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2\Deliverables\2017-06-23 - Validation Tables Reissue\Validation Tables\State Specific Validation Tables\"/>
    </mc:Choice>
  </mc:AlternateContent>
  <bookViews>
    <workbookView xWindow="2160" yWindow="2295" windowWidth="13875" windowHeight="8940" tabRatio="669" firstSheet="16"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<sst xmlns="http://schemas.openxmlformats.org/spreadsheetml/2006/main" count="7266" uniqueCount="1749">
  <si>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</si>
  <si>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</si>
  <si>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</si>
  <si>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</si>
  <si>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</si>
  <si>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</si>
  <si>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</si>
  <si>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</si>
  <si>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</si>
  <si>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</si>
  <si>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</si>
  <si>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</si>
  <si>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</si>
  <si>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</si>
  <si>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</si>
  <si>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</si>
  <si>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</si>
  <si>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</si>
  <si>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</si>
  <si>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</si>
  <si>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</si>
  <si>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</si>
  <si>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</si>
  <si>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</si>
  <si>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</si>
  <si>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</si>
  <si>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</si>
  <si>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</si>
  <si>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</si>
  <si>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</si>
  <si>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</si>
  <si>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</si>
  <si>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</si>
  <si>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</si>
  <si>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</si>
  <si>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</si>
  <si>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</si>
  <si>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</si>
  <si>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</si>
  <si>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</si>
  <si>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</si>
  <si>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</si>
  <si>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</si>
  <si>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</si>
  <si>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</si>
  <si>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</si>
  <si>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</si>
  <si>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</si>
  <si>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</si>
  <si>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</si>
  <si>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</si>
  <si>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</si>
  <si>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</si>
  <si>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</si>
  <si>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</si>
  <si>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</si>
  <si>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</si>
  <si>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</si>
  <si>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</si>
  <si>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</si>
  <si>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</si>
  <si>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</si>
  <si>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</si>
  <si>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</si>
  <si>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</si>
  <si>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</si>
  <si>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</si>
  <si>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</si>
  <si>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</si>
  <si>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</si>
  <si>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</si>
  <si>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</si>
  <si>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</si>
  <si>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</si>
  <si>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</si>
  <si>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</si>
  <si>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</si>
  <si>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</si>
  <si>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</si>
  <si>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</si>
  <si>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</si>
  <si>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</si>
  <si>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</si>
  <si>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</si>
  <si>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</si>
  <si>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</si>
  <si>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</si>
  <si>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</si>
  <si>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</si>
  <si>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</si>
  <si>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</si>
  <si>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</si>
  <si>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</si>
  <si>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</si>
  <si>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</si>
  <si>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</si>
  <si>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</si>
  <si>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</si>
  <si>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</si>
  <si>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</si>
  <si>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</si>
  <si>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</si>
  <si>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</si>
  <si>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</si>
  <si>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</si>
  <si>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</si>
  <si>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</si>
  <si>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</si>
  <si>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</si>
  <si>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</si>
  <si>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</si>
  <si>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</si>
  <si>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</si>
  <si>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</si>
  <si>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</si>
  <si>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</si>
  <si>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</si>
  <si>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</si>
  <si>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</si>
  <si>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</si>
  <si>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</si>
  <si>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</si>
  <si>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</si>
  <si>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</si>
  <si>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</si>
  <si>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</si>
  <si>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</si>
  <si>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</si>
  <si>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</si>
  <si>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</si>
  <si>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</si>
  <si>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</si>
  <si>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</si>
  <si>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</si>
  <si>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</si>
  <si>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</si>
  <si>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</si>
  <si>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</si>
  <si>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</si>
  <si>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</si>
  <si>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</si>
  <si>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</si>
  <si>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</si>
  <si>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</si>
  <si>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</si>
  <si>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</si>
  <si>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</si>
  <si>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</si>
  <si>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</si>
  <si>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</si>
  <si>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</si>
  <si>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</si>
  <si>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</si>
  <si>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</si>
  <si>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</si>
  <si>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</si>
  <si>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</si>
  <si>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</si>
  <si>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</si>
  <si>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</si>
  <si>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</si>
  <si>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</si>
  <si>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</si>
  <si>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</si>
  <si>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</si>
  <si>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</si>
  <si>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</si>
  <si>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</si>
  <si>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</si>
  <si>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</si>
  <si>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</si>
  <si>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</si>
  <si>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</si>
  <si>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</si>
  <si>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</si>
  <si>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</si>
  <si>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</si>
  <si>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</si>
  <si>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</si>
  <si>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</si>
  <si>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</si>
  <si>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</si>
  <si>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</si>
  <si>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</si>
  <si>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</si>
  <si>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</si>
  <si>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</si>
  <si>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</si>
  <si>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</si>
  <si>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</si>
  <si>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</si>
  <si>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</si>
  <si>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</si>
  <si>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</si>
  <si>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</si>
  <si>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</si>
  <si>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</si>
  <si>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</si>
  <si>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</si>
  <si>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</si>
  <si>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</si>
  <si>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</si>
  <si>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</si>
  <si>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</si>
  <si>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</si>
  <si>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</si>
  <si>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</si>
  <si>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</si>
  <si>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</si>
  <si>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</si>
  <si>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</si>
  <si>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</si>
  <si>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</si>
  <si>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</si>
  <si>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</si>
  <si>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</si>
  <si>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</si>
  <si>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</si>
  <si>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</si>
  <si>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</si>
  <si>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</si>
  <si>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</si>
  <si>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</si>
  <si>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</si>
  <si>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</si>
  <si>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</si>
  <si>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</si>
  <si>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</si>
  <si>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</si>
  <si>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</si>
  <si>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</si>
  <si>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</si>
  <si>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</si>
  <si>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</si>
  <si>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</si>
  <si>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</si>
  <si>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</si>
  <si>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</si>
  <si>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</si>
  <si>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</si>
  <si>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</si>
  <si>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</si>
  <si>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</si>
  <si>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</si>
  <si>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</si>
  <si>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</si>
  <si>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</si>
  <si>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</si>
  <si>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</si>
  <si>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</si>
  <si>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</si>
  <si>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</si>
  <si>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</si>
  <si>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</si>
  <si>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</si>
  <si>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</si>
  <si>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</si>
  <si>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</si>
  <si>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</si>
  <si>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</si>
  <si>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</si>
  <si>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</si>
  <si>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</si>
  <si>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</si>
  <si>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</si>
  <si>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</si>
  <si>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</si>
  <si>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</si>
  <si>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</si>
  <si>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</si>
  <si>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</si>
  <si>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</si>
  <si>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</si>
  <si>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</si>
  <si>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</si>
  <si>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</si>
  <si>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</si>
  <si>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</si>
  <si>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</si>
  <si>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</si>
  <si>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</si>
  <si>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</si>
  <si>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</si>
  <si>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</si>
  <si>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</si>
  <si>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</si>
  <si>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</si>
  <si>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</si>
  <si>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</si>
  <si>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</si>
  <si>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</si>
  <si>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</si>
  <si>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</si>
  <si>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</si>
  <si>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</si>
  <si>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</si>
  <si>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</si>
  <si>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</si>
  <si>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</si>
  <si>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</si>
  <si>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</si>
  <si>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</si>
  <si>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</si>
  <si>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</si>
  <si>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</si>
  <si>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</si>
  <si>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</si>
  <si>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</si>
  <si>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</si>
  <si>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</si>
  <si>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</si>
  <si>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</si>
  <si>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</si>
  <si>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</si>
  <si>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</si>
  <si>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</si>
  <si>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</si>
  <si>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</si>
  <si>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</si>
  <si>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</si>
  <si>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</si>
  <si>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</si>
  <si>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</si>
  <si>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</si>
  <si>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</si>
  <si>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</si>
  <si>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</si>
  <si>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</si>
  <si>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</si>
  <si>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</si>
  <si>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</si>
  <si>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</si>
  <si>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</si>
  <si>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</si>
  <si>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</si>
  <si>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</si>
  <si>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</si>
  <si>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</si>
  <si>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</si>
  <si>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</si>
  <si>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</si>
  <si>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</si>
  <si>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</si>
  <si>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</si>
  <si>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</si>
  <si>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</si>
  <si>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</si>
  <si>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</si>
  <si>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</si>
  <si>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</si>
  <si>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</si>
  <si>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</si>
  <si>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</si>
  <si>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</si>
  <si>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</si>
  <si>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</si>
  <si>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</si>
  <si>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</si>
  <si>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</si>
  <si>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</si>
  <si>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</si>
  <si>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</si>
  <si>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</si>
  <si>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</si>
  <si>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</si>
  <si>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</si>
  <si>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</si>
  <si>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</si>
  <si>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</si>
  <si>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</si>
  <si>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</si>
  <si>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</si>
  <si>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</si>
  <si>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</si>
  <si>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</si>
  <si>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</si>
  <si>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</si>
  <si>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</si>
  <si>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</si>
  <si>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</si>
  <si>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</si>
  <si>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</si>
  <si>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</si>
  <si>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</si>
  <si>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</si>
  <si>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</si>
  <si>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</si>
  <si>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</si>
  <si>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</si>
  <si>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</si>
  <si>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</si>
  <si>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</si>
  <si>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</si>
  <si>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</si>
  <si>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</si>
  <si>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</si>
  <si>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</si>
  <si>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</si>
  <si>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</si>
  <si>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</si>
  <si>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</si>
  <si>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</si>
  <si>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</si>
  <si>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</si>
  <si>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</si>
  <si>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</si>
  <si>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</si>
  <si>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</si>
  <si>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</si>
  <si>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</si>
  <si>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</si>
  <si>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</si>
  <si>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</si>
  <si>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</si>
  <si>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</si>
  <si>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</si>
  <si>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</si>
  <si>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</si>
  <si>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</si>
  <si>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</si>
  <si>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</si>
  <si>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</si>
  <si>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</si>
  <si>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</si>
  <si>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</si>
  <si>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</si>
  <si>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</si>
  <si>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</si>
  <si>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</si>
  <si>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</si>
  <si>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</si>
  <si>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</si>
  <si>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</si>
  <si>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</si>
  <si>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</si>
  <si>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</si>
  <si>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</si>
  <si>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</si>
  <si>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</si>
  <si>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</si>
  <si>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</si>
  <si>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</si>
  <si>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</si>
  <si>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</si>
  <si>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</si>
  <si>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</si>
  <si>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</si>
  <si>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</si>
  <si>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</si>
  <si>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</si>
  <si>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</si>
  <si>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</si>
  <si>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</si>
  <si>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</si>
  <si>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</si>
  <si>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</si>
  <si>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</si>
  <si>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</si>
  <si>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</si>
  <si>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</si>
  <si>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</si>
  <si>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</si>
  <si>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</si>
  <si>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</si>
  <si>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</si>
  <si>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</si>
  <si>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</si>
  <si>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</si>
  <si>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</si>
  <si>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</si>
  <si>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</si>
  <si>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</si>
  <si>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</si>
  <si>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</si>
  <si>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</si>
  <si>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</si>
  <si>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</si>
  <si>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</si>
  <si>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</si>
  <si>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</si>
  <si>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</si>
  <si>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</si>
  <si>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</si>
  <si>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</si>
  <si>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</si>
  <si>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</si>
  <si>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</si>
  <si>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</si>
  <si>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</si>
  <si>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</si>
  <si>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</si>
  <si>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</si>
  <si>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</si>
  <si>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</si>
  <si>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</si>
  <si>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</si>
  <si>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</si>
  <si>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</si>
  <si>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</si>
  <si>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</si>
  <si>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</si>
  <si>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</si>
  <si>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</si>
  <si>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</si>
  <si>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</si>
  <si>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</si>
  <si>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</si>
  <si>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</si>
  <si>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</si>
  <si>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</si>
  <si>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</si>
  <si>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</si>
  <si>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</si>
  <si>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</si>
  <si>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</si>
  <si>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</si>
  <si>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</si>
  <si>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</si>
  <si>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</si>
  <si>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</si>
  <si>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</si>
  <si>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</si>
  <si>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</si>
  <si>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</si>
  <si>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</si>
  <si>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</si>
  <si>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</si>
  <si>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</si>
  <si>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</si>
  <si>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</si>
  <si>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</si>
  <si>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</si>
  <si>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</si>
  <si>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</si>
  <si>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</si>
  <si>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</si>
  <si>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</si>
  <si>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</si>
  <si>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</si>
  <si>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</si>
  <si>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</si>
  <si>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</si>
  <si>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</si>
  <si>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</si>
  <si>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</si>
  <si>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</si>
  <si>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</si>
  <si>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</si>
  <si>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</si>
  <si>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</si>
  <si>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</si>
  <si>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</si>
  <si>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</si>
  <si>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</si>
  <si>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</si>
  <si>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</si>
  <si>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</si>
  <si>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</si>
  <si>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</si>
  <si>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</si>
  <si>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</si>
  <si>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</si>
  <si>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</si>
  <si>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</si>
  <si>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</si>
  <si>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</si>
  <si>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</si>
  <si>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</si>
  <si>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</si>
  <si>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</si>
  <si>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</si>
  <si>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</si>
  <si>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</si>
  <si>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</si>
  <si>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</si>
  <si>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</si>
  <si>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</si>
  <si>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</si>
  <si>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</si>
  <si>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</si>
  <si>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</si>
  <si>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</si>
  <si>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</si>
  <si>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</si>
  <si>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</si>
  <si>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</si>
  <si>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</si>
  <si>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</si>
  <si>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</si>
  <si>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</si>
  <si>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</si>
  <si>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</si>
  <si>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</si>
  <si>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</si>
  <si>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</si>
  <si>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</si>
  <si>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</si>
  <si>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</si>
  <si>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</si>
  <si>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</si>
  <si>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</si>
  <si>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</si>
  <si>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</si>
  <si>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</si>
  <si>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</si>
  <si>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</si>
  <si>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</si>
  <si>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</si>
  <si>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</si>
  <si>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</si>
  <si>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</si>
  <si>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</si>
  <si>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</si>
  <si>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</si>
  <si>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</si>
  <si>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</si>
  <si>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</si>
  <si>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</si>
  <si>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</si>
  <si>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</si>
  <si>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</si>
  <si>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</si>
  <si>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</si>
  <si>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</si>
  <si>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</si>
  <si>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</si>
  <si>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</si>
  <si>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</si>
  <si>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</si>
  <si>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</si>
  <si>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</si>
  <si>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</si>
  <si>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</si>
  <si>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</si>
  <si>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</si>
  <si>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</si>
  <si>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</si>
  <si>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</si>
  <si>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</si>
  <si>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</si>
  <si>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</si>
  <si>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</si>
  <si>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</si>
  <si>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</si>
  <si>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</si>
  <si>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</si>
  <si>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</si>
  <si>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</si>
  <si>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</si>
  <si>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</si>
  <si>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</si>
  <si>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</si>
  <si>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</si>
  <si>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</si>
  <si>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</si>
  <si>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</si>
  <si>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</si>
  <si>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</si>
  <si>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</si>
  <si>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</si>
  <si>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</si>
  <si>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</si>
  <si>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</si>
  <si>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</si>
  <si>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</si>
  <si>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</si>
  <si>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</si>
  <si>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</si>
  <si>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</si>
  <si>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</si>
  <si>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</si>
  <si>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</si>
  <si>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</si>
  <si>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</si>
  <si>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</si>
  <si>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</si>
  <si>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</si>
  <si>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</si>
  <si>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</si>
  <si>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</si>
  <si>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</si>
  <si>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</si>
  <si>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</si>
  <si>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</si>
  <si>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</si>
  <si>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</si>
  <si>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</si>
  <si>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</si>
  <si>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</si>
  <si>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</si>
  <si>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</si>
  <si>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</si>
  <si>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</si>
  <si>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</si>
  <si>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</si>
  <si>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</si>
  <si>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</si>
  <si>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</si>
  <si>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</si>
  <si>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</si>
  <si>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</si>
  <si>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</si>
  <si>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</si>
  <si>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</si>
  <si>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</si>
  <si>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</si>
  <si>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</si>
  <si>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</si>
  <si>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</si>
  <si>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</si>
  <si>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</si>
  <si>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</si>
  <si>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</si>
  <si>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</si>
  <si>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</si>
  <si>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</si>
  <si>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</si>
  <si>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</si>
  <si>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</si>
  <si>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</si>
  <si>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</si>
  <si>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</si>
  <si>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</si>
  <si>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</si>
  <si>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</si>
  <si>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</si>
  <si>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</si>
  <si>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</si>
  <si>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</si>
  <si>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</si>
  <si>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</si>
  <si>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</si>
  <si>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</si>
  <si>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</si>
  <si>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</si>
  <si>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</si>
  <si>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</si>
  <si>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</si>
  <si>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</si>
  <si>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</si>
  <si>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</si>
  <si>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</si>
  <si>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</si>
  <si>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</si>
  <si>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</si>
  <si>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</si>
  <si>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</si>
  <si>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</si>
  <si>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</si>
  <si>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</si>
  <si>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</si>
  <si>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</si>
  <si>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</si>
  <si>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</si>
  <si>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</si>
  <si>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</si>
  <si>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</si>
  <si>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</si>
  <si>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</si>
  <si>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</si>
  <si>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</si>
  <si>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</si>
  <si>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</si>
  <si>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</si>
  <si>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</si>
  <si>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</si>
  <si>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</si>
  <si>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</si>
  <si>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</si>
  <si>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</si>
  <si>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</si>
  <si>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</si>
  <si>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</si>
  <si>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</si>
  <si>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</si>
  <si>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</si>
  <si>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</si>
  <si>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</si>
  <si>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</si>
  <si>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</si>
  <si>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</si>
  <si>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</si>
  <si>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</si>
  <si>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</si>
  <si>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</si>
  <si>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</si>
  <si>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</si>
  <si>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</si>
  <si>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</si>
  <si>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</si>
  <si>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</si>
  <si>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</si>
  <si>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</si>
  <si>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</si>
  <si>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</si>
  <si>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</si>
  <si>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</si>
  <si>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</si>
  <si>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</si>
  <si>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</si>
  <si>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</si>
  <si>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</si>
  <si>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</si>
  <si>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</si>
  <si>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</si>
  <si>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</si>
  <si>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</si>
  <si>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</si>
  <si>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</si>
  <si>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</si>
  <si>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</si>
  <si>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</si>
  <si>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</si>
  <si>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</si>
  <si>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</si>
  <si>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</si>
  <si>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</si>
  <si>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</si>
  <si>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</si>
  <si>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</si>
  <si>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</si>
  <si>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</si>
  <si>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</si>
  <si>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</si>
  <si>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</si>
  <si>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</si>
  <si>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</si>
  <si>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</si>
  <si>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</si>
  <si>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</si>
  <si>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</si>
  <si>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</si>
  <si>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</si>
  <si>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</si>
  <si>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</si>
  <si>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</si>
  <si>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</si>
  <si>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</si>
  <si>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</si>
  <si>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</si>
  <si>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</si>
  <si>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</si>
  <si>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</si>
  <si>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</si>
  <si>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</si>
  <si>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</si>
  <si>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</si>
  <si>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</si>
  <si>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</si>
  <si>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</si>
  <si>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</si>
  <si>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</si>
  <si>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</si>
  <si>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</si>
  <si>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</si>
  <si>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</si>
  <si>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</si>
  <si>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</si>
  <si>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</si>
  <si>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</si>
  <si>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</si>
  <si>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</si>
  <si>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</si>
  <si>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</si>
  <si>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</si>
  <si>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</si>
  <si>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</si>
  <si>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</si>
  <si>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</si>
  <si>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</si>
  <si>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</si>
  <si>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</si>
  <si>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</si>
  <si>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</si>
  <si>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</si>
  <si>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</si>
  <si>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</si>
  <si>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</si>
  <si>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</si>
  <si>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</si>
  <si>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</si>
  <si>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</si>
  <si>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</si>
  <si>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</si>
  <si>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</si>
  <si>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</si>
  <si>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</si>
  <si>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</si>
  <si>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</si>
  <si>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</si>
  <si>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</si>
  <si>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</si>
  <si>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</si>
  <si>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</si>
  <si>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</si>
  <si>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</si>
  <si>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</si>
  <si>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</si>
  <si>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</si>
  <si>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</si>
  <si>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</si>
  <si>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</si>
  <si>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</si>
  <si>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</si>
  <si>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</si>
  <si>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</si>
  <si>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</si>
  <si>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</si>
  <si>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</si>
  <si>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</si>
  <si>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</si>
  <si>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</si>
  <si>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</si>
  <si>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</si>
  <si>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</si>
  <si>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</si>
  <si>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</si>
  <si>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</si>
  <si>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</si>
  <si>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</si>
  <si>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</si>
  <si>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</si>
  <si>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</si>
  <si>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</si>
  <si>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</si>
  <si>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</si>
  <si>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</si>
  <si>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</si>
  <si>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</si>
  <si>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</si>
  <si>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</si>
  <si>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</si>
  <si>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</si>
  <si>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</si>
  <si>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</si>
  <si>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</si>
  <si>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</si>
  <si>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</si>
  <si>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</si>
  <si>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</si>
  <si>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</si>
  <si>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</si>
  <si>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</si>
  <si>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</si>
  <si>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</si>
  <si>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</si>
  <si>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</si>
  <si>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</si>
  <si>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</si>
  <si>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</si>
  <si>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</si>
  <si>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</si>
  <si>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</si>
  <si>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</si>
  <si>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</si>
  <si>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</si>
  <si>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</si>
  <si>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</si>
  <si>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</si>
  <si>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</si>
  <si>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</si>
  <si>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</si>
  <si>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</si>
  <si>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</si>
  <si>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</si>
  <si>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</si>
  <si>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</si>
  <si>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</si>
  <si>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</si>
  <si>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</si>
  <si>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</si>
  <si>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</si>
  <si>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</si>
  <si>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</si>
  <si>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</si>
  <si>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</si>
  <si>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</si>
  <si>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</si>
  <si>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</si>
  <si>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</si>
  <si>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</si>
  <si>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</si>
  <si>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</si>
  <si>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</si>
  <si>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</si>
  <si>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</si>
  <si>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</si>
  <si>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</si>
  <si>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</si>
  <si>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</si>
  <si>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</si>
  <si>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</si>
  <si>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</si>
  <si>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</si>
  <si>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</si>
  <si>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</si>
  <si>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</si>
  <si>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</si>
  <si>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</si>
  <si>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</si>
  <si>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</si>
  <si>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</si>
  <si>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</si>
  <si>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</si>
  <si>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</si>
  <si>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</si>
  <si>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</si>
  <si>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</si>
  <si>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</si>
  <si>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</si>
  <si>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</si>
  <si>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</si>
  <si>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</si>
  <si>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</si>
  <si>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</si>
  <si>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</si>
  <si>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</si>
  <si>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</si>
  <si>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</si>
  <si>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</si>
  <si>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</si>
  <si>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</si>
  <si>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</si>
  <si>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</si>
  <si>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</si>
  <si>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</si>
  <si>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</si>
  <si>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</si>
  <si>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</si>
  <si>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</si>
  <si>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</si>
  <si>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</si>
  <si>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</si>
  <si>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</si>
  <si>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</si>
  <si>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</si>
  <si>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</si>
  <si>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</si>
  <si>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</si>
  <si>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</si>
  <si>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</si>
  <si>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</si>
  <si>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</si>
  <si>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</si>
  <si>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</si>
  <si>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</si>
  <si>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</si>
  <si>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</si>
  <si>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</si>
  <si>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</si>
  <si>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</si>
  <si>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</si>
  <si>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</si>
  <si>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</si>
  <si>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</si>
  <si>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</si>
  <si>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</si>
  <si>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</si>
  <si>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</si>
  <si>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</si>
  <si>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</si>
  <si>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</si>
  <si>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</si>
  <si>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</si>
  <si>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</si>
  <si>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</si>
  <si>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</si>
  <si>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</si>
  <si>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</si>
  <si>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</si>
  <si>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</si>
  <si>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</si>
  <si>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</si>
  <si>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</si>
  <si>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</si>
  <si>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</si>
  <si>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</si>
  <si>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</si>
  <si>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</si>
  <si>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</si>
  <si>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</si>
  <si>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</si>
  <si>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</si>
  <si>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</si>
  <si>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</si>
  <si>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</si>
  <si>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</si>
  <si>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</si>
  <si>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</si>
  <si>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</si>
  <si>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</si>
  <si>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</si>
  <si>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</si>
  <si>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</si>
  <si>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</si>
  <si>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</si>
  <si>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</si>
  <si>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</si>
  <si>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</si>
  <si>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</si>
  <si>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</si>
  <si>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</si>
  <si>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</si>
  <si>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</si>
  <si>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</si>
  <si>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</si>
  <si>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</si>
  <si>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</si>
  <si>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</si>
  <si>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</si>
  <si>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</si>
  <si>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</si>
  <si>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</si>
  <si>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</si>
  <si>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</si>
  <si>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</si>
  <si>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</si>
  <si>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</si>
  <si>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</si>
  <si>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</si>
  <si>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</si>
  <si>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</si>
  <si>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</si>
  <si>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</si>
  <si>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</si>
  <si>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</si>
  <si>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</si>
  <si>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</si>
  <si>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</si>
  <si>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</si>
  <si>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</si>
  <si>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</si>
  <si>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</si>
  <si>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</si>
  <si>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</si>
  <si>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</si>
  <si>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</si>
  <si>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</si>
  <si>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</si>
  <si>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</si>
  <si>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</si>
  <si>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</si>
  <si>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</si>
  <si>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</si>
  <si>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</si>
  <si>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</si>
  <si>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</si>
  <si>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</si>
  <si>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</si>
  <si>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</si>
  <si>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</si>
  <si>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</si>
  <si>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</si>
  <si>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</si>
  <si>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</si>
  <si>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</si>
  <si>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</si>
  <si>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</si>
  <si>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</si>
  <si>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</si>
  <si>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</si>
  <si>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</si>
  <si>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</si>
  <si>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</si>
  <si>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</si>
  <si>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</si>
  <si>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</si>
  <si>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</si>
  <si>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</si>
  <si>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</si>
  <si>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</si>
  <si>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</si>
  <si>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</si>
  <si>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</si>
  <si>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</si>
  <si>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</si>
  <si>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</si>
  <si>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</si>
  <si>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</si>
  <si>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</si>
  <si>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</si>
  <si>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</si>
  <si>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</si>
  <si>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</si>
  <si>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</si>
  <si>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</si>
  <si>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</si>
  <si>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</si>
  <si>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</si>
  <si>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</si>
  <si>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</si>
  <si>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</si>
  <si>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</si>
  <si>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</si>
  <si>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</si>
  <si>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</si>
  <si>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</si>
  <si>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</si>
  <si>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</si>
  <si>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</si>
  <si>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</si>
  <si>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</si>
  <si>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</si>
  <si>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</si>
  <si>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</si>
  <si>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</si>
  <si>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</si>
  <si>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</si>
  <si>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</si>
  <si>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</si>
  <si>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</si>
  <si>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</si>
  <si>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</si>
  <si>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</si>
  <si>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</si>
  <si>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</si>
  <si>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</si>
  <si>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</si>
  <si>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</si>
  <si>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</si>
  <si>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</si>
  <si>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</si>
  <si>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</si>
  <si>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</si>
  <si>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</si>
  <si>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</si>
  <si>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</si>
  <si>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</si>
  <si>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</si>
  <si>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</si>
  <si>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</si>
  <si>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</si>
  <si>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</si>
  <si>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</si>
  <si>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</si>
  <si>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</si>
  <si>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</si>
  <si>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</si>
  <si>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</si>
  <si>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</si>
  <si>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</si>
  <si>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</si>
  <si>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</si>
  <si>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</si>
  <si>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</si>
  <si>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</si>
  <si>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</si>
  <si>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</si>
  <si>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</si>
  <si>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</si>
  <si>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</si>
  <si>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</si>
  <si>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</si>
  <si>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</si>
  <si>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</si>
  <si>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</si>
  <si>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</si>
  <si>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</si>
  <si>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</si>
  <si>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</si>
  <si>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</si>
  <si>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</si>
  <si>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</si>
  <si>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</si>
  <si>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</si>
  <si>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</si>
  <si>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</si>
  <si>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</si>
  <si>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</si>
  <si>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</si>
  <si>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</si>
  <si>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</si>
  <si>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</si>
  <si>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</si>
  <si>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</si>
  <si>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</si>
  <si>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</si>
  <si>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</si>
  <si>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</si>
  <si>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</si>
  <si>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</si>
  <si>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</si>
  <si>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</si>
  <si>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</si>
  <si>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</si>
  <si>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</si>
  <si>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</si>
  <si>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</si>
  <si>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</si>
  <si>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</si>
  <si>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</si>
  <si>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</si>
  <si>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</si>
  <si>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</si>
  <si>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</si>
  <si>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</si>
  <si>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</si>
  <si>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</si>
  <si>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</si>
  <si>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</si>
  <si>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</si>
  <si>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</si>
  <si>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</si>
  <si>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</si>
  <si>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</si>
  <si>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</si>
  <si>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</si>
  <si>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</si>
  <si>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</si>
  <si>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</si>
  <si>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</si>
  <si>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</si>
  <si>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</si>
  <si>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</si>
  <si>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</si>
  <si>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</si>
  <si>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</si>
  <si>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</si>
  <si>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</si>
  <si>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</si>
  <si>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</si>
  <si>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</si>
  <si>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</si>
  <si>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</si>
  <si>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</si>
  <si>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</si>
  <si>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</si>
  <si>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</si>
  <si>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</si>
  <si>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</si>
  <si>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</si>
  <si>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</si>
  <si>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</si>
  <si>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</si>
  <si>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</si>
  <si>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</si>
  <si>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</si>
  <si>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</si>
  <si>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</si>
  <si>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</si>
  <si>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</si>
  <si>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</si>
  <si>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</si>
  <si>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</si>
  <si>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</si>
  <si>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</si>
  <si>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</si>
  <si>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</si>
  <si>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</si>
  <si>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</si>
  <si>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</si>
  <si>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</si>
  <si>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</si>
  <si>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</si>
  <si>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</si>
  <si>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</si>
  <si>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</si>
  <si>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</si>
  <si>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</si>
  <si>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</si>
  <si>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</si>
  <si>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</si>
  <si>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</si>
  <si>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</si>
  <si>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</si>
  <si>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</si>
  <si>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</si>
  <si>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</si>
  <si>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</si>
  <si>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</si>
  <si>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</si>
  <si>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</si>
  <si>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</si>
  <si>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</si>
  <si>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</si>
  <si>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</si>
  <si>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</si>
  <si>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</si>
  <si>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</si>
  <si>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</si>
  <si>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</si>
  <si>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</si>
  <si>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</si>
  <si>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</si>
  <si>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</si>
  <si>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</si>
  <si>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</si>
  <si>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</si>
  <si>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</si>
  <si>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</si>
  <si>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</si>
  <si>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</si>
  <si>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</si>
  <si>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</si>
  <si>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</si>
  <si>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</si>
  <si>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</si>
  <si>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</si>
  <si>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</si>
  <si>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</si>
  <si>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</si>
  <si>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</si>
  <si>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</si>
  <si>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</si>
  <si>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</si>
  <si>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</si>
  <si>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</si>
  <si>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</si>
  <si>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</si>
  <si>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</si>
  <si>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</si>
  <si>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</si>
  <si>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</si>
  <si>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</si>
  <si>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</si>
  <si>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</si>
  <si>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</si>
  <si>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</si>
  <si>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</si>
  <si>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</si>
  <si>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</si>
  <si>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</si>
  <si>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</si>
  <si>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</si>
  <si>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</si>
  <si>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</si>
  <si>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</si>
  <si>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</si>
  <si>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</si>
  <si>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</si>
  <si>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</si>
  <si>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</si>
  <si>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</si>
  <si>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</si>
  <si>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</si>
  <si>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</si>
  <si>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</si>
  <si>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</si>
  <si>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</si>
  <si>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</si>
  <si>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</si>
  <si>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</si>
  <si>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</si>
  <si>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</si>
  <si>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</si>
  <si>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</si>
  <si>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</si>
  <si>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</si>
  <si>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</si>
  <si>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</si>
  <si>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</si>
  <si>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</si>
  <si>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</si>
  <si>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</si>
  <si>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</si>
  <si>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</si>
  <si>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</si>
  <si>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</si>
  <si>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</si>
  <si>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</si>
  <si>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</si>
  <si>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</si>
  <si>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</si>
  <si>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</si>
  <si>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</si>
  <si>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</si>
  <si>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</si>
  <si>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</si>
  <si>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</si>
  <si>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</si>
  <si>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</si>
  <si>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</si>
  <si>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</si>
  <si>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</si>
  <si>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</si>
  <si>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</si>
  <si>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</si>
  <si>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</si>
  <si>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</si>
  <si>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</si>
  <si>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</si>
  <si>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</si>
  <si>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</si>
  <si>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</si>
  <si>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</si>
  <si>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</si>
  <si>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</si>
  <si>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</si>
  <si>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</si>
  <si>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</si>
  <si>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</si>
  <si>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</si>
  <si>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</si>
  <si>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</si>
  <si>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</si>
  <si>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</si>
  <si>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</si>
  <si>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</si>
  <si>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</si>
  <si>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</si>
  <si>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</si>
  <si>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</si>
  <si>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</si>
  <si>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</si>
  <si>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</si>
  <si>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</si>
  <si>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</si>
  <si>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</si>
  <si>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</si>
  <si>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</si>
  <si>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</si>
  <si>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</si>
  <si>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</si>
  <si>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</si>
  <si>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</si>
  <si>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</si>
  <si>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</si>
  <si>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</si>
  <si>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</si>
  <si>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</si>
  <si>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</si>
  <si>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</si>
  <si>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</si>
  <si>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</si>
  <si>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</si>
  <si>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</si>
  <si>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</si>
  <si>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</si>
  <si>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</si>
  <si>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</si>
  <si>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</si>
  <si>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</si>
  <si>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</si>
  <si>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</si>
  <si>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</si>
  <si>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</si>
  <si>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</si>
  <si>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</si>
  <si>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</si>
  <si>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</si>
  <si>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</si>
  <si>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</si>
  <si>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</si>
  <si>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</si>
  <si>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</si>
  <si>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</si>
  <si>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</si>
  <si>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</si>
  <si>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</si>
  <si>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</si>
  <si>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</si>
  <si>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</si>
  <si>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</si>
  <si>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</si>
  <si>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</si>
  <si>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</si>
  <si>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</si>
  <si>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</si>
  <si>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</si>
  <si>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</si>
  <si>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</si>
  <si>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</si>
  <si>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</si>
  <si>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</si>
  <si>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</si>
  <si>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</si>
  <si>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</si>
  <si>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</si>
  <si>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</si>
  <si>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</si>
  <si>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</si>
  <si>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</si>
  <si>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</si>
  <si>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</si>
  <si>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</si>
  <si>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</si>
  <si>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</si>
  <si>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</si>
  <si>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</si>
  <si>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</si>
  <si>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</si>
  <si>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</si>
  <si>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</si>
  <si>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</si>
  <si>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</si>
  <si>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</si>
  <si>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</si>
  <si>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</si>
  <si>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</si>
  <si>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</si>
  <si>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</si>
  <si>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</si>
  <si>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</si>
  <si>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</si>
  <si>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</si>
  <si>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</si>
  <si>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</si>
  <si>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</si>
  <si>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</si>
  <si>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</si>
  <si>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</si>
  <si>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</si>
  <si>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</si>
  <si>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</si>
  <si>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</si>
  <si>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</si>
  <si>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</si>
  <si>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</si>
  <si>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</si>
  <si>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</si>
  <si>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</si>
  <si>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</si>
  <si>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</si>
  <si>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</si>
  <si>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</si>
  <si>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</si>
  <si>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</si>
  <si>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</si>
  <si>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</si>
  <si>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</si>
  <si>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</si>
  <si>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</si>
  <si>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</si>
  <si>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</si>
  <si>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</si>
  <si>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</si>
  <si>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</si>
  <si>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</si>
  <si>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</si>
  <si>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</si>
  <si>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</si>
  <si>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</si>
  <si>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</si>
  <si>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</si>
  <si>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</si>
  <si>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</si>
  <si>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</si>
  <si>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</si>
  <si>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</si>
  <si>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</si>
  <si>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</si>
  <si>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</si>
  <si>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</si>
  <si>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</si>
  <si>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</si>
  <si>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</si>
  <si>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</si>
  <si>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</si>
  <si>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</si>
  <si>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</si>
  <si>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</si>
  <si>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</si>
  <si>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</si>
  <si>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</si>
  <si>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</si>
  <si>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</si>
  <si>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</si>
  <si>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</si>
  <si>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</si>
  <si>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</si>
  <si>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</si>
  <si>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</si>
  <si>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</si>
  <si>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</si>
  <si>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</si>
  <si>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</si>
  <si>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</si>
  <si>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</si>
  <si>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</si>
  <si>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</si>
  <si>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</si>
  <si>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</si>
  <si>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</si>
  <si>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</si>
  <si>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</si>
  <si>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</si>
  <si>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</si>
  <si>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</si>
  <si>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</si>
  <si>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</si>
  <si>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</si>
  <si>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</si>
  <si>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</si>
  <si>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</si>
  <si>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</si>
  <si>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</si>
  <si>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</si>
  <si>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</si>
  <si>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</si>
  <si>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</si>
  <si>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</si>
  <si>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</si>
  <si>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</si>
  <si>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</si>
  <si>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</si>
  <si>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</si>
  <si>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</si>
  <si>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</si>
  <si>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</si>
  <si>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</si>
  <si>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</si>
  <si>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</si>
  <si>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</si>
  <si>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</si>
  <si>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</si>
  <si>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</si>
  <si>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</si>
  <si>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</si>
  <si>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</si>
  <si>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</si>
  <si>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</si>
  <si>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</si>
  <si>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</si>
  <si>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</si>
  <si>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</si>
  <si>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</si>
  <si>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</si>
  <si>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</si>
  <si>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</si>
  <si>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</si>
  <si>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</si>
  <si>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</si>
  <si>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</si>
  <si>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</si>
  <si>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</si>
  <si>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</si>
  <si>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</si>
  <si>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</si>
  <si>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</si>
  <si>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</si>
  <si>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</si>
  <si>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</si>
  <si>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</si>
  <si>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</si>
  <si>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</si>
  <si>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</si>
  <si>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</si>
  <si>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</si>
  <si>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</si>
  <si>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</si>
  <si>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</si>
  <si>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</si>
  <si>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</si>
  <si>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</si>
  <si>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</si>
  <si>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</si>
  <si>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IN</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</si>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</sst>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8">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5" zoomScaleNormal="100"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5" t="s">
        <v>1648</v>
      </c>
    </row>
    <row r="2" spans="1:1" ht="15" x14ac:dyDescent="0.25">
      <c r="A2" s="125" t="s">
        <v>650</v>
      </c>
    </row>
    <row r="3" spans="1:1" ht="30" x14ac:dyDescent="0.6">
      <c r="A3" s="126" t="s">
        <v>1649</v>
      </c>
    </row>
    <row r="4" spans="1:1" ht="30" x14ac:dyDescent="0.6">
      <c r="A4" s="126" t="s">
        <v>1708</v>
      </c>
    </row>
    <row r="5" spans="1:1" ht="18" x14ac:dyDescent="0.25">
      <c r="A5" s="127" t="s">
        <v>1745</v>
      </c>
    </row>
    <row r="6" spans="1:1" ht="16.5" customHeight="1" x14ac:dyDescent="0.2">
      <c r="A6" s="128" t="s">
        <v>650</v>
      </c>
    </row>
    <row r="7" spans="1:1" ht="13.5" x14ac:dyDescent="0.25">
      <c r="A7" s="129" t="s">
        <v>1650</v>
      </c>
    </row>
    <row r="8" spans="1:1" ht="62.1" customHeight="1" x14ac:dyDescent="0.2">
      <c r="A8" s="130" t="s">
        <v>1651</v>
      </c>
    </row>
    <row r="9" spans="1:1" x14ac:dyDescent="0.2">
      <c r="A9" s="131" t="s">
        <v>650</v>
      </c>
    </row>
    <row r="10" spans="1:1" ht="13.5" x14ac:dyDescent="0.25">
      <c r="A10" s="129" t="s">
        <v>1652</v>
      </c>
    </row>
    <row r="11" spans="1:1" ht="95.1" customHeight="1" x14ac:dyDescent="0.2">
      <c r="A11" s="132" t="s">
        <v>1744</v>
      </c>
    </row>
    <row r="12" spans="1:1" x14ac:dyDescent="0.2">
      <c r="A12" s="147"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1596</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105" t="s">
        <v>213</v>
      </c>
      <c r="C6" s="36">
        <v>2776</v>
      </c>
      <c r="D6" s="9" t="str">
        <f>IF($B6="N/A","N/A",IF(C6&lt;0,"No","Yes"))</f>
        <v>N/A</v>
      </c>
      <c r="E6" s="36">
        <v>2112</v>
      </c>
      <c r="F6" s="9" t="str">
        <f>IF($B6="N/A","N/A",IF(E6&lt;0,"No","Yes"))</f>
        <v>N/A</v>
      </c>
      <c r="G6" s="36">
        <v>3113</v>
      </c>
      <c r="H6" s="9" t="str">
        <f>IF($B6="N/A","N/A",IF(G6&lt;0,"No","Yes"))</f>
        <v>N/A</v>
      </c>
      <c r="I6" s="10">
        <v>-23.9</v>
      </c>
      <c r="J6" s="10">
        <v>47.4</v>
      </c>
      <c r="K6" s="9" t="str">
        <f t="shared" ref="K6:K11" si="0">IF(J6="Div by 0", "N/A", IF(J6="N/A","N/A", IF(J6&gt;30, "No", IF(J6&lt;-30, "No", "Yes"))))</f>
        <v>No</v>
      </c>
    </row>
    <row r="7" spans="1:11" x14ac:dyDescent="0.2">
      <c r="A7" s="86" t="s">
        <v>445</v>
      </c>
      <c r="B7" s="105" t="s">
        <v>213</v>
      </c>
      <c r="C7" s="9">
        <v>0</v>
      </c>
      <c r="D7" s="9" t="str">
        <f t="shared" ref="D7:D11" si="1">IF($B7="N/A","N/A",IF(C7&lt;0,"No","Yes"))</f>
        <v>N/A</v>
      </c>
      <c r="E7" s="9">
        <v>0</v>
      </c>
      <c r="F7" s="9" t="str">
        <f t="shared" ref="F7:F11" si="2">IF($B7="N/A","N/A",IF(E7&lt;0,"No","Yes"))</f>
        <v>N/A</v>
      </c>
      <c r="G7" s="9">
        <v>0</v>
      </c>
      <c r="H7" s="9" t="str">
        <f t="shared" ref="H7:H11" si="3">IF($B7="N/A","N/A",IF(G7&lt;0,"No","Yes"))</f>
        <v>N/A</v>
      </c>
      <c r="I7" s="10" t="s">
        <v>1747</v>
      </c>
      <c r="J7" s="10" t="s">
        <v>1747</v>
      </c>
      <c r="K7" s="9" t="str">
        <f t="shared" si="0"/>
        <v>N/A</v>
      </c>
    </row>
    <row r="8" spans="1:11" x14ac:dyDescent="0.2">
      <c r="A8" s="86" t="s">
        <v>446</v>
      </c>
      <c r="B8" s="105" t="s">
        <v>213</v>
      </c>
      <c r="C8" s="9">
        <v>10.698847261999999</v>
      </c>
      <c r="D8" s="9" t="str">
        <f t="shared" si="1"/>
        <v>N/A</v>
      </c>
      <c r="E8" s="9">
        <v>8.6174242424000003</v>
      </c>
      <c r="F8" s="9" t="str">
        <f t="shared" si="2"/>
        <v>N/A</v>
      </c>
      <c r="G8" s="9">
        <v>10.600706713999999</v>
      </c>
      <c r="H8" s="9" t="str">
        <f t="shared" si="3"/>
        <v>N/A</v>
      </c>
      <c r="I8" s="10">
        <v>-19.5</v>
      </c>
      <c r="J8" s="10">
        <v>23.01</v>
      </c>
      <c r="K8" s="9" t="str">
        <f t="shared" si="0"/>
        <v>Yes</v>
      </c>
    </row>
    <row r="9" spans="1:11" x14ac:dyDescent="0.2">
      <c r="A9" s="86" t="s">
        <v>447</v>
      </c>
      <c r="B9" s="105" t="s">
        <v>213</v>
      </c>
      <c r="C9" s="9">
        <v>85.230547549999997</v>
      </c>
      <c r="D9" s="9" t="str">
        <f t="shared" si="1"/>
        <v>N/A</v>
      </c>
      <c r="E9" s="9">
        <v>85.890151514999999</v>
      </c>
      <c r="F9" s="9" t="str">
        <f t="shared" si="2"/>
        <v>N/A</v>
      </c>
      <c r="G9" s="9">
        <v>83.970446515000006</v>
      </c>
      <c r="H9" s="9" t="str">
        <f t="shared" si="3"/>
        <v>N/A</v>
      </c>
      <c r="I9" s="10">
        <v>0.77390000000000003</v>
      </c>
      <c r="J9" s="10">
        <v>-2.2400000000000002</v>
      </c>
      <c r="K9" s="9" t="str">
        <f t="shared" si="0"/>
        <v>Yes</v>
      </c>
    </row>
    <row r="10" spans="1:11" x14ac:dyDescent="0.2">
      <c r="A10" s="86" t="s">
        <v>448</v>
      </c>
      <c r="B10" s="105" t="s">
        <v>213</v>
      </c>
      <c r="C10" s="9">
        <v>3.0619596541999998</v>
      </c>
      <c r="D10" s="9" t="str">
        <f t="shared" si="1"/>
        <v>N/A</v>
      </c>
      <c r="E10" s="9">
        <v>3.0776515151999999</v>
      </c>
      <c r="F10" s="9" t="str">
        <f t="shared" si="2"/>
        <v>N/A</v>
      </c>
      <c r="G10" s="9">
        <v>3.8548024413999999</v>
      </c>
      <c r="H10" s="9" t="str">
        <f t="shared" si="3"/>
        <v>N/A</v>
      </c>
      <c r="I10" s="10">
        <v>0.51249999999999996</v>
      </c>
      <c r="J10" s="10">
        <v>25.25</v>
      </c>
      <c r="K10" s="9" t="str">
        <f t="shared" si="0"/>
        <v>Yes</v>
      </c>
    </row>
    <row r="11" spans="1:11" x14ac:dyDescent="0.2">
      <c r="A11" s="86" t="s">
        <v>204</v>
      </c>
      <c r="B11" s="105" t="s">
        <v>213</v>
      </c>
      <c r="C11" s="9">
        <v>0</v>
      </c>
      <c r="D11" s="9" t="str">
        <f t="shared" si="1"/>
        <v>N/A</v>
      </c>
      <c r="E11" s="9">
        <v>0</v>
      </c>
      <c r="F11" s="9" t="str">
        <f t="shared" si="2"/>
        <v>N/A</v>
      </c>
      <c r="G11" s="9">
        <v>99.357532926000005</v>
      </c>
      <c r="H11" s="9" t="str">
        <f t="shared" si="3"/>
        <v>N/A</v>
      </c>
      <c r="I11" s="10" t="s">
        <v>1747</v>
      </c>
      <c r="J11" s="10" t="s">
        <v>1747</v>
      </c>
      <c r="K11" s="9" t="str">
        <f t="shared" si="0"/>
        <v>N/A</v>
      </c>
    </row>
    <row r="12" spans="1:11" x14ac:dyDescent="0.2">
      <c r="A12" s="86" t="s">
        <v>655</v>
      </c>
      <c r="B12" s="105" t="s">
        <v>213</v>
      </c>
      <c r="C12" s="9">
        <v>1.0086455330999999</v>
      </c>
      <c r="D12" s="9" t="str">
        <f t="shared" ref="D12:D23" si="4">IF($B12="N/A","N/A",IF(C12&lt;0,"No","Yes"))</f>
        <v>N/A</v>
      </c>
      <c r="E12" s="9">
        <v>1.9886363636</v>
      </c>
      <c r="F12" s="9" t="str">
        <f t="shared" ref="F12:F23" si="5">IF($B12="N/A","N/A",IF(E12&lt;0,"No","Yes"))</f>
        <v>N/A</v>
      </c>
      <c r="G12" s="9">
        <v>3.0517185994</v>
      </c>
      <c r="H12" s="9" t="str">
        <f t="shared" ref="H12:H23" si="6">IF($B12="N/A","N/A",IF(G12&lt;0,"No","Yes"))</f>
        <v>N/A</v>
      </c>
      <c r="I12" s="10">
        <v>97.16</v>
      </c>
      <c r="J12" s="10">
        <v>53.46</v>
      </c>
      <c r="K12" s="9" t="str">
        <f t="shared" ref="K12:K23" si="7">IF(J12="Div by 0", "N/A", IF(J12="N/A","N/A", IF(J12&gt;30, "No", IF(J12&lt;-30, "No", "Yes"))))</f>
        <v>No</v>
      </c>
    </row>
    <row r="13" spans="1:11" x14ac:dyDescent="0.2">
      <c r="A13" s="86" t="s">
        <v>654</v>
      </c>
      <c r="B13" s="105" t="s">
        <v>213</v>
      </c>
      <c r="C13" s="9">
        <v>89.285714286000001</v>
      </c>
      <c r="D13" s="9" t="str">
        <f t="shared" si="4"/>
        <v>N/A</v>
      </c>
      <c r="E13" s="9">
        <v>90.476190475999999</v>
      </c>
      <c r="F13" s="9" t="str">
        <f t="shared" si="5"/>
        <v>N/A</v>
      </c>
      <c r="G13" s="9">
        <v>27.368421052999999</v>
      </c>
      <c r="H13" s="9" t="str">
        <f t="shared" si="6"/>
        <v>N/A</v>
      </c>
      <c r="I13" s="10">
        <v>1.333</v>
      </c>
      <c r="J13" s="10">
        <v>-69.8</v>
      </c>
      <c r="K13" s="9" t="str">
        <f t="shared" si="7"/>
        <v>No</v>
      </c>
    </row>
    <row r="14" spans="1:11" x14ac:dyDescent="0.2">
      <c r="A14" s="86" t="s">
        <v>855</v>
      </c>
      <c r="B14" s="105" t="s">
        <v>213</v>
      </c>
      <c r="C14" s="10">
        <v>13.36</v>
      </c>
      <c r="D14" s="9" t="str">
        <f t="shared" si="4"/>
        <v>N/A</v>
      </c>
      <c r="E14" s="10">
        <v>15.184210525999999</v>
      </c>
      <c r="F14" s="9" t="str">
        <f t="shared" si="5"/>
        <v>N/A</v>
      </c>
      <c r="G14" s="10">
        <v>14.115384615</v>
      </c>
      <c r="H14" s="9" t="str">
        <f t="shared" si="6"/>
        <v>N/A</v>
      </c>
      <c r="I14" s="10">
        <v>13.65</v>
      </c>
      <c r="J14" s="10">
        <v>-7.04</v>
      </c>
      <c r="K14" s="9" t="str">
        <f t="shared" si="7"/>
        <v>Yes</v>
      </c>
    </row>
    <row r="15" spans="1:11" x14ac:dyDescent="0.2">
      <c r="A15" s="86" t="s">
        <v>656</v>
      </c>
      <c r="B15" s="105" t="s">
        <v>213</v>
      </c>
      <c r="C15" s="9">
        <v>1.2608069164</v>
      </c>
      <c r="D15" s="9" t="str">
        <f t="shared" si="4"/>
        <v>N/A</v>
      </c>
      <c r="E15" s="9">
        <v>1.2784090909000001</v>
      </c>
      <c r="F15" s="9" t="str">
        <f t="shared" si="5"/>
        <v>N/A</v>
      </c>
      <c r="G15" s="9">
        <v>1.1885640861</v>
      </c>
      <c r="H15" s="9" t="str">
        <f t="shared" si="6"/>
        <v>N/A</v>
      </c>
      <c r="I15" s="10">
        <v>1.3959999999999999</v>
      </c>
      <c r="J15" s="10">
        <v>-7.03</v>
      </c>
      <c r="K15" s="9" t="str">
        <f t="shared" si="7"/>
        <v>Yes</v>
      </c>
    </row>
    <row r="16" spans="1:11" x14ac:dyDescent="0.2">
      <c r="A16" s="86" t="s">
        <v>372</v>
      </c>
      <c r="B16" s="105" t="s">
        <v>213</v>
      </c>
      <c r="C16" s="9">
        <v>0</v>
      </c>
      <c r="D16" s="9" t="str">
        <f t="shared" si="4"/>
        <v>N/A</v>
      </c>
      <c r="E16" s="9">
        <v>0</v>
      </c>
      <c r="F16" s="9" t="str">
        <f t="shared" si="5"/>
        <v>N/A</v>
      </c>
      <c r="G16" s="9">
        <v>0</v>
      </c>
      <c r="H16" s="9" t="str">
        <f t="shared" si="6"/>
        <v>N/A</v>
      </c>
      <c r="I16" s="10" t="s">
        <v>1747</v>
      </c>
      <c r="J16" s="10" t="s">
        <v>1747</v>
      </c>
      <c r="K16" s="9" t="str">
        <f t="shared" si="7"/>
        <v>N/A</v>
      </c>
    </row>
    <row r="17" spans="1:11" x14ac:dyDescent="0.2">
      <c r="A17" s="86" t="s">
        <v>856</v>
      </c>
      <c r="B17" s="105"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6" t="s">
        <v>657</v>
      </c>
      <c r="B18" s="105" t="s">
        <v>213</v>
      </c>
      <c r="C18" s="9">
        <v>0</v>
      </c>
      <c r="D18" s="9" t="str">
        <f t="shared" si="4"/>
        <v>N/A</v>
      </c>
      <c r="E18" s="9">
        <v>0</v>
      </c>
      <c r="F18" s="9" t="str">
        <f t="shared" si="5"/>
        <v>N/A</v>
      </c>
      <c r="G18" s="9">
        <v>0</v>
      </c>
      <c r="H18" s="9" t="str">
        <f t="shared" si="6"/>
        <v>N/A</v>
      </c>
      <c r="I18" s="10" t="s">
        <v>1747</v>
      </c>
      <c r="J18" s="10" t="s">
        <v>1747</v>
      </c>
      <c r="K18" s="9" t="str">
        <f t="shared" si="7"/>
        <v>N/A</v>
      </c>
    </row>
    <row r="19" spans="1:11" x14ac:dyDescent="0.2">
      <c r="A19" s="86" t="s">
        <v>205</v>
      </c>
      <c r="B19" s="105"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6" t="s">
        <v>857</v>
      </c>
      <c r="B20" s="105"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6" t="s">
        <v>658</v>
      </c>
      <c r="B21" s="105" t="s">
        <v>213</v>
      </c>
      <c r="C21" s="9">
        <v>97.730547549999997</v>
      </c>
      <c r="D21" s="9" t="str">
        <f t="shared" si="4"/>
        <v>N/A</v>
      </c>
      <c r="E21" s="9">
        <v>96.732954544999998</v>
      </c>
      <c r="F21" s="9" t="str">
        <f t="shared" si="5"/>
        <v>N/A</v>
      </c>
      <c r="G21" s="9">
        <v>95.759717314</v>
      </c>
      <c r="H21" s="9" t="str">
        <f t="shared" si="6"/>
        <v>N/A</v>
      </c>
      <c r="I21" s="10">
        <v>-1.02</v>
      </c>
      <c r="J21" s="10">
        <v>-1.01</v>
      </c>
      <c r="K21" s="9" t="str">
        <f t="shared" si="7"/>
        <v>Yes</v>
      </c>
    </row>
    <row r="22" spans="1:11" x14ac:dyDescent="0.2">
      <c r="A22" s="86" t="s">
        <v>1723</v>
      </c>
      <c r="B22" s="105" t="s">
        <v>213</v>
      </c>
      <c r="C22" s="9">
        <v>86.140803539000004</v>
      </c>
      <c r="D22" s="9" t="str">
        <f t="shared" si="4"/>
        <v>N/A</v>
      </c>
      <c r="E22" s="9">
        <v>95.349975525999994</v>
      </c>
      <c r="F22" s="9" t="str">
        <f t="shared" si="5"/>
        <v>N/A</v>
      </c>
      <c r="G22" s="9">
        <v>80.845353908000007</v>
      </c>
      <c r="H22" s="9" t="str">
        <f t="shared" si="6"/>
        <v>N/A</v>
      </c>
      <c r="I22" s="10">
        <v>10.69</v>
      </c>
      <c r="J22" s="10">
        <v>-15.2</v>
      </c>
      <c r="K22" s="9" t="str">
        <f t="shared" si="7"/>
        <v>Yes</v>
      </c>
    </row>
    <row r="23" spans="1:11" x14ac:dyDescent="0.2">
      <c r="A23" s="86" t="s">
        <v>858</v>
      </c>
      <c r="B23" s="105" t="s">
        <v>213</v>
      </c>
      <c r="C23" s="10">
        <v>7.2687205819000003</v>
      </c>
      <c r="D23" s="9" t="str">
        <f t="shared" si="4"/>
        <v>N/A</v>
      </c>
      <c r="E23" s="10">
        <v>7.3865503080000003</v>
      </c>
      <c r="F23" s="9" t="str">
        <f t="shared" si="5"/>
        <v>N/A</v>
      </c>
      <c r="G23" s="10">
        <v>7.2730290456000004</v>
      </c>
      <c r="H23" s="9" t="str">
        <f t="shared" si="6"/>
        <v>N/A</v>
      </c>
      <c r="I23" s="10">
        <v>1.621</v>
      </c>
      <c r="J23" s="10">
        <v>-1.54</v>
      </c>
      <c r="K23" s="9" t="str">
        <f t="shared" si="7"/>
        <v>Yes</v>
      </c>
    </row>
    <row r="24" spans="1:11" x14ac:dyDescent="0.2">
      <c r="A24" s="86" t="s">
        <v>15</v>
      </c>
      <c r="B24" s="105" t="s">
        <v>213</v>
      </c>
      <c r="C24" s="9">
        <v>0</v>
      </c>
      <c r="D24" s="9" t="str">
        <f>IF($B24="N/A","N/A",IF(C24&lt;0,"No","Yes"))</f>
        <v>N/A</v>
      </c>
      <c r="E24" s="9">
        <v>0</v>
      </c>
      <c r="F24" s="9" t="str">
        <f>IF($B24="N/A","N/A",IF(E24&lt;0,"No","Yes"))</f>
        <v>N/A</v>
      </c>
      <c r="G24" s="9">
        <v>0</v>
      </c>
      <c r="H24" s="9" t="str">
        <f>IF($B24="N/A","N/A",IF(G24&lt;0,"No","Yes"))</f>
        <v>N/A</v>
      </c>
      <c r="I24" s="10" t="s">
        <v>1747</v>
      </c>
      <c r="J24" s="10" t="s">
        <v>1747</v>
      </c>
      <c r="K24" s="9" t="str">
        <f t="shared" ref="K24:K30" si="8">IF(J24="Div by 0", "N/A", IF(J24="N/A","N/A", IF(J24&gt;30, "No", IF(J24&lt;-30, "No", "Yes"))))</f>
        <v>N/A</v>
      </c>
    </row>
    <row r="25" spans="1:11" x14ac:dyDescent="0.2">
      <c r="A25" s="86" t="s">
        <v>159</v>
      </c>
      <c r="B25" s="105" t="s">
        <v>213</v>
      </c>
      <c r="C25" s="9">
        <v>100</v>
      </c>
      <c r="D25" s="9" t="str">
        <f>IF($B25="N/A","N/A",IF(C25&lt;0,"No","Yes"))</f>
        <v>N/A</v>
      </c>
      <c r="E25" s="9">
        <v>100</v>
      </c>
      <c r="F25" s="9" t="str">
        <f>IF($B25="N/A","N/A",IF(E25&lt;0,"No","Yes"))</f>
        <v>N/A</v>
      </c>
      <c r="G25" s="9">
        <v>100</v>
      </c>
      <c r="H25" s="9" t="str">
        <f>IF($B25="N/A","N/A",IF(G25&lt;0,"No","Yes"))</f>
        <v>N/A</v>
      </c>
      <c r="I25" s="10">
        <v>0</v>
      </c>
      <c r="J25" s="10">
        <v>0</v>
      </c>
      <c r="K25" s="9" t="str">
        <f t="shared" si="8"/>
        <v>Yes</v>
      </c>
    </row>
    <row r="26" spans="1:11" x14ac:dyDescent="0.2">
      <c r="A26" s="86" t="s">
        <v>32</v>
      </c>
      <c r="B26" s="105"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
      <c r="A27" s="86" t="s">
        <v>160</v>
      </c>
      <c r="B27" s="105" t="s">
        <v>213</v>
      </c>
      <c r="C27" s="9">
        <v>97.514409221999998</v>
      </c>
      <c r="D27" s="9" t="str">
        <f t="shared" ref="D27:D30" si="9">IF($B27="N/A","N/A",IF(C27&lt;0,"No","Yes"))</f>
        <v>N/A</v>
      </c>
      <c r="E27" s="9">
        <v>97.964015152000002</v>
      </c>
      <c r="F27" s="9" t="str">
        <f t="shared" ref="F27:F30" si="10">IF($B27="N/A","N/A",IF(E27&lt;0,"No","Yes"))</f>
        <v>N/A</v>
      </c>
      <c r="G27" s="9">
        <v>98.843559268000007</v>
      </c>
      <c r="H27" s="9" t="str">
        <f t="shared" ref="H27:H30" si="11">IF($B27="N/A","N/A",IF(G27&lt;0,"No","Yes"))</f>
        <v>N/A</v>
      </c>
      <c r="I27" s="10">
        <v>0.46110000000000001</v>
      </c>
      <c r="J27" s="10">
        <v>0.89780000000000004</v>
      </c>
      <c r="K27" s="9" t="str">
        <f t="shared" si="8"/>
        <v>Yes</v>
      </c>
    </row>
    <row r="28" spans="1:11" x14ac:dyDescent="0.2">
      <c r="A28" s="29" t="s">
        <v>374</v>
      </c>
      <c r="B28" s="105" t="s">
        <v>213</v>
      </c>
      <c r="C28" s="9">
        <v>96.505763689000005</v>
      </c>
      <c r="D28" s="9" t="str">
        <f t="shared" si="9"/>
        <v>N/A</v>
      </c>
      <c r="E28" s="9">
        <v>96.259469697</v>
      </c>
      <c r="F28" s="9" t="str">
        <f t="shared" si="10"/>
        <v>N/A</v>
      </c>
      <c r="G28" s="9">
        <v>95.984580789999995</v>
      </c>
      <c r="H28" s="9" t="str">
        <f t="shared" si="11"/>
        <v>N/A</v>
      </c>
      <c r="I28" s="10">
        <v>-0.255</v>
      </c>
      <c r="J28" s="10">
        <v>-0.28599999999999998</v>
      </c>
      <c r="K28" s="9" t="str">
        <f t="shared" si="8"/>
        <v>Yes</v>
      </c>
    </row>
    <row r="29" spans="1:11" x14ac:dyDescent="0.2">
      <c r="A29" s="29" t="s">
        <v>376</v>
      </c>
      <c r="B29" s="105" t="s">
        <v>213</v>
      </c>
      <c r="C29" s="9">
        <v>0.86455331410000003</v>
      </c>
      <c r="D29" s="9" t="str">
        <f t="shared" si="9"/>
        <v>N/A</v>
      </c>
      <c r="E29" s="9">
        <v>1.1837121211999999</v>
      </c>
      <c r="F29" s="9" t="str">
        <f t="shared" si="10"/>
        <v>N/A</v>
      </c>
      <c r="G29" s="9">
        <v>2.3450048185000001</v>
      </c>
      <c r="H29" s="9" t="str">
        <f t="shared" si="11"/>
        <v>N/A</v>
      </c>
      <c r="I29" s="10">
        <v>36.92</v>
      </c>
      <c r="J29" s="10">
        <v>98.11</v>
      </c>
      <c r="K29" s="9" t="str">
        <f t="shared" si="8"/>
        <v>No</v>
      </c>
    </row>
    <row r="30" spans="1:11" x14ac:dyDescent="0.2">
      <c r="A30" s="29" t="s">
        <v>377</v>
      </c>
      <c r="B30" s="105" t="s">
        <v>213</v>
      </c>
      <c r="C30" s="9">
        <v>0</v>
      </c>
      <c r="D30" s="9" t="str">
        <f t="shared" si="9"/>
        <v>N/A</v>
      </c>
      <c r="E30" s="9">
        <v>0</v>
      </c>
      <c r="F30" s="9" t="str">
        <f t="shared" si="10"/>
        <v>N/A</v>
      </c>
      <c r="G30" s="9">
        <v>0</v>
      </c>
      <c r="H30" s="9" t="str">
        <f t="shared" si="11"/>
        <v>N/A</v>
      </c>
      <c r="I30" s="10" t="s">
        <v>1747</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7" t="s">
        <v>1645</v>
      </c>
      <c r="B32" s="158"/>
      <c r="C32" s="158"/>
      <c r="D32" s="158"/>
      <c r="E32" s="158"/>
      <c r="F32" s="158"/>
      <c r="G32" s="158"/>
      <c r="H32" s="158"/>
      <c r="I32" s="158"/>
      <c r="J32" s="158"/>
      <c r="K32" s="159"/>
    </row>
    <row r="33" spans="1:11" x14ac:dyDescent="0.2">
      <c r="A33" s="160" t="s">
        <v>1743</v>
      </c>
      <c r="B33" s="160"/>
      <c r="C33" s="160"/>
      <c r="D33" s="160"/>
      <c r="E33" s="160"/>
      <c r="F33" s="160"/>
      <c r="G33" s="160"/>
      <c r="H33" s="160"/>
      <c r="I33" s="160"/>
      <c r="J33" s="160"/>
      <c r="K33" s="161"/>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1597</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86" t="s">
        <v>343</v>
      </c>
      <c r="B6" s="9" t="s">
        <v>213</v>
      </c>
      <c r="C6" s="27">
        <v>7</v>
      </c>
      <c r="D6" s="9" t="s">
        <v>213</v>
      </c>
      <c r="E6" s="27">
        <v>7</v>
      </c>
      <c r="F6" s="9" t="s">
        <v>213</v>
      </c>
      <c r="G6" s="27">
        <v>7</v>
      </c>
      <c r="H6" s="9" t="s">
        <v>213</v>
      </c>
      <c r="I6" s="136" t="s">
        <v>213</v>
      </c>
      <c r="J6" s="136" t="s">
        <v>213</v>
      </c>
      <c r="K6" s="9" t="s">
        <v>213</v>
      </c>
    </row>
    <row r="7" spans="1:11" x14ac:dyDescent="0.2">
      <c r="A7" s="89" t="s">
        <v>12</v>
      </c>
      <c r="B7" s="30" t="s">
        <v>213</v>
      </c>
      <c r="C7" s="99">
        <v>44903190</v>
      </c>
      <c r="D7" s="32" t="str">
        <f>IF($B7="N/A","N/A",IF(C7&gt;15,"No",IF(C7&lt;-15,"No","Yes")))</f>
        <v>N/A</v>
      </c>
      <c r="E7" s="31">
        <v>44118662</v>
      </c>
      <c r="F7" s="32" t="str">
        <f>IF($B7="N/A","N/A",IF(E7&gt;15,"No",IF(E7&lt;-15,"No","Yes")))</f>
        <v>N/A</v>
      </c>
      <c r="G7" s="31">
        <v>53003121</v>
      </c>
      <c r="H7" s="32" t="str">
        <f>IF($B7="N/A","N/A",IF(G7&gt;15,"No",IF(G7&lt;-15,"No","Yes")))</f>
        <v>N/A</v>
      </c>
      <c r="I7" s="33">
        <v>-1.75</v>
      </c>
      <c r="J7" s="33">
        <v>20.14</v>
      </c>
      <c r="K7" s="32" t="str">
        <f t="shared" ref="K7:K54" si="0">IF(J7="Div by 0", "N/A", IF(J7="N/A","N/A", IF(J7&gt;30, "No", IF(J7&lt;-30, "No", "Yes"))))</f>
        <v>Yes</v>
      </c>
    </row>
    <row r="8" spans="1:11" x14ac:dyDescent="0.2">
      <c r="A8" s="89" t="s">
        <v>362</v>
      </c>
      <c r="B8" s="30" t="s">
        <v>213</v>
      </c>
      <c r="C8" s="146">
        <v>50.483114897</v>
      </c>
      <c r="D8" s="32" t="str">
        <f>IF($B8="N/A","N/A",IF(C8&gt;15,"No",IF(C8&lt;-15,"No","Yes")))</f>
        <v>N/A</v>
      </c>
      <c r="E8" s="34">
        <v>49.368645858000001</v>
      </c>
      <c r="F8" s="32" t="str">
        <f>IF($B8="N/A","N/A",IF(E8&gt;15,"No",IF(E8&lt;-15,"No","Yes")))</f>
        <v>N/A</v>
      </c>
      <c r="G8" s="34">
        <v>48.651061509999998</v>
      </c>
      <c r="H8" s="32" t="str">
        <f>IF($B8="N/A","N/A",IF(G8&gt;15,"No",IF(G8&lt;-15,"No","Yes")))</f>
        <v>N/A</v>
      </c>
      <c r="I8" s="33">
        <v>-2.21</v>
      </c>
      <c r="J8" s="33">
        <v>-1.45</v>
      </c>
      <c r="K8" s="32" t="str">
        <f t="shared" si="0"/>
        <v>Yes</v>
      </c>
    </row>
    <row r="9" spans="1:11" x14ac:dyDescent="0.2">
      <c r="A9" s="89" t="s">
        <v>119</v>
      </c>
      <c r="B9" s="35" t="s">
        <v>213</v>
      </c>
      <c r="C9" s="98">
        <v>28.710089416999999</v>
      </c>
      <c r="D9" s="9" t="str">
        <f>IF($B9="N/A","N/A",IF(C9&gt;15,"No",IF(C9&lt;-15,"No","Yes")))</f>
        <v>N/A</v>
      </c>
      <c r="E9" s="9">
        <v>30.085928263</v>
      </c>
      <c r="F9" s="9" t="str">
        <f>IF($B9="N/A","N/A",IF(E9&gt;15,"No",IF(E9&lt;-15,"No","Yes")))</f>
        <v>N/A</v>
      </c>
      <c r="G9" s="9">
        <v>34.149041902999997</v>
      </c>
      <c r="H9" s="9" t="str">
        <f>IF($B9="N/A","N/A",IF(G9&gt;15,"No",IF(G9&lt;-15,"No","Yes")))</f>
        <v>N/A</v>
      </c>
      <c r="I9" s="10">
        <v>4.7919999999999998</v>
      </c>
      <c r="J9" s="10">
        <v>13.51</v>
      </c>
      <c r="K9" s="9" t="str">
        <f t="shared" si="0"/>
        <v>Yes</v>
      </c>
    </row>
    <row r="10" spans="1:11" x14ac:dyDescent="0.2">
      <c r="A10" s="89" t="s">
        <v>120</v>
      </c>
      <c r="B10" s="35" t="s">
        <v>213</v>
      </c>
      <c r="C10" s="98">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89" t="s">
        <v>859</v>
      </c>
      <c r="B11" s="35" t="s">
        <v>213</v>
      </c>
      <c r="C11" s="98">
        <v>20.806795686000001</v>
      </c>
      <c r="D11" s="9" t="str">
        <f>IF($B11="N/A","N/A",IF(C11&gt;15,"No",IF(C11&lt;-15,"No","Yes")))</f>
        <v>N/A</v>
      </c>
      <c r="E11" s="9">
        <v>20.545425879</v>
      </c>
      <c r="F11" s="9" t="str">
        <f>IF($B11="N/A","N/A",IF(E11&gt;15,"No",IF(E11&lt;-15,"No","Yes")))</f>
        <v>N/A</v>
      </c>
      <c r="G11" s="9">
        <v>17.199896587000001</v>
      </c>
      <c r="H11" s="9" t="str">
        <f>IF($B11="N/A","N/A",IF(G11&gt;15,"No",IF(G11&lt;-15,"No","Yes")))</f>
        <v>N/A</v>
      </c>
      <c r="I11" s="10">
        <v>-1.26</v>
      </c>
      <c r="J11" s="10">
        <v>-16.3</v>
      </c>
      <c r="K11" s="9" t="str">
        <f t="shared" si="0"/>
        <v>Yes</v>
      </c>
    </row>
    <row r="12" spans="1:11" x14ac:dyDescent="0.2">
      <c r="A12" s="89" t="s">
        <v>860</v>
      </c>
      <c r="B12" s="100" t="s">
        <v>214</v>
      </c>
      <c r="C12" s="98">
        <v>65.260038062000007</v>
      </c>
      <c r="D12" s="9" t="str">
        <f>IF(OR($B12="N/A",$C12="N/A"),"N/A",IF(C12&gt;100,"No",IF(C12&lt;95,"No","Yes")))</f>
        <v>No</v>
      </c>
      <c r="E12" s="98">
        <v>64.683734189999996</v>
      </c>
      <c r="F12" s="9" t="str">
        <f>IF(OR($B12="N/A",$E12="N/A"),"N/A",IF(E12&gt;100,"No",IF(E12&lt;95,"No","Yes")))</f>
        <v>No</v>
      </c>
      <c r="G12" s="98">
        <v>60.980071862000003</v>
      </c>
      <c r="H12" s="9" t="str">
        <f>IF($B12="N/A","N/A",IF(G12&gt;100,"No",IF(G12&lt;95,"No","Yes")))</f>
        <v>No</v>
      </c>
      <c r="I12" s="101">
        <v>-0.88300000000000001</v>
      </c>
      <c r="J12" s="101">
        <v>-5.73</v>
      </c>
      <c r="K12" s="9" t="str">
        <f t="shared" si="0"/>
        <v>Yes</v>
      </c>
    </row>
    <row r="13" spans="1:11" x14ac:dyDescent="0.2">
      <c r="A13" s="89" t="s">
        <v>347</v>
      </c>
      <c r="B13" s="100" t="s">
        <v>213</v>
      </c>
      <c r="C13" s="98">
        <v>0</v>
      </c>
      <c r="D13" s="9" t="str">
        <f>IF($B13="N/A","N/A",IF(C13&gt;100,"No",IF(C13&lt;95,"No","Yes")))</f>
        <v>N/A</v>
      </c>
      <c r="E13" s="98">
        <v>0</v>
      </c>
      <c r="F13" s="9" t="str">
        <f>IF($B13="N/A","N/A",IF(E13&gt;100,"No",IF(E13&lt;95,"No","Yes")))</f>
        <v>N/A</v>
      </c>
      <c r="G13" s="98">
        <v>0</v>
      </c>
      <c r="H13" s="9" t="str">
        <f>IF($B13="N/A","N/A",IF(G13&gt;100,"No",IF(G13&lt;95,"No","Yes")))</f>
        <v>N/A</v>
      </c>
      <c r="I13" s="101" t="s">
        <v>1747</v>
      </c>
      <c r="J13" s="101" t="s">
        <v>1747</v>
      </c>
      <c r="K13" s="9" t="str">
        <f t="shared" si="0"/>
        <v>N/A</v>
      </c>
    </row>
    <row r="14" spans="1:11" x14ac:dyDescent="0.2">
      <c r="A14" s="89" t="s">
        <v>348</v>
      </c>
      <c r="B14" s="100" t="s">
        <v>213</v>
      </c>
      <c r="C14" s="98">
        <v>0</v>
      </c>
      <c r="D14" s="9" t="str">
        <f t="shared" ref="D14" si="1">IF($B14="N/A","N/A",IF(C14&lt;0,"No","Yes"))</f>
        <v>N/A</v>
      </c>
      <c r="E14" s="98">
        <v>0</v>
      </c>
      <c r="F14" s="9" t="str">
        <f t="shared" ref="F14" si="2">IF($B14="N/A","N/A",IF(E14&lt;0,"No","Yes"))</f>
        <v>N/A</v>
      </c>
      <c r="G14" s="98">
        <v>0</v>
      </c>
      <c r="H14" s="9" t="str">
        <f t="shared" ref="H14" si="3">IF($B14="N/A","N/A",IF(G14&lt;0,"No","Yes"))</f>
        <v>N/A</v>
      </c>
      <c r="I14" s="101" t="s">
        <v>1747</v>
      </c>
      <c r="J14" s="101" t="s">
        <v>1747</v>
      </c>
      <c r="K14" s="9" t="str">
        <f t="shared" si="0"/>
        <v>N/A</v>
      </c>
    </row>
    <row r="15" spans="1:11" x14ac:dyDescent="0.2">
      <c r="A15" s="89" t="s">
        <v>861</v>
      </c>
      <c r="B15" s="100" t="s">
        <v>214</v>
      </c>
      <c r="C15" s="98">
        <v>41.191343430000003</v>
      </c>
      <c r="D15" s="9" t="str">
        <f>IF(OR($B15="N/A",$C15="N/A"),"N/A",IF(C15&gt;100,"No",IF(C15&lt;95,"No","Yes")))</f>
        <v>No</v>
      </c>
      <c r="E15" s="98">
        <v>42.901715752999998</v>
      </c>
      <c r="F15" s="9" t="str">
        <f>IF(OR($B15="N/A",$E15="N/A"),"N/A",IF(E15&gt;100,"No",IF(E15&lt;95,"No","Yes")))</f>
        <v>No</v>
      </c>
      <c r="G15" s="98">
        <v>45.303564940999998</v>
      </c>
      <c r="H15" s="9" t="str">
        <f>IF($B15="N/A","N/A",IF(G15&gt;100,"No",IF(G15&lt;95,"No","Yes")))</f>
        <v>No</v>
      </c>
      <c r="I15" s="101">
        <v>4.1520000000000001</v>
      </c>
      <c r="J15" s="101">
        <v>5.5979999999999999</v>
      </c>
      <c r="K15" s="9" t="str">
        <f t="shared" si="0"/>
        <v>Yes</v>
      </c>
    </row>
    <row r="16" spans="1:11" x14ac:dyDescent="0.2">
      <c r="A16" s="89" t="s">
        <v>331</v>
      </c>
      <c r="B16" s="35" t="s">
        <v>213</v>
      </c>
      <c r="C16" s="87">
        <v>22668529</v>
      </c>
      <c r="D16" s="9" t="str">
        <f>IF($B16="N/A","N/A",IF(C16&gt;15,"No",IF(C16&lt;-15,"No","Yes")))</f>
        <v>N/A</v>
      </c>
      <c r="E16" s="36">
        <v>21780786</v>
      </c>
      <c r="F16" s="9" t="str">
        <f>IF($B16="N/A","N/A",IF(E16&gt;15,"No",IF(E16&lt;-15,"No","Yes")))</f>
        <v>N/A</v>
      </c>
      <c r="G16" s="36">
        <v>25786581</v>
      </c>
      <c r="H16" s="9" t="str">
        <f>IF($B16="N/A","N/A",IF(G16&gt;15,"No",IF(G16&lt;-15,"No","Yes")))</f>
        <v>N/A</v>
      </c>
      <c r="I16" s="10">
        <v>-3.92</v>
      </c>
      <c r="J16" s="10">
        <v>18.39</v>
      </c>
      <c r="K16" s="9" t="str">
        <f t="shared" si="0"/>
        <v>Yes</v>
      </c>
    </row>
    <row r="17" spans="1:11" x14ac:dyDescent="0.2">
      <c r="A17" s="89" t="s">
        <v>442</v>
      </c>
      <c r="B17" s="35" t="s">
        <v>215</v>
      </c>
      <c r="C17" s="98">
        <v>9.2473534564000008</v>
      </c>
      <c r="D17" s="9" t="str">
        <f>IF($B17="N/A","N/A",IF(C17&gt;20,"No",IF(C17&lt;5,"No","Yes")))</f>
        <v>Yes</v>
      </c>
      <c r="E17" s="9">
        <v>7.8592893755000004</v>
      </c>
      <c r="F17" s="9" t="str">
        <f>IF($B17="N/A","N/A",IF(E17&gt;20,"No",IF(E17&lt;5,"No","Yes")))</f>
        <v>Yes</v>
      </c>
      <c r="G17" s="9">
        <v>11.487319703000001</v>
      </c>
      <c r="H17" s="9" t="str">
        <f>IF($B17="N/A","N/A",IF(G17&gt;20,"No",IF(G17&lt;5,"No","Yes")))</f>
        <v>Yes</v>
      </c>
      <c r="I17" s="10">
        <v>-15</v>
      </c>
      <c r="J17" s="10">
        <v>46.16</v>
      </c>
      <c r="K17" s="9" t="str">
        <f t="shared" si="0"/>
        <v>No</v>
      </c>
    </row>
    <row r="18" spans="1:11" x14ac:dyDescent="0.2">
      <c r="A18" s="89" t="s">
        <v>443</v>
      </c>
      <c r="B18" s="30" t="s">
        <v>213</v>
      </c>
      <c r="C18" s="98">
        <v>90.752646544000001</v>
      </c>
      <c r="D18" s="9" t="str">
        <f>IF($B18="N/A","N/A",IF(C18&gt;15,"No",IF(C18&lt;-15,"No","Yes")))</f>
        <v>N/A</v>
      </c>
      <c r="E18" s="9">
        <v>92.140710623999993</v>
      </c>
      <c r="F18" s="9" t="str">
        <f>IF($B18="N/A","N/A",IF(E18&gt;15,"No",IF(E18&lt;-15,"No","Yes")))</f>
        <v>N/A</v>
      </c>
      <c r="G18" s="9">
        <v>88.512680297000003</v>
      </c>
      <c r="H18" s="9" t="str">
        <f>IF($B18="N/A","N/A",IF(G18&gt;15,"No",IF(G18&lt;-15,"No","Yes")))</f>
        <v>N/A</v>
      </c>
      <c r="I18" s="10">
        <v>1.53</v>
      </c>
      <c r="J18" s="10">
        <v>-3.94</v>
      </c>
      <c r="K18" s="9" t="str">
        <f t="shared" si="0"/>
        <v>Yes</v>
      </c>
    </row>
    <row r="19" spans="1:11" x14ac:dyDescent="0.2">
      <c r="A19" s="89" t="s">
        <v>444</v>
      </c>
      <c r="B19" s="35" t="s">
        <v>216</v>
      </c>
      <c r="C19" s="98">
        <v>8.3440306161999995</v>
      </c>
      <c r="D19" s="9" t="str">
        <f>IF($B19="N/A","N/A",IF(C19&gt;1,"Yes","No"))</f>
        <v>Yes</v>
      </c>
      <c r="E19" s="9">
        <v>12.66874391</v>
      </c>
      <c r="F19" s="9" t="str">
        <f>IF($B19="N/A","N/A",IF(E19&gt;1,"Yes","No"))</f>
        <v>Yes</v>
      </c>
      <c r="G19" s="9">
        <v>7.7047593086999999</v>
      </c>
      <c r="H19" s="9" t="str">
        <f>IF($B19="N/A","N/A",IF(G19&gt;1,"Yes","No"))</f>
        <v>Yes</v>
      </c>
      <c r="I19" s="10">
        <v>51.83</v>
      </c>
      <c r="J19" s="10">
        <v>-39.200000000000003</v>
      </c>
      <c r="K19" s="9" t="str">
        <f t="shared" si="0"/>
        <v>No</v>
      </c>
    </row>
    <row r="20" spans="1:11" x14ac:dyDescent="0.2">
      <c r="A20" s="89" t="s">
        <v>862</v>
      </c>
      <c r="B20" s="35" t="s">
        <v>213</v>
      </c>
      <c r="C20" s="91">
        <v>128.00595992000001</v>
      </c>
      <c r="D20" s="9" t="str">
        <f>IF($B20="N/A","N/A",IF(C20&gt;15,"No",IF(C20&lt;-15,"No","Yes")))</f>
        <v>N/A</v>
      </c>
      <c r="E20" s="37">
        <v>217.04381681000001</v>
      </c>
      <c r="F20" s="9" t="str">
        <f>IF($B20="N/A","N/A",IF(E20&gt;15,"No",IF(E20&lt;-15,"No","Yes")))</f>
        <v>N/A</v>
      </c>
      <c r="G20" s="37">
        <v>106.57199488000001</v>
      </c>
      <c r="H20" s="9" t="str">
        <f>IF($B20="N/A","N/A",IF(G20&gt;15,"No",IF(G20&lt;-15,"No","Yes")))</f>
        <v>N/A</v>
      </c>
      <c r="I20" s="10">
        <v>69.56</v>
      </c>
      <c r="J20" s="10">
        <v>-50.9</v>
      </c>
      <c r="K20" s="9" t="str">
        <f t="shared" si="0"/>
        <v>No</v>
      </c>
    </row>
    <row r="21" spans="1:11" x14ac:dyDescent="0.2">
      <c r="A21" s="89" t="s">
        <v>34</v>
      </c>
      <c r="B21" s="35" t="s">
        <v>213</v>
      </c>
      <c r="C21" s="102">
        <v>24.932361689</v>
      </c>
      <c r="D21" s="9" t="str">
        <f>IF($B21="N/A","N/A",IF(C21&gt;15,"No",IF(C21&lt;-15,"No","Yes")))</f>
        <v>N/A</v>
      </c>
      <c r="E21" s="103">
        <v>27.016179819000001</v>
      </c>
      <c r="F21" s="9" t="str">
        <f>IF($B21="N/A","N/A",IF(E21&gt;15,"No",IF(E21&lt;-15,"No","Yes")))</f>
        <v>N/A</v>
      </c>
      <c r="G21" s="103">
        <v>24.099609825000002</v>
      </c>
      <c r="H21" s="9" t="str">
        <f>IF($B21="N/A","N/A",IF(G21&gt;15,"No",IF(G21&lt;-15,"No","Yes")))</f>
        <v>N/A</v>
      </c>
      <c r="I21" s="10">
        <v>8.3580000000000005</v>
      </c>
      <c r="J21" s="10">
        <v>-10.8</v>
      </c>
      <c r="K21" s="9" t="str">
        <f t="shared" si="0"/>
        <v>Yes</v>
      </c>
    </row>
    <row r="22" spans="1:11" x14ac:dyDescent="0.2">
      <c r="A22" s="89" t="s">
        <v>1724</v>
      </c>
      <c r="B22" s="35" t="s">
        <v>213</v>
      </c>
      <c r="C22" s="102">
        <v>0</v>
      </c>
      <c r="D22" s="9" t="str">
        <f>IF($B22="N/A","N/A",IF(C22&gt;15,"No",IF(C22&lt;-15,"No","Yes")))</f>
        <v>N/A</v>
      </c>
      <c r="E22" s="103">
        <v>0</v>
      </c>
      <c r="F22" s="9" t="str">
        <f>IF($B22="N/A","N/A",IF(E22&gt;15,"No",IF(E22&lt;-15,"No","Yes")))</f>
        <v>N/A</v>
      </c>
      <c r="G22" s="103">
        <v>0</v>
      </c>
      <c r="H22" s="9" t="str">
        <f>IF($B22="N/A","N/A",IF(G22&gt;15,"No",IF(G22&lt;-15,"No","Yes")))</f>
        <v>N/A</v>
      </c>
      <c r="I22" s="10" t="s">
        <v>1747</v>
      </c>
      <c r="J22" s="10" t="s">
        <v>1747</v>
      </c>
      <c r="K22" s="9" t="str">
        <f t="shared" si="0"/>
        <v>N/A</v>
      </c>
    </row>
    <row r="23" spans="1:11" x14ac:dyDescent="0.2">
      <c r="A23" s="89" t="s">
        <v>35</v>
      </c>
      <c r="B23" s="35" t="s">
        <v>213</v>
      </c>
      <c r="C23" s="102">
        <v>4.2538099811999999</v>
      </c>
      <c r="D23" s="9" t="str">
        <f>IF($B23="N/A","N/A",IF(C23&gt;15,"No",IF(C23&lt;-15,"No","Yes")))</f>
        <v>N/A</v>
      </c>
      <c r="E23" s="103">
        <v>2.3705021013000001</v>
      </c>
      <c r="F23" s="9" t="str">
        <f>IF($B23="N/A","N/A",IF(E23&gt;15,"No",IF(E23&lt;-15,"No","Yes")))</f>
        <v>N/A</v>
      </c>
      <c r="G23" s="103">
        <v>2.0198227302</v>
      </c>
      <c r="H23" s="9" t="str">
        <f>IF($B23="N/A","N/A",IF(G23&gt;15,"No",IF(G23&lt;-15,"No","Yes")))</f>
        <v>N/A</v>
      </c>
      <c r="I23" s="10">
        <v>-44.3</v>
      </c>
      <c r="J23" s="10">
        <v>-14.8</v>
      </c>
      <c r="K23" s="9" t="str">
        <f t="shared" si="0"/>
        <v>Yes</v>
      </c>
    </row>
    <row r="24" spans="1:11" x14ac:dyDescent="0.2">
      <c r="A24" s="89" t="s">
        <v>863</v>
      </c>
      <c r="B24" s="35" t="s">
        <v>243</v>
      </c>
      <c r="C24" s="91">
        <v>133.10786123</v>
      </c>
      <c r="D24" s="9" t="str">
        <f>IF($B24="N/A","N/A",IF(C24&gt;300,"No",IF(C24&lt;75,"No","Yes")))</f>
        <v>Yes</v>
      </c>
      <c r="E24" s="37">
        <v>135.95091887000001</v>
      </c>
      <c r="F24" s="9" t="str">
        <f>IF($B24="N/A","N/A",IF(E24&gt;300,"No",IF(E24&lt;75,"No","Yes")))</f>
        <v>Yes</v>
      </c>
      <c r="G24" s="37">
        <v>134.12258048999999</v>
      </c>
      <c r="H24" s="9" t="str">
        <f>IF($B24="N/A","N/A",IF(G24&gt;300,"No",IF(G24&lt;75,"No","Yes")))</f>
        <v>Yes</v>
      </c>
      <c r="I24" s="10">
        <v>2.1360000000000001</v>
      </c>
      <c r="J24" s="10">
        <v>-1.34</v>
      </c>
      <c r="K24" s="9" t="str">
        <f t="shared" si="0"/>
        <v>Yes</v>
      </c>
    </row>
    <row r="25" spans="1:11" x14ac:dyDescent="0.2">
      <c r="A25" s="89" t="s">
        <v>864</v>
      </c>
      <c r="B25" s="35" t="s">
        <v>244</v>
      </c>
      <c r="C25" s="91" t="s">
        <v>1747</v>
      </c>
      <c r="D25" s="9" t="str">
        <f>IF($B25="N/A","N/A",IF(C25&gt;250,"No",IF(C25&lt;20,"No","Yes")))</f>
        <v>No</v>
      </c>
      <c r="E25" s="37" t="s">
        <v>1747</v>
      </c>
      <c r="F25" s="9" t="str">
        <f>IF($B25="N/A","N/A",IF(E25&gt;250,"No",IF(E25&lt;20,"No","Yes")))</f>
        <v>No</v>
      </c>
      <c r="G25" s="37" t="s">
        <v>1747</v>
      </c>
      <c r="H25" s="9" t="str">
        <f>IF($B25="N/A","N/A",IF(G25&gt;250,"No",IF(G25&lt;20,"No","Yes")))</f>
        <v>No</v>
      </c>
      <c r="I25" s="10" t="s">
        <v>1747</v>
      </c>
      <c r="J25" s="10" t="s">
        <v>1747</v>
      </c>
      <c r="K25" s="9" t="str">
        <f t="shared" si="0"/>
        <v>N/A</v>
      </c>
    </row>
    <row r="26" spans="1:11" x14ac:dyDescent="0.2">
      <c r="A26" s="89" t="s">
        <v>865</v>
      </c>
      <c r="B26" s="35" t="s">
        <v>245</v>
      </c>
      <c r="C26" s="91">
        <v>47.502297853000002</v>
      </c>
      <c r="D26" s="9" t="str">
        <f>IF($B26="N/A","N/A",IF(C26&gt;5,"No",IF(C26&lt;3,"No","Yes")))</f>
        <v>No</v>
      </c>
      <c r="E26" s="37">
        <v>46.251357728000002</v>
      </c>
      <c r="F26" s="9" t="str">
        <f>IF($B26="N/A","N/A",IF(E26&gt;5,"No",IF(E26&lt;3,"No","Yes")))</f>
        <v>No</v>
      </c>
      <c r="G26" s="37">
        <v>75.219725381999993</v>
      </c>
      <c r="H26" s="9" t="str">
        <f>IF($B26="N/A","N/A",IF(G26&gt;5,"No",IF(G26&lt;3,"No","Yes")))</f>
        <v>No</v>
      </c>
      <c r="I26" s="10">
        <v>-2.63</v>
      </c>
      <c r="J26" s="10">
        <v>62.63</v>
      </c>
      <c r="K26" s="9" t="str">
        <f t="shared" si="0"/>
        <v>No</v>
      </c>
    </row>
    <row r="27" spans="1:11" x14ac:dyDescent="0.2">
      <c r="A27" s="89" t="s">
        <v>131</v>
      </c>
      <c r="B27" s="35" t="s">
        <v>213</v>
      </c>
      <c r="C27" s="87">
        <v>137214</v>
      </c>
      <c r="D27" s="35" t="s">
        <v>213</v>
      </c>
      <c r="E27" s="36">
        <v>51768</v>
      </c>
      <c r="F27" s="35" t="s">
        <v>213</v>
      </c>
      <c r="G27" s="36">
        <v>47249</v>
      </c>
      <c r="H27" s="9" t="str">
        <f>IF($B27="N/A","N/A",IF(G27&gt;15,"No",IF(G27&lt;-15,"No","Yes")))</f>
        <v>N/A</v>
      </c>
      <c r="I27" s="10">
        <v>-62.3</v>
      </c>
      <c r="J27" s="10">
        <v>-8.73</v>
      </c>
      <c r="K27" s="9" t="str">
        <f t="shared" si="0"/>
        <v>Yes</v>
      </c>
    </row>
    <row r="28" spans="1:11" x14ac:dyDescent="0.2">
      <c r="A28" s="89" t="s">
        <v>346</v>
      </c>
      <c r="B28" s="35" t="s">
        <v>213</v>
      </c>
      <c r="C28" s="88">
        <v>0.30557739880000001</v>
      </c>
      <c r="D28" s="35" t="s">
        <v>213</v>
      </c>
      <c r="E28" s="8">
        <v>0.11733810059999999</v>
      </c>
      <c r="F28" s="35" t="s">
        <v>213</v>
      </c>
      <c r="G28" s="8">
        <v>8.9143807199999994E-2</v>
      </c>
      <c r="H28" s="9" t="str">
        <f>IF($B28="N/A","N/A",IF(G28&gt;15,"No",IF(G28&lt;-15,"No","Yes")))</f>
        <v>N/A</v>
      </c>
      <c r="I28" s="10">
        <v>-61.6</v>
      </c>
      <c r="J28" s="10">
        <v>-24</v>
      </c>
      <c r="K28" s="9" t="str">
        <f t="shared" si="0"/>
        <v>Yes</v>
      </c>
    </row>
    <row r="29" spans="1:11" ht="25.5" x14ac:dyDescent="0.2">
      <c r="A29" s="89" t="s">
        <v>841</v>
      </c>
      <c r="B29" s="35" t="s">
        <v>213</v>
      </c>
      <c r="C29" s="37">
        <v>70.866121532999998</v>
      </c>
      <c r="D29" s="35" t="s">
        <v>213</v>
      </c>
      <c r="E29" s="37">
        <v>97.691315098000004</v>
      </c>
      <c r="F29" s="35" t="s">
        <v>213</v>
      </c>
      <c r="G29" s="37">
        <v>111.40659062</v>
      </c>
      <c r="H29" s="35" t="s">
        <v>213</v>
      </c>
      <c r="I29" s="10">
        <v>37.85</v>
      </c>
      <c r="J29" s="10">
        <v>14.04</v>
      </c>
      <c r="K29" s="9" t="str">
        <f t="shared" si="0"/>
        <v>Yes</v>
      </c>
    </row>
    <row r="30" spans="1:11" x14ac:dyDescent="0.2">
      <c r="A30" s="89" t="s">
        <v>27</v>
      </c>
      <c r="B30" s="35" t="s">
        <v>217</v>
      </c>
      <c r="C30" s="36">
        <v>0</v>
      </c>
      <c r="D30" s="9" t="str">
        <f>IF($B30="N/A","N/A",IF(C30="N/A","N/A",IF(C30=0,"Yes","No")))</f>
        <v>Yes</v>
      </c>
      <c r="E30" s="36">
        <v>15</v>
      </c>
      <c r="F30" s="9" t="str">
        <f>IF($B30="N/A","N/A",IF(E30="N/A","N/A",IF(E30=0,"Yes","No")))</f>
        <v>No</v>
      </c>
      <c r="G30" s="36">
        <v>11</v>
      </c>
      <c r="H30" s="9" t="str">
        <f>IF($B30="N/A","N/A",IF(G30=0,"Yes","No"))</f>
        <v>No</v>
      </c>
      <c r="I30" s="10" t="s">
        <v>1747</v>
      </c>
      <c r="J30" s="10">
        <v>-86.7</v>
      </c>
      <c r="K30" s="9" t="str">
        <f t="shared" si="0"/>
        <v>No</v>
      </c>
    </row>
    <row r="31" spans="1:11" x14ac:dyDescent="0.2">
      <c r="A31" s="89" t="s">
        <v>206</v>
      </c>
      <c r="B31" s="104" t="s">
        <v>213</v>
      </c>
      <c r="C31" s="87">
        <v>7981209</v>
      </c>
      <c r="D31" s="9" t="str">
        <f t="shared" ref="D31:F50" si="4">IF($B31="N/A","N/A",IF(C31&lt;0,"No","Yes"))</f>
        <v>N/A</v>
      </c>
      <c r="E31" s="87">
        <v>8333182</v>
      </c>
      <c r="F31" s="9" t="str">
        <f t="shared" si="4"/>
        <v>N/A</v>
      </c>
      <c r="G31" s="87">
        <v>8411502</v>
      </c>
      <c r="H31" s="9" t="str">
        <f t="shared" ref="H31:H50" si="5">IF($B31="N/A","N/A",IF(G31&lt;0,"No","Yes"))</f>
        <v>N/A</v>
      </c>
      <c r="I31" s="10">
        <v>4.41</v>
      </c>
      <c r="J31" s="10">
        <v>0.93989999999999996</v>
      </c>
      <c r="K31" s="9" t="str">
        <f t="shared" si="0"/>
        <v>Yes</v>
      </c>
    </row>
    <row r="32" spans="1:11" ht="25.5" x14ac:dyDescent="0.2">
      <c r="A32" s="2" t="s">
        <v>659</v>
      </c>
      <c r="B32" s="104" t="s">
        <v>213</v>
      </c>
      <c r="C32" s="88">
        <v>99.918358233999996</v>
      </c>
      <c r="D32" s="9" t="str">
        <f t="shared" si="4"/>
        <v>N/A</v>
      </c>
      <c r="E32" s="88">
        <v>99.938270879000001</v>
      </c>
      <c r="F32" s="9" t="str">
        <f t="shared" si="4"/>
        <v>N/A</v>
      </c>
      <c r="G32" s="88">
        <v>99.943315712</v>
      </c>
      <c r="H32" s="9" t="str">
        <f t="shared" si="5"/>
        <v>N/A</v>
      </c>
      <c r="I32" s="10">
        <v>1.9900000000000001E-2</v>
      </c>
      <c r="J32" s="10">
        <v>5.0000000000000001E-3</v>
      </c>
      <c r="K32" s="9" t="str">
        <f t="shared" si="0"/>
        <v>Yes</v>
      </c>
    </row>
    <row r="33" spans="1:11" x14ac:dyDescent="0.2">
      <c r="A33" s="2" t="s">
        <v>660</v>
      </c>
      <c r="B33" s="104" t="s">
        <v>213</v>
      </c>
      <c r="C33" s="88">
        <v>0</v>
      </c>
      <c r="D33" s="9" t="str">
        <f t="shared" si="4"/>
        <v>N/A</v>
      </c>
      <c r="E33" s="88">
        <v>0</v>
      </c>
      <c r="F33" s="9" t="str">
        <f t="shared" si="4"/>
        <v>N/A</v>
      </c>
      <c r="G33" s="88">
        <v>0</v>
      </c>
      <c r="H33" s="9" t="str">
        <f t="shared" si="5"/>
        <v>N/A</v>
      </c>
      <c r="I33" s="10" t="s">
        <v>1747</v>
      </c>
      <c r="J33" s="10" t="s">
        <v>1747</v>
      </c>
      <c r="K33" s="9" t="str">
        <f t="shared" si="0"/>
        <v>N/A</v>
      </c>
    </row>
    <row r="34" spans="1:11" x14ac:dyDescent="0.2">
      <c r="A34" s="2" t="s">
        <v>661</v>
      </c>
      <c r="B34" s="104" t="s">
        <v>213</v>
      </c>
      <c r="C34" s="88">
        <v>0</v>
      </c>
      <c r="D34" s="9" t="str">
        <f t="shared" si="4"/>
        <v>N/A</v>
      </c>
      <c r="E34" s="88">
        <v>0</v>
      </c>
      <c r="F34" s="9" t="str">
        <f t="shared" si="4"/>
        <v>N/A</v>
      </c>
      <c r="G34" s="88">
        <v>0</v>
      </c>
      <c r="H34" s="9" t="str">
        <f t="shared" si="5"/>
        <v>N/A</v>
      </c>
      <c r="I34" s="10" t="s">
        <v>1747</v>
      </c>
      <c r="J34" s="10" t="s">
        <v>1747</v>
      </c>
      <c r="K34" s="9" t="str">
        <f t="shared" si="0"/>
        <v>N/A</v>
      </c>
    </row>
    <row r="35" spans="1:11" x14ac:dyDescent="0.2">
      <c r="A35" s="2" t="s">
        <v>662</v>
      </c>
      <c r="B35" s="104" t="s">
        <v>213</v>
      </c>
      <c r="C35" s="88">
        <v>8.1641766300000002E-2</v>
      </c>
      <c r="D35" s="9" t="str">
        <f t="shared" si="4"/>
        <v>N/A</v>
      </c>
      <c r="E35" s="88">
        <v>6.1729120999999998E-2</v>
      </c>
      <c r="F35" s="9" t="str">
        <f t="shared" si="4"/>
        <v>N/A</v>
      </c>
      <c r="G35" s="88">
        <v>5.6684287799999997E-2</v>
      </c>
      <c r="H35" s="9" t="str">
        <f t="shared" si="5"/>
        <v>N/A</v>
      </c>
      <c r="I35" s="10">
        <v>-24.4</v>
      </c>
      <c r="J35" s="10">
        <v>-8.17</v>
      </c>
      <c r="K35" s="9" t="str">
        <f t="shared" si="0"/>
        <v>Yes</v>
      </c>
    </row>
    <row r="36" spans="1:11" x14ac:dyDescent="0.2">
      <c r="A36" s="2" t="s">
        <v>349</v>
      </c>
      <c r="B36" s="104" t="s">
        <v>213</v>
      </c>
      <c r="C36" s="87">
        <v>0</v>
      </c>
      <c r="D36" s="9" t="str">
        <f t="shared" si="4"/>
        <v>N/A</v>
      </c>
      <c r="E36" s="87">
        <v>0</v>
      </c>
      <c r="F36" s="9" t="str">
        <f t="shared" si="4"/>
        <v>N/A</v>
      </c>
      <c r="G36" s="87">
        <v>0</v>
      </c>
      <c r="H36" s="9" t="str">
        <f t="shared" si="5"/>
        <v>N/A</v>
      </c>
      <c r="I36" s="10" t="s">
        <v>1747</v>
      </c>
      <c r="J36" s="10" t="s">
        <v>1747</v>
      </c>
      <c r="K36" s="9" t="str">
        <f t="shared" si="0"/>
        <v>N/A</v>
      </c>
    </row>
    <row r="37" spans="1:11" x14ac:dyDescent="0.2">
      <c r="A37" s="2" t="s">
        <v>663</v>
      </c>
      <c r="B37" s="104" t="s">
        <v>213</v>
      </c>
      <c r="C37" s="88" t="s">
        <v>1747</v>
      </c>
      <c r="D37" s="9" t="str">
        <f t="shared" si="4"/>
        <v>N/A</v>
      </c>
      <c r="E37" s="88" t="s">
        <v>1747</v>
      </c>
      <c r="F37" s="9" t="str">
        <f t="shared" si="4"/>
        <v>N/A</v>
      </c>
      <c r="G37" s="88" t="s">
        <v>1747</v>
      </c>
      <c r="H37" s="9" t="str">
        <f t="shared" si="5"/>
        <v>N/A</v>
      </c>
      <c r="I37" s="10" t="s">
        <v>1747</v>
      </c>
      <c r="J37" s="10" t="s">
        <v>1747</v>
      </c>
      <c r="K37" s="9" t="str">
        <f t="shared" si="0"/>
        <v>N/A</v>
      </c>
    </row>
    <row r="38" spans="1:11" x14ac:dyDescent="0.2">
      <c r="A38" s="2" t="s">
        <v>664</v>
      </c>
      <c r="B38" s="104" t="s">
        <v>213</v>
      </c>
      <c r="C38" s="88" t="s">
        <v>1747</v>
      </c>
      <c r="D38" s="9" t="str">
        <f t="shared" si="4"/>
        <v>N/A</v>
      </c>
      <c r="E38" s="88" t="s">
        <v>1747</v>
      </c>
      <c r="F38" s="9" t="str">
        <f t="shared" si="4"/>
        <v>N/A</v>
      </c>
      <c r="G38" s="88" t="s">
        <v>1747</v>
      </c>
      <c r="H38" s="9" t="str">
        <f t="shared" si="5"/>
        <v>N/A</v>
      </c>
      <c r="I38" s="10" t="s">
        <v>1747</v>
      </c>
      <c r="J38" s="10" t="s">
        <v>1747</v>
      </c>
      <c r="K38" s="9" t="str">
        <f t="shared" si="0"/>
        <v>N/A</v>
      </c>
    </row>
    <row r="39" spans="1:11" x14ac:dyDescent="0.2">
      <c r="A39" s="2" t="s">
        <v>665</v>
      </c>
      <c r="B39" s="104" t="s">
        <v>213</v>
      </c>
      <c r="C39" s="88" t="s">
        <v>1747</v>
      </c>
      <c r="D39" s="9" t="str">
        <f t="shared" si="4"/>
        <v>N/A</v>
      </c>
      <c r="E39" s="88" t="s">
        <v>1747</v>
      </c>
      <c r="F39" s="9" t="str">
        <f t="shared" si="4"/>
        <v>N/A</v>
      </c>
      <c r="G39" s="88" t="s">
        <v>1747</v>
      </c>
      <c r="H39" s="9" t="str">
        <f t="shared" si="5"/>
        <v>N/A</v>
      </c>
      <c r="I39" s="10" t="s">
        <v>1747</v>
      </c>
      <c r="J39" s="10" t="s">
        <v>1747</v>
      </c>
      <c r="K39" s="9" t="str">
        <f t="shared" si="0"/>
        <v>N/A</v>
      </c>
    </row>
    <row r="40" spans="1:11" x14ac:dyDescent="0.2">
      <c r="A40" s="2" t="s">
        <v>666</v>
      </c>
      <c r="B40" s="104" t="s">
        <v>213</v>
      </c>
      <c r="C40" s="88" t="s">
        <v>1747</v>
      </c>
      <c r="D40" s="9" t="str">
        <f t="shared" si="4"/>
        <v>N/A</v>
      </c>
      <c r="E40" s="88" t="s">
        <v>1747</v>
      </c>
      <c r="F40" s="9" t="str">
        <f t="shared" si="4"/>
        <v>N/A</v>
      </c>
      <c r="G40" s="88" t="s">
        <v>1747</v>
      </c>
      <c r="H40" s="9" t="str">
        <f t="shared" si="5"/>
        <v>N/A</v>
      </c>
      <c r="I40" s="10" t="s">
        <v>1747</v>
      </c>
      <c r="J40" s="10" t="s">
        <v>1747</v>
      </c>
      <c r="K40" s="9" t="str">
        <f t="shared" si="0"/>
        <v>N/A</v>
      </c>
    </row>
    <row r="41" spans="1:11" x14ac:dyDescent="0.2">
      <c r="A41" s="2" t="s">
        <v>667</v>
      </c>
      <c r="B41" s="104" t="s">
        <v>213</v>
      </c>
      <c r="C41" s="88" t="s">
        <v>1747</v>
      </c>
      <c r="D41" s="9" t="str">
        <f t="shared" si="4"/>
        <v>N/A</v>
      </c>
      <c r="E41" s="88" t="s">
        <v>1747</v>
      </c>
      <c r="F41" s="9" t="str">
        <f t="shared" si="4"/>
        <v>N/A</v>
      </c>
      <c r="G41" s="88" t="s">
        <v>1747</v>
      </c>
      <c r="H41" s="9" t="str">
        <f t="shared" si="5"/>
        <v>N/A</v>
      </c>
      <c r="I41" s="10" t="s">
        <v>1747</v>
      </c>
      <c r="J41" s="10" t="s">
        <v>1747</v>
      </c>
      <c r="K41" s="9" t="str">
        <f t="shared" si="0"/>
        <v>N/A</v>
      </c>
    </row>
    <row r="42" spans="1:11" x14ac:dyDescent="0.2">
      <c r="A42" s="2" t="s">
        <v>668</v>
      </c>
      <c r="B42" s="104" t="s">
        <v>213</v>
      </c>
      <c r="C42" s="88" t="s">
        <v>1747</v>
      </c>
      <c r="D42" s="9" t="str">
        <f t="shared" si="4"/>
        <v>N/A</v>
      </c>
      <c r="E42" s="88" t="s">
        <v>1747</v>
      </c>
      <c r="F42" s="9" t="str">
        <f t="shared" si="4"/>
        <v>N/A</v>
      </c>
      <c r="G42" s="88" t="s">
        <v>1747</v>
      </c>
      <c r="H42" s="9" t="str">
        <f t="shared" si="5"/>
        <v>N/A</v>
      </c>
      <c r="I42" s="10" t="s">
        <v>1747</v>
      </c>
      <c r="J42" s="10" t="s">
        <v>1747</v>
      </c>
      <c r="K42" s="9" t="str">
        <f t="shared" si="0"/>
        <v>N/A</v>
      </c>
    </row>
    <row r="43" spans="1:11" x14ac:dyDescent="0.2">
      <c r="A43" s="2" t="s">
        <v>669</v>
      </c>
      <c r="B43" s="104" t="s">
        <v>213</v>
      </c>
      <c r="C43" s="88" t="s">
        <v>1747</v>
      </c>
      <c r="D43" s="9" t="str">
        <f t="shared" si="4"/>
        <v>N/A</v>
      </c>
      <c r="E43" s="88" t="s">
        <v>1747</v>
      </c>
      <c r="F43" s="9" t="str">
        <f t="shared" si="4"/>
        <v>N/A</v>
      </c>
      <c r="G43" s="88" t="s">
        <v>1747</v>
      </c>
      <c r="H43" s="9" t="str">
        <f t="shared" si="5"/>
        <v>N/A</v>
      </c>
      <c r="I43" s="10" t="s">
        <v>1747</v>
      </c>
      <c r="J43" s="10" t="s">
        <v>1747</v>
      </c>
      <c r="K43" s="9" t="str">
        <f t="shared" si="0"/>
        <v>N/A</v>
      </c>
    </row>
    <row r="44" spans="1:11" x14ac:dyDescent="0.2">
      <c r="A44" s="2" t="s">
        <v>670</v>
      </c>
      <c r="B44" s="104" t="s">
        <v>213</v>
      </c>
      <c r="C44" s="88" t="s">
        <v>1747</v>
      </c>
      <c r="D44" s="9" t="str">
        <f t="shared" si="4"/>
        <v>N/A</v>
      </c>
      <c r="E44" s="88" t="s">
        <v>1747</v>
      </c>
      <c r="F44" s="9" t="str">
        <f t="shared" si="4"/>
        <v>N/A</v>
      </c>
      <c r="G44" s="88" t="s">
        <v>1747</v>
      </c>
      <c r="H44" s="9" t="str">
        <f t="shared" si="5"/>
        <v>N/A</v>
      </c>
      <c r="I44" s="10" t="s">
        <v>1747</v>
      </c>
      <c r="J44" s="10" t="s">
        <v>1747</v>
      </c>
      <c r="K44" s="9" t="str">
        <f t="shared" si="0"/>
        <v>N/A</v>
      </c>
    </row>
    <row r="45" spans="1:11" x14ac:dyDescent="0.2">
      <c r="A45" s="2" t="s">
        <v>671</v>
      </c>
      <c r="B45" s="104" t="s">
        <v>213</v>
      </c>
      <c r="C45" s="88" t="s">
        <v>1747</v>
      </c>
      <c r="D45" s="9" t="str">
        <f t="shared" si="4"/>
        <v>N/A</v>
      </c>
      <c r="E45" s="88" t="s">
        <v>1747</v>
      </c>
      <c r="F45" s="9" t="str">
        <f t="shared" si="4"/>
        <v>N/A</v>
      </c>
      <c r="G45" s="88" t="s">
        <v>1747</v>
      </c>
      <c r="H45" s="9" t="str">
        <f t="shared" si="5"/>
        <v>N/A</v>
      </c>
      <c r="I45" s="10" t="s">
        <v>1747</v>
      </c>
      <c r="J45" s="10" t="s">
        <v>1747</v>
      </c>
      <c r="K45" s="9" t="str">
        <f t="shared" si="0"/>
        <v>N/A</v>
      </c>
    </row>
    <row r="46" spans="1:11" x14ac:dyDescent="0.2">
      <c r="A46" s="2" t="s">
        <v>350</v>
      </c>
      <c r="B46" s="104" t="s">
        <v>213</v>
      </c>
      <c r="C46" s="87">
        <v>1361706</v>
      </c>
      <c r="D46" s="9" t="str">
        <f t="shared" si="4"/>
        <v>N/A</v>
      </c>
      <c r="E46" s="87">
        <v>731185</v>
      </c>
      <c r="F46" s="9" t="str">
        <f t="shared" si="4"/>
        <v>N/A</v>
      </c>
      <c r="G46" s="87">
        <v>704980</v>
      </c>
      <c r="H46" s="9" t="str">
        <f t="shared" si="5"/>
        <v>N/A</v>
      </c>
      <c r="I46" s="10">
        <v>-46.3</v>
      </c>
      <c r="J46" s="10">
        <v>-3.58</v>
      </c>
      <c r="K46" s="9" t="str">
        <f t="shared" si="0"/>
        <v>Yes</v>
      </c>
    </row>
    <row r="47" spans="1:11" x14ac:dyDescent="0.2">
      <c r="A47" s="2" t="s">
        <v>672</v>
      </c>
      <c r="B47" s="104" t="s">
        <v>213</v>
      </c>
      <c r="C47" s="88">
        <v>50.014026522999998</v>
      </c>
      <c r="D47" s="9" t="str">
        <f t="shared" si="4"/>
        <v>N/A</v>
      </c>
      <c r="E47" s="88">
        <v>48.901714339999998</v>
      </c>
      <c r="F47" s="9" t="str">
        <f t="shared" si="4"/>
        <v>N/A</v>
      </c>
      <c r="G47" s="88">
        <v>44.589350052</v>
      </c>
      <c r="H47" s="9" t="str">
        <f t="shared" si="5"/>
        <v>N/A</v>
      </c>
      <c r="I47" s="10">
        <v>-2.2200000000000002</v>
      </c>
      <c r="J47" s="10">
        <v>-8.82</v>
      </c>
      <c r="K47" s="9" t="str">
        <f t="shared" si="0"/>
        <v>Yes</v>
      </c>
    </row>
    <row r="48" spans="1:11" x14ac:dyDescent="0.2">
      <c r="A48" s="2" t="s">
        <v>673</v>
      </c>
      <c r="B48" s="104" t="s">
        <v>213</v>
      </c>
      <c r="C48" s="88">
        <v>4.3076111877000001</v>
      </c>
      <c r="D48" s="9" t="str">
        <f t="shared" si="4"/>
        <v>N/A</v>
      </c>
      <c r="E48" s="88">
        <v>5.9050719037999997</v>
      </c>
      <c r="F48" s="9" t="str">
        <f t="shared" si="4"/>
        <v>N/A</v>
      </c>
      <c r="G48" s="88">
        <v>9.1074924111000009</v>
      </c>
      <c r="H48" s="9" t="str">
        <f t="shared" si="5"/>
        <v>N/A</v>
      </c>
      <c r="I48" s="10">
        <v>37.08</v>
      </c>
      <c r="J48" s="10">
        <v>54.23</v>
      </c>
      <c r="K48" s="9" t="str">
        <f t="shared" si="0"/>
        <v>No</v>
      </c>
    </row>
    <row r="49" spans="1:11" x14ac:dyDescent="0.2">
      <c r="A49" s="2" t="s">
        <v>674</v>
      </c>
      <c r="B49" s="104" t="s">
        <v>213</v>
      </c>
      <c r="C49" s="88">
        <v>0</v>
      </c>
      <c r="D49" s="9" t="str">
        <f t="shared" si="4"/>
        <v>N/A</v>
      </c>
      <c r="E49" s="88">
        <v>0</v>
      </c>
      <c r="F49" s="9" t="str">
        <f t="shared" si="4"/>
        <v>N/A</v>
      </c>
      <c r="G49" s="88">
        <v>0</v>
      </c>
      <c r="H49" s="9" t="str">
        <f t="shared" si="5"/>
        <v>N/A</v>
      </c>
      <c r="I49" s="10" t="s">
        <v>1747</v>
      </c>
      <c r="J49" s="10" t="s">
        <v>1747</v>
      </c>
      <c r="K49" s="9" t="str">
        <f t="shared" si="0"/>
        <v>N/A</v>
      </c>
    </row>
    <row r="50" spans="1:11" x14ac:dyDescent="0.2">
      <c r="A50" s="2" t="s">
        <v>675</v>
      </c>
      <c r="B50" s="104" t="s">
        <v>213</v>
      </c>
      <c r="C50" s="88">
        <v>45.678362290000003</v>
      </c>
      <c r="D50" s="9" t="str">
        <f t="shared" si="4"/>
        <v>N/A</v>
      </c>
      <c r="E50" s="88">
        <v>45.193213755999999</v>
      </c>
      <c r="F50" s="9" t="str">
        <f t="shared" si="4"/>
        <v>N/A</v>
      </c>
      <c r="G50" s="88">
        <v>46.303157536000001</v>
      </c>
      <c r="H50" s="9" t="str">
        <f t="shared" si="5"/>
        <v>N/A</v>
      </c>
      <c r="I50" s="10">
        <v>-1.06</v>
      </c>
      <c r="J50" s="10">
        <v>2.456</v>
      </c>
      <c r="K50" s="9" t="str">
        <f t="shared" si="0"/>
        <v>Yes</v>
      </c>
    </row>
    <row r="51" spans="1:11" x14ac:dyDescent="0.2">
      <c r="A51" s="2" t="s">
        <v>351</v>
      </c>
      <c r="B51" s="35" t="s">
        <v>213</v>
      </c>
      <c r="C51" s="87">
        <v>12891746</v>
      </c>
      <c r="D51" s="35" t="s">
        <v>213</v>
      </c>
      <c r="E51" s="36">
        <v>13273509</v>
      </c>
      <c r="F51" s="35" t="s">
        <v>213</v>
      </c>
      <c r="G51" s="36">
        <v>18100058</v>
      </c>
      <c r="H51" s="35" t="s">
        <v>213</v>
      </c>
      <c r="I51" s="10">
        <v>2.9609999999999999</v>
      </c>
      <c r="J51" s="10">
        <v>36.36</v>
      </c>
      <c r="K51" s="9" t="str">
        <f t="shared" si="0"/>
        <v>No</v>
      </c>
    </row>
    <row r="52" spans="1:11" x14ac:dyDescent="0.2">
      <c r="A52" s="2" t="s">
        <v>352</v>
      </c>
      <c r="B52" s="35" t="s">
        <v>213</v>
      </c>
      <c r="C52" s="88">
        <v>99.889076313000004</v>
      </c>
      <c r="D52" s="9" t="str">
        <f t="shared" ref="D52:D54" si="6">IF($B52="N/A","N/A",IF(C52&gt;15,"No",IF(C52&lt;-15,"No","Yes")))</f>
        <v>N/A</v>
      </c>
      <c r="E52" s="8">
        <v>99.869341257000002</v>
      </c>
      <c r="F52" s="9" t="str">
        <f t="shared" ref="F52:F54" si="7">IF($B52="N/A","N/A",IF(E52&gt;15,"No",IF(E52&lt;-15,"No","Yes")))</f>
        <v>N/A</v>
      </c>
      <c r="G52" s="8">
        <v>99.913779281999993</v>
      </c>
      <c r="H52" s="9" t="str">
        <f t="shared" ref="H52:H54" si="8">IF($B52="N/A","N/A",IF(G52&gt;15,"No",IF(G52&lt;-15,"No","Yes")))</f>
        <v>N/A</v>
      </c>
      <c r="I52" s="10">
        <v>-0.02</v>
      </c>
      <c r="J52" s="10">
        <v>4.4499999999999998E-2</v>
      </c>
      <c r="K52" s="9" t="str">
        <f t="shared" si="0"/>
        <v>Yes</v>
      </c>
    </row>
    <row r="53" spans="1:11" x14ac:dyDescent="0.2">
      <c r="A53" s="2" t="s">
        <v>353</v>
      </c>
      <c r="B53" s="35" t="s">
        <v>213</v>
      </c>
      <c r="C53" s="88">
        <v>0</v>
      </c>
      <c r="D53" s="9" t="str">
        <f t="shared" si="6"/>
        <v>N/A</v>
      </c>
      <c r="E53" s="8">
        <v>0</v>
      </c>
      <c r="F53" s="9" t="str">
        <f t="shared" si="7"/>
        <v>N/A</v>
      </c>
      <c r="G53" s="8">
        <v>0</v>
      </c>
      <c r="H53" s="9" t="str">
        <f t="shared" si="8"/>
        <v>N/A</v>
      </c>
      <c r="I53" s="10" t="s">
        <v>1747</v>
      </c>
      <c r="J53" s="10" t="s">
        <v>1747</v>
      </c>
      <c r="K53" s="9" t="str">
        <f t="shared" si="0"/>
        <v>N/A</v>
      </c>
    </row>
    <row r="54" spans="1:11" x14ac:dyDescent="0.2">
      <c r="A54" s="2" t="s">
        <v>354</v>
      </c>
      <c r="B54" s="35" t="s">
        <v>213</v>
      </c>
      <c r="C54" s="88">
        <v>0.1050749836</v>
      </c>
      <c r="D54" s="9" t="str">
        <f t="shared" si="6"/>
        <v>N/A</v>
      </c>
      <c r="E54" s="8">
        <v>0.13018411329999999</v>
      </c>
      <c r="F54" s="9" t="str">
        <f t="shared" si="7"/>
        <v>N/A</v>
      </c>
      <c r="G54" s="8">
        <v>8.4679286699999995E-2</v>
      </c>
      <c r="H54" s="9" t="str">
        <f t="shared" si="8"/>
        <v>N/A</v>
      </c>
      <c r="I54" s="10">
        <v>23.9</v>
      </c>
      <c r="J54" s="10">
        <v>-35</v>
      </c>
      <c r="K54" s="9" t="str">
        <f t="shared" si="0"/>
        <v>No</v>
      </c>
    </row>
    <row r="55" spans="1:11" ht="12" customHeight="1" x14ac:dyDescent="0.2">
      <c r="A55" s="164" t="s">
        <v>1647</v>
      </c>
      <c r="B55" s="165"/>
      <c r="C55" s="165"/>
      <c r="D55" s="165"/>
      <c r="E55" s="165"/>
      <c r="F55" s="165"/>
      <c r="G55" s="165"/>
      <c r="H55" s="165"/>
      <c r="I55" s="165"/>
      <c r="J55" s="165"/>
      <c r="K55" s="166"/>
    </row>
    <row r="56" spans="1:11" x14ac:dyDescent="0.2">
      <c r="A56" s="157" t="s">
        <v>1645</v>
      </c>
      <c r="B56" s="158"/>
      <c r="C56" s="158"/>
      <c r="D56" s="158"/>
      <c r="E56" s="158"/>
      <c r="F56" s="158"/>
      <c r="G56" s="158"/>
      <c r="H56" s="158"/>
      <c r="I56" s="158"/>
      <c r="J56" s="158"/>
      <c r="K56" s="159"/>
    </row>
    <row r="57" spans="1:11" x14ac:dyDescent="0.2">
      <c r="A57" s="160" t="s">
        <v>1743</v>
      </c>
      <c r="B57" s="160"/>
      <c r="C57" s="160"/>
      <c r="D57" s="160"/>
      <c r="E57" s="160"/>
      <c r="F57" s="160"/>
      <c r="G57" s="160"/>
      <c r="H57" s="160"/>
      <c r="I57" s="160"/>
      <c r="J57" s="160"/>
      <c r="K57" s="16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ht="12.75" customHeight="1" x14ac:dyDescent="0.2">
      <c r="A2" s="154" t="s">
        <v>1598</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20572290</v>
      </c>
      <c r="D6" s="9" t="str">
        <f>IF($B6="N/A","N/A",IF(C6&gt;15,"No",IF(C6&lt;-15,"No","Yes")))</f>
        <v>N/A</v>
      </c>
      <c r="E6" s="36">
        <v>20068971</v>
      </c>
      <c r="F6" s="9" t="str">
        <f>IF($B6="N/A","N/A",IF(E6&gt;15,"No",IF(E6&lt;-15,"No","Yes")))</f>
        <v>N/A</v>
      </c>
      <c r="G6" s="36">
        <v>22824394</v>
      </c>
      <c r="H6" s="9" t="str">
        <f>IF($B6="N/A","N/A",IF(G6&gt;15,"No",IF(G6&lt;-15,"No","Yes")))</f>
        <v>N/A</v>
      </c>
      <c r="I6" s="10">
        <v>-2.4500000000000002</v>
      </c>
      <c r="J6" s="10">
        <v>13.73</v>
      </c>
      <c r="K6" s="9" t="str">
        <f t="shared" ref="K6:K15"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16</v>
      </c>
      <c r="B9" s="35" t="s">
        <v>213</v>
      </c>
      <c r="C9" s="88">
        <v>3.7792049402000001</v>
      </c>
      <c r="D9" s="9" t="str">
        <f t="shared" ref="D9:D15" si="1">IF($B9="N/A","N/A",IF(C9&gt;15,"No",IF(C9&lt;-15,"No","Yes")))</f>
        <v>N/A</v>
      </c>
      <c r="E9" s="8">
        <v>4.2021785770999998</v>
      </c>
      <c r="F9" s="9" t="str">
        <f t="shared" ref="F9:F15" si="2">IF($B9="N/A","N/A",IF(E9&gt;15,"No",IF(E9&lt;-15,"No","Yes")))</f>
        <v>N/A</v>
      </c>
      <c r="G9" s="8">
        <v>4.4292742230000002</v>
      </c>
      <c r="H9" s="9" t="str">
        <f t="shared" ref="H9:H15" si="3">IF($B9="N/A","N/A",IF(G9&gt;15,"No",IF(G9&lt;-15,"No","Yes")))</f>
        <v>N/A</v>
      </c>
      <c r="I9" s="10">
        <v>11.19</v>
      </c>
      <c r="J9" s="10">
        <v>5.4039999999999999</v>
      </c>
      <c r="K9" s="9" t="str">
        <f t="shared" si="0"/>
        <v>Yes</v>
      </c>
    </row>
    <row r="10" spans="1:11" x14ac:dyDescent="0.2">
      <c r="A10" s="89" t="s">
        <v>36</v>
      </c>
      <c r="B10" s="35" t="s">
        <v>213</v>
      </c>
      <c r="C10" s="88">
        <v>7.9654187000000008E-3</v>
      </c>
      <c r="D10" s="9" t="str">
        <f t="shared" si="1"/>
        <v>N/A</v>
      </c>
      <c r="E10" s="8">
        <v>7.5793876999999997E-3</v>
      </c>
      <c r="F10" s="9" t="str">
        <f t="shared" si="2"/>
        <v>N/A</v>
      </c>
      <c r="G10" s="8">
        <v>3.4224021000000002E-3</v>
      </c>
      <c r="H10" s="9" t="str">
        <f t="shared" si="3"/>
        <v>N/A</v>
      </c>
      <c r="I10" s="10">
        <v>-4.8499999999999996</v>
      </c>
      <c r="J10" s="10">
        <v>-54.8</v>
      </c>
      <c r="K10" s="9" t="str">
        <f t="shared" si="0"/>
        <v>No</v>
      </c>
    </row>
    <row r="11" spans="1:11" x14ac:dyDescent="0.2">
      <c r="A11" s="89" t="s">
        <v>37</v>
      </c>
      <c r="B11" s="35" t="s">
        <v>213</v>
      </c>
      <c r="C11" s="88">
        <v>7.6321499999999998E-5</v>
      </c>
      <c r="D11" s="9" t="str">
        <f t="shared" si="1"/>
        <v>N/A</v>
      </c>
      <c r="E11" s="8">
        <v>1.400773E-4</v>
      </c>
      <c r="F11" s="9" t="str">
        <f t="shared" si="2"/>
        <v>N/A</v>
      </c>
      <c r="G11" s="8">
        <v>0</v>
      </c>
      <c r="H11" s="9" t="str">
        <f t="shared" si="3"/>
        <v>N/A</v>
      </c>
      <c r="I11" s="10">
        <v>83.54</v>
      </c>
      <c r="J11" s="10">
        <v>-100</v>
      </c>
      <c r="K11" s="9" t="str">
        <f t="shared" si="0"/>
        <v>No</v>
      </c>
    </row>
    <row r="12" spans="1:11" x14ac:dyDescent="0.2">
      <c r="A12" s="89" t="s">
        <v>38</v>
      </c>
      <c r="B12" s="35" t="s">
        <v>213</v>
      </c>
      <c r="C12" s="88">
        <v>4.1888668062000001</v>
      </c>
      <c r="D12" s="9" t="str">
        <f t="shared" si="1"/>
        <v>N/A</v>
      </c>
      <c r="E12" s="8">
        <v>4.7208435471000003</v>
      </c>
      <c r="F12" s="9" t="str">
        <f t="shared" si="2"/>
        <v>N/A</v>
      </c>
      <c r="G12" s="8">
        <v>5.0533920934000003</v>
      </c>
      <c r="H12" s="9" t="str">
        <f t="shared" si="3"/>
        <v>N/A</v>
      </c>
      <c r="I12" s="10">
        <v>12.7</v>
      </c>
      <c r="J12" s="10">
        <v>7.0439999999999996</v>
      </c>
      <c r="K12" s="9" t="str">
        <f t="shared" si="0"/>
        <v>Yes</v>
      </c>
    </row>
    <row r="13" spans="1:11" x14ac:dyDescent="0.2">
      <c r="A13" s="89" t="s">
        <v>866</v>
      </c>
      <c r="B13" s="35" t="s">
        <v>213</v>
      </c>
      <c r="C13" s="88">
        <v>28.887695916999999</v>
      </c>
      <c r="D13" s="9" t="str">
        <f t="shared" si="1"/>
        <v>N/A</v>
      </c>
      <c r="E13" s="8">
        <v>30.403481321000001</v>
      </c>
      <c r="F13" s="9" t="str">
        <f t="shared" si="2"/>
        <v>N/A</v>
      </c>
      <c r="G13" s="8">
        <v>32.235798170000002</v>
      </c>
      <c r="H13" s="9" t="str">
        <f t="shared" si="3"/>
        <v>N/A</v>
      </c>
      <c r="I13" s="10">
        <v>5.2469999999999999</v>
      </c>
      <c r="J13" s="10">
        <v>6.0270000000000001</v>
      </c>
      <c r="K13" s="9" t="str">
        <f t="shared" si="0"/>
        <v>Yes</v>
      </c>
    </row>
    <row r="14" spans="1:11" x14ac:dyDescent="0.2">
      <c r="A14" s="89" t="s">
        <v>867</v>
      </c>
      <c r="B14" s="35" t="s">
        <v>213</v>
      </c>
      <c r="C14" s="88">
        <v>18.811101955000002</v>
      </c>
      <c r="D14" s="9" t="str">
        <f t="shared" si="1"/>
        <v>N/A</v>
      </c>
      <c r="E14" s="8">
        <v>19.457358163999999</v>
      </c>
      <c r="F14" s="9" t="str">
        <f t="shared" si="2"/>
        <v>N/A</v>
      </c>
      <c r="G14" s="8">
        <v>20.229332178</v>
      </c>
      <c r="H14" s="9" t="str">
        <f t="shared" si="3"/>
        <v>N/A</v>
      </c>
      <c r="I14" s="10">
        <v>3.4359999999999999</v>
      </c>
      <c r="J14" s="10">
        <v>3.968</v>
      </c>
      <c r="K14" s="9" t="str">
        <f t="shared" si="0"/>
        <v>Yes</v>
      </c>
    </row>
    <row r="15" spans="1:11" x14ac:dyDescent="0.2">
      <c r="A15" s="89" t="s">
        <v>161</v>
      </c>
      <c r="B15" s="35" t="s">
        <v>213</v>
      </c>
      <c r="C15" s="88">
        <v>39.615429298000002</v>
      </c>
      <c r="D15" s="9" t="str">
        <f t="shared" si="1"/>
        <v>N/A</v>
      </c>
      <c r="E15" s="8">
        <v>40.358127977999999</v>
      </c>
      <c r="F15" s="9" t="str">
        <f t="shared" si="2"/>
        <v>N/A</v>
      </c>
      <c r="G15" s="8">
        <v>39.507795913000002</v>
      </c>
      <c r="H15" s="9" t="str">
        <f t="shared" si="3"/>
        <v>N/A</v>
      </c>
      <c r="I15" s="10">
        <v>1.875</v>
      </c>
      <c r="J15" s="10">
        <v>-2.11</v>
      </c>
      <c r="K15" s="9" t="str">
        <f t="shared" si="0"/>
        <v>Yes</v>
      </c>
    </row>
    <row r="16" spans="1:11" x14ac:dyDescent="0.2">
      <c r="A16" s="89" t="s">
        <v>162</v>
      </c>
      <c r="B16" s="35" t="s">
        <v>246</v>
      </c>
      <c r="C16" s="88">
        <v>98.998478050000003</v>
      </c>
      <c r="D16" s="9" t="str">
        <f>IF($B16="N/A","N/A",IF(C16&gt;95,"Yes","No"))</f>
        <v>Yes</v>
      </c>
      <c r="E16" s="8">
        <v>98.843323855999998</v>
      </c>
      <c r="F16" s="9" t="str">
        <f>IF($B16="N/A","N/A",IF(E16&gt;95,"Yes","No"))</f>
        <v>Yes</v>
      </c>
      <c r="G16" s="8">
        <v>98.738336711000002</v>
      </c>
      <c r="H16" s="9" t="str">
        <f>IF($B16="N/A","N/A",IF(G16&gt;95,"Yes","No"))</f>
        <v>Yes</v>
      </c>
      <c r="I16" s="10">
        <v>-0.157</v>
      </c>
      <c r="J16" s="10">
        <v>-0.106</v>
      </c>
      <c r="K16" s="9" t="str">
        <f t="shared" ref="K16:K26" si="4">IF(J16="Div by 0", "N/A", IF(J16="N/A","N/A", IF(J16&gt;30, "No", IF(J16&lt;-30, "No", "Yes"))))</f>
        <v>Yes</v>
      </c>
    </row>
    <row r="17" spans="1:11" x14ac:dyDescent="0.2">
      <c r="A17" s="89" t="s">
        <v>868</v>
      </c>
      <c r="B17" s="60" t="s">
        <v>247</v>
      </c>
      <c r="C17" s="88">
        <v>28.843118582999999</v>
      </c>
      <c r="D17" s="9" t="str">
        <f>IF($B17="N/A","N/A",IF(C17&gt;90,"No",IF(C17&lt;50,"No","Yes")))</f>
        <v>No</v>
      </c>
      <c r="E17" s="8">
        <v>28.362141736000002</v>
      </c>
      <c r="F17" s="9" t="str">
        <f>IF($B17="N/A","N/A",IF(E17&gt;90,"No",IF(E17&lt;50,"No","Yes")))</f>
        <v>No</v>
      </c>
      <c r="G17" s="8">
        <v>26.822885199000002</v>
      </c>
      <c r="H17" s="9" t="str">
        <f>IF($B17="N/A","N/A",IF(G17&gt;90,"No",IF(G17&lt;50,"No","Yes")))</f>
        <v>No</v>
      </c>
      <c r="I17" s="10">
        <v>-1.67</v>
      </c>
      <c r="J17" s="10">
        <v>-5.43</v>
      </c>
      <c r="K17" s="9" t="str">
        <f t="shared" si="4"/>
        <v>Yes</v>
      </c>
    </row>
    <row r="18" spans="1:11" x14ac:dyDescent="0.2">
      <c r="A18" s="89" t="s">
        <v>869</v>
      </c>
      <c r="B18" s="60" t="s">
        <v>224</v>
      </c>
      <c r="C18" s="88">
        <v>22.651241063000001</v>
      </c>
      <c r="D18" s="9" t="str">
        <f t="shared" ref="D18:D23" si="5">IF($B18="N/A","N/A",IF(C18&gt;5,"No",IF(C18&lt;=0,"No","Yes")))</f>
        <v>No</v>
      </c>
      <c r="E18" s="8">
        <v>24.040654601</v>
      </c>
      <c r="F18" s="9" t="str">
        <f t="shared" ref="F18:F23" si="6">IF($B18="N/A","N/A",IF(E18&gt;5,"No",IF(E18&lt;=0,"No","Yes")))</f>
        <v>No</v>
      </c>
      <c r="G18" s="8">
        <v>23.313779985</v>
      </c>
      <c r="H18" s="9" t="str">
        <f t="shared" ref="H18:H23" si="7">IF($B18="N/A","N/A",IF(G18&gt;5,"No",IF(G18&lt;=0,"No","Yes")))</f>
        <v>No</v>
      </c>
      <c r="I18" s="10">
        <v>6.1340000000000003</v>
      </c>
      <c r="J18" s="10">
        <v>-3.02</v>
      </c>
      <c r="K18" s="9" t="str">
        <f t="shared" si="4"/>
        <v>Yes</v>
      </c>
    </row>
    <row r="19" spans="1:11" x14ac:dyDescent="0.2">
      <c r="A19" s="89" t="s">
        <v>870</v>
      </c>
      <c r="B19" s="60" t="s">
        <v>224</v>
      </c>
      <c r="C19" s="88">
        <v>3.4271439883000001</v>
      </c>
      <c r="D19" s="9" t="str">
        <f t="shared" si="5"/>
        <v>Yes</v>
      </c>
      <c r="E19" s="8">
        <v>3.5354029859999998</v>
      </c>
      <c r="F19" s="9" t="str">
        <f t="shared" si="6"/>
        <v>Yes</v>
      </c>
      <c r="G19" s="8">
        <v>3.0580308069000002</v>
      </c>
      <c r="H19" s="9" t="str">
        <f t="shared" si="7"/>
        <v>Yes</v>
      </c>
      <c r="I19" s="10">
        <v>3.1589999999999998</v>
      </c>
      <c r="J19" s="10">
        <v>-13.5</v>
      </c>
      <c r="K19" s="9" t="str">
        <f t="shared" si="4"/>
        <v>Yes</v>
      </c>
    </row>
    <row r="20" spans="1:11" x14ac:dyDescent="0.2">
      <c r="A20" s="89" t="s">
        <v>871</v>
      </c>
      <c r="B20" s="60" t="s">
        <v>224</v>
      </c>
      <c r="C20" s="88">
        <v>0.68701637010000005</v>
      </c>
      <c r="D20" s="9" t="str">
        <f t="shared" si="5"/>
        <v>Yes</v>
      </c>
      <c r="E20" s="8">
        <v>0.72713244740000005</v>
      </c>
      <c r="F20" s="9" t="str">
        <f t="shared" si="6"/>
        <v>Yes</v>
      </c>
      <c r="G20" s="8">
        <v>0.76145723740000004</v>
      </c>
      <c r="H20" s="9" t="str">
        <f t="shared" si="7"/>
        <v>Yes</v>
      </c>
      <c r="I20" s="10">
        <v>5.8390000000000004</v>
      </c>
      <c r="J20" s="10">
        <v>4.7210000000000001</v>
      </c>
      <c r="K20" s="9" t="str">
        <f t="shared" si="4"/>
        <v>Yes</v>
      </c>
    </row>
    <row r="21" spans="1:11" x14ac:dyDescent="0.2">
      <c r="A21" s="89" t="s">
        <v>872</v>
      </c>
      <c r="B21" s="35" t="s">
        <v>213</v>
      </c>
      <c r="C21" s="88">
        <v>0.101855457</v>
      </c>
      <c r="D21" s="9" t="str">
        <f t="shared" si="5"/>
        <v>N/A</v>
      </c>
      <c r="E21" s="8">
        <v>0.1075341631</v>
      </c>
      <c r="F21" s="9" t="str">
        <f t="shared" si="6"/>
        <v>N/A</v>
      </c>
      <c r="G21" s="8">
        <v>0.11049581429999999</v>
      </c>
      <c r="H21" s="9" t="str">
        <f t="shared" si="7"/>
        <v>N/A</v>
      </c>
      <c r="I21" s="10">
        <v>5.5750000000000002</v>
      </c>
      <c r="J21" s="10">
        <v>2.754</v>
      </c>
      <c r="K21" s="9" t="str">
        <f t="shared" si="4"/>
        <v>Yes</v>
      </c>
    </row>
    <row r="22" spans="1:11" x14ac:dyDescent="0.2">
      <c r="A22" s="89" t="s">
        <v>1742</v>
      </c>
      <c r="B22" s="35" t="s">
        <v>213</v>
      </c>
      <c r="C22" s="88">
        <v>1.9474837269</v>
      </c>
      <c r="D22" s="9" t="str">
        <f t="shared" si="5"/>
        <v>N/A</v>
      </c>
      <c r="E22" s="8">
        <v>2.3591294241999998</v>
      </c>
      <c r="F22" s="9" t="str">
        <f t="shared" si="6"/>
        <v>N/A</v>
      </c>
      <c r="G22" s="8">
        <v>2.0761777947</v>
      </c>
      <c r="H22" s="9" t="str">
        <f t="shared" si="7"/>
        <v>N/A</v>
      </c>
      <c r="I22" s="10">
        <v>21.14</v>
      </c>
      <c r="J22" s="10">
        <v>-12</v>
      </c>
      <c r="K22" s="9" t="str">
        <f t="shared" si="4"/>
        <v>Yes</v>
      </c>
    </row>
    <row r="23" spans="1:11" x14ac:dyDescent="0.2">
      <c r="A23" s="89" t="s">
        <v>873</v>
      </c>
      <c r="B23" s="35" t="s">
        <v>213</v>
      </c>
      <c r="C23" s="88">
        <v>0.1054622504</v>
      </c>
      <c r="D23" s="9" t="str">
        <f t="shared" si="5"/>
        <v>N/A</v>
      </c>
      <c r="E23" s="8">
        <v>9.0079356799999996E-2</v>
      </c>
      <c r="F23" s="9" t="str">
        <f t="shared" si="6"/>
        <v>N/A</v>
      </c>
      <c r="G23" s="8">
        <v>8.4322063500000002E-2</v>
      </c>
      <c r="H23" s="9" t="str">
        <f t="shared" si="7"/>
        <v>N/A</v>
      </c>
      <c r="I23" s="10">
        <v>-14.6</v>
      </c>
      <c r="J23" s="10">
        <v>-6.39</v>
      </c>
      <c r="K23" s="9" t="str">
        <f t="shared" si="4"/>
        <v>Yes</v>
      </c>
    </row>
    <row r="24" spans="1:11" x14ac:dyDescent="0.2">
      <c r="A24" s="89" t="s">
        <v>874</v>
      </c>
      <c r="B24" s="35" t="s">
        <v>232</v>
      </c>
      <c r="C24" s="88">
        <v>1.8208327804</v>
      </c>
      <c r="D24" s="9" t="str">
        <f>IF($B24="N/A","N/A",IF(C24&gt;10,"No",IF(C24&lt;1,"No","Yes")))</f>
        <v>Yes</v>
      </c>
      <c r="E24" s="8">
        <v>1.9228240451</v>
      </c>
      <c r="F24" s="9" t="str">
        <f>IF($B24="N/A","N/A",IF(E24&gt;10,"No",IF(E24&lt;1,"No","Yes")))</f>
        <v>Yes</v>
      </c>
      <c r="G24" s="8">
        <v>1.8185937378999999</v>
      </c>
      <c r="H24" s="9" t="str">
        <f>IF($B24="N/A","N/A",IF(G24&gt;10,"No",IF(G24&lt;1,"No","Yes")))</f>
        <v>Yes</v>
      </c>
      <c r="I24" s="10">
        <v>5.601</v>
      </c>
      <c r="J24" s="10">
        <v>-5.42</v>
      </c>
      <c r="K24" s="9" t="str">
        <f t="shared" si="4"/>
        <v>Yes</v>
      </c>
    </row>
    <row r="25" spans="1:11" x14ac:dyDescent="0.2">
      <c r="A25" s="89" t="s">
        <v>875</v>
      </c>
      <c r="B25" s="92" t="s">
        <v>239</v>
      </c>
      <c r="C25" s="88">
        <v>18.748607958000001</v>
      </c>
      <c r="D25" s="9" t="str">
        <f>IF($B25="N/A","N/A",IF(C25&gt;10,"No",IF(C25&lt;=0,"No","Yes")))</f>
        <v>No</v>
      </c>
      <c r="E25" s="8">
        <v>20.181413386999999</v>
      </c>
      <c r="F25" s="9" t="str">
        <f>IF($B25="N/A","N/A",IF(E25&gt;10,"No",IF(E25&lt;=0,"No","Yes")))</f>
        <v>No</v>
      </c>
      <c r="G25" s="8">
        <v>23.959930764999999</v>
      </c>
      <c r="H25" s="9" t="str">
        <f>IF($B25="N/A","N/A",IF(G25&gt;10,"No",IF(G25&lt;=0,"No","Yes")))</f>
        <v>No</v>
      </c>
      <c r="I25" s="10">
        <v>7.6420000000000003</v>
      </c>
      <c r="J25" s="10">
        <v>18.72</v>
      </c>
      <c r="K25" s="9" t="str">
        <f t="shared" si="4"/>
        <v>Yes</v>
      </c>
    </row>
    <row r="26" spans="1:11" x14ac:dyDescent="0.2">
      <c r="A26" s="89" t="s">
        <v>876</v>
      </c>
      <c r="B26" s="60" t="s">
        <v>248</v>
      </c>
      <c r="C26" s="88">
        <v>1.0000296515</v>
      </c>
      <c r="D26" s="9" t="str">
        <f>IF($B26="N/A","N/A",IF(C26&gt;=5,"No",IF(C26&lt;0,"No","Yes")))</f>
        <v>Yes</v>
      </c>
      <c r="E26" s="8">
        <v>1.1544538083</v>
      </c>
      <c r="F26" s="9" t="str">
        <f>IF($B26="N/A","N/A",IF(E26&gt;=5,"No",IF(E26&lt;0,"No","Yes")))</f>
        <v>Yes</v>
      </c>
      <c r="G26" s="8">
        <v>1.259516463</v>
      </c>
      <c r="H26" s="9" t="str">
        <f>IF($B26="N/A","N/A",IF(G26&gt;=5,"No",IF(G26&lt;0,"No","Yes")))</f>
        <v>Yes</v>
      </c>
      <c r="I26" s="10">
        <v>15.44</v>
      </c>
      <c r="J26" s="10">
        <v>9.1010000000000009</v>
      </c>
      <c r="K26" s="9" t="str">
        <f t="shared" si="4"/>
        <v>Yes</v>
      </c>
    </row>
    <row r="27" spans="1:11" x14ac:dyDescent="0.2">
      <c r="A27" s="89" t="s">
        <v>14</v>
      </c>
      <c r="B27" s="60" t="s">
        <v>249</v>
      </c>
      <c r="C27" s="88">
        <v>0.73702052620000003</v>
      </c>
      <c r="D27" s="9" t="str">
        <f>IF($B27="N/A","N/A",IF(C27&gt;15,"No",IF(C27&lt;=0,"No","Yes")))</f>
        <v>Yes</v>
      </c>
      <c r="E27" s="8">
        <v>1.0272524685</v>
      </c>
      <c r="F27" s="9" t="str">
        <f>IF($B27="N/A","N/A",IF(E27&gt;15,"No",IF(E27&lt;=0,"No","Yes")))</f>
        <v>Yes</v>
      </c>
      <c r="G27" s="8">
        <v>0.54588963020000003</v>
      </c>
      <c r="H27" s="9" t="str">
        <f>IF($B27="N/A","N/A",IF(G27&gt;15,"No",IF(G27&lt;=0,"No","Yes")))</f>
        <v>Yes</v>
      </c>
      <c r="I27" s="10">
        <v>39.380000000000003</v>
      </c>
      <c r="J27" s="10">
        <v>-46.9</v>
      </c>
      <c r="K27" s="9" t="str">
        <f>IF(J27="Div by 0", "N/A", IF(J27="N/A","N/A", IF(J27&gt;30, "No", IF(J27&lt;-30, "No", "Yes"))))</f>
        <v>No</v>
      </c>
    </row>
    <row r="28" spans="1:11" x14ac:dyDescent="0.2">
      <c r="A28" s="89" t="s">
        <v>877</v>
      </c>
      <c r="B28" s="35" t="s">
        <v>213</v>
      </c>
      <c r="C28" s="91">
        <v>61.77877221</v>
      </c>
      <c r="D28" s="9" t="str">
        <f>IF($B28="N/A","N/A",IF(C28&gt;15,"No",IF(C28&lt;-15,"No","Yes")))</f>
        <v>N/A</v>
      </c>
      <c r="E28" s="37">
        <v>80.524818222999997</v>
      </c>
      <c r="F28" s="9" t="str">
        <f>IF($B28="N/A","N/A",IF(E28&gt;15,"No",IF(E28&lt;-15,"No","Yes")))</f>
        <v>N/A</v>
      </c>
      <c r="G28" s="37">
        <v>86.107459308000003</v>
      </c>
      <c r="H28" s="9" t="str">
        <f>IF($B28="N/A","N/A",IF(G28&gt;15,"No",IF(G28&lt;-15,"No","Yes")))</f>
        <v>N/A</v>
      </c>
      <c r="I28" s="10">
        <v>30.34</v>
      </c>
      <c r="J28" s="10">
        <v>6.9329999999999998</v>
      </c>
      <c r="K28" s="9" t="str">
        <f>IF(J28="Div by 0", "N/A", IF(J28="N/A","N/A", IF(J28&gt;30, "No", IF(J28&lt;-30, "No", "Yes"))))</f>
        <v>Yes</v>
      </c>
    </row>
    <row r="29" spans="1:11" x14ac:dyDescent="0.2">
      <c r="A29" s="89" t="s">
        <v>378</v>
      </c>
      <c r="B29" s="35" t="s">
        <v>250</v>
      </c>
      <c r="C29" s="88">
        <v>7.6476561432999999</v>
      </c>
      <c r="D29" s="9" t="str">
        <f>IF($B29="N/A","N/A",IF(C29&gt;35,"No",IF(C29&lt;10,"No","Yes")))</f>
        <v>No</v>
      </c>
      <c r="E29" s="8">
        <v>7.8794473318999998</v>
      </c>
      <c r="F29" s="9" t="str">
        <f>IF($B29="N/A","N/A",IF(E29&gt;35,"No",IF(E29&lt;10,"No","Yes")))</f>
        <v>No</v>
      </c>
      <c r="G29" s="8">
        <v>6.9085996324999996</v>
      </c>
      <c r="H29" s="9" t="str">
        <f>IF($B29="N/A","N/A",IF(G29&gt;35,"No",IF(G29&lt;10,"No","Yes")))</f>
        <v>No</v>
      </c>
      <c r="I29" s="10">
        <v>3.0310000000000001</v>
      </c>
      <c r="J29" s="10">
        <v>-12.3</v>
      </c>
      <c r="K29" s="9" t="str">
        <f t="shared" ref="K29:K54" si="8">IF(J29="Div by 0", "N/A", IF(J29="N/A","N/A", IF(J29&gt;30, "No", IF(J29&lt;-30, "No", "Yes"))))</f>
        <v>Yes</v>
      </c>
    </row>
    <row r="30" spans="1:11" x14ac:dyDescent="0.2">
      <c r="A30" s="89" t="s">
        <v>379</v>
      </c>
      <c r="B30" s="35" t="s">
        <v>251</v>
      </c>
      <c r="C30" s="88">
        <v>17.658481384000002</v>
      </c>
      <c r="D30" s="9" t="str">
        <f>IF($B30="N/A","N/A",IF(C30&gt;20,"No",IF(C30&lt;2,"No","Yes")))</f>
        <v>Yes</v>
      </c>
      <c r="E30" s="8">
        <v>17.519886794000001</v>
      </c>
      <c r="F30" s="9" t="str">
        <f>IF($B30="N/A","N/A",IF(E30&gt;20,"No",IF(E30&lt;2,"No","Yes")))</f>
        <v>Yes</v>
      </c>
      <c r="G30" s="8">
        <v>16.206905646999999</v>
      </c>
      <c r="H30" s="9" t="str">
        <f>IF($B30="N/A","N/A",IF(G30&gt;20,"No",IF(G30&lt;2,"No","Yes")))</f>
        <v>Yes</v>
      </c>
      <c r="I30" s="10">
        <v>-0.78500000000000003</v>
      </c>
      <c r="J30" s="10">
        <v>-7.49</v>
      </c>
      <c r="K30" s="9" t="str">
        <f t="shared" si="8"/>
        <v>Yes</v>
      </c>
    </row>
    <row r="31" spans="1:11" x14ac:dyDescent="0.2">
      <c r="A31" s="89" t="s">
        <v>380</v>
      </c>
      <c r="B31" s="35" t="s">
        <v>252</v>
      </c>
      <c r="C31" s="88">
        <v>0.54216618569999997</v>
      </c>
      <c r="D31" s="9" t="str">
        <f>IF($B31="N/A","N/A",IF(C31&gt;8,"No",IF(C31&lt;0.5,"No","Yes")))</f>
        <v>Yes</v>
      </c>
      <c r="E31" s="8">
        <v>0.49727013910000001</v>
      </c>
      <c r="F31" s="9" t="str">
        <f>IF($B31="N/A","N/A",IF(E31&gt;8,"No",IF(E31&lt;0.5,"No","Yes")))</f>
        <v>No</v>
      </c>
      <c r="G31" s="8">
        <v>0.48034572129999997</v>
      </c>
      <c r="H31" s="9" t="str">
        <f>IF($B31="N/A","N/A",IF(G31&gt;8,"No",IF(G31&lt;0.5,"No","Yes")))</f>
        <v>No</v>
      </c>
      <c r="I31" s="10">
        <v>-8.2799999999999994</v>
      </c>
      <c r="J31" s="10">
        <v>-3.4</v>
      </c>
      <c r="K31" s="9" t="str">
        <f t="shared" si="8"/>
        <v>Yes</v>
      </c>
    </row>
    <row r="32" spans="1:11" x14ac:dyDescent="0.2">
      <c r="A32" s="89" t="s">
        <v>381</v>
      </c>
      <c r="B32" s="35" t="s">
        <v>253</v>
      </c>
      <c r="C32" s="88">
        <v>3.4174075904999999</v>
      </c>
      <c r="D32" s="9" t="str">
        <f>IF($B32="N/A","N/A",IF(C32&gt;25,"No",IF(C32&lt;3,"No","Yes")))</f>
        <v>Yes</v>
      </c>
      <c r="E32" s="8">
        <v>3.8787589059999998</v>
      </c>
      <c r="F32" s="9" t="str">
        <f>IF($B32="N/A","N/A",IF(E32&gt;25,"No",IF(E32&lt;3,"No","Yes")))</f>
        <v>Yes</v>
      </c>
      <c r="G32" s="8">
        <v>4.7366514966000004</v>
      </c>
      <c r="H32" s="9" t="str">
        <f>IF($B32="N/A","N/A",IF(G32&gt;25,"No",IF(G32&lt;3,"No","Yes")))</f>
        <v>Yes</v>
      </c>
      <c r="I32" s="10">
        <v>13.5</v>
      </c>
      <c r="J32" s="10">
        <v>22.12</v>
      </c>
      <c r="K32" s="9" t="str">
        <f t="shared" si="8"/>
        <v>Yes</v>
      </c>
    </row>
    <row r="33" spans="1:11" x14ac:dyDescent="0.2">
      <c r="A33" s="89" t="s">
        <v>382</v>
      </c>
      <c r="B33" s="35" t="s">
        <v>254</v>
      </c>
      <c r="C33" s="88">
        <v>14.453476010999999</v>
      </c>
      <c r="D33" s="9" t="str">
        <f>IF($B33="N/A","N/A",IF(C33&gt;25,"No",IF(C33&lt;2,"No","Yes")))</f>
        <v>Yes</v>
      </c>
      <c r="E33" s="8">
        <v>14.53449706</v>
      </c>
      <c r="F33" s="9" t="str">
        <f>IF($B33="N/A","N/A",IF(E33&gt;25,"No",IF(E33&lt;2,"No","Yes")))</f>
        <v>Yes</v>
      </c>
      <c r="G33" s="8">
        <v>13.583090092000001</v>
      </c>
      <c r="H33" s="9" t="str">
        <f>IF($B33="N/A","N/A",IF(G33&gt;25,"No",IF(G33&lt;2,"No","Yes")))</f>
        <v>Yes</v>
      </c>
      <c r="I33" s="10">
        <v>0.56059999999999999</v>
      </c>
      <c r="J33" s="10">
        <v>-6.55</v>
      </c>
      <c r="K33" s="9" t="str">
        <f t="shared" si="8"/>
        <v>Yes</v>
      </c>
    </row>
    <row r="34" spans="1:11" x14ac:dyDescent="0.2">
      <c r="A34" s="89" t="s">
        <v>383</v>
      </c>
      <c r="B34" s="35" t="s">
        <v>255</v>
      </c>
      <c r="C34" s="88">
        <v>6.3689846877000003</v>
      </c>
      <c r="D34" s="9" t="str">
        <f>IF($B34="N/A","N/A",IF(C34&gt;25,"No",IF(C34&lt;=0,"No","Yes")))</f>
        <v>Yes</v>
      </c>
      <c r="E34" s="8">
        <v>7.1143807024000001</v>
      </c>
      <c r="F34" s="9" t="str">
        <f>IF($B34="N/A","N/A",IF(E34&gt;25,"No",IF(E34&lt;=0,"No","Yes")))</f>
        <v>Yes</v>
      </c>
      <c r="G34" s="8">
        <v>7.6170302702999999</v>
      </c>
      <c r="H34" s="9" t="str">
        <f>IF($B34="N/A","N/A",IF(G34&gt;25,"No",IF(G34&lt;=0,"No","Yes")))</f>
        <v>Yes</v>
      </c>
      <c r="I34" s="10">
        <v>11.7</v>
      </c>
      <c r="J34" s="10">
        <v>7.0650000000000004</v>
      </c>
      <c r="K34" s="9" t="str">
        <f t="shared" si="8"/>
        <v>Yes</v>
      </c>
    </row>
    <row r="35" spans="1:11" x14ac:dyDescent="0.2">
      <c r="A35" s="89" t="s">
        <v>384</v>
      </c>
      <c r="B35" s="35" t="s">
        <v>256</v>
      </c>
      <c r="C35" s="88">
        <v>14.325862604999999</v>
      </c>
      <c r="D35" s="9" t="str">
        <f>IF($B35="N/A","N/A",IF(C35&gt;20,"No",IF(C35&lt;4,"No","Yes")))</f>
        <v>Yes</v>
      </c>
      <c r="E35" s="8">
        <v>14.770717442</v>
      </c>
      <c r="F35" s="9" t="str">
        <f>IF($B35="N/A","N/A",IF(E35&gt;20,"No",IF(E35&lt;4,"No","Yes")))</f>
        <v>Yes</v>
      </c>
      <c r="G35" s="8">
        <v>15.652319180999999</v>
      </c>
      <c r="H35" s="9" t="str">
        <f>IF($B35="N/A","N/A",IF(G35&gt;20,"No",IF(G35&lt;4,"No","Yes")))</f>
        <v>Yes</v>
      </c>
      <c r="I35" s="10">
        <v>3.105</v>
      </c>
      <c r="J35" s="10">
        <v>5.9690000000000003</v>
      </c>
      <c r="K35" s="9" t="str">
        <f t="shared" si="8"/>
        <v>Yes</v>
      </c>
    </row>
    <row r="36" spans="1:11" x14ac:dyDescent="0.2">
      <c r="A36" s="89" t="s">
        <v>385</v>
      </c>
      <c r="B36" s="35" t="s">
        <v>257</v>
      </c>
      <c r="C36" s="88">
        <v>0</v>
      </c>
      <c r="D36" s="9" t="str">
        <f>IF($B36="N/A","N/A",IF(C36&gt;=3,"No",IF(C36&lt;0,"No","Yes")))</f>
        <v>Yes</v>
      </c>
      <c r="E36" s="8">
        <v>0</v>
      </c>
      <c r="F36" s="9" t="str">
        <f>IF($B36="N/A","N/A",IF(E36&gt;=3,"No",IF(E36&lt;0,"No","Yes")))</f>
        <v>Yes</v>
      </c>
      <c r="G36" s="8">
        <v>8.3244299999999999E-5</v>
      </c>
      <c r="H36" s="9" t="str">
        <f>IF($B36="N/A","N/A",IF(G36&gt;=3,"No",IF(G36&lt;0,"No","Yes")))</f>
        <v>Yes</v>
      </c>
      <c r="I36" s="10" t="s">
        <v>1747</v>
      </c>
      <c r="J36" s="10" t="s">
        <v>1747</v>
      </c>
      <c r="K36" s="9" t="str">
        <f t="shared" si="8"/>
        <v>N/A</v>
      </c>
    </row>
    <row r="37" spans="1:11" x14ac:dyDescent="0.2">
      <c r="A37" s="89" t="s">
        <v>386</v>
      </c>
      <c r="B37" s="35" t="s">
        <v>258</v>
      </c>
      <c r="C37" s="88">
        <v>10.250881161000001</v>
      </c>
      <c r="D37" s="9" t="str">
        <f>IF($B37="N/A","N/A",IF(C37&gt;=25,"No",IF(C37&lt;0,"No","Yes")))</f>
        <v>Yes</v>
      </c>
      <c r="E37" s="8">
        <v>10.564816701</v>
      </c>
      <c r="F37" s="9" t="str">
        <f>IF($B37="N/A","N/A",IF(E37&gt;=25,"No",IF(E37&lt;0,"No","Yes")))</f>
        <v>Yes</v>
      </c>
      <c r="G37" s="8">
        <v>10.584298536</v>
      </c>
      <c r="H37" s="9" t="str">
        <f>IF($B37="N/A","N/A",IF(G37&gt;=25,"No",IF(G37&lt;0,"No","Yes")))</f>
        <v>Yes</v>
      </c>
      <c r="I37" s="10">
        <v>3.0630000000000002</v>
      </c>
      <c r="J37" s="10">
        <v>0.18440000000000001</v>
      </c>
      <c r="K37" s="9" t="str">
        <f t="shared" si="8"/>
        <v>Yes</v>
      </c>
    </row>
    <row r="38" spans="1:11" x14ac:dyDescent="0.2">
      <c r="A38" s="89" t="s">
        <v>387</v>
      </c>
      <c r="B38" s="35" t="s">
        <v>221</v>
      </c>
      <c r="C38" s="88">
        <v>4.6529336305999998</v>
      </c>
      <c r="D38" s="9" t="str">
        <f>IF($B38="N/A","N/A",IF(C38&gt;3,"Yes","No"))</f>
        <v>Yes</v>
      </c>
      <c r="E38" s="8">
        <v>4.8056425016000004</v>
      </c>
      <c r="F38" s="9" t="str">
        <f>IF($B38="N/A","N/A",IF(E38&gt;3,"Yes","No"))</f>
        <v>Yes</v>
      </c>
      <c r="G38" s="8">
        <v>4.5468414188999997</v>
      </c>
      <c r="H38" s="9" t="str">
        <f>IF($B38="N/A","N/A",IF(G38&gt;3,"Yes","No"))</f>
        <v>Yes</v>
      </c>
      <c r="I38" s="10">
        <v>3.282</v>
      </c>
      <c r="J38" s="10">
        <v>-5.39</v>
      </c>
      <c r="K38" s="9" t="str">
        <f t="shared" si="8"/>
        <v>Yes</v>
      </c>
    </row>
    <row r="39" spans="1:11" x14ac:dyDescent="0.2">
      <c r="A39" s="89" t="s">
        <v>388</v>
      </c>
      <c r="B39" s="35" t="s">
        <v>220</v>
      </c>
      <c r="C39" s="88">
        <v>5.4332405385999998</v>
      </c>
      <c r="D39" s="9" t="str">
        <f>IF($B39="N/A","N/A",IF(C39&gt;1,"Yes","No"))</f>
        <v>Yes</v>
      </c>
      <c r="E39" s="8">
        <v>5.4558452448999999</v>
      </c>
      <c r="F39" s="9" t="str">
        <f>IF($B39="N/A","N/A",IF(E39&gt;1,"Yes","No"))</f>
        <v>Yes</v>
      </c>
      <c r="G39" s="8">
        <v>5.1374419841999996</v>
      </c>
      <c r="H39" s="9" t="str">
        <f>IF($B39="N/A","N/A",IF(G39&gt;1,"Yes","No"))</f>
        <v>Yes</v>
      </c>
      <c r="I39" s="10">
        <v>0.41599999999999998</v>
      </c>
      <c r="J39" s="10">
        <v>-5.84</v>
      </c>
      <c r="K39" s="9" t="str">
        <f t="shared" si="8"/>
        <v>Yes</v>
      </c>
    </row>
    <row r="40" spans="1:11" x14ac:dyDescent="0.2">
      <c r="A40" s="89" t="s">
        <v>389</v>
      </c>
      <c r="B40" s="35" t="s">
        <v>213</v>
      </c>
      <c r="C40" s="88">
        <v>3.8887300000000003E-5</v>
      </c>
      <c r="D40" s="9" t="str">
        <f>IF($B40="N/A","N/A",IF(C40&gt;15,"No",IF(C40&lt;-15,"No","Yes")))</f>
        <v>N/A</v>
      </c>
      <c r="E40" s="8">
        <v>4.4845300000000002E-5</v>
      </c>
      <c r="F40" s="9" t="str">
        <f>IF($B40="N/A","N/A",IF(E40&gt;15,"No",IF(E40&lt;-15,"No","Yes")))</f>
        <v>N/A</v>
      </c>
      <c r="G40" s="8">
        <v>1.007694E-4</v>
      </c>
      <c r="H40" s="9" t="str">
        <f>IF($B40="N/A","N/A",IF(G40&gt;15,"No",IF(G40&lt;-15,"No","Yes")))</f>
        <v>N/A</v>
      </c>
      <c r="I40" s="10">
        <v>15.32</v>
      </c>
      <c r="J40" s="10">
        <v>124.7</v>
      </c>
      <c r="K40" s="9" t="str">
        <f t="shared" si="8"/>
        <v>No</v>
      </c>
    </row>
    <row r="41" spans="1:11" x14ac:dyDescent="0.2">
      <c r="A41" s="89" t="s">
        <v>390</v>
      </c>
      <c r="B41" s="35" t="s">
        <v>213</v>
      </c>
      <c r="C41" s="88">
        <v>0</v>
      </c>
      <c r="D41" s="9" t="str">
        <f>IF($B41="N/A","N/A",IF(C41&gt;15,"No",IF(C41&lt;-15,"No","Yes")))</f>
        <v>N/A</v>
      </c>
      <c r="E41" s="8">
        <v>0</v>
      </c>
      <c r="F41" s="9" t="str">
        <f>IF($B41="N/A","N/A",IF(E41&gt;15,"No",IF(E41&lt;-15,"No","Yes")))</f>
        <v>N/A</v>
      </c>
      <c r="G41" s="8">
        <v>0</v>
      </c>
      <c r="H41" s="9" t="str">
        <f>IF($B41="N/A","N/A",IF(G41&gt;15,"No",IF(G41&lt;-15,"No","Yes")))</f>
        <v>N/A</v>
      </c>
      <c r="I41" s="10" t="s">
        <v>1747</v>
      </c>
      <c r="J41" s="10" t="s">
        <v>1747</v>
      </c>
      <c r="K41" s="9" t="str">
        <f t="shared" si="8"/>
        <v>N/A</v>
      </c>
    </row>
    <row r="42" spans="1:11" x14ac:dyDescent="0.2">
      <c r="A42" s="89" t="s">
        <v>391</v>
      </c>
      <c r="B42" s="35" t="s">
        <v>259</v>
      </c>
      <c r="C42" s="88">
        <v>0</v>
      </c>
      <c r="D42" s="9" t="str">
        <f>IF($B42="N/A","N/A",IF(C42&gt;0,"Yes","No"))</f>
        <v>No</v>
      </c>
      <c r="E42" s="8">
        <v>0</v>
      </c>
      <c r="F42" s="9" t="str">
        <f>IF($B42="N/A","N/A",IF(E42&gt;0,"Yes","No"))</f>
        <v>No</v>
      </c>
      <c r="G42" s="8">
        <v>0</v>
      </c>
      <c r="H42" s="9" t="str">
        <f>IF($B42="N/A","N/A",IF(G42&gt;0,"Yes","No"))</f>
        <v>No</v>
      </c>
      <c r="I42" s="10" t="s">
        <v>1747</v>
      </c>
      <c r="J42" s="10" t="s">
        <v>1747</v>
      </c>
      <c r="K42" s="9" t="str">
        <f t="shared" si="8"/>
        <v>N/A</v>
      </c>
    </row>
    <row r="43" spans="1:11" x14ac:dyDescent="0.2">
      <c r="A43" s="89" t="s">
        <v>392</v>
      </c>
      <c r="B43" s="35" t="s">
        <v>259</v>
      </c>
      <c r="C43" s="88">
        <v>0.86719563060000004</v>
      </c>
      <c r="D43" s="9" t="str">
        <f>IF($B43="N/A","N/A",IF(C43&gt;0,"Yes","No"))</f>
        <v>Yes</v>
      </c>
      <c r="E43" s="8">
        <v>0.66591854660000005</v>
      </c>
      <c r="F43" s="9" t="str">
        <f>IF($B43="N/A","N/A",IF(E43&gt;0,"Yes","No"))</f>
        <v>Yes</v>
      </c>
      <c r="G43" s="8">
        <v>0.52768542289999998</v>
      </c>
      <c r="H43" s="9" t="str">
        <f>IF($B43="N/A","N/A",IF(G43&gt;0,"Yes","No"))</f>
        <v>Yes</v>
      </c>
      <c r="I43" s="10">
        <v>-23.2</v>
      </c>
      <c r="J43" s="10">
        <v>-20.8</v>
      </c>
      <c r="K43" s="9" t="str">
        <f t="shared" si="8"/>
        <v>Yes</v>
      </c>
    </row>
    <row r="44" spans="1:11" x14ac:dyDescent="0.2">
      <c r="A44" s="89" t="s">
        <v>393</v>
      </c>
      <c r="B44" s="35" t="s">
        <v>259</v>
      </c>
      <c r="C44" s="88">
        <v>3.7113029200000001E-2</v>
      </c>
      <c r="D44" s="9" t="str">
        <f>IF($B44="N/A","N/A",IF(C44&gt;0,"Yes","No"))</f>
        <v>Yes</v>
      </c>
      <c r="E44" s="8">
        <v>3.1576108200000001E-2</v>
      </c>
      <c r="F44" s="9" t="str">
        <f>IF($B44="N/A","N/A",IF(E44&gt;0,"Yes","No"))</f>
        <v>Yes</v>
      </c>
      <c r="G44" s="8">
        <v>2.09556495E-2</v>
      </c>
      <c r="H44" s="9" t="str">
        <f>IF($B44="N/A","N/A",IF(G44&gt;0,"Yes","No"))</f>
        <v>Yes</v>
      </c>
      <c r="I44" s="10">
        <v>-14.9</v>
      </c>
      <c r="J44" s="10">
        <v>-33.6</v>
      </c>
      <c r="K44" s="9" t="str">
        <f t="shared" si="8"/>
        <v>No</v>
      </c>
    </row>
    <row r="45" spans="1:11" x14ac:dyDescent="0.2">
      <c r="A45" s="89" t="s">
        <v>394</v>
      </c>
      <c r="B45" s="35" t="s">
        <v>220</v>
      </c>
      <c r="C45" s="88">
        <v>0.33549983979999998</v>
      </c>
      <c r="D45" s="9" t="str">
        <f>IF($B45="N/A","N/A",IF(C45&gt;1,"Yes","No"))</f>
        <v>No</v>
      </c>
      <c r="E45" s="8">
        <v>0.34987842679999998</v>
      </c>
      <c r="F45" s="9" t="str">
        <f>IF($B45="N/A","N/A",IF(E45&gt;1,"Yes","No"))</f>
        <v>No</v>
      </c>
      <c r="G45" s="8">
        <v>0.36694073890000001</v>
      </c>
      <c r="H45" s="9" t="str">
        <f>IF($B45="N/A","N/A",IF(G45&gt;1,"Yes","No"))</f>
        <v>No</v>
      </c>
      <c r="I45" s="10">
        <v>4.2859999999999996</v>
      </c>
      <c r="J45" s="10">
        <v>4.8769999999999998</v>
      </c>
      <c r="K45" s="9" t="str">
        <f t="shared" si="8"/>
        <v>Yes</v>
      </c>
    </row>
    <row r="46" spans="1:11" x14ac:dyDescent="0.2">
      <c r="A46" s="89" t="s">
        <v>395</v>
      </c>
      <c r="B46" s="35" t="s">
        <v>259</v>
      </c>
      <c r="C46" s="88">
        <v>2.9553831877999999</v>
      </c>
      <c r="D46" s="9" t="str">
        <f>IF($B46="N/A","N/A",IF(C46&gt;0,"Yes","No"))</f>
        <v>Yes</v>
      </c>
      <c r="E46" s="8">
        <v>3.3210621511</v>
      </c>
      <c r="F46" s="9" t="str">
        <f>IF($B46="N/A","N/A",IF(E46&gt;0,"Yes","No"))</f>
        <v>Yes</v>
      </c>
      <c r="G46" s="8">
        <v>4.671585147</v>
      </c>
      <c r="H46" s="9" t="str">
        <f>IF($B46="N/A","N/A",IF(G46&gt;0,"Yes","No"))</f>
        <v>Yes</v>
      </c>
      <c r="I46" s="10">
        <v>12.37</v>
      </c>
      <c r="J46" s="10">
        <v>40.67</v>
      </c>
      <c r="K46" s="9" t="str">
        <f t="shared" si="8"/>
        <v>No</v>
      </c>
    </row>
    <row r="47" spans="1:11" x14ac:dyDescent="0.2">
      <c r="A47" s="89" t="s">
        <v>396</v>
      </c>
      <c r="B47" s="35" t="s">
        <v>213</v>
      </c>
      <c r="C47" s="88">
        <v>5.6483745999999996E-3</v>
      </c>
      <c r="D47" s="9" t="str">
        <f>IF($B47="N/A","N/A",IF(C47&gt;15,"No",IF(C47&lt;-15,"No","Yes")))</f>
        <v>N/A</v>
      </c>
      <c r="E47" s="8">
        <v>2.3768035E-3</v>
      </c>
      <c r="F47" s="9" t="str">
        <f>IF($B47="N/A","N/A",IF(E47&gt;15,"No",IF(E47&lt;-15,"No","Yes")))</f>
        <v>N/A</v>
      </c>
      <c r="G47" s="8">
        <v>9.6388100000000006E-5</v>
      </c>
      <c r="H47" s="9" t="str">
        <f>IF($B47="N/A","N/A",IF(G47&gt;15,"No",IF(G47&lt;-15,"No","Yes")))</f>
        <v>N/A</v>
      </c>
      <c r="I47" s="10">
        <v>-57.9</v>
      </c>
      <c r="J47" s="10">
        <v>-95.9</v>
      </c>
      <c r="K47" s="9" t="str">
        <f t="shared" si="8"/>
        <v>No</v>
      </c>
    </row>
    <row r="48" spans="1:11" x14ac:dyDescent="0.2">
      <c r="A48" s="89" t="s">
        <v>397</v>
      </c>
      <c r="B48" s="35" t="s">
        <v>213</v>
      </c>
      <c r="C48" s="88">
        <v>7.4857976E-3</v>
      </c>
      <c r="D48" s="9" t="str">
        <f>IF($B48="N/A","N/A",IF(C48&gt;15,"No",IF(C48&lt;-15,"No","Yes")))</f>
        <v>N/A</v>
      </c>
      <c r="E48" s="8">
        <v>1.06084163E-2</v>
      </c>
      <c r="F48" s="9" t="str">
        <f>IF($B48="N/A","N/A",IF(E48&gt;15,"No",IF(E48&lt;-15,"No","Yes")))</f>
        <v>N/A</v>
      </c>
      <c r="G48" s="8">
        <v>1.3253363900000001E-2</v>
      </c>
      <c r="H48" s="9" t="str">
        <f>IF($B48="N/A","N/A",IF(G48&gt;15,"No",IF(G48&lt;-15,"No","Yes")))</f>
        <v>N/A</v>
      </c>
      <c r="I48" s="10">
        <v>41.71</v>
      </c>
      <c r="J48" s="10">
        <v>24.93</v>
      </c>
      <c r="K48" s="9" t="str">
        <f t="shared" si="8"/>
        <v>Yes</v>
      </c>
    </row>
    <row r="49" spans="1:11" x14ac:dyDescent="0.2">
      <c r="A49" s="89" t="s">
        <v>398</v>
      </c>
      <c r="B49" s="35" t="s">
        <v>213</v>
      </c>
      <c r="C49" s="88">
        <v>0</v>
      </c>
      <c r="D49" s="9" t="str">
        <f>IF($B49="N/A","N/A",IF(C49&gt;15,"No",IF(C49&lt;-15,"No","Yes")))</f>
        <v>N/A</v>
      </c>
      <c r="E49" s="8">
        <v>0</v>
      </c>
      <c r="F49" s="9" t="str">
        <f>IF($B49="N/A","N/A",IF(E49&gt;15,"No",IF(E49&lt;-15,"No","Yes")))</f>
        <v>N/A</v>
      </c>
      <c r="G49" s="8">
        <v>0</v>
      </c>
      <c r="H49" s="9" t="str">
        <f>IF($B49="N/A","N/A",IF(G49&gt;15,"No",IF(G49&lt;-15,"No","Yes")))</f>
        <v>N/A</v>
      </c>
      <c r="I49" s="10" t="s">
        <v>1747</v>
      </c>
      <c r="J49" s="10" t="s">
        <v>1747</v>
      </c>
      <c r="K49" s="9" t="str">
        <f t="shared" si="8"/>
        <v>N/A</v>
      </c>
    </row>
    <row r="50" spans="1:11" x14ac:dyDescent="0.2">
      <c r="A50" s="89" t="s">
        <v>399</v>
      </c>
      <c r="B50" s="35" t="s">
        <v>213</v>
      </c>
      <c r="C50" s="88">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89" t="s">
        <v>400</v>
      </c>
      <c r="B51" s="35" t="s">
        <v>213</v>
      </c>
      <c r="C51" s="88">
        <v>1.068680249</v>
      </c>
      <c r="D51" s="9" t="str">
        <f>IF($B51="N/A","N/A",IF(C51&gt;15,"No",IF(C51&lt;-15,"No","Yes")))</f>
        <v>N/A</v>
      </c>
      <c r="E51" s="8">
        <v>1.1443984845999999</v>
      </c>
      <c r="F51" s="9" t="str">
        <f>IF($B51="N/A","N/A",IF(E51&gt;15,"No",IF(E51&lt;-15,"No","Yes")))</f>
        <v>N/A</v>
      </c>
      <c r="G51" s="8">
        <v>1.1877204714</v>
      </c>
      <c r="H51" s="9" t="str">
        <f>IF($B51="N/A","N/A",IF(G51&gt;15,"No",IF(G51&lt;-15,"No","Yes")))</f>
        <v>N/A</v>
      </c>
      <c r="I51" s="10">
        <v>7.085</v>
      </c>
      <c r="J51" s="10">
        <v>3.786</v>
      </c>
      <c r="K51" s="9" t="str">
        <f t="shared" si="8"/>
        <v>Yes</v>
      </c>
    </row>
    <row r="52" spans="1:11" x14ac:dyDescent="0.2">
      <c r="A52" s="89" t="s">
        <v>401</v>
      </c>
      <c r="B52" s="35" t="s">
        <v>220</v>
      </c>
      <c r="C52" s="88">
        <v>8.5682099562000005</v>
      </c>
      <c r="D52" s="9" t="str">
        <f>IF($B52="N/A","N/A",IF(C52&gt;1,"Yes","No"))</f>
        <v>Yes</v>
      </c>
      <c r="E52" s="8">
        <v>5.7265766141999999</v>
      </c>
      <c r="F52" s="9" t="str">
        <f>IF($B52="N/A","N/A",IF(E52&gt;1,"Yes","No"))</f>
        <v>Yes</v>
      </c>
      <c r="G52" s="8">
        <v>6.0004835178000002</v>
      </c>
      <c r="H52" s="9" t="str">
        <f>IF($B52="N/A","N/A",IF(G52&gt;1,"Yes","No"))</f>
        <v>Yes</v>
      </c>
      <c r="I52" s="10">
        <v>-33.200000000000003</v>
      </c>
      <c r="J52" s="10">
        <v>4.7830000000000004</v>
      </c>
      <c r="K52" s="9" t="str">
        <f t="shared" si="8"/>
        <v>Yes</v>
      </c>
    </row>
    <row r="53" spans="1:11" x14ac:dyDescent="0.2">
      <c r="A53" s="89" t="s">
        <v>402</v>
      </c>
      <c r="B53" s="35" t="s">
        <v>259</v>
      </c>
      <c r="C53" s="88">
        <v>1.4034606745</v>
      </c>
      <c r="D53" s="9" t="str">
        <f>IF($B53="N/A","N/A",IF(C53&gt;0,"Yes","No"))</f>
        <v>Yes</v>
      </c>
      <c r="E53" s="8">
        <v>1.7261871573000001</v>
      </c>
      <c r="F53" s="9" t="str">
        <f>IF($B53="N/A","N/A",IF(E53&gt;0,"Yes","No"))</f>
        <v>Yes</v>
      </c>
      <c r="G53" s="8">
        <v>1.7566293326</v>
      </c>
      <c r="H53" s="9" t="str">
        <f>IF($B53="N/A","N/A",IF(G53&gt;0,"Yes","No"))</f>
        <v>Yes</v>
      </c>
      <c r="I53" s="10">
        <v>23</v>
      </c>
      <c r="J53" s="10">
        <v>1.764</v>
      </c>
      <c r="K53" s="9" t="str">
        <f t="shared" si="8"/>
        <v>Yes</v>
      </c>
    </row>
    <row r="54" spans="1:11" x14ac:dyDescent="0.2">
      <c r="A54" s="89" t="s">
        <v>403</v>
      </c>
      <c r="B54" s="35" t="s">
        <v>260</v>
      </c>
      <c r="C54" s="88">
        <v>1.944363E-4</v>
      </c>
      <c r="D54" s="9" t="str">
        <f>IF($B54="N/A","N/A",IF(C54&gt;=1,"No",IF(C54&lt;0,"No","Yes")))</f>
        <v>Yes</v>
      </c>
      <c r="E54" s="8">
        <v>1.09622E-4</v>
      </c>
      <c r="F54" s="9" t="str">
        <f>IF($B54="N/A","N/A",IF(E54&gt;=1,"No",IF(E54&lt;0,"No","Yes")))</f>
        <v>Yes</v>
      </c>
      <c r="G54" s="8">
        <v>9.4197460000000003E-4</v>
      </c>
      <c r="H54" s="9" t="str">
        <f>IF($B54="N/A","N/A",IF(G54&gt;=1,"No",IF(G54&lt;0,"No","Yes")))</f>
        <v>Yes</v>
      </c>
      <c r="I54" s="10">
        <v>-43.6</v>
      </c>
      <c r="J54" s="10">
        <v>759.3</v>
      </c>
      <c r="K54" s="9" t="str">
        <f t="shared" si="8"/>
        <v>No</v>
      </c>
    </row>
    <row r="55" spans="1:11" x14ac:dyDescent="0.2">
      <c r="A55" s="89" t="s">
        <v>878</v>
      </c>
      <c r="B55" s="35" t="s">
        <v>213</v>
      </c>
      <c r="C55" s="91">
        <v>90.212917473000005</v>
      </c>
      <c r="D55" s="9" t="str">
        <f>IF($B55="N/A","N/A",IF(C55&gt;15,"No",IF(C55&lt;-15,"No","Yes")))</f>
        <v>N/A</v>
      </c>
      <c r="E55" s="37">
        <v>99.083442395000006</v>
      </c>
      <c r="F55" s="9" t="str">
        <f>IF($B55="N/A","N/A",IF(E55&gt;15,"No",IF(E55&lt;-15,"No","Yes")))</f>
        <v>N/A</v>
      </c>
      <c r="G55" s="37">
        <v>97.942768951000005</v>
      </c>
      <c r="H55" s="9" t="str">
        <f>IF($B55="N/A","N/A",IF(G55&gt;15,"No",IF(G55&lt;-15,"No","Yes")))</f>
        <v>N/A</v>
      </c>
      <c r="I55" s="10">
        <v>9.8330000000000002</v>
      </c>
      <c r="J55" s="10">
        <v>-1.1499999999999999</v>
      </c>
      <c r="K55" s="9" t="str">
        <f t="shared" ref="K55:K74" si="9">IF(J55="Div by 0", "N/A", IF(J55="N/A","N/A", IF(J55&gt;30, "No", IF(J55&lt;-30, "No", "Yes"))))</f>
        <v>Yes</v>
      </c>
    </row>
    <row r="56" spans="1:11" x14ac:dyDescent="0.2">
      <c r="A56" s="89" t="s">
        <v>879</v>
      </c>
      <c r="B56" s="35" t="s">
        <v>261</v>
      </c>
      <c r="C56" s="91">
        <v>82.936542219000003</v>
      </c>
      <c r="D56" s="9" t="str">
        <f>IF($B56="N/A","N/A",IF(C56&gt;90,"No",IF(C56&lt;20,"No","Yes")))</f>
        <v>Yes</v>
      </c>
      <c r="E56" s="37">
        <v>79.016012531000001</v>
      </c>
      <c r="F56" s="9" t="str">
        <f>IF($B56="N/A","N/A",IF(E56&gt;90,"No",IF(E56&lt;20,"No","Yes")))</f>
        <v>Yes</v>
      </c>
      <c r="G56" s="37">
        <v>78.608603502999998</v>
      </c>
      <c r="H56" s="9" t="str">
        <f>IF($B56="N/A","N/A",IF(G56&gt;90,"No",IF(G56&lt;20,"No","Yes")))</f>
        <v>Yes</v>
      </c>
      <c r="I56" s="10">
        <v>-4.7300000000000004</v>
      </c>
      <c r="J56" s="10">
        <v>-0.51600000000000001</v>
      </c>
      <c r="K56" s="9" t="str">
        <f t="shared" si="9"/>
        <v>Yes</v>
      </c>
    </row>
    <row r="57" spans="1:11" x14ac:dyDescent="0.2">
      <c r="A57" s="89" t="s">
        <v>880</v>
      </c>
      <c r="B57" s="35" t="s">
        <v>262</v>
      </c>
      <c r="C57" s="91">
        <v>51.193185114999999</v>
      </c>
      <c r="D57" s="9" t="str">
        <f>IF($B57="N/A","N/A",IF(C57&gt;60,"No",IF(C57&lt;10,"No","Yes")))</f>
        <v>Yes</v>
      </c>
      <c r="E57" s="37">
        <v>48.471153657000002</v>
      </c>
      <c r="F57" s="9" t="str">
        <f>IF($B57="N/A","N/A",IF(E57&gt;60,"No",IF(E57&lt;10,"No","Yes")))</f>
        <v>Yes</v>
      </c>
      <c r="G57" s="37">
        <v>51.55998657</v>
      </c>
      <c r="H57" s="9" t="str">
        <f>IF($B57="N/A","N/A",IF(G57&gt;60,"No",IF(G57&lt;10,"No","Yes")))</f>
        <v>Yes</v>
      </c>
      <c r="I57" s="10">
        <v>-5.32</v>
      </c>
      <c r="J57" s="10">
        <v>6.3730000000000002</v>
      </c>
      <c r="K57" s="9" t="str">
        <f t="shared" si="9"/>
        <v>Yes</v>
      </c>
    </row>
    <row r="58" spans="1:11" ht="25.5" x14ac:dyDescent="0.2">
      <c r="A58" s="89" t="s">
        <v>881</v>
      </c>
      <c r="B58" s="35" t="s">
        <v>263</v>
      </c>
      <c r="C58" s="91">
        <v>30.637112681000001</v>
      </c>
      <c r="D58" s="9" t="str">
        <f>IF($B58="N/A","N/A",IF(C58&gt;100,"No",IF(C58&lt;10,"No","Yes")))</f>
        <v>Yes</v>
      </c>
      <c r="E58" s="37">
        <v>28.486217021000002</v>
      </c>
      <c r="F58" s="9" t="str">
        <f>IF($B58="N/A","N/A",IF(E58&gt;100,"No",IF(E58&lt;10,"No","Yes")))</f>
        <v>Yes</v>
      </c>
      <c r="G58" s="37">
        <v>29.759476813999999</v>
      </c>
      <c r="H58" s="9" t="str">
        <f>IF($B58="N/A","N/A",IF(G58&gt;100,"No",IF(G58&lt;10,"No","Yes")))</f>
        <v>Yes</v>
      </c>
      <c r="I58" s="10">
        <v>-7.02</v>
      </c>
      <c r="J58" s="10">
        <v>4.47</v>
      </c>
      <c r="K58" s="9" t="str">
        <f t="shared" si="9"/>
        <v>Yes</v>
      </c>
    </row>
    <row r="59" spans="1:11" x14ac:dyDescent="0.2">
      <c r="A59" s="89" t="s">
        <v>882</v>
      </c>
      <c r="B59" s="35" t="s">
        <v>264</v>
      </c>
      <c r="C59" s="91">
        <v>80.353034468999994</v>
      </c>
      <c r="D59" s="9" t="str">
        <f>IF($B59="N/A","N/A",IF(C59&gt;100,"No",IF(C59&lt;20,"No","Yes")))</f>
        <v>Yes</v>
      </c>
      <c r="E59" s="37">
        <v>199.90785134999999</v>
      </c>
      <c r="F59" s="9" t="str">
        <f>IF($B59="N/A","N/A",IF(E59&gt;100,"No",IF(E59&lt;20,"No","Yes")))</f>
        <v>No</v>
      </c>
      <c r="G59" s="37">
        <v>219.44196901000001</v>
      </c>
      <c r="H59" s="9" t="str">
        <f>IF($B59="N/A","N/A",IF(G59&gt;100,"No",IF(G59&lt;20,"No","Yes")))</f>
        <v>No</v>
      </c>
      <c r="I59" s="10">
        <v>148.80000000000001</v>
      </c>
      <c r="J59" s="10">
        <v>9.7720000000000002</v>
      </c>
      <c r="K59" s="9" t="str">
        <f t="shared" si="9"/>
        <v>Yes</v>
      </c>
    </row>
    <row r="60" spans="1:11" x14ac:dyDescent="0.2">
      <c r="A60" s="89" t="s">
        <v>883</v>
      </c>
      <c r="B60" s="35" t="s">
        <v>264</v>
      </c>
      <c r="C60" s="91">
        <v>70.650612378000005</v>
      </c>
      <c r="D60" s="9" t="str">
        <f>IF($B60="N/A","N/A",IF(C60&gt;100,"No",IF(C60&lt;20,"No","Yes")))</f>
        <v>Yes</v>
      </c>
      <c r="E60" s="37">
        <v>86.338827820000006</v>
      </c>
      <c r="F60" s="9" t="str">
        <f>IF($B60="N/A","N/A",IF(E60&gt;100,"No",IF(E60&lt;20,"No","Yes")))</f>
        <v>Yes</v>
      </c>
      <c r="G60" s="37">
        <v>83.173186877000006</v>
      </c>
      <c r="H60" s="9" t="str">
        <f>IF($B60="N/A","N/A",IF(G60&gt;100,"No",IF(G60&lt;20,"No","Yes")))</f>
        <v>Yes</v>
      </c>
      <c r="I60" s="10">
        <v>22.21</v>
      </c>
      <c r="J60" s="10">
        <v>-3.67</v>
      </c>
      <c r="K60" s="9" t="str">
        <f t="shared" si="9"/>
        <v>Yes</v>
      </c>
    </row>
    <row r="61" spans="1:11" ht="25.5" x14ac:dyDescent="0.2">
      <c r="A61" s="89" t="s">
        <v>884</v>
      </c>
      <c r="B61" s="35" t="s">
        <v>213</v>
      </c>
      <c r="C61" s="91">
        <v>130.77670147000001</v>
      </c>
      <c r="D61" s="9" t="str">
        <f>IF($B61="N/A","N/A",IF(C61&gt;15,"No",IF(C61&lt;-15,"No","Yes")))</f>
        <v>N/A</v>
      </c>
      <c r="E61" s="37">
        <v>138.53491392000001</v>
      </c>
      <c r="F61" s="9" t="str">
        <f>IF($B61="N/A","N/A",IF(E61&gt;15,"No",IF(E61&lt;-15,"No","Yes")))</f>
        <v>N/A</v>
      </c>
      <c r="G61" s="37">
        <v>131.99908717</v>
      </c>
      <c r="H61" s="9" t="str">
        <f>IF($B61="N/A","N/A",IF(G61&gt;15,"No",IF(G61&lt;-15,"No","Yes")))</f>
        <v>N/A</v>
      </c>
      <c r="I61" s="10">
        <v>5.9320000000000004</v>
      </c>
      <c r="J61" s="10">
        <v>-4.72</v>
      </c>
      <c r="K61" s="9" t="str">
        <f t="shared" si="9"/>
        <v>Yes</v>
      </c>
    </row>
    <row r="62" spans="1:11" x14ac:dyDescent="0.2">
      <c r="A62" s="89" t="s">
        <v>885</v>
      </c>
      <c r="B62" s="35" t="s">
        <v>265</v>
      </c>
      <c r="C62" s="91">
        <v>32.291341353</v>
      </c>
      <c r="D62" s="9" t="str">
        <f>IF($B62="N/A","N/A",IF(C62&gt;60,"No",IF(C62&lt;10,"No","Yes")))</f>
        <v>Yes</v>
      </c>
      <c r="E62" s="37">
        <v>52.132973342</v>
      </c>
      <c r="F62" s="9" t="str">
        <f>IF($B62="N/A","N/A",IF(E62&gt;60,"No",IF(E62&lt;10,"No","Yes")))</f>
        <v>Yes</v>
      </c>
      <c r="G62" s="37">
        <v>60.794717325999997</v>
      </c>
      <c r="H62" s="9" t="str">
        <f>IF($B62="N/A","N/A",IF(G62&gt;60,"No",IF(G62&lt;10,"No","Yes")))</f>
        <v>No</v>
      </c>
      <c r="I62" s="10">
        <v>61.45</v>
      </c>
      <c r="J62" s="10">
        <v>16.61</v>
      </c>
      <c r="K62" s="9" t="str">
        <f t="shared" si="9"/>
        <v>Yes</v>
      </c>
    </row>
    <row r="63" spans="1:11" x14ac:dyDescent="0.2">
      <c r="A63" s="89" t="s">
        <v>886</v>
      </c>
      <c r="B63" s="35" t="s">
        <v>265</v>
      </c>
      <c r="C63" s="91" t="s">
        <v>1747</v>
      </c>
      <c r="D63" s="9" t="str">
        <f>IF($B63="N/A","N/A",IF(C63&gt;60,"No",IF(C63&lt;10,"No","Yes")))</f>
        <v>No</v>
      </c>
      <c r="E63" s="37" t="s">
        <v>1747</v>
      </c>
      <c r="F63" s="9" t="str">
        <f>IF($B63="N/A","N/A",IF(E63&gt;60,"No",IF(E63&lt;10,"No","Yes")))</f>
        <v>No</v>
      </c>
      <c r="G63" s="37">
        <v>90.315789473999999</v>
      </c>
      <c r="H63" s="9" t="str">
        <f>IF($B63="N/A","N/A",IF(G63&gt;60,"No",IF(G63&lt;10,"No","Yes")))</f>
        <v>No</v>
      </c>
      <c r="I63" s="10" t="s">
        <v>1747</v>
      </c>
      <c r="J63" s="10" t="s">
        <v>1747</v>
      </c>
      <c r="K63" s="9" t="str">
        <f t="shared" si="9"/>
        <v>N/A</v>
      </c>
    </row>
    <row r="64" spans="1:11" x14ac:dyDescent="0.2">
      <c r="A64" s="89" t="s">
        <v>887</v>
      </c>
      <c r="B64" s="35" t="s">
        <v>213</v>
      </c>
      <c r="C64" s="91">
        <v>89.957043229000007</v>
      </c>
      <c r="D64" s="9" t="str">
        <f t="shared" ref="D64:D74" si="10">IF($B64="N/A","N/A",IF(C64&gt;15,"No",IF(C64&lt;-15,"No","Yes")))</f>
        <v>N/A</v>
      </c>
      <c r="E64" s="37">
        <v>87.488907912000002</v>
      </c>
      <c r="F64" s="9" t="str">
        <f>IF($B64="N/A","N/A",IF(E64&gt;15,"No",IF(E64&lt;-15,"No","Yes")))</f>
        <v>N/A</v>
      </c>
      <c r="G64" s="37">
        <v>76.847369114000003</v>
      </c>
      <c r="H64" s="9" t="str">
        <f>IF($B64="N/A","N/A",IF(G64&gt;15,"No",IF(G64&lt;-15,"No","Yes")))</f>
        <v>N/A</v>
      </c>
      <c r="I64" s="10">
        <v>-2.74</v>
      </c>
      <c r="J64" s="10">
        <v>-12.2</v>
      </c>
      <c r="K64" s="9" t="str">
        <f t="shared" si="9"/>
        <v>Yes</v>
      </c>
    </row>
    <row r="65" spans="1:11" ht="24.95" customHeight="1" x14ac:dyDescent="0.2">
      <c r="A65" s="89" t="s">
        <v>888</v>
      </c>
      <c r="B65" s="35" t="s">
        <v>213</v>
      </c>
      <c r="C65" s="91">
        <v>111.61312244</v>
      </c>
      <c r="D65" s="9" t="str">
        <f t="shared" si="10"/>
        <v>N/A</v>
      </c>
      <c r="E65" s="37">
        <v>101.77236809</v>
      </c>
      <c r="F65" s="9" t="str">
        <f t="shared" ref="F65:F73" si="11">IF($B65="N/A","N/A",IF(E65&gt;15,"No",IF(E65&lt;-15,"No","Yes")))</f>
        <v>N/A</v>
      </c>
      <c r="G65" s="37">
        <v>91.033466340000004</v>
      </c>
      <c r="H65" s="9" t="str">
        <f t="shared" ref="H65:H86" si="12">IF($B65="N/A","N/A",IF(G65&gt;15,"No",IF(G65&lt;-15,"No","Yes")))</f>
        <v>N/A</v>
      </c>
      <c r="I65" s="10">
        <v>-8.82</v>
      </c>
      <c r="J65" s="10">
        <v>-10.6</v>
      </c>
      <c r="K65" s="9" t="str">
        <f t="shared" si="9"/>
        <v>Yes</v>
      </c>
    </row>
    <row r="66" spans="1:11" ht="25.5" x14ac:dyDescent="0.2">
      <c r="A66" s="89" t="s">
        <v>889</v>
      </c>
      <c r="B66" s="35" t="s">
        <v>213</v>
      </c>
      <c r="C66" s="91">
        <v>39.015610041999999</v>
      </c>
      <c r="D66" s="9" t="str">
        <f t="shared" si="10"/>
        <v>N/A</v>
      </c>
      <c r="E66" s="37">
        <v>38.426146099</v>
      </c>
      <c r="F66" s="9" t="str">
        <f t="shared" si="11"/>
        <v>N/A</v>
      </c>
      <c r="G66" s="37">
        <v>36.877649476999999</v>
      </c>
      <c r="H66" s="9" t="str">
        <f t="shared" si="12"/>
        <v>N/A</v>
      </c>
      <c r="I66" s="10">
        <v>-1.51</v>
      </c>
      <c r="J66" s="10">
        <v>-4.03</v>
      </c>
      <c r="K66" s="9" t="str">
        <f t="shared" si="9"/>
        <v>Yes</v>
      </c>
    </row>
    <row r="67" spans="1:11" ht="25.5" x14ac:dyDescent="0.2">
      <c r="A67" s="89" t="s">
        <v>890</v>
      </c>
      <c r="B67" s="35" t="s">
        <v>213</v>
      </c>
      <c r="C67" s="91" t="s">
        <v>1747</v>
      </c>
      <c r="D67" s="9" t="str">
        <f t="shared" si="10"/>
        <v>N/A</v>
      </c>
      <c r="E67" s="37" t="s">
        <v>1747</v>
      </c>
      <c r="F67" s="9" t="str">
        <f t="shared" si="11"/>
        <v>N/A</v>
      </c>
      <c r="G67" s="37" t="s">
        <v>1747</v>
      </c>
      <c r="H67" s="9" t="str">
        <f t="shared" si="12"/>
        <v>N/A</v>
      </c>
      <c r="I67" s="10" t="s">
        <v>1747</v>
      </c>
      <c r="J67" s="10" t="s">
        <v>1747</v>
      </c>
      <c r="K67" s="9" t="str">
        <f t="shared" si="9"/>
        <v>N/A</v>
      </c>
    </row>
    <row r="68" spans="1:11" ht="25.5" x14ac:dyDescent="0.2">
      <c r="A68" s="89" t="s">
        <v>891</v>
      </c>
      <c r="B68" s="35" t="s">
        <v>213</v>
      </c>
      <c r="C68" s="91">
        <v>43.050683288000002</v>
      </c>
      <c r="D68" s="9" t="str">
        <f t="shared" si="10"/>
        <v>N/A</v>
      </c>
      <c r="E68" s="37">
        <v>41.847758581000001</v>
      </c>
      <c r="F68" s="9" t="str">
        <f t="shared" si="11"/>
        <v>N/A</v>
      </c>
      <c r="G68" s="37">
        <v>42.401665545999997</v>
      </c>
      <c r="H68" s="9" t="str">
        <f t="shared" si="12"/>
        <v>N/A</v>
      </c>
      <c r="I68" s="10">
        <v>-2.79</v>
      </c>
      <c r="J68" s="10">
        <v>1.3240000000000001</v>
      </c>
      <c r="K68" s="9" t="str">
        <f t="shared" si="9"/>
        <v>Yes</v>
      </c>
    </row>
    <row r="69" spans="1:11" ht="25.5" x14ac:dyDescent="0.2">
      <c r="A69" s="89" t="s">
        <v>892</v>
      </c>
      <c r="B69" s="35" t="s">
        <v>213</v>
      </c>
      <c r="C69" s="91">
        <v>37.766077275999997</v>
      </c>
      <c r="D69" s="9" t="str">
        <f t="shared" si="10"/>
        <v>N/A</v>
      </c>
      <c r="E69" s="37">
        <v>35.753984535000001</v>
      </c>
      <c r="F69" s="9" t="str">
        <f t="shared" si="11"/>
        <v>N/A</v>
      </c>
      <c r="G69" s="37">
        <v>35.995609450000003</v>
      </c>
      <c r="H69" s="9" t="str">
        <f t="shared" si="12"/>
        <v>N/A</v>
      </c>
      <c r="I69" s="10">
        <v>-5.33</v>
      </c>
      <c r="J69" s="10">
        <v>0.67579999999999996</v>
      </c>
      <c r="K69" s="9" t="str">
        <f t="shared" si="9"/>
        <v>Yes</v>
      </c>
    </row>
    <row r="70" spans="1:11" ht="25.5" x14ac:dyDescent="0.2">
      <c r="A70" s="89" t="s">
        <v>893</v>
      </c>
      <c r="B70" s="35" t="s">
        <v>213</v>
      </c>
      <c r="C70" s="91">
        <v>34.801376413</v>
      </c>
      <c r="D70" s="9" t="str">
        <f t="shared" si="10"/>
        <v>N/A</v>
      </c>
      <c r="E70" s="37">
        <v>59.986783826999996</v>
      </c>
      <c r="F70" s="9" t="str">
        <f t="shared" si="11"/>
        <v>N/A</v>
      </c>
      <c r="G70" s="37">
        <v>68.032441016000007</v>
      </c>
      <c r="H70" s="9" t="str">
        <f t="shared" si="12"/>
        <v>N/A</v>
      </c>
      <c r="I70" s="10">
        <v>72.37</v>
      </c>
      <c r="J70" s="10">
        <v>13.41</v>
      </c>
      <c r="K70" s="9" t="str">
        <f t="shared" si="9"/>
        <v>Yes</v>
      </c>
    </row>
    <row r="71" spans="1:11" x14ac:dyDescent="0.2">
      <c r="A71" s="89" t="s">
        <v>894</v>
      </c>
      <c r="B71" s="35" t="s">
        <v>213</v>
      </c>
      <c r="C71" s="91">
        <v>100.15664237999999</v>
      </c>
      <c r="D71" s="9" t="str">
        <f t="shared" si="10"/>
        <v>N/A</v>
      </c>
      <c r="E71" s="37">
        <v>98.973713547000003</v>
      </c>
      <c r="F71" s="9" t="str">
        <f t="shared" si="11"/>
        <v>N/A</v>
      </c>
      <c r="G71" s="37">
        <v>68.143942242999998</v>
      </c>
      <c r="H71" s="9" t="str">
        <f t="shared" si="12"/>
        <v>N/A</v>
      </c>
      <c r="I71" s="10">
        <v>-1.18</v>
      </c>
      <c r="J71" s="10">
        <v>-31.1</v>
      </c>
      <c r="K71" s="9" t="str">
        <f t="shared" si="9"/>
        <v>No</v>
      </c>
    </row>
    <row r="72" spans="1:11" ht="25.5" x14ac:dyDescent="0.2">
      <c r="A72" s="89" t="s">
        <v>895</v>
      </c>
      <c r="B72" s="35" t="s">
        <v>213</v>
      </c>
      <c r="C72" s="91">
        <v>1853.3278751</v>
      </c>
      <c r="D72" s="9" t="str">
        <f t="shared" si="10"/>
        <v>N/A</v>
      </c>
      <c r="E72" s="37">
        <v>1616.2732933</v>
      </c>
      <c r="F72" s="9" t="str">
        <f t="shared" si="11"/>
        <v>N/A</v>
      </c>
      <c r="G72" s="37">
        <v>1417.2131985999999</v>
      </c>
      <c r="H72" s="9" t="str">
        <f t="shared" si="12"/>
        <v>N/A</v>
      </c>
      <c r="I72" s="10">
        <v>-12.8</v>
      </c>
      <c r="J72" s="10">
        <v>-12.3</v>
      </c>
      <c r="K72" s="9" t="str">
        <f t="shared" si="9"/>
        <v>Yes</v>
      </c>
    </row>
    <row r="73" spans="1:11" x14ac:dyDescent="0.2">
      <c r="A73" s="89" t="s">
        <v>896</v>
      </c>
      <c r="B73" s="35" t="s">
        <v>213</v>
      </c>
      <c r="C73" s="91">
        <v>87.523793639000004</v>
      </c>
      <c r="D73" s="9" t="str">
        <f t="shared" si="10"/>
        <v>N/A</v>
      </c>
      <c r="E73" s="37">
        <v>98.184169882000006</v>
      </c>
      <c r="F73" s="9" t="str">
        <f t="shared" si="11"/>
        <v>N/A</v>
      </c>
      <c r="G73" s="37">
        <v>91.920987839999995</v>
      </c>
      <c r="H73" s="9" t="str">
        <f t="shared" si="12"/>
        <v>N/A</v>
      </c>
      <c r="I73" s="10">
        <v>12.18</v>
      </c>
      <c r="J73" s="10">
        <v>-6.38</v>
      </c>
      <c r="K73" s="9" t="str">
        <f t="shared" si="9"/>
        <v>Yes</v>
      </c>
    </row>
    <row r="74" spans="1:11" x14ac:dyDescent="0.2">
      <c r="A74" s="89" t="s">
        <v>897</v>
      </c>
      <c r="B74" s="35" t="s">
        <v>213</v>
      </c>
      <c r="C74" s="91">
        <v>102.38680539000001</v>
      </c>
      <c r="D74" s="9" t="str">
        <f t="shared" si="10"/>
        <v>N/A</v>
      </c>
      <c r="E74" s="37">
        <v>128.48884616999999</v>
      </c>
      <c r="F74" s="9" t="str">
        <f>IF($B74="N/A","N/A",IF(E74&gt;15,"No",IF(E74&lt;-15,"No","Yes")))</f>
        <v>N/A</v>
      </c>
      <c r="G74" s="37">
        <v>145.89511149000001</v>
      </c>
      <c r="H74" s="9" t="str">
        <f t="shared" si="12"/>
        <v>N/A</v>
      </c>
      <c r="I74" s="10">
        <v>25.49</v>
      </c>
      <c r="J74" s="10">
        <v>13.55</v>
      </c>
      <c r="K74" s="9" t="str">
        <f t="shared" si="9"/>
        <v>Yes</v>
      </c>
    </row>
    <row r="75" spans="1:11" x14ac:dyDescent="0.2">
      <c r="A75" s="89" t="s">
        <v>898</v>
      </c>
      <c r="B75" s="35" t="s">
        <v>213</v>
      </c>
      <c r="C75" s="88">
        <v>3.3321521299999997E-2</v>
      </c>
      <c r="D75" s="9" t="str">
        <f t="shared" ref="D75:D80" si="13">IF($B75="N/A","N/A",IF(C75&gt;15,"No",IF(C75&lt;-15,"No","Yes")))</f>
        <v>N/A</v>
      </c>
      <c r="E75" s="8">
        <v>2.80632226E-2</v>
      </c>
      <c r="F75" s="9" t="str">
        <f>IF($B75="N/A","N/A",IF(E75&gt;15,"No",IF(E75&lt;-15,"No","Yes")))</f>
        <v>N/A</v>
      </c>
      <c r="G75" s="8">
        <v>2.5179200799999999E-2</v>
      </c>
      <c r="H75" s="9" t="str">
        <f t="shared" si="12"/>
        <v>N/A</v>
      </c>
      <c r="I75" s="10">
        <v>-15.8</v>
      </c>
      <c r="J75" s="10">
        <v>-10.3</v>
      </c>
      <c r="K75" s="9" t="str">
        <f t="shared" ref="K75:K80" si="14">IF(J75="Div by 0", "N/A", IF(J75="N/A","N/A", IF(J75&gt;30, "No", IF(J75&lt;-30, "No", "Yes"))))</f>
        <v>Yes</v>
      </c>
    </row>
    <row r="76" spans="1:11" x14ac:dyDescent="0.2">
      <c r="A76" s="89" t="s">
        <v>899</v>
      </c>
      <c r="B76" s="35" t="s">
        <v>213</v>
      </c>
      <c r="C76" s="88">
        <v>0.2007603432</v>
      </c>
      <c r="D76" s="9" t="str">
        <f t="shared" si="13"/>
        <v>N/A</v>
      </c>
      <c r="E76" s="8">
        <v>0.18847503439999999</v>
      </c>
      <c r="F76" s="9" t="str">
        <f t="shared" ref="F76:F86" si="15">IF($B76="N/A","N/A",IF(E76&gt;15,"No",IF(E76&lt;-15,"No","Yes")))</f>
        <v>N/A</v>
      </c>
      <c r="G76" s="8">
        <v>0.16564295200000001</v>
      </c>
      <c r="H76" s="9" t="str">
        <f t="shared" si="12"/>
        <v>N/A</v>
      </c>
      <c r="I76" s="10">
        <v>-6.12</v>
      </c>
      <c r="J76" s="10">
        <v>-12.1</v>
      </c>
      <c r="K76" s="9" t="str">
        <f t="shared" si="14"/>
        <v>Yes</v>
      </c>
    </row>
    <row r="77" spans="1:11" x14ac:dyDescent="0.2">
      <c r="A77" s="89" t="s">
        <v>900</v>
      </c>
      <c r="B77" s="35" t="s">
        <v>213</v>
      </c>
      <c r="C77" s="88">
        <v>0.55324905489999998</v>
      </c>
      <c r="D77" s="9" t="str">
        <f t="shared" si="13"/>
        <v>N/A</v>
      </c>
      <c r="E77" s="8">
        <v>0.55965998459999999</v>
      </c>
      <c r="F77" s="9" t="str">
        <f t="shared" si="15"/>
        <v>N/A</v>
      </c>
      <c r="G77" s="8">
        <v>0.56396239920000002</v>
      </c>
      <c r="H77" s="9" t="str">
        <f t="shared" si="12"/>
        <v>N/A</v>
      </c>
      <c r="I77" s="10">
        <v>1.159</v>
      </c>
      <c r="J77" s="10">
        <v>0.76880000000000004</v>
      </c>
      <c r="K77" s="9" t="str">
        <f t="shared" si="14"/>
        <v>Yes</v>
      </c>
    </row>
    <row r="78" spans="1:11" x14ac:dyDescent="0.2">
      <c r="A78" s="89" t="s">
        <v>901</v>
      </c>
      <c r="B78" s="35" t="s">
        <v>213</v>
      </c>
      <c r="C78" s="88">
        <v>0</v>
      </c>
      <c r="D78" s="9" t="str">
        <f t="shared" si="13"/>
        <v>N/A</v>
      </c>
      <c r="E78" s="8">
        <v>0</v>
      </c>
      <c r="F78" s="9" t="str">
        <f t="shared" si="15"/>
        <v>N/A</v>
      </c>
      <c r="G78" s="8">
        <v>0</v>
      </c>
      <c r="H78" s="9" t="str">
        <f t="shared" si="12"/>
        <v>N/A</v>
      </c>
      <c r="I78" s="10" t="s">
        <v>1747</v>
      </c>
      <c r="J78" s="10" t="s">
        <v>1747</v>
      </c>
      <c r="K78" s="9" t="str">
        <f t="shared" si="14"/>
        <v>N/A</v>
      </c>
    </row>
    <row r="79" spans="1:11" ht="25.5" x14ac:dyDescent="0.2">
      <c r="A79" s="89" t="s">
        <v>902</v>
      </c>
      <c r="B79" s="35" t="s">
        <v>213</v>
      </c>
      <c r="C79" s="88">
        <v>11.888836876999999</v>
      </c>
      <c r="D79" s="9" t="str">
        <f t="shared" si="13"/>
        <v>N/A</v>
      </c>
      <c r="E79" s="8">
        <v>12.645825239000001</v>
      </c>
      <c r="F79" s="9" t="str">
        <f t="shared" si="15"/>
        <v>N/A</v>
      </c>
      <c r="G79" s="8">
        <v>12.833637554999999</v>
      </c>
      <c r="H79" s="9" t="str">
        <f t="shared" si="12"/>
        <v>N/A</v>
      </c>
      <c r="I79" s="10">
        <v>6.367</v>
      </c>
      <c r="J79" s="10">
        <v>1.4850000000000001</v>
      </c>
      <c r="K79" s="9" t="str">
        <f t="shared" si="14"/>
        <v>Yes</v>
      </c>
    </row>
    <row r="80" spans="1:11" ht="25.5" x14ac:dyDescent="0.2">
      <c r="A80" s="89" t="s">
        <v>903</v>
      </c>
      <c r="B80" s="35" t="s">
        <v>213</v>
      </c>
      <c r="C80" s="93">
        <v>11.775674949000001</v>
      </c>
      <c r="D80" s="9" t="str">
        <f t="shared" si="13"/>
        <v>N/A</v>
      </c>
      <c r="E80" s="93">
        <v>12.640159776999999</v>
      </c>
      <c r="F80" s="9" t="str">
        <f t="shared" si="15"/>
        <v>N/A</v>
      </c>
      <c r="G80" s="93">
        <v>12.828520223</v>
      </c>
      <c r="H80" s="9" t="str">
        <f t="shared" si="12"/>
        <v>N/A</v>
      </c>
      <c r="I80" s="10">
        <v>7.3410000000000002</v>
      </c>
      <c r="J80" s="94">
        <v>1.49</v>
      </c>
      <c r="K80" s="9" t="str">
        <f t="shared" si="14"/>
        <v>Yes</v>
      </c>
    </row>
    <row r="81" spans="1:11" x14ac:dyDescent="0.2">
      <c r="A81" s="89" t="s">
        <v>904</v>
      </c>
      <c r="B81" s="35" t="s">
        <v>213</v>
      </c>
      <c r="C81" s="95">
        <v>113.44128372999999</v>
      </c>
      <c r="D81" s="9" t="str">
        <f t="shared" ref="D81:D86" si="16">IF($B81="N/A","N/A",IF(C81&gt;15,"No",IF(C81&lt;-15,"No","Yes")))</f>
        <v>N/A</v>
      </c>
      <c r="E81" s="96">
        <v>145.03568892000001</v>
      </c>
      <c r="F81" s="9" t="str">
        <f t="shared" si="15"/>
        <v>N/A</v>
      </c>
      <c r="G81" s="96">
        <v>138.48929876</v>
      </c>
      <c r="H81" s="9" t="str">
        <f>IF($B81="N/A","N/A",IF(G81&gt;15,"No",IF(G81&lt;-15,"No","Yes")))</f>
        <v>N/A</v>
      </c>
      <c r="I81" s="10">
        <v>27.85</v>
      </c>
      <c r="J81" s="10">
        <v>-4.51</v>
      </c>
      <c r="K81" s="9" t="str">
        <f t="shared" ref="K81:K86" si="17">IF(J81="Div by 0", "N/A", IF(J81="N/A","N/A", IF(J81&gt;30, "No", IF(J81&lt;-30, "No", "Yes"))))</f>
        <v>Yes</v>
      </c>
    </row>
    <row r="82" spans="1:11" x14ac:dyDescent="0.2">
      <c r="A82" s="89" t="s">
        <v>905</v>
      </c>
      <c r="B82" s="35" t="s">
        <v>213</v>
      </c>
      <c r="C82" s="95">
        <v>83.451950315999994</v>
      </c>
      <c r="D82" s="9" t="str">
        <f t="shared" si="16"/>
        <v>N/A</v>
      </c>
      <c r="E82" s="96">
        <v>84.660436219000005</v>
      </c>
      <c r="F82" s="9" t="str">
        <f t="shared" si="15"/>
        <v>N/A</v>
      </c>
      <c r="G82" s="96">
        <v>82.304467427000006</v>
      </c>
      <c r="H82" s="9" t="str">
        <f t="shared" si="12"/>
        <v>N/A</v>
      </c>
      <c r="I82" s="10">
        <v>1.448</v>
      </c>
      <c r="J82" s="10">
        <v>-2.78</v>
      </c>
      <c r="K82" s="9" t="str">
        <f t="shared" si="17"/>
        <v>Yes</v>
      </c>
    </row>
    <row r="83" spans="1:11" x14ac:dyDescent="0.2">
      <c r="A83" s="89" t="s">
        <v>906</v>
      </c>
      <c r="B83" s="35" t="s">
        <v>213</v>
      </c>
      <c r="C83" s="95">
        <v>107.38924229</v>
      </c>
      <c r="D83" s="9" t="str">
        <f t="shared" si="16"/>
        <v>N/A</v>
      </c>
      <c r="E83" s="96">
        <v>115.98553215</v>
      </c>
      <c r="F83" s="9" t="str">
        <f t="shared" si="15"/>
        <v>N/A</v>
      </c>
      <c r="G83" s="96">
        <v>111.90825895</v>
      </c>
      <c r="H83" s="9" t="str">
        <f t="shared" si="12"/>
        <v>N/A</v>
      </c>
      <c r="I83" s="10">
        <v>8.0050000000000008</v>
      </c>
      <c r="J83" s="10">
        <v>-3.52</v>
      </c>
      <c r="K83" s="9" t="str">
        <f t="shared" si="17"/>
        <v>Yes</v>
      </c>
    </row>
    <row r="84" spans="1:11" x14ac:dyDescent="0.2">
      <c r="A84" s="89" t="s">
        <v>907</v>
      </c>
      <c r="B84" s="35" t="s">
        <v>213</v>
      </c>
      <c r="C84" s="95" t="s">
        <v>1747</v>
      </c>
      <c r="D84" s="9" t="str">
        <f t="shared" si="16"/>
        <v>N/A</v>
      </c>
      <c r="E84" s="96" t="s">
        <v>1747</v>
      </c>
      <c r="F84" s="9" t="str">
        <f t="shared" si="15"/>
        <v>N/A</v>
      </c>
      <c r="G84" s="96" t="s">
        <v>1747</v>
      </c>
      <c r="H84" s="9" t="str">
        <f t="shared" si="12"/>
        <v>N/A</v>
      </c>
      <c r="I84" s="10" t="s">
        <v>1747</v>
      </c>
      <c r="J84" s="10" t="s">
        <v>1747</v>
      </c>
      <c r="K84" s="9" t="str">
        <f t="shared" si="17"/>
        <v>N/A</v>
      </c>
    </row>
    <row r="85" spans="1:11" x14ac:dyDescent="0.2">
      <c r="A85" s="89" t="s">
        <v>908</v>
      </c>
      <c r="B85" s="35" t="s">
        <v>213</v>
      </c>
      <c r="C85" s="95">
        <v>263.25025942000002</v>
      </c>
      <c r="D85" s="9" t="str">
        <f t="shared" si="16"/>
        <v>N/A</v>
      </c>
      <c r="E85" s="96">
        <v>244.01451915999999</v>
      </c>
      <c r="F85" s="9" t="str">
        <f t="shared" si="15"/>
        <v>N/A</v>
      </c>
      <c r="G85" s="96">
        <v>223.97639115999999</v>
      </c>
      <c r="H85" s="9" t="str">
        <f t="shared" si="12"/>
        <v>N/A</v>
      </c>
      <c r="I85" s="10">
        <v>-7.31</v>
      </c>
      <c r="J85" s="10">
        <v>-8.2100000000000009</v>
      </c>
      <c r="K85" s="9" t="str">
        <f t="shared" si="17"/>
        <v>Yes</v>
      </c>
    </row>
    <row r="86" spans="1:11" ht="25.5" x14ac:dyDescent="0.2">
      <c r="A86" s="89" t="s">
        <v>909</v>
      </c>
      <c r="B86" s="35" t="s">
        <v>213</v>
      </c>
      <c r="C86" s="97">
        <v>264.42469885000003</v>
      </c>
      <c r="D86" s="9" t="str">
        <f t="shared" si="16"/>
        <v>N/A</v>
      </c>
      <c r="E86" s="97">
        <v>244.04205539</v>
      </c>
      <c r="F86" s="9" t="str">
        <f t="shared" si="15"/>
        <v>N/A</v>
      </c>
      <c r="G86" s="97">
        <v>224.00791863000001</v>
      </c>
      <c r="H86" s="9" t="str">
        <f t="shared" si="12"/>
        <v>N/A</v>
      </c>
      <c r="I86" s="10">
        <v>-7.71</v>
      </c>
      <c r="J86" s="10">
        <v>-8.2100000000000009</v>
      </c>
      <c r="K86" s="9" t="str">
        <f t="shared" si="17"/>
        <v>Yes</v>
      </c>
    </row>
    <row r="87" spans="1:11" x14ac:dyDescent="0.2">
      <c r="A87" s="89" t="s">
        <v>32</v>
      </c>
      <c r="B87" s="35" t="s">
        <v>266</v>
      </c>
      <c r="C87" s="88">
        <v>80.192064180000003</v>
      </c>
      <c r="D87" s="9" t="str">
        <f>IF($B87="N/A","N/A",IF(C87&gt;60,"Yes","No"))</f>
        <v>Yes</v>
      </c>
      <c r="E87" s="8">
        <v>80.056286892000003</v>
      </c>
      <c r="F87" s="9" t="str">
        <f>IF($B87="N/A","N/A",IF(E87&gt;60,"Yes","No"))</f>
        <v>Yes</v>
      </c>
      <c r="G87" s="8">
        <v>82.712430393999995</v>
      </c>
      <c r="H87" s="9" t="str">
        <f>IF($B87="N/A","N/A",IF(G87&gt;60,"Yes","No"))</f>
        <v>Yes</v>
      </c>
      <c r="I87" s="10">
        <v>-0.16900000000000001</v>
      </c>
      <c r="J87" s="10">
        <v>3.3180000000000001</v>
      </c>
      <c r="K87" s="9" t="str">
        <f t="shared" ref="K87:K105" si="18">IF(J87="Div by 0", "N/A", IF(J87="N/A","N/A", IF(J87&gt;30, "No", IF(J87&lt;-30, "No", "Yes"))))</f>
        <v>Yes</v>
      </c>
    </row>
    <row r="88" spans="1:11" x14ac:dyDescent="0.2">
      <c r="A88" s="89" t="s">
        <v>39</v>
      </c>
      <c r="B88" s="35" t="s">
        <v>267</v>
      </c>
      <c r="C88" s="88">
        <v>99.785837338999997</v>
      </c>
      <c r="D88" s="9" t="str">
        <f>IF($B88="N/A","N/A",IF(C88&gt;100,"No",IF(C88&lt;85,"No","Yes")))</f>
        <v>Yes</v>
      </c>
      <c r="E88" s="8">
        <v>99.994674677000006</v>
      </c>
      <c r="F88" s="9" t="str">
        <f>IF($B88="N/A","N/A",IF(E88&gt;100,"No",IF(E88&lt;85,"No","Yes")))</f>
        <v>Yes</v>
      </c>
      <c r="G88" s="8">
        <v>99.996109906000001</v>
      </c>
      <c r="H88" s="9" t="str">
        <f>IF($B88="N/A","N/A",IF(G88&gt;100,"No",IF(G88&lt;85,"No","Yes")))</f>
        <v>Yes</v>
      </c>
      <c r="I88" s="10">
        <v>0.20930000000000001</v>
      </c>
      <c r="J88" s="10">
        <v>1.4E-3</v>
      </c>
      <c r="K88" s="9" t="str">
        <f t="shared" si="18"/>
        <v>Yes</v>
      </c>
    </row>
    <row r="89" spans="1:11" x14ac:dyDescent="0.2">
      <c r="A89" s="89" t="s">
        <v>910</v>
      </c>
      <c r="B89" s="35" t="s">
        <v>213</v>
      </c>
      <c r="C89" s="88">
        <v>39.910103104999997</v>
      </c>
      <c r="D89" s="9" t="str">
        <f>IF($B89="N/A","N/A",IF(C89&gt;15,"No",IF(C89&lt;-15,"No","Yes")))</f>
        <v>N/A</v>
      </c>
      <c r="E89" s="8">
        <v>39.752956357999999</v>
      </c>
      <c r="F89" s="9" t="str">
        <f>IF($B89="N/A","N/A",IF(E89&gt;15,"No",IF(E89&lt;-15,"No","Yes")))</f>
        <v>N/A</v>
      </c>
      <c r="G89" s="8">
        <v>39.238490585999998</v>
      </c>
      <c r="H89" s="9" t="str">
        <f>IF($B89="N/A","N/A",IF(G89&gt;15,"No",IF(G89&lt;-15,"No","Yes")))</f>
        <v>N/A</v>
      </c>
      <c r="I89" s="10">
        <v>-0.39400000000000002</v>
      </c>
      <c r="J89" s="10">
        <v>-1.29</v>
      </c>
      <c r="K89" s="9" t="str">
        <f t="shared" si="18"/>
        <v>Yes</v>
      </c>
    </row>
    <row r="90" spans="1:11" x14ac:dyDescent="0.2">
      <c r="A90" s="89" t="s">
        <v>851</v>
      </c>
      <c r="B90" s="35" t="s">
        <v>268</v>
      </c>
      <c r="C90" s="88">
        <v>5.8171303210999996</v>
      </c>
      <c r="D90" s="9" t="str">
        <f>IF($B90="N/A","N/A",IF(C90&gt;25,"No",IF(C90&lt;5,"No","Yes")))</f>
        <v>Yes</v>
      </c>
      <c r="E90" s="8">
        <v>5.6169266272999998</v>
      </c>
      <c r="F90" s="9" t="str">
        <f>IF($B90="N/A","N/A",IF(E90&gt;25,"No",IF(E90&lt;5,"No","Yes")))</f>
        <v>Yes</v>
      </c>
      <c r="G90" s="8">
        <v>5.6376234459000001</v>
      </c>
      <c r="H90" s="9" t="str">
        <f>IF($B90="N/A","N/A",IF(G90&gt;25,"No",IF(G90&lt;5,"No","Yes")))</f>
        <v>Yes</v>
      </c>
      <c r="I90" s="10">
        <v>-3.44</v>
      </c>
      <c r="J90" s="10">
        <v>0.36849999999999999</v>
      </c>
      <c r="K90" s="9" t="str">
        <f t="shared" si="18"/>
        <v>Yes</v>
      </c>
    </row>
    <row r="91" spans="1:11" x14ac:dyDescent="0.2">
      <c r="A91" s="89" t="s">
        <v>852</v>
      </c>
      <c r="B91" s="35" t="s">
        <v>269</v>
      </c>
      <c r="C91" s="88">
        <v>46.211626549999998</v>
      </c>
      <c r="D91" s="9" t="str">
        <f>IF($B91="N/A","N/A",IF(C91&gt;70,"No",IF(C91&lt;40,"No","Yes")))</f>
        <v>Yes</v>
      </c>
      <c r="E91" s="8">
        <v>47.339132864</v>
      </c>
      <c r="F91" s="9" t="str">
        <f>IF($B91="N/A","N/A",IF(E91&gt;70,"No",IF(E91&lt;40,"No","Yes")))</f>
        <v>Yes</v>
      </c>
      <c r="G91" s="8">
        <v>47.583447743999997</v>
      </c>
      <c r="H91" s="9" t="str">
        <f>IF($B91="N/A","N/A",IF(G91&gt;70,"No",IF(G91&lt;40,"No","Yes")))</f>
        <v>Yes</v>
      </c>
      <c r="I91" s="10">
        <v>2.44</v>
      </c>
      <c r="J91" s="10">
        <v>0.5161</v>
      </c>
      <c r="K91" s="9" t="str">
        <f t="shared" si="18"/>
        <v>Yes</v>
      </c>
    </row>
    <row r="92" spans="1:11" x14ac:dyDescent="0.2">
      <c r="A92" s="89" t="s">
        <v>853</v>
      </c>
      <c r="B92" s="35" t="s">
        <v>270</v>
      </c>
      <c r="C92" s="88">
        <v>47.934910006999999</v>
      </c>
      <c r="D92" s="9" t="str">
        <f>IF($B92="N/A","N/A",IF(C92&gt;55,"No",IF(C92&lt;20,"No","Yes")))</f>
        <v>Yes</v>
      </c>
      <c r="E92" s="8">
        <v>47.011139284000002</v>
      </c>
      <c r="F92" s="9" t="str">
        <f>IF($B92="N/A","N/A",IF(E92&gt;55,"No",IF(E92&lt;20,"No","Yes")))</f>
        <v>Yes</v>
      </c>
      <c r="G92" s="8">
        <v>46.772455876000002</v>
      </c>
      <c r="H92" s="9" t="str">
        <f>IF($B92="N/A","N/A",IF(G92&gt;55,"No",IF(G92&lt;20,"No","Yes")))</f>
        <v>Yes</v>
      </c>
      <c r="I92" s="10">
        <v>-1.93</v>
      </c>
      <c r="J92" s="10">
        <v>-0.50800000000000001</v>
      </c>
      <c r="K92" s="9" t="str">
        <f t="shared" si="18"/>
        <v>Yes</v>
      </c>
    </row>
    <row r="93" spans="1:11" x14ac:dyDescent="0.2">
      <c r="A93" s="89" t="s">
        <v>163</v>
      </c>
      <c r="B93" s="35" t="s">
        <v>246</v>
      </c>
      <c r="C93" s="88">
        <v>95.349569736999996</v>
      </c>
      <c r="D93" s="9" t="str">
        <f>IF($B93="N/A","N/A",IF(C93&gt;95,"Yes","No"))</f>
        <v>Yes</v>
      </c>
      <c r="E93" s="8">
        <v>94.815369458000006</v>
      </c>
      <c r="F93" s="9" t="str">
        <f>IF($B93="N/A","N/A",IF(E93&gt;95,"Yes","No"))</f>
        <v>No</v>
      </c>
      <c r="G93" s="8">
        <v>93.731242108999993</v>
      </c>
      <c r="H93" s="9" t="str">
        <f>IF($B93="N/A","N/A",IF(G93&gt;95,"Yes","No"))</f>
        <v>No</v>
      </c>
      <c r="I93" s="10">
        <v>-0.56000000000000005</v>
      </c>
      <c r="J93" s="10">
        <v>-1.1399999999999999</v>
      </c>
      <c r="K93" s="9" t="str">
        <f t="shared" si="18"/>
        <v>Yes</v>
      </c>
    </row>
    <row r="94" spans="1:11" x14ac:dyDescent="0.2">
      <c r="A94" s="89" t="s">
        <v>41</v>
      </c>
      <c r="B94" s="35" t="s">
        <v>213</v>
      </c>
      <c r="C94" s="8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9" t="s">
        <v>42</v>
      </c>
      <c r="B95" s="35" t="s">
        <v>213</v>
      </c>
      <c r="C95" s="88">
        <v>100</v>
      </c>
      <c r="D95" s="9" t="str">
        <f>IF($B95="N/A","N/A",IF(C95&gt;15,"No",IF(C95&lt;-15,"No","Yes")))</f>
        <v>N/A</v>
      </c>
      <c r="E95" s="8">
        <v>99.999719845000001</v>
      </c>
      <c r="F95" s="9" t="str">
        <f>IF($B95="N/A","N/A",IF(E95&gt;15,"No",IF(E95&lt;-15,"No","Yes")))</f>
        <v>N/A</v>
      </c>
      <c r="G95" s="8">
        <v>99.999827441999997</v>
      </c>
      <c r="H95" s="9" t="str">
        <f>IF($B95="N/A","N/A",IF(G95&gt;15,"No",IF(G95&lt;-15,"No","Yes")))</f>
        <v>N/A</v>
      </c>
      <c r="I95" s="10">
        <v>0</v>
      </c>
      <c r="J95" s="10">
        <v>1E-4</v>
      </c>
      <c r="K95" s="9" t="str">
        <f t="shared" si="18"/>
        <v>Yes</v>
      </c>
    </row>
    <row r="96" spans="1:11" x14ac:dyDescent="0.2">
      <c r="A96" s="89" t="s">
        <v>911</v>
      </c>
      <c r="B96" s="35" t="s">
        <v>213</v>
      </c>
      <c r="C96" s="88">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9" t="s">
        <v>912</v>
      </c>
      <c r="B97" s="35" t="s">
        <v>213</v>
      </c>
      <c r="C97" s="88">
        <v>99.994355569999996</v>
      </c>
      <c r="D97" s="9" t="str">
        <f>IF($B97="N/A","N/A",IF(C97&gt;15,"No",IF(C97&lt;-15,"No","Yes")))</f>
        <v>N/A</v>
      </c>
      <c r="E97" s="8">
        <v>99.992460226000006</v>
      </c>
      <c r="F97" s="9" t="str">
        <f>IF($B97="N/A","N/A",IF(E97&gt;15,"No",IF(E97&lt;-15,"No","Yes")))</f>
        <v>N/A</v>
      </c>
      <c r="G97" s="8">
        <v>99.995543870000006</v>
      </c>
      <c r="H97" s="9" t="str">
        <f>IF($B97="N/A","N/A",IF(G97&gt;15,"No",IF(G97&lt;-15,"No","Yes")))</f>
        <v>N/A</v>
      </c>
      <c r="I97" s="10">
        <v>-2E-3</v>
      </c>
      <c r="J97" s="10">
        <v>3.0999999999999999E-3</v>
      </c>
      <c r="K97" s="9" t="str">
        <f t="shared" si="18"/>
        <v>Yes</v>
      </c>
    </row>
    <row r="98" spans="1:11" x14ac:dyDescent="0.2">
      <c r="A98" s="89" t="s">
        <v>43</v>
      </c>
      <c r="B98" s="35" t="s">
        <v>223</v>
      </c>
      <c r="C98" s="88">
        <v>95.880932193999996</v>
      </c>
      <c r="D98" s="9" t="str">
        <f>IF($B98="N/A","N/A",IF(C98&gt;100,"No",IF(C98&lt;98,"No","Yes")))</f>
        <v>No</v>
      </c>
      <c r="E98" s="8">
        <v>95.190625905999994</v>
      </c>
      <c r="F98" s="9" t="str">
        <f>IF($B98="N/A","N/A",IF(E98&gt;100,"No",IF(E98&lt;98,"No","Yes")))</f>
        <v>No</v>
      </c>
      <c r="G98" s="8">
        <v>93.872582503999993</v>
      </c>
      <c r="H98" s="9" t="str">
        <f>IF($B98="N/A","N/A",IF(G98&gt;100,"No",IF(G98&lt;98,"No","Yes")))</f>
        <v>No</v>
      </c>
      <c r="I98" s="10">
        <v>-0.72</v>
      </c>
      <c r="J98" s="10">
        <v>-1.38</v>
      </c>
      <c r="K98" s="9" t="str">
        <f t="shared" si="18"/>
        <v>Yes</v>
      </c>
    </row>
    <row r="99" spans="1:11" x14ac:dyDescent="0.2">
      <c r="A99" s="89" t="s">
        <v>44</v>
      </c>
      <c r="B99" s="35" t="s">
        <v>213</v>
      </c>
      <c r="C99" s="88">
        <v>40.792833659000003</v>
      </c>
      <c r="D99" s="9" t="str">
        <f>IF($B99="N/A","N/A",IF(C99&gt;15,"No",IF(C99&lt;-15,"No","Yes")))</f>
        <v>N/A</v>
      </c>
      <c r="E99" s="8">
        <v>41.840628375999998</v>
      </c>
      <c r="F99" s="9" t="str">
        <f>IF($B99="N/A","N/A",IF(E99&gt;15,"No",IF(E99&lt;-15,"No","Yes")))</f>
        <v>N/A</v>
      </c>
      <c r="G99" s="8">
        <v>43.640954477000001</v>
      </c>
      <c r="H99" s="9" t="str">
        <f>IF($B99="N/A","N/A",IF(G99&gt;15,"No",IF(G99&lt;-15,"No","Yes")))</f>
        <v>N/A</v>
      </c>
      <c r="I99" s="10">
        <v>2.569</v>
      </c>
      <c r="J99" s="10">
        <v>4.3029999999999999</v>
      </c>
      <c r="K99" s="9" t="str">
        <f t="shared" si="18"/>
        <v>Yes</v>
      </c>
    </row>
    <row r="100" spans="1:11" x14ac:dyDescent="0.2">
      <c r="A100" s="89" t="s">
        <v>45</v>
      </c>
      <c r="B100" s="35" t="s">
        <v>213</v>
      </c>
      <c r="C100" s="88">
        <v>59.207166340999997</v>
      </c>
      <c r="D100" s="9" t="str">
        <f>IF($B100="N/A","N/A",IF(C100&gt;15,"No",IF(C100&lt;-15,"No","Yes")))</f>
        <v>N/A</v>
      </c>
      <c r="E100" s="8">
        <v>58.159371624000002</v>
      </c>
      <c r="F100" s="9" t="str">
        <f>IF($B100="N/A","N/A",IF(E100&gt;15,"No",IF(E100&lt;-15,"No","Yes")))</f>
        <v>N/A</v>
      </c>
      <c r="G100" s="8">
        <v>56.359045522999999</v>
      </c>
      <c r="H100" s="9" t="str">
        <f>IF($B100="N/A","N/A",IF(G100&gt;15,"No",IF(G100&lt;-15,"No","Yes")))</f>
        <v>N/A</v>
      </c>
      <c r="I100" s="10">
        <v>-1.77</v>
      </c>
      <c r="J100" s="10">
        <v>-3.1</v>
      </c>
      <c r="K100" s="9" t="str">
        <f t="shared" si="18"/>
        <v>Yes</v>
      </c>
    </row>
    <row r="101" spans="1:11" x14ac:dyDescent="0.2">
      <c r="A101" s="89" t="s">
        <v>355</v>
      </c>
      <c r="B101" s="35" t="s">
        <v>213</v>
      </c>
      <c r="C101" s="88">
        <v>100</v>
      </c>
      <c r="D101" s="9" t="str">
        <f>IF($B101="N/A","N/A",IF(C101&gt;15,"No",IF(C101&lt;-15,"No","Yes")))</f>
        <v>N/A</v>
      </c>
      <c r="E101" s="8">
        <v>100</v>
      </c>
      <c r="F101" s="9" t="str">
        <f>IF($B101="N/A","N/A",IF(E101&gt;15,"No",IF(E101&lt;-15,"No","Yes")))</f>
        <v>N/A</v>
      </c>
      <c r="G101" s="8">
        <v>100</v>
      </c>
      <c r="H101" s="9" t="str">
        <f>IF($B101="N/A","N/A",IF(G101&gt;15,"No",IF(G101&lt;-15,"No","Yes")))</f>
        <v>N/A</v>
      </c>
      <c r="I101" s="10">
        <v>0</v>
      </c>
      <c r="J101" s="10">
        <v>0</v>
      </c>
      <c r="K101" s="9" t="str">
        <f t="shared" si="18"/>
        <v>Yes</v>
      </c>
    </row>
    <row r="102" spans="1:11" x14ac:dyDescent="0.2">
      <c r="A102" s="89" t="s">
        <v>46</v>
      </c>
      <c r="B102" s="35" t="s">
        <v>213</v>
      </c>
      <c r="C102" s="88">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89" t="s">
        <v>47</v>
      </c>
      <c r="B103" s="35" t="s">
        <v>213</v>
      </c>
      <c r="C103" s="88">
        <v>0</v>
      </c>
      <c r="D103" s="9" t="str">
        <f>IF($B103="N/A","N/A",IF(C103&gt;15,"No",IF(C103&lt;-15,"No","Yes")))</f>
        <v>N/A</v>
      </c>
      <c r="E103" s="8">
        <v>0</v>
      </c>
      <c r="F103" s="9" t="str">
        <f>IF($B103="N/A","N/A",IF(E103&gt;15,"No",IF(E103&lt;-15,"No","Yes")))</f>
        <v>N/A</v>
      </c>
      <c r="G103" s="8">
        <v>0</v>
      </c>
      <c r="H103" s="9" t="str">
        <f>IF($B103="N/A","N/A",IF(G103&gt;15,"No",IF(G103&lt;-15,"No","Yes")))</f>
        <v>N/A</v>
      </c>
      <c r="I103" s="10" t="s">
        <v>1747</v>
      </c>
      <c r="J103" s="10" t="s">
        <v>1747</v>
      </c>
      <c r="K103" s="9" t="str">
        <f t="shared" si="18"/>
        <v>N/A</v>
      </c>
    </row>
    <row r="104" spans="1:11" x14ac:dyDescent="0.2">
      <c r="A104" s="89" t="s">
        <v>33</v>
      </c>
      <c r="B104" s="35" t="s">
        <v>223</v>
      </c>
      <c r="C104" s="88">
        <v>99.991126946999998</v>
      </c>
      <c r="D104" s="9" t="str">
        <f>IF($B104="N/A","N/A",IF(C104&gt;100,"No",IF(C104&lt;98,"No","Yes")))</f>
        <v>Yes</v>
      </c>
      <c r="E104" s="8">
        <v>99.992853222999997</v>
      </c>
      <c r="F104" s="9" t="str">
        <f>IF($B104="N/A","N/A",IF(E104&gt;100,"No",IF(E104&lt;98,"No","Yes")))</f>
        <v>Yes</v>
      </c>
      <c r="G104" s="8">
        <v>99.995105162000002</v>
      </c>
      <c r="H104" s="9" t="str">
        <f>IF($B104="N/A","N/A",IF(G104&gt;100,"No",IF(G104&lt;98,"No","Yes")))</f>
        <v>Yes</v>
      </c>
      <c r="I104" s="10">
        <v>1.6999999999999999E-3</v>
      </c>
      <c r="J104" s="10">
        <v>2.3E-3</v>
      </c>
      <c r="K104" s="9" t="str">
        <f t="shared" si="18"/>
        <v>Yes</v>
      </c>
    </row>
    <row r="105" spans="1:11" ht="25.5" x14ac:dyDescent="0.2">
      <c r="A105" s="89" t="s">
        <v>48</v>
      </c>
      <c r="B105" s="60" t="s">
        <v>223</v>
      </c>
      <c r="C105" s="8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9" t="s">
        <v>49</v>
      </c>
      <c r="B106" s="60" t="s">
        <v>213</v>
      </c>
      <c r="C106" s="88">
        <v>100</v>
      </c>
      <c r="D106" s="9" t="str">
        <f>IF($B106="N/A","N/A",IF(C106&gt;15,"No",IF(C106&lt;-15,"No","Yes")))</f>
        <v>N/A</v>
      </c>
      <c r="E106" s="8">
        <v>99.999177904000007</v>
      </c>
      <c r="F106" s="9" t="str">
        <f>IF($B106="N/A","N/A",IF(E106&gt;15,"No",IF(E106&lt;-15,"No","Yes")))</f>
        <v>N/A</v>
      </c>
      <c r="G106" s="8">
        <v>100</v>
      </c>
      <c r="H106" s="9" t="str">
        <f>IF($B106="N/A","N/A",IF(G106&gt;15,"No",IF(G106&lt;-15,"No","Yes")))</f>
        <v>N/A</v>
      </c>
      <c r="I106" s="10">
        <v>-1E-3</v>
      </c>
      <c r="J106" s="10">
        <v>8.0000000000000004E-4</v>
      </c>
      <c r="K106" s="9" t="str">
        <f>IF(J106="Div by 0", "N/A", IF(J106="N/A","N/A", IF(J106&gt;30, "No", IF(J106&lt;-30, "No", "Yes"))))</f>
        <v>Yes</v>
      </c>
    </row>
    <row r="107" spans="1:11" x14ac:dyDescent="0.2">
      <c r="A107" s="89" t="s">
        <v>913</v>
      </c>
      <c r="B107" s="35" t="s">
        <v>213</v>
      </c>
      <c r="C107" s="98">
        <v>69.788501912000001</v>
      </c>
      <c r="D107" s="9" t="str">
        <f t="shared" ref="D107:D130" si="19">IF($B107="N/A","N/A",IF(C107&gt;15,"No",IF(C107&lt;-15,"No","Yes")))</f>
        <v>N/A</v>
      </c>
      <c r="E107" s="9">
        <v>67.695777726000003</v>
      </c>
      <c r="F107" s="9" t="str">
        <f t="shared" ref="F107:F130" si="20">IF($B107="N/A","N/A",IF(E107&gt;15,"No",IF(E107&lt;-15,"No","Yes")))</f>
        <v>N/A</v>
      </c>
      <c r="G107" s="8">
        <v>66.159193536999993</v>
      </c>
      <c r="H107" s="9" t="str">
        <f t="shared" ref="H107:H130" si="21">IF($B107="N/A","N/A",IF(G107&gt;15,"No",IF(G107&lt;-15,"No","Yes")))</f>
        <v>N/A</v>
      </c>
      <c r="I107" s="10">
        <v>-3</v>
      </c>
      <c r="J107" s="10">
        <v>-2.27</v>
      </c>
      <c r="K107" s="9" t="str">
        <f t="shared" ref="K107:K130" si="22">IF(J107="Div by 0", "N/A", IF(J107="N/A","N/A", IF(J107&gt;30, "No", IF(J107&lt;-30, "No", "Yes"))))</f>
        <v>Yes</v>
      </c>
    </row>
    <row r="108" spans="1:11" x14ac:dyDescent="0.2">
      <c r="A108" s="89" t="s">
        <v>914</v>
      </c>
      <c r="B108" s="35" t="s">
        <v>213</v>
      </c>
      <c r="C108" s="98">
        <v>18.322996613000001</v>
      </c>
      <c r="D108" s="35" t="s">
        <v>213</v>
      </c>
      <c r="E108" s="9">
        <v>19.658566450999999</v>
      </c>
      <c r="F108" s="35" t="s">
        <v>213</v>
      </c>
      <c r="G108" s="8">
        <v>21.007230246999999</v>
      </c>
      <c r="H108" s="35" t="s">
        <v>213</v>
      </c>
      <c r="I108" s="10">
        <v>7.2889999999999997</v>
      </c>
      <c r="J108" s="10">
        <v>6.86</v>
      </c>
      <c r="K108" s="9" t="str">
        <f t="shared" si="22"/>
        <v>Yes</v>
      </c>
    </row>
    <row r="109" spans="1:11" x14ac:dyDescent="0.2">
      <c r="A109" s="89" t="s">
        <v>915</v>
      </c>
      <c r="B109" s="35" t="s">
        <v>213</v>
      </c>
      <c r="C109" s="98">
        <v>0</v>
      </c>
      <c r="D109" s="9" t="str">
        <f t="shared" si="19"/>
        <v>N/A</v>
      </c>
      <c r="E109" s="9">
        <v>0</v>
      </c>
      <c r="F109" s="9" t="str">
        <f t="shared" si="20"/>
        <v>N/A</v>
      </c>
      <c r="G109" s="8">
        <v>0</v>
      </c>
      <c r="H109" s="9" t="str">
        <f t="shared" si="21"/>
        <v>N/A</v>
      </c>
      <c r="I109" s="10" t="s">
        <v>1747</v>
      </c>
      <c r="J109" s="10" t="s">
        <v>1747</v>
      </c>
      <c r="K109" s="9" t="str">
        <f t="shared" si="22"/>
        <v>N/A</v>
      </c>
    </row>
    <row r="110" spans="1:11" x14ac:dyDescent="0.2">
      <c r="A110" s="89" t="s">
        <v>916</v>
      </c>
      <c r="B110" s="35" t="s">
        <v>213</v>
      </c>
      <c r="C110" s="98">
        <v>0</v>
      </c>
      <c r="D110" s="9" t="str">
        <f t="shared" si="19"/>
        <v>N/A</v>
      </c>
      <c r="E110" s="9">
        <v>0</v>
      </c>
      <c r="F110" s="9" t="str">
        <f t="shared" si="20"/>
        <v>N/A</v>
      </c>
      <c r="G110" s="8">
        <v>0</v>
      </c>
      <c r="H110" s="9" t="str">
        <f t="shared" si="21"/>
        <v>N/A</v>
      </c>
      <c r="I110" s="10" t="s">
        <v>1747</v>
      </c>
      <c r="J110" s="10" t="s">
        <v>1747</v>
      </c>
      <c r="K110" s="9" t="str">
        <f t="shared" si="22"/>
        <v>N/A</v>
      </c>
    </row>
    <row r="111" spans="1:11" x14ac:dyDescent="0.2">
      <c r="A111" s="89" t="s">
        <v>917</v>
      </c>
      <c r="B111" s="35" t="s">
        <v>213</v>
      </c>
      <c r="C111" s="98">
        <v>0</v>
      </c>
      <c r="D111" s="9" t="str">
        <f t="shared" si="19"/>
        <v>N/A</v>
      </c>
      <c r="E111" s="9">
        <v>0</v>
      </c>
      <c r="F111" s="9" t="str">
        <f t="shared" si="20"/>
        <v>N/A</v>
      </c>
      <c r="G111" s="8">
        <v>0</v>
      </c>
      <c r="H111" s="9" t="str">
        <f t="shared" si="21"/>
        <v>N/A</v>
      </c>
      <c r="I111" s="10" t="s">
        <v>1747</v>
      </c>
      <c r="J111" s="10" t="s">
        <v>1747</v>
      </c>
      <c r="K111" s="9" t="str">
        <f t="shared" si="22"/>
        <v>N/A</v>
      </c>
    </row>
    <row r="112" spans="1:11" x14ac:dyDescent="0.2">
      <c r="A112" s="89" t="s">
        <v>918</v>
      </c>
      <c r="B112" s="35" t="s">
        <v>213</v>
      </c>
      <c r="C112" s="98">
        <v>6.3686541458999999</v>
      </c>
      <c r="D112" s="9" t="str">
        <f t="shared" si="19"/>
        <v>N/A</v>
      </c>
      <c r="E112" s="9">
        <v>7.1143807024000001</v>
      </c>
      <c r="F112" s="9" t="str">
        <f t="shared" si="20"/>
        <v>N/A</v>
      </c>
      <c r="G112" s="8">
        <v>7.6170302702999999</v>
      </c>
      <c r="H112" s="9" t="str">
        <f t="shared" si="21"/>
        <v>N/A</v>
      </c>
      <c r="I112" s="10">
        <v>11.71</v>
      </c>
      <c r="J112" s="10">
        <v>7.0650000000000004</v>
      </c>
      <c r="K112" s="9" t="str">
        <f t="shared" si="22"/>
        <v>Yes</v>
      </c>
    </row>
    <row r="113" spans="1:11" x14ac:dyDescent="0.2">
      <c r="A113" s="89" t="s">
        <v>919</v>
      </c>
      <c r="B113" s="35" t="s">
        <v>213</v>
      </c>
      <c r="C113" s="98">
        <v>0</v>
      </c>
      <c r="D113" s="9" t="str">
        <f t="shared" si="19"/>
        <v>N/A</v>
      </c>
      <c r="E113" s="9">
        <v>0</v>
      </c>
      <c r="F113" s="9" t="str">
        <f t="shared" si="20"/>
        <v>N/A</v>
      </c>
      <c r="G113" s="8">
        <v>0</v>
      </c>
      <c r="H113" s="9" t="str">
        <f t="shared" si="21"/>
        <v>N/A</v>
      </c>
      <c r="I113" s="10" t="s">
        <v>1747</v>
      </c>
      <c r="J113" s="10" t="s">
        <v>1747</v>
      </c>
      <c r="K113" s="9" t="str">
        <f t="shared" si="22"/>
        <v>N/A</v>
      </c>
    </row>
    <row r="114" spans="1:11" x14ac:dyDescent="0.2">
      <c r="A114" s="89" t="s">
        <v>920</v>
      </c>
      <c r="B114" s="35" t="s">
        <v>213</v>
      </c>
      <c r="C114" s="98">
        <v>3.0769544900000001E-2</v>
      </c>
      <c r="D114" s="9" t="str">
        <f t="shared" si="19"/>
        <v>N/A</v>
      </c>
      <c r="E114" s="9">
        <v>2.5003773199999999E-2</v>
      </c>
      <c r="F114" s="9" t="str">
        <f t="shared" si="20"/>
        <v>N/A</v>
      </c>
      <c r="G114" s="8">
        <v>1.48393863E-2</v>
      </c>
      <c r="H114" s="9" t="str">
        <f t="shared" si="21"/>
        <v>N/A</v>
      </c>
      <c r="I114" s="10">
        <v>-18.7</v>
      </c>
      <c r="J114" s="10">
        <v>-40.700000000000003</v>
      </c>
      <c r="K114" s="9" t="str">
        <f t="shared" si="22"/>
        <v>No</v>
      </c>
    </row>
    <row r="115" spans="1:11" x14ac:dyDescent="0.2">
      <c r="A115" s="89" t="s">
        <v>921</v>
      </c>
      <c r="B115" s="35" t="s">
        <v>213</v>
      </c>
      <c r="C115" s="98">
        <v>0.21207653600000001</v>
      </c>
      <c r="D115" s="9" t="str">
        <f t="shared" si="19"/>
        <v>N/A</v>
      </c>
      <c r="E115" s="9">
        <v>0.14373930779999999</v>
      </c>
      <c r="F115" s="9" t="str">
        <f t="shared" si="20"/>
        <v>N/A</v>
      </c>
      <c r="G115" s="8">
        <v>9.3386926300000006E-2</v>
      </c>
      <c r="H115" s="9" t="str">
        <f t="shared" si="21"/>
        <v>N/A</v>
      </c>
      <c r="I115" s="10">
        <v>-32.200000000000003</v>
      </c>
      <c r="J115" s="10">
        <v>-35</v>
      </c>
      <c r="K115" s="9" t="str">
        <f t="shared" si="22"/>
        <v>No</v>
      </c>
    </row>
    <row r="116" spans="1:11" x14ac:dyDescent="0.2">
      <c r="A116" s="89" t="s">
        <v>922</v>
      </c>
      <c r="B116" s="35" t="s">
        <v>213</v>
      </c>
      <c r="C116" s="98">
        <v>5.2275123479000003</v>
      </c>
      <c r="D116" s="9" t="str">
        <f t="shared" si="19"/>
        <v>N/A</v>
      </c>
      <c r="E116" s="9">
        <v>5.3033760425000001</v>
      </c>
      <c r="F116" s="9" t="str">
        <f t="shared" si="20"/>
        <v>N/A</v>
      </c>
      <c r="G116" s="8">
        <v>4.9970001393999999</v>
      </c>
      <c r="H116" s="9" t="str">
        <f t="shared" si="21"/>
        <v>N/A</v>
      </c>
      <c r="I116" s="10">
        <v>1.4510000000000001</v>
      </c>
      <c r="J116" s="10">
        <v>-5.78</v>
      </c>
      <c r="K116" s="9" t="str">
        <f t="shared" si="22"/>
        <v>Yes</v>
      </c>
    </row>
    <row r="117" spans="1:11" x14ac:dyDescent="0.2">
      <c r="A117" s="89" t="s">
        <v>923</v>
      </c>
      <c r="B117" s="35" t="s">
        <v>213</v>
      </c>
      <c r="C117" s="98">
        <v>2.9444169803000002</v>
      </c>
      <c r="D117" s="9" t="str">
        <f t="shared" si="19"/>
        <v>N/A</v>
      </c>
      <c r="E117" s="9">
        <v>3.3106829442999999</v>
      </c>
      <c r="F117" s="9" t="str">
        <f t="shared" si="20"/>
        <v>N/A</v>
      </c>
      <c r="G117" s="8">
        <v>4.6616746976999996</v>
      </c>
      <c r="H117" s="9" t="str">
        <f t="shared" si="21"/>
        <v>N/A</v>
      </c>
      <c r="I117" s="10">
        <v>12.44</v>
      </c>
      <c r="J117" s="10">
        <v>40.81</v>
      </c>
      <c r="K117" s="9" t="str">
        <f t="shared" si="22"/>
        <v>No</v>
      </c>
    </row>
    <row r="118" spans="1:11" x14ac:dyDescent="0.2">
      <c r="A118" s="89" t="s">
        <v>924</v>
      </c>
      <c r="B118" s="35" t="s">
        <v>213</v>
      </c>
      <c r="C118" s="98">
        <v>3.5395670583999999</v>
      </c>
      <c r="D118" s="9" t="str">
        <f t="shared" si="19"/>
        <v>N/A</v>
      </c>
      <c r="E118" s="9">
        <v>3.7613836802999998</v>
      </c>
      <c r="F118" s="9" t="str">
        <f t="shared" si="20"/>
        <v>N/A</v>
      </c>
      <c r="G118" s="8">
        <v>3.6232988267000001</v>
      </c>
      <c r="H118" s="9" t="str">
        <f t="shared" si="21"/>
        <v>N/A</v>
      </c>
      <c r="I118" s="10">
        <v>6.2670000000000003</v>
      </c>
      <c r="J118" s="10">
        <v>-3.67</v>
      </c>
      <c r="K118" s="9" t="str">
        <f t="shared" si="22"/>
        <v>Yes</v>
      </c>
    </row>
    <row r="119" spans="1:11" x14ac:dyDescent="0.2">
      <c r="A119" s="89" t="s">
        <v>925</v>
      </c>
      <c r="B119" s="35" t="s">
        <v>213</v>
      </c>
      <c r="C119" s="98">
        <v>11.888501475</v>
      </c>
      <c r="D119" s="9" t="str">
        <f t="shared" si="19"/>
        <v>N/A</v>
      </c>
      <c r="E119" s="9">
        <v>12.645655824</v>
      </c>
      <c r="F119" s="9" t="str">
        <f t="shared" si="20"/>
        <v>N/A</v>
      </c>
      <c r="G119" s="8">
        <v>12.833576216999999</v>
      </c>
      <c r="H119" s="9" t="str">
        <f t="shared" si="21"/>
        <v>N/A</v>
      </c>
      <c r="I119" s="10">
        <v>6.3689999999999998</v>
      </c>
      <c r="J119" s="10">
        <v>1.486</v>
      </c>
      <c r="K119" s="9" t="str">
        <f t="shared" si="22"/>
        <v>Yes</v>
      </c>
    </row>
    <row r="120" spans="1:11" x14ac:dyDescent="0.2">
      <c r="A120" s="89" t="s">
        <v>926</v>
      </c>
      <c r="B120" s="35" t="s">
        <v>213</v>
      </c>
      <c r="C120" s="98">
        <v>9.1595004736999996</v>
      </c>
      <c r="D120" s="9" t="str">
        <f t="shared" si="19"/>
        <v>N/A</v>
      </c>
      <c r="E120" s="9">
        <v>9.5396022047999995</v>
      </c>
      <c r="F120" s="9" t="str">
        <f t="shared" si="20"/>
        <v>N/A</v>
      </c>
      <c r="G120" s="8">
        <v>9.6604185855000004</v>
      </c>
      <c r="H120" s="9" t="str">
        <f t="shared" si="21"/>
        <v>N/A</v>
      </c>
      <c r="I120" s="10">
        <v>4.1500000000000004</v>
      </c>
      <c r="J120" s="10">
        <v>1.266</v>
      </c>
      <c r="K120" s="9" t="str">
        <f t="shared" si="22"/>
        <v>Yes</v>
      </c>
    </row>
    <row r="121" spans="1:11" x14ac:dyDescent="0.2">
      <c r="A121" s="89" t="s">
        <v>927</v>
      </c>
      <c r="B121" s="35" t="s">
        <v>213</v>
      </c>
      <c r="C121" s="98">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89" t="s">
        <v>928</v>
      </c>
      <c r="B122" s="35" t="s">
        <v>213</v>
      </c>
      <c r="C122" s="98">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89" t="s">
        <v>929</v>
      </c>
      <c r="B123" s="35" t="s">
        <v>213</v>
      </c>
      <c r="C123" s="98">
        <v>1.4034606745</v>
      </c>
      <c r="D123" s="9" t="str">
        <f t="shared" si="19"/>
        <v>N/A</v>
      </c>
      <c r="E123" s="9">
        <v>1.7261871573000001</v>
      </c>
      <c r="F123" s="9" t="str">
        <f t="shared" si="20"/>
        <v>N/A</v>
      </c>
      <c r="G123" s="8">
        <v>1.7566293326</v>
      </c>
      <c r="H123" s="9" t="str">
        <f t="shared" si="21"/>
        <v>N/A</v>
      </c>
      <c r="I123" s="10">
        <v>23</v>
      </c>
      <c r="J123" s="10">
        <v>1.764</v>
      </c>
      <c r="K123" s="9" t="str">
        <f t="shared" si="22"/>
        <v>Yes</v>
      </c>
    </row>
    <row r="124" spans="1:11" x14ac:dyDescent="0.2">
      <c r="A124" s="89" t="s">
        <v>930</v>
      </c>
      <c r="B124" s="35" t="s">
        <v>213</v>
      </c>
      <c r="C124" s="98">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89" t="s">
        <v>931</v>
      </c>
      <c r="B125" s="35" t="s">
        <v>213</v>
      </c>
      <c r="C125" s="98">
        <v>1.068680249</v>
      </c>
      <c r="D125" s="9" t="str">
        <f t="shared" si="19"/>
        <v>N/A</v>
      </c>
      <c r="E125" s="9">
        <v>1.1443984845999999</v>
      </c>
      <c r="F125" s="9" t="str">
        <f t="shared" si="20"/>
        <v>N/A</v>
      </c>
      <c r="G125" s="8">
        <v>1.1877204714</v>
      </c>
      <c r="H125" s="9" t="str">
        <f t="shared" si="21"/>
        <v>N/A</v>
      </c>
      <c r="I125" s="10">
        <v>7.085</v>
      </c>
      <c r="J125" s="10">
        <v>3.786</v>
      </c>
      <c r="K125" s="9" t="str">
        <f t="shared" si="22"/>
        <v>Yes</v>
      </c>
    </row>
    <row r="126" spans="1:11" x14ac:dyDescent="0.2">
      <c r="A126" s="89" t="s">
        <v>932</v>
      </c>
      <c r="B126" s="35" t="s">
        <v>213</v>
      </c>
      <c r="C126" s="98">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89" t="s">
        <v>933</v>
      </c>
      <c r="B127" s="35" t="s">
        <v>213</v>
      </c>
      <c r="C127" s="98">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89" t="s">
        <v>934</v>
      </c>
      <c r="B128" s="35" t="s">
        <v>213</v>
      </c>
      <c r="C128" s="98">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89" t="s">
        <v>935</v>
      </c>
      <c r="B129" s="35" t="s">
        <v>213</v>
      </c>
      <c r="C129" s="98">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89" t="s">
        <v>936</v>
      </c>
      <c r="B130" s="35" t="s">
        <v>213</v>
      </c>
      <c r="C130" s="98">
        <v>0.25686007729999999</v>
      </c>
      <c r="D130" s="9" t="str">
        <f t="shared" si="19"/>
        <v>N/A</v>
      </c>
      <c r="E130" s="9">
        <v>0.23546797689999999</v>
      </c>
      <c r="F130" s="9" t="str">
        <f t="shared" si="20"/>
        <v>N/A</v>
      </c>
      <c r="G130" s="8">
        <v>0.22880782729999999</v>
      </c>
      <c r="H130" s="9" t="str">
        <f t="shared" si="21"/>
        <v>N/A</v>
      </c>
      <c r="I130" s="10">
        <v>-8.33</v>
      </c>
      <c r="J130" s="10">
        <v>-2.83</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7" t="s">
        <v>1645</v>
      </c>
      <c r="B132" s="158"/>
      <c r="C132" s="158"/>
      <c r="D132" s="158"/>
      <c r="E132" s="158"/>
      <c r="F132" s="158"/>
      <c r="G132" s="158"/>
      <c r="H132" s="158"/>
      <c r="I132" s="158"/>
      <c r="J132" s="158"/>
      <c r="K132" s="159"/>
    </row>
    <row r="133" spans="1:11" x14ac:dyDescent="0.2">
      <c r="A133" s="160" t="s">
        <v>1743</v>
      </c>
      <c r="B133" s="160"/>
      <c r="C133" s="160"/>
      <c r="D133" s="160"/>
      <c r="E133" s="160"/>
      <c r="F133" s="160"/>
      <c r="G133" s="160"/>
      <c r="H133" s="160"/>
      <c r="I133" s="160"/>
      <c r="J133" s="160"/>
      <c r="K133" s="16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ht="13.5" customHeight="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2096239</v>
      </c>
      <c r="D6" s="9" t="str">
        <f>IF($B6="N/A","N/A",IF(C6&gt;15,"No",IF(C6&lt;-15,"No","Yes")))</f>
        <v>N/A</v>
      </c>
      <c r="E6" s="36">
        <v>1711815</v>
      </c>
      <c r="F6" s="9" t="str">
        <f>IF($B6="N/A","N/A",IF(E6&gt;15,"No",IF(E6&lt;-15,"No","Yes")))</f>
        <v>N/A</v>
      </c>
      <c r="G6" s="36">
        <v>2962187</v>
      </c>
      <c r="H6" s="9" t="str">
        <f>IF($B6="N/A","N/A",IF(G6&gt;15,"No",IF(G6&lt;-15,"No","Yes")))</f>
        <v>N/A</v>
      </c>
      <c r="I6" s="10">
        <v>-18.3</v>
      </c>
      <c r="J6" s="10">
        <v>73.040000000000006</v>
      </c>
      <c r="K6" s="9" t="str">
        <f t="shared" ref="K6:K13" si="0">IF(J6="Div by 0", "N/A", IF(J6="N/A","N/A", IF(J6&gt;30, "No", IF(J6&lt;-30, "No", "Yes"))))</f>
        <v>No</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91">
        <v>132.00087156000001</v>
      </c>
      <c r="D9" s="9" t="str">
        <f t="shared" ref="D9:D17" si="1">IF($B9="N/A","N/A",IF(C9&gt;15,"No",IF(C9&lt;-15,"No","Yes")))</f>
        <v>N/A</v>
      </c>
      <c r="E9" s="37">
        <v>185.17817638</v>
      </c>
      <c r="F9" s="9" t="str">
        <f>IF($B9="N/A","N/A",IF(E9&gt;15,"No",IF(E9&lt;-15,"No","Yes")))</f>
        <v>N/A</v>
      </c>
      <c r="G9" s="37">
        <v>118.72216811</v>
      </c>
      <c r="H9" s="9" t="str">
        <f>IF($B9="N/A","N/A",IF(G9&gt;15,"No",IF(G9&lt;-15,"No","Yes")))</f>
        <v>N/A</v>
      </c>
      <c r="I9" s="10">
        <v>40.29</v>
      </c>
      <c r="J9" s="10">
        <v>-35.9</v>
      </c>
      <c r="K9" s="9" t="str">
        <f t="shared" si="0"/>
        <v>No</v>
      </c>
    </row>
    <row r="10" spans="1:11" x14ac:dyDescent="0.2">
      <c r="A10" s="89" t="s">
        <v>16</v>
      </c>
      <c r="B10" s="35" t="s">
        <v>213</v>
      </c>
      <c r="C10" s="88">
        <v>29.811390781</v>
      </c>
      <c r="D10" s="9" t="str">
        <f t="shared" si="1"/>
        <v>N/A</v>
      </c>
      <c r="E10" s="8">
        <v>9.5967145982000002</v>
      </c>
      <c r="F10" s="9" t="str">
        <f>IF($B10="N/A","N/A",IF(E10&gt;15,"No",IF(E10&lt;-15,"No","Yes")))</f>
        <v>N/A</v>
      </c>
      <c r="G10" s="8">
        <v>18.065908736000001</v>
      </c>
      <c r="H10" s="9" t="str">
        <f>IF($B10="N/A","N/A",IF(G10&gt;15,"No",IF(G10&lt;-15,"No","Yes")))</f>
        <v>N/A</v>
      </c>
      <c r="I10" s="10">
        <v>-67.8</v>
      </c>
      <c r="J10" s="10">
        <v>88.25</v>
      </c>
      <c r="K10" s="9" t="str">
        <f t="shared" si="0"/>
        <v>No</v>
      </c>
    </row>
    <row r="11" spans="1:11" x14ac:dyDescent="0.2">
      <c r="A11" s="89" t="s">
        <v>36</v>
      </c>
      <c r="B11" s="35" t="s">
        <v>213</v>
      </c>
      <c r="C11" s="88">
        <v>44.057665958000001</v>
      </c>
      <c r="D11" s="9" t="str">
        <f t="shared" si="1"/>
        <v>N/A</v>
      </c>
      <c r="E11" s="8">
        <v>26.781204228</v>
      </c>
      <c r="F11" s="9" t="str">
        <f>IF($B11="N/A","N/A",IF(E11&gt;15,"No",IF(E11&lt;-15,"No","Yes")))</f>
        <v>N/A</v>
      </c>
      <c r="G11" s="8">
        <v>38.219223612999997</v>
      </c>
      <c r="H11" s="9" t="str">
        <f>IF($B11="N/A","N/A",IF(G11&gt;15,"No",IF(G11&lt;-15,"No","Yes")))</f>
        <v>N/A</v>
      </c>
      <c r="I11" s="10">
        <v>-39.200000000000003</v>
      </c>
      <c r="J11" s="10">
        <v>42.71</v>
      </c>
      <c r="K11" s="9" t="str">
        <f t="shared" si="0"/>
        <v>No</v>
      </c>
    </row>
    <row r="12" spans="1:11" x14ac:dyDescent="0.2">
      <c r="A12" s="89" t="s">
        <v>37</v>
      </c>
      <c r="B12" s="35" t="s">
        <v>213</v>
      </c>
      <c r="C12" s="88" t="s">
        <v>1747</v>
      </c>
      <c r="D12" s="9" t="str">
        <f t="shared" si="1"/>
        <v>N/A</v>
      </c>
      <c r="E12" s="8">
        <v>100</v>
      </c>
      <c r="F12" s="9" t="str">
        <f>IF($B12="N/A","N/A",IF(E12&gt;15,"No",IF(E12&lt;-15,"No","Yes")))</f>
        <v>N/A</v>
      </c>
      <c r="G12" s="8" t="s">
        <v>1747</v>
      </c>
      <c r="H12" s="9" t="str">
        <f>IF($B12="N/A","N/A",IF(G12&gt;15,"No",IF(G12&lt;-15,"No","Yes")))</f>
        <v>N/A</v>
      </c>
      <c r="I12" s="10" t="s">
        <v>1747</v>
      </c>
      <c r="J12" s="10" t="s">
        <v>1747</v>
      </c>
      <c r="K12" s="9" t="str">
        <f t="shared" si="0"/>
        <v>N/A</v>
      </c>
    </row>
    <row r="13" spans="1:11" x14ac:dyDescent="0.2">
      <c r="A13" s="89" t="s">
        <v>38</v>
      </c>
      <c r="B13" s="35" t="s">
        <v>213</v>
      </c>
      <c r="C13" s="88">
        <v>29.092352323</v>
      </c>
      <c r="D13" s="9" t="str">
        <f t="shared" si="1"/>
        <v>N/A</v>
      </c>
      <c r="E13" s="8">
        <v>8.2262577231999998</v>
      </c>
      <c r="F13" s="9" t="str">
        <f>IF($B13="N/A","N/A",IF(E13&gt;15,"No",IF(E13&lt;-15,"No","Yes")))</f>
        <v>N/A</v>
      </c>
      <c r="G13" s="8">
        <v>14.038026177000001</v>
      </c>
      <c r="H13" s="9" t="str">
        <f>IF($B13="N/A","N/A",IF(G13&gt;15,"No",IF(G13&lt;-15,"No","Yes")))</f>
        <v>N/A</v>
      </c>
      <c r="I13" s="10">
        <v>-71.7</v>
      </c>
      <c r="J13" s="10">
        <v>70.650000000000006</v>
      </c>
      <c r="K13" s="9" t="str">
        <f t="shared" si="0"/>
        <v>No</v>
      </c>
    </row>
    <row r="14" spans="1:11" x14ac:dyDescent="0.2">
      <c r="A14" s="89" t="s">
        <v>676</v>
      </c>
      <c r="B14" s="35" t="s">
        <v>213</v>
      </c>
      <c r="C14" s="88">
        <v>18.497938451</v>
      </c>
      <c r="D14" s="9" t="str">
        <f t="shared" si="1"/>
        <v>N/A</v>
      </c>
      <c r="E14" s="8">
        <v>22.956452654</v>
      </c>
      <c r="F14" s="9" t="str">
        <f t="shared" ref="F14:F33" si="2">IF($B14="N/A","N/A",IF(E14&gt;15,"No",IF(E14&lt;-15,"No","Yes")))</f>
        <v>N/A</v>
      </c>
      <c r="G14" s="8">
        <v>16.193677172000001</v>
      </c>
      <c r="H14" s="9" t="str">
        <f t="shared" ref="H14:H33" si="3">IF($B14="N/A","N/A",IF(G14&gt;15,"No",IF(G14&lt;-15,"No","Yes")))</f>
        <v>N/A</v>
      </c>
      <c r="I14" s="10">
        <v>24.1</v>
      </c>
      <c r="J14" s="10">
        <v>-29.5</v>
      </c>
      <c r="K14" s="9" t="str">
        <f t="shared" ref="K14:K30" si="4">IF(J14="Div by 0", "N/A", IF(J14="N/A","N/A", IF(J14&gt;30, "No", IF(J14&lt;-30, "No", "Yes"))))</f>
        <v>Yes</v>
      </c>
    </row>
    <row r="15" spans="1:11" x14ac:dyDescent="0.2">
      <c r="A15" s="89" t="s">
        <v>677</v>
      </c>
      <c r="B15" s="35" t="s">
        <v>213</v>
      </c>
      <c r="C15" s="88">
        <v>2.3208231503999999</v>
      </c>
      <c r="D15" s="9" t="str">
        <f t="shared" si="1"/>
        <v>N/A</v>
      </c>
      <c r="E15" s="8">
        <v>2.1404766286000001</v>
      </c>
      <c r="F15" s="9" t="str">
        <f t="shared" si="2"/>
        <v>N/A</v>
      </c>
      <c r="G15" s="8">
        <v>1.1777446866000001</v>
      </c>
      <c r="H15" s="9" t="str">
        <f t="shared" si="3"/>
        <v>N/A</v>
      </c>
      <c r="I15" s="10">
        <v>-7.77</v>
      </c>
      <c r="J15" s="10">
        <v>-45</v>
      </c>
      <c r="K15" s="9" t="str">
        <f t="shared" si="4"/>
        <v>No</v>
      </c>
    </row>
    <row r="16" spans="1:11" x14ac:dyDescent="0.2">
      <c r="A16" s="89" t="s">
        <v>381</v>
      </c>
      <c r="B16" s="35" t="s">
        <v>213</v>
      </c>
      <c r="C16" s="88">
        <v>4.8047002273999997</v>
      </c>
      <c r="D16" s="9" t="str">
        <f t="shared" si="1"/>
        <v>N/A</v>
      </c>
      <c r="E16" s="8">
        <v>7.3784258228999997</v>
      </c>
      <c r="F16" s="9" t="str">
        <f t="shared" si="2"/>
        <v>N/A</v>
      </c>
      <c r="G16" s="8">
        <v>16.657084781999998</v>
      </c>
      <c r="H16" s="9" t="str">
        <f t="shared" si="3"/>
        <v>N/A</v>
      </c>
      <c r="I16" s="10">
        <v>53.57</v>
      </c>
      <c r="J16" s="10">
        <v>125.8</v>
      </c>
      <c r="K16" s="9" t="str">
        <f t="shared" si="4"/>
        <v>No</v>
      </c>
    </row>
    <row r="17" spans="1:11" x14ac:dyDescent="0.2">
      <c r="A17" s="89" t="s">
        <v>382</v>
      </c>
      <c r="B17" s="35" t="s">
        <v>213</v>
      </c>
      <c r="C17" s="88">
        <v>33.699210825000002</v>
      </c>
      <c r="D17" s="9" t="str">
        <f t="shared" si="1"/>
        <v>N/A</v>
      </c>
      <c r="E17" s="8">
        <v>22.132415009999999</v>
      </c>
      <c r="F17" s="9" t="str">
        <f t="shared" si="2"/>
        <v>N/A</v>
      </c>
      <c r="G17" s="8">
        <v>13.266718138</v>
      </c>
      <c r="H17" s="9" t="str">
        <f t="shared" si="3"/>
        <v>N/A</v>
      </c>
      <c r="I17" s="10">
        <v>-34.299999999999997</v>
      </c>
      <c r="J17" s="10">
        <v>-40.1</v>
      </c>
      <c r="K17" s="9" t="str">
        <f t="shared" si="4"/>
        <v>No</v>
      </c>
    </row>
    <row r="18" spans="1:11" x14ac:dyDescent="0.2">
      <c r="A18" s="89" t="s">
        <v>383</v>
      </c>
      <c r="B18" s="35" t="s">
        <v>213</v>
      </c>
      <c r="C18" s="88">
        <v>0</v>
      </c>
      <c r="D18" s="9" t="str">
        <f t="shared" ref="D18:D33" si="5">IF($B18="N/A","N/A",IF(C18&gt;15,"No",IF(C18&lt;-15,"No","Yes")))</f>
        <v>N/A</v>
      </c>
      <c r="E18" s="8">
        <v>1.5188557E-3</v>
      </c>
      <c r="F18" s="9" t="str">
        <f t="shared" si="2"/>
        <v>N/A</v>
      </c>
      <c r="G18" s="8">
        <v>0</v>
      </c>
      <c r="H18" s="9" t="str">
        <f t="shared" si="3"/>
        <v>N/A</v>
      </c>
      <c r="I18" s="10" t="s">
        <v>1747</v>
      </c>
      <c r="J18" s="10">
        <v>-100</v>
      </c>
      <c r="K18" s="9" t="str">
        <f t="shared" si="4"/>
        <v>No</v>
      </c>
    </row>
    <row r="19" spans="1:11" x14ac:dyDescent="0.2">
      <c r="A19" s="89" t="s">
        <v>384</v>
      </c>
      <c r="B19" s="35" t="s">
        <v>213</v>
      </c>
      <c r="C19" s="88">
        <v>17.087126039000001</v>
      </c>
      <c r="D19" s="9" t="str">
        <f t="shared" si="5"/>
        <v>N/A</v>
      </c>
      <c r="E19" s="8">
        <v>22.439399117000001</v>
      </c>
      <c r="F19" s="9" t="str">
        <f t="shared" si="2"/>
        <v>N/A</v>
      </c>
      <c r="G19" s="8">
        <v>36.849057807999998</v>
      </c>
      <c r="H19" s="9" t="str">
        <f t="shared" si="3"/>
        <v>N/A</v>
      </c>
      <c r="I19" s="10">
        <v>31.32</v>
      </c>
      <c r="J19" s="10">
        <v>64.22</v>
      </c>
      <c r="K19" s="9" t="str">
        <f t="shared" si="4"/>
        <v>No</v>
      </c>
    </row>
    <row r="20" spans="1:11" x14ac:dyDescent="0.2">
      <c r="A20" s="89" t="s">
        <v>386</v>
      </c>
      <c r="B20" s="35" t="s">
        <v>213</v>
      </c>
      <c r="C20" s="88">
        <v>18.620968314999999</v>
      </c>
      <c r="D20" s="9" t="str">
        <f t="shared" si="5"/>
        <v>N/A</v>
      </c>
      <c r="E20" s="8">
        <v>20.094811647</v>
      </c>
      <c r="F20" s="9" t="str">
        <f t="shared" si="2"/>
        <v>N/A</v>
      </c>
      <c r="G20" s="8">
        <v>11.020742445</v>
      </c>
      <c r="H20" s="9" t="str">
        <f t="shared" si="3"/>
        <v>N/A</v>
      </c>
      <c r="I20" s="10">
        <v>7.915</v>
      </c>
      <c r="J20" s="10">
        <v>-45.2</v>
      </c>
      <c r="K20" s="9" t="str">
        <f t="shared" si="4"/>
        <v>No</v>
      </c>
    </row>
    <row r="21" spans="1:11" x14ac:dyDescent="0.2">
      <c r="A21" s="89" t="s">
        <v>387</v>
      </c>
      <c r="B21" s="35" t="s">
        <v>213</v>
      </c>
      <c r="C21" s="88">
        <v>3.8536159283</v>
      </c>
      <c r="D21" s="9" t="str">
        <f t="shared" si="5"/>
        <v>N/A</v>
      </c>
      <c r="E21" s="8">
        <v>1.6130247719999999</v>
      </c>
      <c r="F21" s="9" t="str">
        <f t="shared" si="2"/>
        <v>N/A</v>
      </c>
      <c r="G21" s="8">
        <v>3.3050918122000001</v>
      </c>
      <c r="H21" s="9" t="str">
        <f t="shared" si="3"/>
        <v>N/A</v>
      </c>
      <c r="I21" s="10">
        <v>-58.1</v>
      </c>
      <c r="J21" s="10">
        <v>104.9</v>
      </c>
      <c r="K21" s="9" t="str">
        <f t="shared" si="4"/>
        <v>No</v>
      </c>
    </row>
    <row r="22" spans="1:11" x14ac:dyDescent="0.2">
      <c r="A22" s="89" t="s">
        <v>388</v>
      </c>
      <c r="B22" s="35" t="s">
        <v>213</v>
      </c>
      <c r="C22" s="88">
        <v>7.3560314399999993E-2</v>
      </c>
      <c r="D22" s="9" t="str">
        <f t="shared" si="5"/>
        <v>N/A</v>
      </c>
      <c r="E22" s="8">
        <v>8.4004404699999993E-2</v>
      </c>
      <c r="F22" s="9" t="str">
        <f t="shared" si="2"/>
        <v>N/A</v>
      </c>
      <c r="G22" s="8">
        <v>6.4074280299999994E-2</v>
      </c>
      <c r="H22" s="9" t="str">
        <f t="shared" si="3"/>
        <v>N/A</v>
      </c>
      <c r="I22" s="10">
        <v>14.2</v>
      </c>
      <c r="J22" s="10">
        <v>-23.7</v>
      </c>
      <c r="K22" s="9" t="str">
        <f t="shared" si="4"/>
        <v>Yes</v>
      </c>
    </row>
    <row r="23" spans="1:11" x14ac:dyDescent="0.2">
      <c r="A23" s="89" t="s">
        <v>391</v>
      </c>
      <c r="B23" s="35" t="s">
        <v>213</v>
      </c>
      <c r="C23" s="88">
        <v>0</v>
      </c>
      <c r="D23" s="9" t="str">
        <f t="shared" si="5"/>
        <v>N/A</v>
      </c>
      <c r="E23" s="8">
        <v>0</v>
      </c>
      <c r="F23" s="9" t="str">
        <f t="shared" si="2"/>
        <v>N/A</v>
      </c>
      <c r="G23" s="8">
        <v>0</v>
      </c>
      <c r="H23" s="9" t="str">
        <f t="shared" si="3"/>
        <v>N/A</v>
      </c>
      <c r="I23" s="10" t="s">
        <v>1747</v>
      </c>
      <c r="J23" s="10" t="s">
        <v>1747</v>
      </c>
      <c r="K23" s="9" t="str">
        <f t="shared" si="4"/>
        <v>N/A</v>
      </c>
    </row>
    <row r="24" spans="1:11" x14ac:dyDescent="0.2">
      <c r="A24" s="89" t="s">
        <v>392</v>
      </c>
      <c r="B24" s="35" t="s">
        <v>213</v>
      </c>
      <c r="C24" s="88">
        <v>8.109762E-4</v>
      </c>
      <c r="D24" s="9" t="str">
        <f t="shared" si="5"/>
        <v>N/A</v>
      </c>
      <c r="E24" s="8">
        <v>1.2267681000000001E-3</v>
      </c>
      <c r="F24" s="9" t="str">
        <f t="shared" si="2"/>
        <v>N/A</v>
      </c>
      <c r="G24" s="8">
        <v>1.2828360000000001E-3</v>
      </c>
      <c r="H24" s="9" t="str">
        <f t="shared" si="3"/>
        <v>N/A</v>
      </c>
      <c r="I24" s="10">
        <v>51.27</v>
      </c>
      <c r="J24" s="10">
        <v>4.57</v>
      </c>
      <c r="K24" s="9" t="str">
        <f t="shared" si="4"/>
        <v>Yes</v>
      </c>
    </row>
    <row r="25" spans="1:11" x14ac:dyDescent="0.2">
      <c r="A25" s="89" t="s">
        <v>393</v>
      </c>
      <c r="B25" s="35" t="s">
        <v>213</v>
      </c>
      <c r="C25" s="88">
        <v>5.1997887600000001E-2</v>
      </c>
      <c r="D25" s="9" t="str">
        <f t="shared" si="5"/>
        <v>N/A</v>
      </c>
      <c r="E25" s="8">
        <v>4.0308094000000003E-2</v>
      </c>
      <c r="F25" s="9" t="str">
        <f t="shared" si="2"/>
        <v>N/A</v>
      </c>
      <c r="G25" s="8">
        <v>1.01276523E-2</v>
      </c>
      <c r="H25" s="9" t="str">
        <f t="shared" si="3"/>
        <v>N/A</v>
      </c>
      <c r="I25" s="10">
        <v>-22.5</v>
      </c>
      <c r="J25" s="10">
        <v>-74.900000000000006</v>
      </c>
      <c r="K25" s="9" t="str">
        <f t="shared" si="4"/>
        <v>No</v>
      </c>
    </row>
    <row r="26" spans="1:11" x14ac:dyDescent="0.2">
      <c r="A26" s="89" t="s">
        <v>394</v>
      </c>
      <c r="B26" s="35" t="s">
        <v>213</v>
      </c>
      <c r="C26" s="88">
        <v>0.95399427260000003</v>
      </c>
      <c r="D26" s="9" t="str">
        <f t="shared" si="5"/>
        <v>N/A</v>
      </c>
      <c r="E26" s="8">
        <v>1.0260454547</v>
      </c>
      <c r="F26" s="9" t="str">
        <f t="shared" si="2"/>
        <v>N/A</v>
      </c>
      <c r="G26" s="8">
        <v>1.3751663889000001</v>
      </c>
      <c r="H26" s="9" t="str">
        <f t="shared" si="3"/>
        <v>N/A</v>
      </c>
      <c r="I26" s="10">
        <v>7.5529999999999999</v>
      </c>
      <c r="J26" s="10">
        <v>34.03</v>
      </c>
      <c r="K26" s="9" t="str">
        <f t="shared" si="4"/>
        <v>No</v>
      </c>
    </row>
    <row r="27" spans="1:11" x14ac:dyDescent="0.2">
      <c r="A27" s="89" t="s">
        <v>395</v>
      </c>
      <c r="B27" s="35" t="s">
        <v>213</v>
      </c>
      <c r="C27" s="88">
        <v>1.1783007599999999E-2</v>
      </c>
      <c r="D27" s="9" t="str">
        <f t="shared" si="5"/>
        <v>N/A</v>
      </c>
      <c r="E27" s="8">
        <v>6.425928E-3</v>
      </c>
      <c r="F27" s="9" t="str">
        <f t="shared" si="2"/>
        <v>N/A</v>
      </c>
      <c r="G27" s="8">
        <v>4.9625496000000003E-3</v>
      </c>
      <c r="H27" s="9" t="str">
        <f t="shared" si="3"/>
        <v>N/A</v>
      </c>
      <c r="I27" s="10">
        <v>-45.5</v>
      </c>
      <c r="J27" s="10">
        <v>-22.8</v>
      </c>
      <c r="K27" s="9" t="str">
        <f t="shared" si="4"/>
        <v>Yes</v>
      </c>
    </row>
    <row r="28" spans="1:11" x14ac:dyDescent="0.2">
      <c r="A28" s="89" t="s">
        <v>400</v>
      </c>
      <c r="B28" s="35" t="s">
        <v>213</v>
      </c>
      <c r="C28" s="88">
        <v>0</v>
      </c>
      <c r="D28" s="9" t="str">
        <f t="shared" si="5"/>
        <v>N/A</v>
      </c>
      <c r="E28" s="8">
        <v>0</v>
      </c>
      <c r="F28" s="9" t="str">
        <f t="shared" si="2"/>
        <v>N/A</v>
      </c>
      <c r="G28" s="8">
        <v>0</v>
      </c>
      <c r="H28" s="9" t="str">
        <f t="shared" si="3"/>
        <v>N/A</v>
      </c>
      <c r="I28" s="10" t="s">
        <v>1747</v>
      </c>
      <c r="J28" s="10" t="s">
        <v>1747</v>
      </c>
      <c r="K28" s="9" t="str">
        <f t="shared" si="4"/>
        <v>N/A</v>
      </c>
    </row>
    <row r="29" spans="1:11" x14ac:dyDescent="0.2">
      <c r="A29" s="89" t="s">
        <v>401</v>
      </c>
      <c r="B29" s="35" t="s">
        <v>213</v>
      </c>
      <c r="C29" s="88">
        <v>3.3870184E-3</v>
      </c>
      <c r="D29" s="9" t="str">
        <f t="shared" si="5"/>
        <v>N/A</v>
      </c>
      <c r="E29" s="8">
        <v>1.9803541899999999E-2</v>
      </c>
      <c r="F29" s="9" t="str">
        <f t="shared" si="2"/>
        <v>N/A</v>
      </c>
      <c r="G29" s="8">
        <v>3.1361963299999997E-2</v>
      </c>
      <c r="H29" s="9" t="str">
        <f t="shared" si="3"/>
        <v>N/A</v>
      </c>
      <c r="I29" s="10">
        <v>484.7</v>
      </c>
      <c r="J29" s="10">
        <v>58.37</v>
      </c>
      <c r="K29" s="9" t="str">
        <f t="shared" si="4"/>
        <v>No</v>
      </c>
    </row>
    <row r="30" spans="1:11" x14ac:dyDescent="0.2">
      <c r="A30" s="89" t="s">
        <v>402</v>
      </c>
      <c r="B30" s="35" t="s">
        <v>213</v>
      </c>
      <c r="C30" s="88">
        <v>0</v>
      </c>
      <c r="D30" s="9" t="str">
        <f t="shared" si="5"/>
        <v>N/A</v>
      </c>
      <c r="E30" s="8">
        <v>0</v>
      </c>
      <c r="F30" s="9" t="str">
        <f t="shared" si="2"/>
        <v>N/A</v>
      </c>
      <c r="G30" s="8">
        <v>0</v>
      </c>
      <c r="H30" s="9" t="str">
        <f t="shared" si="3"/>
        <v>N/A</v>
      </c>
      <c r="I30" s="10" t="s">
        <v>1747</v>
      </c>
      <c r="J30" s="10" t="s">
        <v>1747</v>
      </c>
      <c r="K30" s="9" t="str">
        <f t="shared" si="4"/>
        <v>N/A</v>
      </c>
    </row>
    <row r="31" spans="1:11" x14ac:dyDescent="0.2">
      <c r="A31" s="89" t="s">
        <v>32</v>
      </c>
      <c r="B31" s="35" t="s">
        <v>213</v>
      </c>
      <c r="C31" s="88">
        <v>99.991890237999996</v>
      </c>
      <c r="D31" s="9" t="str">
        <f t="shared" si="5"/>
        <v>N/A</v>
      </c>
      <c r="E31" s="8">
        <v>99.997838551000001</v>
      </c>
      <c r="F31" s="9" t="str">
        <f t="shared" si="2"/>
        <v>N/A</v>
      </c>
      <c r="G31" s="8">
        <v>99.999358581999999</v>
      </c>
      <c r="H31" s="9" t="str">
        <f t="shared" si="3"/>
        <v>N/A</v>
      </c>
      <c r="I31" s="10">
        <v>5.8999999999999999E-3</v>
      </c>
      <c r="J31" s="10">
        <v>1.5E-3</v>
      </c>
      <c r="K31" s="9" t="str">
        <f t="shared" ref="K31:K43" si="6">IF(J31="Div by 0", "N/A", IF(J31="N/A","N/A", IF(J31&gt;30, "No", IF(J31&lt;-30, "No", "Yes"))))</f>
        <v>Yes</v>
      </c>
    </row>
    <row r="32" spans="1:11" x14ac:dyDescent="0.2">
      <c r="A32" s="89" t="s">
        <v>39</v>
      </c>
      <c r="B32" s="35" t="s">
        <v>267</v>
      </c>
      <c r="C32" s="88">
        <v>100</v>
      </c>
      <c r="D32" s="9" t="str">
        <f>IF($B32="N/A","N/A",IF(C32&gt;100,"No",IF(C32&lt;85,"No","Yes")))</f>
        <v>Yes</v>
      </c>
      <c r="E32" s="8">
        <v>100</v>
      </c>
      <c r="F32" s="9" t="str">
        <f>IF($B32="N/A","N/A",IF(E32&gt;100,"No",IF(E32&lt;85,"No","Yes")))</f>
        <v>Yes</v>
      </c>
      <c r="G32" s="8">
        <v>99.999853595999994</v>
      </c>
      <c r="H32" s="9" t="str">
        <f>IF($B32="N/A","N/A",IF(G32&gt;100,"No",IF(G32&lt;85,"No","Yes")))</f>
        <v>Yes</v>
      </c>
      <c r="I32" s="10">
        <v>0</v>
      </c>
      <c r="J32" s="10">
        <v>0</v>
      </c>
      <c r="K32" s="9" t="str">
        <f t="shared" si="6"/>
        <v>Yes</v>
      </c>
    </row>
    <row r="33" spans="1:11" x14ac:dyDescent="0.2">
      <c r="A33" s="89" t="s">
        <v>910</v>
      </c>
      <c r="B33" s="35" t="s">
        <v>213</v>
      </c>
      <c r="C33" s="88">
        <v>61.926157965000002</v>
      </c>
      <c r="D33" s="9" t="str">
        <f t="shared" si="5"/>
        <v>N/A</v>
      </c>
      <c r="E33" s="8">
        <v>53.926618988999998</v>
      </c>
      <c r="F33" s="9" t="str">
        <f t="shared" si="2"/>
        <v>N/A</v>
      </c>
      <c r="G33" s="8">
        <v>64.799059338000006</v>
      </c>
      <c r="H33" s="9" t="str">
        <f t="shared" si="3"/>
        <v>N/A</v>
      </c>
      <c r="I33" s="10">
        <v>-12.9</v>
      </c>
      <c r="J33" s="10">
        <v>20.16</v>
      </c>
      <c r="K33" s="9" t="str">
        <f t="shared" si="6"/>
        <v>Yes</v>
      </c>
    </row>
    <row r="34" spans="1:11" x14ac:dyDescent="0.2">
      <c r="A34" s="89" t="s">
        <v>851</v>
      </c>
      <c r="B34" s="35" t="s">
        <v>268</v>
      </c>
      <c r="C34" s="88">
        <v>6.9126064075000002</v>
      </c>
      <c r="D34" s="9" t="str">
        <f>IF($B34="N/A","N/A",IF(C34&gt;25,"No",IF(C34&lt;5,"No","Yes")))</f>
        <v>Yes</v>
      </c>
      <c r="E34" s="8">
        <v>8.7356538056000002</v>
      </c>
      <c r="F34" s="9" t="str">
        <f>IF($B34="N/A","N/A",IF(E34&gt;25,"No",IF(E34&lt;5,"No","Yes")))</f>
        <v>Yes</v>
      </c>
      <c r="G34" s="8">
        <v>6.2905615076999997</v>
      </c>
      <c r="H34" s="9" t="str">
        <f>IF($B34="N/A","N/A",IF(G34&gt;25,"No",IF(G34&lt;5,"No","Yes")))</f>
        <v>Yes</v>
      </c>
      <c r="I34" s="10">
        <v>26.37</v>
      </c>
      <c r="J34" s="10">
        <v>-28</v>
      </c>
      <c r="K34" s="9" t="str">
        <f t="shared" si="6"/>
        <v>Yes</v>
      </c>
    </row>
    <row r="35" spans="1:11" x14ac:dyDescent="0.2">
      <c r="A35" s="89" t="s">
        <v>852</v>
      </c>
      <c r="B35" s="35" t="s">
        <v>269</v>
      </c>
      <c r="C35" s="88">
        <v>51.208619564000003</v>
      </c>
      <c r="D35" s="9" t="str">
        <f>IF($B35="N/A","N/A",IF(C35&gt;70,"No",IF(C35&lt;40,"No","Yes")))</f>
        <v>Yes</v>
      </c>
      <c r="E35" s="8">
        <v>38.415203372999997</v>
      </c>
      <c r="F35" s="9" t="str">
        <f>IF($B35="N/A","N/A",IF(E35&gt;70,"No",IF(E35&lt;40,"No","Yes")))</f>
        <v>No</v>
      </c>
      <c r="G35" s="8">
        <v>39.603729430999998</v>
      </c>
      <c r="H35" s="9" t="str">
        <f>IF($B35="N/A","N/A",IF(G35&gt;70,"No",IF(G35&lt;40,"No","Yes")))</f>
        <v>No</v>
      </c>
      <c r="I35" s="10">
        <v>-25</v>
      </c>
      <c r="J35" s="10">
        <v>3.0939999999999999</v>
      </c>
      <c r="K35" s="9" t="str">
        <f t="shared" si="6"/>
        <v>Yes</v>
      </c>
    </row>
    <row r="36" spans="1:11" x14ac:dyDescent="0.2">
      <c r="A36" s="89" t="s">
        <v>853</v>
      </c>
      <c r="B36" s="35" t="s">
        <v>270</v>
      </c>
      <c r="C36" s="88">
        <v>41.878774028999999</v>
      </c>
      <c r="D36" s="9" t="str">
        <f>IF($B36="N/A","N/A",IF(C36&gt;55,"No",IF(C36&lt;20,"No","Yes")))</f>
        <v>Yes</v>
      </c>
      <c r="E36" s="8">
        <v>52.849142821000001</v>
      </c>
      <c r="F36" s="9" t="str">
        <f>IF($B36="N/A","N/A",IF(E36&gt;55,"No",IF(E36&lt;20,"No","Yes")))</f>
        <v>Yes</v>
      </c>
      <c r="G36" s="8">
        <v>54.105675302999998</v>
      </c>
      <c r="H36" s="9" t="str">
        <f>IF($B36="N/A","N/A",IF(G36&gt;55,"No",IF(G36&lt;20,"No","Yes")))</f>
        <v>Yes</v>
      </c>
      <c r="I36" s="10">
        <v>26.2</v>
      </c>
      <c r="J36" s="10">
        <v>2.3780000000000001</v>
      </c>
      <c r="K36" s="9" t="str">
        <f t="shared" si="6"/>
        <v>Yes</v>
      </c>
    </row>
    <row r="37" spans="1:11" x14ac:dyDescent="0.2">
      <c r="A37" s="89" t="s">
        <v>163</v>
      </c>
      <c r="B37" s="35" t="s">
        <v>246</v>
      </c>
      <c r="C37" s="88">
        <v>0</v>
      </c>
      <c r="D37" s="9" t="str">
        <f>IF($B37="N/A","N/A",IF(C37&gt;95,"Yes","No"))</f>
        <v>No</v>
      </c>
      <c r="E37" s="8">
        <v>1.168351E-4</v>
      </c>
      <c r="F37" s="9" t="str">
        <f>IF($B37="N/A","N/A",IF(E37&gt;95,"Yes","No"))</f>
        <v>No</v>
      </c>
      <c r="G37" s="8">
        <v>6.7517700000000006E-5</v>
      </c>
      <c r="H37" s="9" t="str">
        <f>IF($B37="N/A","N/A",IF(G37&gt;95,"Yes","No"))</f>
        <v>No</v>
      </c>
      <c r="I37" s="10" t="s">
        <v>1747</v>
      </c>
      <c r="J37" s="10">
        <v>-42.2</v>
      </c>
      <c r="K37" s="9" t="str">
        <f t="shared" si="6"/>
        <v>No</v>
      </c>
    </row>
    <row r="38" spans="1:11" x14ac:dyDescent="0.2">
      <c r="A38" s="89" t="s">
        <v>41</v>
      </c>
      <c r="B38" s="35" t="s">
        <v>213</v>
      </c>
      <c r="C38" s="88">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89" t="s">
        <v>42</v>
      </c>
      <c r="B39" s="35" t="s">
        <v>213</v>
      </c>
      <c r="C39" s="88" t="s">
        <v>1747</v>
      </c>
      <c r="D39" s="9" t="str">
        <f t="shared" si="7"/>
        <v>N/A</v>
      </c>
      <c r="E39" s="8">
        <v>100</v>
      </c>
      <c r="F39" s="9" t="str">
        <f>IF($B39="N/A","N/A",IF(E39&gt;15,"No",IF(E39&lt;-15,"No","Yes")))</f>
        <v>N/A</v>
      </c>
      <c r="G39" s="8" t="s">
        <v>1747</v>
      </c>
      <c r="H39" s="9" t="str">
        <f>IF($B39="N/A","N/A",IF(G39&gt;15,"No",IF(G39&lt;-15,"No","Yes")))</f>
        <v>N/A</v>
      </c>
      <c r="I39" s="10" t="s">
        <v>1747</v>
      </c>
      <c r="J39" s="10" t="s">
        <v>1747</v>
      </c>
      <c r="K39" s="9" t="str">
        <f t="shared" si="6"/>
        <v>N/A</v>
      </c>
    </row>
    <row r="40" spans="1:11" x14ac:dyDescent="0.2">
      <c r="A40" s="89" t="s">
        <v>43</v>
      </c>
      <c r="B40" s="35" t="s">
        <v>223</v>
      </c>
      <c r="C40" s="88">
        <v>0</v>
      </c>
      <c r="D40" s="9" t="str">
        <f>IF($B40="N/A","N/A",IF(C40&gt;100,"No",IF(C40&lt;98,"No","Yes")))</f>
        <v>No</v>
      </c>
      <c r="E40" s="8">
        <v>1.2614439999999999E-4</v>
      </c>
      <c r="F40" s="9" t="str">
        <f>IF($B40="N/A","N/A",IF(E40&gt;100,"No",IF(E40&lt;98,"No","Yes")))</f>
        <v>No</v>
      </c>
      <c r="G40" s="8">
        <v>0</v>
      </c>
      <c r="H40" s="9" t="str">
        <f>IF($B40="N/A","N/A",IF(G40&gt;100,"No",IF(G40&lt;98,"No","Yes")))</f>
        <v>No</v>
      </c>
      <c r="I40" s="10" t="s">
        <v>1747</v>
      </c>
      <c r="J40" s="10">
        <v>-100</v>
      </c>
      <c r="K40" s="9" t="str">
        <f t="shared" si="6"/>
        <v>No</v>
      </c>
    </row>
    <row r="41" spans="1:11" x14ac:dyDescent="0.2">
      <c r="A41" s="89" t="s">
        <v>44</v>
      </c>
      <c r="B41" s="35" t="s">
        <v>213</v>
      </c>
      <c r="C41" s="88" t="s">
        <v>1747</v>
      </c>
      <c r="D41" s="9" t="str">
        <f t="shared" si="7"/>
        <v>N/A</v>
      </c>
      <c r="E41" s="8">
        <v>0</v>
      </c>
      <c r="F41" s="9" t="str">
        <f t="shared" ref="F41:F47" si="8">IF($B41="N/A","N/A",IF(E41&gt;15,"No",IF(E41&lt;-15,"No","Yes")))</f>
        <v>N/A</v>
      </c>
      <c r="G41" s="8">
        <v>100</v>
      </c>
      <c r="H41" s="9" t="str">
        <f t="shared" ref="H41:H47" si="9">IF($B41="N/A","N/A",IF(G41&gt;15,"No",IF(G41&lt;-15,"No","Yes")))</f>
        <v>N/A</v>
      </c>
      <c r="I41" s="10" t="s">
        <v>1747</v>
      </c>
      <c r="J41" s="10" t="s">
        <v>1747</v>
      </c>
      <c r="K41" s="9" t="str">
        <f t="shared" si="6"/>
        <v>N/A</v>
      </c>
    </row>
    <row r="42" spans="1:11" x14ac:dyDescent="0.2">
      <c r="A42" s="89" t="s">
        <v>45</v>
      </c>
      <c r="B42" s="35" t="s">
        <v>213</v>
      </c>
      <c r="C42" s="88" t="s">
        <v>1747</v>
      </c>
      <c r="D42" s="9" t="str">
        <f t="shared" si="7"/>
        <v>N/A</v>
      </c>
      <c r="E42" s="8">
        <v>100</v>
      </c>
      <c r="F42" s="9" t="str">
        <f t="shared" si="8"/>
        <v>N/A</v>
      </c>
      <c r="G42" s="8">
        <v>0</v>
      </c>
      <c r="H42" s="9" t="str">
        <f t="shared" si="9"/>
        <v>N/A</v>
      </c>
      <c r="I42" s="10" t="s">
        <v>1747</v>
      </c>
      <c r="J42" s="10">
        <v>-100</v>
      </c>
      <c r="K42" s="9" t="str">
        <f t="shared" si="6"/>
        <v>No</v>
      </c>
    </row>
    <row r="43" spans="1:11" x14ac:dyDescent="0.2">
      <c r="A43" s="89" t="s">
        <v>50</v>
      </c>
      <c r="B43" s="35" t="s">
        <v>213</v>
      </c>
      <c r="C43" s="88" t="s">
        <v>1747</v>
      </c>
      <c r="D43" s="9" t="str">
        <f t="shared" si="7"/>
        <v>N/A</v>
      </c>
      <c r="E43" s="8">
        <v>0</v>
      </c>
      <c r="F43" s="9" t="str">
        <f t="shared" si="8"/>
        <v>N/A</v>
      </c>
      <c r="G43" s="8">
        <v>0</v>
      </c>
      <c r="H43" s="9" t="str">
        <f t="shared" si="9"/>
        <v>N/A</v>
      </c>
      <c r="I43" s="10" t="s">
        <v>1747</v>
      </c>
      <c r="J43" s="10" t="s">
        <v>1747</v>
      </c>
      <c r="K43" s="9" t="str">
        <f t="shared" si="6"/>
        <v>N/A</v>
      </c>
    </row>
    <row r="44" spans="1:11" x14ac:dyDescent="0.2">
      <c r="A44" s="89" t="s">
        <v>913</v>
      </c>
      <c r="B44" s="35" t="s">
        <v>213</v>
      </c>
      <c r="C44" s="88">
        <v>95.810401389999996</v>
      </c>
      <c r="D44" s="9" t="str">
        <f t="shared" si="7"/>
        <v>N/A</v>
      </c>
      <c r="E44" s="8">
        <v>97.947149663000005</v>
      </c>
      <c r="F44" s="9" t="str">
        <f t="shared" si="8"/>
        <v>N/A</v>
      </c>
      <c r="G44" s="8">
        <v>96.408160592000002</v>
      </c>
      <c r="H44" s="9" t="str">
        <f t="shared" si="9"/>
        <v>N/A</v>
      </c>
      <c r="I44" s="10">
        <v>2.23</v>
      </c>
      <c r="J44" s="10">
        <v>-1.57</v>
      </c>
      <c r="K44" s="9" t="str">
        <f>IF(J44="Div by 0", "N/A", IF(J44="N/A","N/A", IF(J44&gt;30, "No", IF(J44&lt;-30, "No", "Yes"))))</f>
        <v>Yes</v>
      </c>
    </row>
    <row r="45" spans="1:11" x14ac:dyDescent="0.2">
      <c r="A45" s="89" t="s">
        <v>914</v>
      </c>
      <c r="B45" s="35" t="s">
        <v>213</v>
      </c>
      <c r="C45" s="88">
        <v>3.9866637344</v>
      </c>
      <c r="D45" s="9" t="str">
        <f t="shared" si="7"/>
        <v>N/A</v>
      </c>
      <c r="E45" s="8">
        <v>1.7425364306</v>
      </c>
      <c r="F45" s="9" t="str">
        <f t="shared" si="8"/>
        <v>N/A</v>
      </c>
      <c r="G45" s="8">
        <v>3.3816568637</v>
      </c>
      <c r="H45" s="9" t="str">
        <f t="shared" si="9"/>
        <v>N/A</v>
      </c>
      <c r="I45" s="10">
        <v>-56.3</v>
      </c>
      <c r="J45" s="10">
        <v>94.07</v>
      </c>
      <c r="K45" s="9" t="str">
        <f>IF(J45="Div by 0", "N/A", IF(J45="N/A","N/A", IF(J45&gt;30, "No", IF(J45&lt;-30, "No", "Yes"))))</f>
        <v>No</v>
      </c>
    </row>
    <row r="46" spans="1:11" x14ac:dyDescent="0.2">
      <c r="A46" s="89" t="s">
        <v>937</v>
      </c>
      <c r="B46" s="35" t="s">
        <v>213</v>
      </c>
      <c r="C46" s="88">
        <v>0</v>
      </c>
      <c r="D46" s="9" t="str">
        <f t="shared" si="7"/>
        <v>N/A</v>
      </c>
      <c r="E46" s="8">
        <v>1.5188557E-3</v>
      </c>
      <c r="F46" s="9" t="str">
        <f t="shared" si="8"/>
        <v>N/A</v>
      </c>
      <c r="G46" s="8">
        <v>0</v>
      </c>
      <c r="H46" s="9" t="str">
        <f t="shared" si="9"/>
        <v>N/A</v>
      </c>
      <c r="I46" s="10" t="s">
        <v>1747</v>
      </c>
      <c r="J46" s="10">
        <v>-100</v>
      </c>
      <c r="K46" s="9" t="str">
        <f>IF(J46="Div by 0", "N/A", IF(J46="N/A","N/A", IF(J46&gt;30, "No", IF(J46&lt;-30, "No", "Yes"))))</f>
        <v>No</v>
      </c>
    </row>
    <row r="47" spans="1:11" x14ac:dyDescent="0.2">
      <c r="A47" s="89" t="s">
        <v>925</v>
      </c>
      <c r="B47" s="35" t="s">
        <v>213</v>
      </c>
      <c r="C47" s="88">
        <v>0.20293487530000001</v>
      </c>
      <c r="D47" s="9" t="str">
        <f t="shared" si="7"/>
        <v>N/A</v>
      </c>
      <c r="E47" s="8">
        <v>0.31031390660000002</v>
      </c>
      <c r="F47" s="9" t="str">
        <f t="shared" si="8"/>
        <v>N/A</v>
      </c>
      <c r="G47" s="8">
        <v>0.21018254419999999</v>
      </c>
      <c r="H47" s="9" t="str">
        <f t="shared" si="9"/>
        <v>N/A</v>
      </c>
      <c r="I47" s="10">
        <v>52.91</v>
      </c>
      <c r="J47" s="10">
        <v>-32.299999999999997</v>
      </c>
      <c r="K47" s="9" t="str">
        <f>IF(J47="Div by 0", "N/A", IF(J47="N/A","N/A", IF(J47&gt;30, "No", IF(J47&lt;-30, "No", "Yes"))))</f>
        <v>No</v>
      </c>
    </row>
    <row r="48" spans="1:11" ht="12" customHeight="1" x14ac:dyDescent="0.2">
      <c r="A48" s="164" t="s">
        <v>1647</v>
      </c>
      <c r="B48" s="165"/>
      <c r="C48" s="165"/>
      <c r="D48" s="165"/>
      <c r="E48" s="165"/>
      <c r="F48" s="165"/>
      <c r="G48" s="165"/>
      <c r="H48" s="165"/>
      <c r="I48" s="165"/>
      <c r="J48" s="165"/>
      <c r="K48" s="166"/>
    </row>
    <row r="49" spans="1:11" x14ac:dyDescent="0.2">
      <c r="A49" s="157" t="s">
        <v>1645</v>
      </c>
      <c r="B49" s="158"/>
      <c r="C49" s="158"/>
      <c r="D49" s="158"/>
      <c r="E49" s="158"/>
      <c r="F49" s="158"/>
      <c r="G49" s="158"/>
      <c r="H49" s="158"/>
      <c r="I49" s="158"/>
      <c r="J49" s="158"/>
      <c r="K49" s="159"/>
    </row>
    <row r="50" spans="1:11" x14ac:dyDescent="0.2">
      <c r="A50" s="160" t="s">
        <v>1743</v>
      </c>
      <c r="B50" s="160"/>
      <c r="C50" s="160"/>
      <c r="D50" s="160"/>
      <c r="E50" s="160"/>
      <c r="F50" s="160"/>
      <c r="G50" s="160"/>
      <c r="H50" s="160"/>
      <c r="I50" s="160"/>
      <c r="J50" s="160"/>
      <c r="K50" s="161"/>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1600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5" t="s">
        <v>213</v>
      </c>
      <c r="C6" s="87">
        <v>12891746</v>
      </c>
      <c r="D6" s="9" t="str">
        <f t="shared" ref="D6:D15" si="0">IF($B6="N/A","N/A",IF(C6&lt;0,"No","Yes"))</f>
        <v>N/A</v>
      </c>
      <c r="E6" s="87">
        <v>13273509</v>
      </c>
      <c r="F6" s="9" t="str">
        <f t="shared" ref="F6:F15" si="1">IF($B6="N/A","N/A",IF(E6&lt;0,"No","Yes"))</f>
        <v>N/A</v>
      </c>
      <c r="G6" s="87">
        <v>18100058</v>
      </c>
      <c r="H6" s="9" t="str">
        <f t="shared" ref="H6:H15" si="2">IF($B6="N/A","N/A",IF(G6&lt;0,"No","Yes"))</f>
        <v>N/A</v>
      </c>
      <c r="I6" s="10">
        <v>2.9609999999999999</v>
      </c>
      <c r="J6" s="10">
        <v>36.36</v>
      </c>
      <c r="K6" s="9" t="str">
        <f t="shared" ref="K6:K15" si="3">IF(J6="Div by 0", "N/A", IF(J6="N/A","N/A", IF(J6&gt;30, "No", IF(J6&lt;-30, "No", "Yes"))))</f>
        <v>No</v>
      </c>
    </row>
    <row r="7" spans="1:11" x14ac:dyDescent="0.2">
      <c r="A7" s="86" t="s">
        <v>445</v>
      </c>
      <c r="B7" s="5" t="s">
        <v>213</v>
      </c>
      <c r="C7" s="88">
        <v>8.2998842999999992E-3</v>
      </c>
      <c r="D7" s="9" t="str">
        <f t="shared" si="0"/>
        <v>N/A</v>
      </c>
      <c r="E7" s="88">
        <v>1.39224677E-2</v>
      </c>
      <c r="F7" s="9" t="str">
        <f t="shared" si="1"/>
        <v>N/A</v>
      </c>
      <c r="G7" s="88">
        <v>1.22596292E-2</v>
      </c>
      <c r="H7" s="9" t="str">
        <f t="shared" si="2"/>
        <v>N/A</v>
      </c>
      <c r="I7" s="10">
        <v>67.739999999999995</v>
      </c>
      <c r="J7" s="10">
        <v>-11.9</v>
      </c>
      <c r="K7" s="9" t="str">
        <f t="shared" si="3"/>
        <v>Yes</v>
      </c>
    </row>
    <row r="8" spans="1:11" x14ac:dyDescent="0.2">
      <c r="A8" s="86" t="s">
        <v>446</v>
      </c>
      <c r="B8" s="5" t="s">
        <v>213</v>
      </c>
      <c r="C8" s="88">
        <v>4.5924578408999999</v>
      </c>
      <c r="D8" s="9" t="str">
        <f t="shared" si="0"/>
        <v>N/A</v>
      </c>
      <c r="E8" s="88">
        <v>4.7859838721000001</v>
      </c>
      <c r="F8" s="9" t="str">
        <f t="shared" si="1"/>
        <v>N/A</v>
      </c>
      <c r="G8" s="88">
        <v>4.7267417596000003</v>
      </c>
      <c r="H8" s="9" t="str">
        <f t="shared" si="2"/>
        <v>N/A</v>
      </c>
      <c r="I8" s="10">
        <v>4.2140000000000004</v>
      </c>
      <c r="J8" s="10">
        <v>-1.24</v>
      </c>
      <c r="K8" s="9" t="str">
        <f t="shared" si="3"/>
        <v>Yes</v>
      </c>
    </row>
    <row r="9" spans="1:11" x14ac:dyDescent="0.2">
      <c r="A9" s="86" t="s">
        <v>447</v>
      </c>
      <c r="B9" s="5" t="s">
        <v>213</v>
      </c>
      <c r="C9" s="88">
        <v>60.573129504999997</v>
      </c>
      <c r="D9" s="9" t="str">
        <f t="shared" si="0"/>
        <v>N/A</v>
      </c>
      <c r="E9" s="88">
        <v>59.989020236000002</v>
      </c>
      <c r="F9" s="9" t="str">
        <f t="shared" si="1"/>
        <v>N/A</v>
      </c>
      <c r="G9" s="88">
        <v>61.870685717999997</v>
      </c>
      <c r="H9" s="9" t="str">
        <f t="shared" si="2"/>
        <v>N/A</v>
      </c>
      <c r="I9" s="10">
        <v>-0.96399999999999997</v>
      </c>
      <c r="J9" s="10">
        <v>3.137</v>
      </c>
      <c r="K9" s="9" t="str">
        <f t="shared" si="3"/>
        <v>Yes</v>
      </c>
    </row>
    <row r="10" spans="1:11" x14ac:dyDescent="0.2">
      <c r="A10" s="86" t="s">
        <v>448</v>
      </c>
      <c r="B10" s="5" t="s">
        <v>213</v>
      </c>
      <c r="C10" s="88">
        <v>34.554256654</v>
      </c>
      <c r="D10" s="9" t="str">
        <f t="shared" si="0"/>
        <v>N/A</v>
      </c>
      <c r="E10" s="88">
        <v>34.752724393000001</v>
      </c>
      <c r="F10" s="9" t="str">
        <f t="shared" si="1"/>
        <v>N/A</v>
      </c>
      <c r="G10" s="88">
        <v>33.149937973</v>
      </c>
      <c r="H10" s="9" t="str">
        <f t="shared" si="2"/>
        <v>N/A</v>
      </c>
      <c r="I10" s="10">
        <v>0.57440000000000002</v>
      </c>
      <c r="J10" s="10">
        <v>-4.6100000000000003</v>
      </c>
      <c r="K10" s="9" t="str">
        <f t="shared" si="3"/>
        <v>Yes</v>
      </c>
    </row>
    <row r="11" spans="1:11" x14ac:dyDescent="0.2">
      <c r="A11" s="86" t="s">
        <v>1642</v>
      </c>
      <c r="B11" s="5" t="s">
        <v>213</v>
      </c>
      <c r="C11" s="88">
        <v>99.226714520000002</v>
      </c>
      <c r="D11" s="9" t="str">
        <f t="shared" si="0"/>
        <v>N/A</v>
      </c>
      <c r="E11" s="88">
        <v>98.336920554000002</v>
      </c>
      <c r="F11" s="9" t="str">
        <f t="shared" si="1"/>
        <v>N/A</v>
      </c>
      <c r="G11" s="88">
        <v>87.839823496999998</v>
      </c>
      <c r="H11" s="9" t="str">
        <f t="shared" si="2"/>
        <v>N/A</v>
      </c>
      <c r="I11" s="10">
        <v>-0.89700000000000002</v>
      </c>
      <c r="J11" s="10">
        <v>-10.7</v>
      </c>
      <c r="K11" s="9" t="str">
        <f t="shared" si="3"/>
        <v>Yes</v>
      </c>
    </row>
    <row r="12" spans="1:11" x14ac:dyDescent="0.2">
      <c r="A12" s="86" t="s">
        <v>16</v>
      </c>
      <c r="B12" s="5" t="s">
        <v>213</v>
      </c>
      <c r="C12" s="88">
        <v>0.41696446700000001</v>
      </c>
      <c r="D12" s="9" t="str">
        <f t="shared" si="0"/>
        <v>N/A</v>
      </c>
      <c r="E12" s="88">
        <v>1.0683007786000001</v>
      </c>
      <c r="F12" s="9" t="str">
        <f t="shared" si="1"/>
        <v>N/A</v>
      </c>
      <c r="G12" s="88">
        <v>0.64684875600000002</v>
      </c>
      <c r="H12" s="9" t="str">
        <f t="shared" si="2"/>
        <v>N/A</v>
      </c>
      <c r="I12" s="10">
        <v>156.19999999999999</v>
      </c>
      <c r="J12" s="10">
        <v>-39.5</v>
      </c>
      <c r="K12" s="9" t="str">
        <f t="shared" si="3"/>
        <v>No</v>
      </c>
    </row>
    <row r="13" spans="1:11" x14ac:dyDescent="0.2">
      <c r="A13" s="86" t="s">
        <v>36</v>
      </c>
      <c r="B13" s="5" t="s">
        <v>213</v>
      </c>
      <c r="C13" s="88">
        <v>0</v>
      </c>
      <c r="D13" s="9" t="str">
        <f t="shared" si="0"/>
        <v>N/A</v>
      </c>
      <c r="E13" s="88">
        <v>0</v>
      </c>
      <c r="F13" s="9" t="str">
        <f t="shared" si="1"/>
        <v>N/A</v>
      </c>
      <c r="G13" s="88">
        <v>0</v>
      </c>
      <c r="H13" s="9" t="str">
        <f t="shared" si="2"/>
        <v>N/A</v>
      </c>
      <c r="I13" s="10" t="s">
        <v>1747</v>
      </c>
      <c r="J13" s="10" t="s">
        <v>1747</v>
      </c>
      <c r="K13" s="9" t="str">
        <f t="shared" si="3"/>
        <v>N/A</v>
      </c>
    </row>
    <row r="14" spans="1:11" x14ac:dyDescent="0.2">
      <c r="A14" s="86" t="s">
        <v>37</v>
      </c>
      <c r="B14" s="5" t="s">
        <v>213</v>
      </c>
      <c r="C14" s="88">
        <v>6.7512826999999997E-3</v>
      </c>
      <c r="D14" s="9" t="str">
        <f t="shared" si="0"/>
        <v>N/A</v>
      </c>
      <c r="E14" s="88">
        <v>9.4585008000000002E-3</v>
      </c>
      <c r="F14" s="9" t="str">
        <f t="shared" si="1"/>
        <v>N/A</v>
      </c>
      <c r="G14" s="88">
        <v>8.6210435599999996E-2</v>
      </c>
      <c r="H14" s="9" t="str">
        <f t="shared" si="2"/>
        <v>N/A</v>
      </c>
      <c r="I14" s="10">
        <v>40.1</v>
      </c>
      <c r="J14" s="10">
        <v>811.5</v>
      </c>
      <c r="K14" s="9" t="str">
        <f t="shared" si="3"/>
        <v>No</v>
      </c>
    </row>
    <row r="15" spans="1:11" x14ac:dyDescent="0.2">
      <c r="A15" s="86" t="s">
        <v>38</v>
      </c>
      <c r="B15" s="5" t="s">
        <v>213</v>
      </c>
      <c r="C15" s="88">
        <v>0.4569963641</v>
      </c>
      <c r="D15" s="9" t="str">
        <f t="shared" si="0"/>
        <v>N/A</v>
      </c>
      <c r="E15" s="88">
        <v>1.1588964481999999</v>
      </c>
      <c r="F15" s="9" t="str">
        <f t="shared" si="1"/>
        <v>N/A</v>
      </c>
      <c r="G15" s="88">
        <v>0.69336576100000002</v>
      </c>
      <c r="H15" s="9" t="str">
        <f t="shared" si="2"/>
        <v>N/A</v>
      </c>
      <c r="I15" s="10">
        <v>153.6</v>
      </c>
      <c r="J15" s="10">
        <v>-40.200000000000003</v>
      </c>
      <c r="K15" s="9" t="str">
        <f t="shared" si="3"/>
        <v>No</v>
      </c>
    </row>
    <row r="16" spans="1:11" x14ac:dyDescent="0.2">
      <c r="A16" s="86" t="s">
        <v>378</v>
      </c>
      <c r="B16" s="5" t="s">
        <v>213</v>
      </c>
      <c r="C16" s="8">
        <v>27.555282270999999</v>
      </c>
      <c r="D16" s="9" t="str">
        <f t="shared" ref="D16:D41" si="4">IF($B16="N/A","N/A",IF(C16&lt;0,"No","Yes"))</f>
        <v>N/A</v>
      </c>
      <c r="E16" s="8">
        <v>26.909538390000002</v>
      </c>
      <c r="F16" s="9" t="str">
        <f t="shared" ref="F16:F41" si="5">IF($B16="N/A","N/A",IF(E16&lt;0,"No","Yes"))</f>
        <v>N/A</v>
      </c>
      <c r="G16" s="8">
        <v>28.311743531000001</v>
      </c>
      <c r="H16" s="9" t="str">
        <f t="shared" ref="H16:H41" si="6">IF($B16="N/A","N/A",IF(G16&lt;0,"No","Yes"))</f>
        <v>N/A</v>
      </c>
      <c r="I16" s="10">
        <v>-2.34</v>
      </c>
      <c r="J16" s="10">
        <v>5.2110000000000003</v>
      </c>
      <c r="K16" s="9" t="str">
        <f t="shared" ref="K16:K41" si="7">IF(J16="Div by 0", "N/A", IF(J16="N/A","N/A", IF(J16&gt;30, "No", IF(J16&lt;-30, "No", "Yes"))))</f>
        <v>Yes</v>
      </c>
    </row>
    <row r="17" spans="1:11" x14ac:dyDescent="0.2">
      <c r="A17" s="86" t="s">
        <v>379</v>
      </c>
      <c r="B17" s="5" t="s">
        <v>213</v>
      </c>
      <c r="C17" s="8">
        <v>0</v>
      </c>
      <c r="D17" s="9" t="str">
        <f t="shared" si="4"/>
        <v>N/A</v>
      </c>
      <c r="E17" s="8">
        <v>0</v>
      </c>
      <c r="F17" s="9" t="str">
        <f t="shared" si="5"/>
        <v>N/A</v>
      </c>
      <c r="G17" s="8">
        <v>0</v>
      </c>
      <c r="H17" s="9" t="str">
        <f t="shared" si="6"/>
        <v>N/A</v>
      </c>
      <c r="I17" s="10" t="s">
        <v>1747</v>
      </c>
      <c r="J17" s="10" t="s">
        <v>1747</v>
      </c>
      <c r="K17" s="9" t="str">
        <f t="shared" si="7"/>
        <v>N/A</v>
      </c>
    </row>
    <row r="18" spans="1:11" x14ac:dyDescent="0.2">
      <c r="A18" s="86" t="s">
        <v>380</v>
      </c>
      <c r="B18" s="5" t="s">
        <v>213</v>
      </c>
      <c r="C18" s="8">
        <v>1.3237384603</v>
      </c>
      <c r="D18" s="9" t="str">
        <f t="shared" si="4"/>
        <v>N/A</v>
      </c>
      <c r="E18" s="8">
        <v>1.2585443682999999</v>
      </c>
      <c r="F18" s="9" t="str">
        <f t="shared" si="5"/>
        <v>N/A</v>
      </c>
      <c r="G18" s="8">
        <v>1.2588744191000001</v>
      </c>
      <c r="H18" s="9" t="str">
        <f t="shared" si="6"/>
        <v>N/A</v>
      </c>
      <c r="I18" s="10">
        <v>-4.92</v>
      </c>
      <c r="J18" s="10">
        <v>2.6200000000000001E-2</v>
      </c>
      <c r="K18" s="9" t="str">
        <f t="shared" si="7"/>
        <v>Yes</v>
      </c>
    </row>
    <row r="19" spans="1:11" x14ac:dyDescent="0.2">
      <c r="A19" s="86" t="s">
        <v>381</v>
      </c>
      <c r="B19" s="5" t="s">
        <v>213</v>
      </c>
      <c r="C19" s="8">
        <v>8.6465867384999999</v>
      </c>
      <c r="D19" s="9" t="str">
        <f t="shared" si="4"/>
        <v>N/A</v>
      </c>
      <c r="E19" s="8">
        <v>7.6594064162000004</v>
      </c>
      <c r="F19" s="9" t="str">
        <f t="shared" si="5"/>
        <v>N/A</v>
      </c>
      <c r="G19" s="8">
        <v>6.5910230785000001</v>
      </c>
      <c r="H19" s="9" t="str">
        <f t="shared" si="6"/>
        <v>N/A</v>
      </c>
      <c r="I19" s="10">
        <v>-11.4</v>
      </c>
      <c r="J19" s="10">
        <v>-13.9</v>
      </c>
      <c r="K19" s="9" t="str">
        <f t="shared" si="7"/>
        <v>Yes</v>
      </c>
    </row>
    <row r="20" spans="1:11" x14ac:dyDescent="0.2">
      <c r="A20" s="86" t="s">
        <v>382</v>
      </c>
      <c r="B20" s="5" t="s">
        <v>213</v>
      </c>
      <c r="C20" s="8">
        <v>14.575969772000001</v>
      </c>
      <c r="D20" s="9" t="str">
        <f t="shared" si="4"/>
        <v>N/A</v>
      </c>
      <c r="E20" s="8">
        <v>13.569674756</v>
      </c>
      <c r="F20" s="9" t="str">
        <f t="shared" si="5"/>
        <v>N/A</v>
      </c>
      <c r="G20" s="8">
        <v>15.61560742</v>
      </c>
      <c r="H20" s="9" t="str">
        <f t="shared" si="6"/>
        <v>N/A</v>
      </c>
      <c r="I20" s="10">
        <v>-6.9</v>
      </c>
      <c r="J20" s="10">
        <v>15.08</v>
      </c>
      <c r="K20" s="9" t="str">
        <f t="shared" si="7"/>
        <v>Yes</v>
      </c>
    </row>
    <row r="21" spans="1:11" x14ac:dyDescent="0.2">
      <c r="A21" s="86" t="s">
        <v>383</v>
      </c>
      <c r="B21" s="5" t="s">
        <v>213</v>
      </c>
      <c r="C21" s="8">
        <v>0.1148952206</v>
      </c>
      <c r="D21" s="9" t="str">
        <f t="shared" si="4"/>
        <v>N/A</v>
      </c>
      <c r="E21" s="8">
        <v>0.15930226140000001</v>
      </c>
      <c r="F21" s="9" t="str">
        <f t="shared" si="5"/>
        <v>N/A</v>
      </c>
      <c r="G21" s="8">
        <v>0.1345796792</v>
      </c>
      <c r="H21" s="9" t="str">
        <f t="shared" si="6"/>
        <v>N/A</v>
      </c>
      <c r="I21" s="10">
        <v>38.65</v>
      </c>
      <c r="J21" s="10">
        <v>-15.5</v>
      </c>
      <c r="K21" s="9" t="str">
        <f t="shared" si="7"/>
        <v>Yes</v>
      </c>
    </row>
    <row r="22" spans="1:11" x14ac:dyDescent="0.2">
      <c r="A22" s="86" t="s">
        <v>384</v>
      </c>
      <c r="B22" s="5" t="s">
        <v>213</v>
      </c>
      <c r="C22" s="8">
        <v>33.684180560000001</v>
      </c>
      <c r="D22" s="9" t="str">
        <f t="shared" si="4"/>
        <v>N/A</v>
      </c>
      <c r="E22" s="8">
        <v>33.641895296999998</v>
      </c>
      <c r="F22" s="9" t="str">
        <f t="shared" si="5"/>
        <v>N/A</v>
      </c>
      <c r="G22" s="8">
        <v>30.122052648</v>
      </c>
      <c r="H22" s="9" t="str">
        <f t="shared" si="6"/>
        <v>N/A</v>
      </c>
      <c r="I22" s="10">
        <v>-0.126</v>
      </c>
      <c r="J22" s="10">
        <v>-10.5</v>
      </c>
      <c r="K22" s="9" t="str">
        <f t="shared" si="7"/>
        <v>Yes</v>
      </c>
    </row>
    <row r="23" spans="1:11" x14ac:dyDescent="0.2">
      <c r="A23" s="86" t="s">
        <v>385</v>
      </c>
      <c r="B23" s="5" t="s">
        <v>213</v>
      </c>
      <c r="C23" s="8">
        <v>0</v>
      </c>
      <c r="D23" s="9" t="str">
        <f t="shared" si="4"/>
        <v>N/A</v>
      </c>
      <c r="E23" s="8">
        <v>0</v>
      </c>
      <c r="F23" s="9" t="str">
        <f t="shared" si="5"/>
        <v>N/A</v>
      </c>
      <c r="G23" s="8">
        <v>0</v>
      </c>
      <c r="H23" s="9" t="str">
        <f t="shared" si="6"/>
        <v>N/A</v>
      </c>
      <c r="I23" s="10" t="s">
        <v>1747</v>
      </c>
      <c r="J23" s="10" t="s">
        <v>1747</v>
      </c>
      <c r="K23" s="9" t="str">
        <f t="shared" si="7"/>
        <v>N/A</v>
      </c>
    </row>
    <row r="24" spans="1:11" x14ac:dyDescent="0.2">
      <c r="A24" s="86" t="s">
        <v>386</v>
      </c>
      <c r="B24" s="5" t="s">
        <v>213</v>
      </c>
      <c r="C24" s="8">
        <v>2.7820746701000001</v>
      </c>
      <c r="D24" s="9" t="str">
        <f t="shared" si="4"/>
        <v>N/A</v>
      </c>
      <c r="E24" s="8">
        <v>3.4884746754</v>
      </c>
      <c r="F24" s="9" t="str">
        <f t="shared" si="5"/>
        <v>N/A</v>
      </c>
      <c r="G24" s="8">
        <v>3.3003540652000001</v>
      </c>
      <c r="H24" s="9" t="str">
        <f t="shared" si="6"/>
        <v>N/A</v>
      </c>
      <c r="I24" s="10">
        <v>25.39</v>
      </c>
      <c r="J24" s="10">
        <v>-5.39</v>
      </c>
      <c r="K24" s="9" t="str">
        <f t="shared" si="7"/>
        <v>Yes</v>
      </c>
    </row>
    <row r="25" spans="1:11" x14ac:dyDescent="0.2">
      <c r="A25" s="86" t="s">
        <v>387</v>
      </c>
      <c r="B25" s="5" t="s">
        <v>213</v>
      </c>
      <c r="C25" s="8">
        <v>4.1269351722999996</v>
      </c>
      <c r="D25" s="9" t="str">
        <f t="shared" si="4"/>
        <v>N/A</v>
      </c>
      <c r="E25" s="8">
        <v>4.3314092754000004</v>
      </c>
      <c r="F25" s="9" t="str">
        <f t="shared" si="5"/>
        <v>N/A</v>
      </c>
      <c r="G25" s="8">
        <v>4.7741172984000002</v>
      </c>
      <c r="H25" s="9" t="str">
        <f t="shared" si="6"/>
        <v>N/A</v>
      </c>
      <c r="I25" s="10">
        <v>4.9550000000000001</v>
      </c>
      <c r="J25" s="10">
        <v>10.220000000000001</v>
      </c>
      <c r="K25" s="9" t="str">
        <f t="shared" si="7"/>
        <v>Yes</v>
      </c>
    </row>
    <row r="26" spans="1:11" x14ac:dyDescent="0.2">
      <c r="A26" s="86" t="s">
        <v>388</v>
      </c>
      <c r="B26" s="5" t="s">
        <v>213</v>
      </c>
      <c r="C26" s="8">
        <v>2.1821171469</v>
      </c>
      <c r="D26" s="9" t="str">
        <f t="shared" si="4"/>
        <v>N/A</v>
      </c>
      <c r="E26" s="8">
        <v>2.8238576550999999</v>
      </c>
      <c r="F26" s="9" t="str">
        <f t="shared" si="5"/>
        <v>N/A</v>
      </c>
      <c r="G26" s="8">
        <v>2.7427867910999999</v>
      </c>
      <c r="H26" s="9" t="str">
        <f t="shared" si="6"/>
        <v>N/A</v>
      </c>
      <c r="I26" s="10">
        <v>29.41</v>
      </c>
      <c r="J26" s="10">
        <v>-2.87</v>
      </c>
      <c r="K26" s="9" t="str">
        <f t="shared" si="7"/>
        <v>Yes</v>
      </c>
    </row>
    <row r="27" spans="1:11" x14ac:dyDescent="0.2">
      <c r="A27" s="86" t="s">
        <v>389</v>
      </c>
      <c r="B27" s="5" t="s">
        <v>213</v>
      </c>
      <c r="C27" s="8">
        <v>1.2798887000000001E-3</v>
      </c>
      <c r="D27" s="9" t="str">
        <f t="shared" si="4"/>
        <v>N/A</v>
      </c>
      <c r="E27" s="8">
        <v>1.3636182999999999E-3</v>
      </c>
      <c r="F27" s="9" t="str">
        <f t="shared" si="5"/>
        <v>N/A</v>
      </c>
      <c r="G27" s="8">
        <v>9.1159930000000002E-4</v>
      </c>
      <c r="H27" s="9" t="str">
        <f t="shared" si="6"/>
        <v>N/A</v>
      </c>
      <c r="I27" s="10">
        <v>6.5419999999999998</v>
      </c>
      <c r="J27" s="10">
        <v>-33.1</v>
      </c>
      <c r="K27" s="9" t="str">
        <f t="shared" si="7"/>
        <v>No</v>
      </c>
    </row>
    <row r="28" spans="1:11" x14ac:dyDescent="0.2">
      <c r="A28" s="86" t="s">
        <v>390</v>
      </c>
      <c r="B28" s="5" t="s">
        <v>213</v>
      </c>
      <c r="C28" s="8">
        <v>0</v>
      </c>
      <c r="D28" s="9" t="str">
        <f t="shared" si="4"/>
        <v>N/A</v>
      </c>
      <c r="E28" s="8">
        <v>0</v>
      </c>
      <c r="F28" s="9" t="str">
        <f t="shared" si="5"/>
        <v>N/A</v>
      </c>
      <c r="G28" s="8">
        <v>0</v>
      </c>
      <c r="H28" s="9" t="str">
        <f t="shared" si="6"/>
        <v>N/A</v>
      </c>
      <c r="I28" s="10" t="s">
        <v>1747</v>
      </c>
      <c r="J28" s="10" t="s">
        <v>1747</v>
      </c>
      <c r="K28" s="9" t="str">
        <f t="shared" si="7"/>
        <v>N/A</v>
      </c>
    </row>
    <row r="29" spans="1:11" x14ac:dyDescent="0.2">
      <c r="A29" s="86" t="s">
        <v>391</v>
      </c>
      <c r="B29" s="5" t="s">
        <v>213</v>
      </c>
      <c r="C29" s="8">
        <v>0</v>
      </c>
      <c r="D29" s="9" t="str">
        <f t="shared" si="4"/>
        <v>N/A</v>
      </c>
      <c r="E29" s="8">
        <v>0</v>
      </c>
      <c r="F29" s="9" t="str">
        <f t="shared" si="5"/>
        <v>N/A</v>
      </c>
      <c r="G29" s="8">
        <v>0</v>
      </c>
      <c r="H29" s="9" t="str">
        <f t="shared" si="6"/>
        <v>N/A</v>
      </c>
      <c r="I29" s="10" t="s">
        <v>1747</v>
      </c>
      <c r="J29" s="10" t="s">
        <v>1747</v>
      </c>
      <c r="K29" s="9" t="str">
        <f t="shared" si="7"/>
        <v>N/A</v>
      </c>
    </row>
    <row r="30" spans="1:11" x14ac:dyDescent="0.2">
      <c r="A30" s="86" t="s">
        <v>392</v>
      </c>
      <c r="B30" s="5" t="s">
        <v>213</v>
      </c>
      <c r="C30" s="8">
        <v>6.9625945199999997E-2</v>
      </c>
      <c r="D30" s="9" t="str">
        <f t="shared" si="4"/>
        <v>N/A</v>
      </c>
      <c r="E30" s="8">
        <v>0.1315477317</v>
      </c>
      <c r="F30" s="9" t="str">
        <f t="shared" si="5"/>
        <v>N/A</v>
      </c>
      <c r="G30" s="8">
        <v>0.127568652</v>
      </c>
      <c r="H30" s="9" t="str">
        <f t="shared" si="6"/>
        <v>N/A</v>
      </c>
      <c r="I30" s="10">
        <v>88.93</v>
      </c>
      <c r="J30" s="10">
        <v>-3.02</v>
      </c>
      <c r="K30" s="9" t="str">
        <f t="shared" si="7"/>
        <v>Yes</v>
      </c>
    </row>
    <row r="31" spans="1:11" x14ac:dyDescent="0.2">
      <c r="A31" s="86" t="s">
        <v>393</v>
      </c>
      <c r="B31" s="5" t="s">
        <v>213</v>
      </c>
      <c r="C31" s="8">
        <v>2.6171784600000001E-2</v>
      </c>
      <c r="D31" s="9" t="str">
        <f t="shared" si="4"/>
        <v>N/A</v>
      </c>
      <c r="E31" s="8">
        <v>3.8331988900000002E-2</v>
      </c>
      <c r="F31" s="9" t="str">
        <f t="shared" si="5"/>
        <v>N/A</v>
      </c>
      <c r="G31" s="8">
        <v>5.0695970100000001E-2</v>
      </c>
      <c r="H31" s="9" t="str">
        <f t="shared" si="6"/>
        <v>N/A</v>
      </c>
      <c r="I31" s="10">
        <v>46.46</v>
      </c>
      <c r="J31" s="10">
        <v>32.25</v>
      </c>
      <c r="K31" s="9" t="str">
        <f t="shared" si="7"/>
        <v>No</v>
      </c>
    </row>
    <row r="32" spans="1:11" x14ac:dyDescent="0.2">
      <c r="A32" s="86" t="s">
        <v>394</v>
      </c>
      <c r="B32" s="5" t="s">
        <v>213</v>
      </c>
      <c r="C32" s="8">
        <v>0.79455490360000003</v>
      </c>
      <c r="D32" s="9" t="str">
        <f t="shared" si="4"/>
        <v>N/A</v>
      </c>
      <c r="E32" s="8">
        <v>1.0088666078999999</v>
      </c>
      <c r="F32" s="9" t="str">
        <f t="shared" si="5"/>
        <v>N/A</v>
      </c>
      <c r="G32" s="8">
        <v>1.0945931775</v>
      </c>
      <c r="H32" s="9" t="str">
        <f t="shared" si="6"/>
        <v>N/A</v>
      </c>
      <c r="I32" s="10">
        <v>26.97</v>
      </c>
      <c r="J32" s="10">
        <v>8.4969999999999999</v>
      </c>
      <c r="K32" s="9" t="str">
        <f t="shared" si="7"/>
        <v>Yes</v>
      </c>
    </row>
    <row r="33" spans="1:11" x14ac:dyDescent="0.2">
      <c r="A33" s="86" t="s">
        <v>395</v>
      </c>
      <c r="B33" s="5" t="s">
        <v>213</v>
      </c>
      <c r="C33" s="8">
        <v>5.3522620000000004E-4</v>
      </c>
      <c r="D33" s="9" t="str">
        <f t="shared" si="4"/>
        <v>N/A</v>
      </c>
      <c r="E33" s="8">
        <v>1.4540239999999999E-3</v>
      </c>
      <c r="F33" s="9" t="str">
        <f t="shared" si="5"/>
        <v>N/A</v>
      </c>
      <c r="G33" s="8">
        <v>1.3812110000000001E-4</v>
      </c>
      <c r="H33" s="9" t="str">
        <f t="shared" si="6"/>
        <v>N/A</v>
      </c>
      <c r="I33" s="10">
        <v>171.7</v>
      </c>
      <c r="J33" s="10">
        <v>-90.5</v>
      </c>
      <c r="K33" s="9" t="str">
        <f t="shared" si="7"/>
        <v>No</v>
      </c>
    </row>
    <row r="34" spans="1:11" x14ac:dyDescent="0.2">
      <c r="A34" s="86" t="s">
        <v>396</v>
      </c>
      <c r="B34" s="5" t="s">
        <v>213</v>
      </c>
      <c r="C34" s="8">
        <v>2.7886059800000002E-2</v>
      </c>
      <c r="D34" s="9" t="str">
        <f t="shared" si="4"/>
        <v>N/A</v>
      </c>
      <c r="E34" s="8">
        <v>1.41334142E-2</v>
      </c>
      <c r="F34" s="9" t="str">
        <f t="shared" si="5"/>
        <v>N/A</v>
      </c>
      <c r="G34" s="8">
        <v>5.1966684300000003E-2</v>
      </c>
      <c r="H34" s="9" t="str">
        <f t="shared" si="6"/>
        <v>N/A</v>
      </c>
      <c r="I34" s="10">
        <v>-49.3</v>
      </c>
      <c r="J34" s="10">
        <v>267.7</v>
      </c>
      <c r="K34" s="9" t="str">
        <f t="shared" si="7"/>
        <v>No</v>
      </c>
    </row>
    <row r="35" spans="1:11" x14ac:dyDescent="0.2">
      <c r="A35" s="86" t="s">
        <v>397</v>
      </c>
      <c r="B35" s="5" t="s">
        <v>213</v>
      </c>
      <c r="C35" s="8">
        <v>3.7876948600000002E-2</v>
      </c>
      <c r="D35" s="9" t="str">
        <f t="shared" si="4"/>
        <v>N/A</v>
      </c>
      <c r="E35" s="8">
        <v>6.9702743999999997E-2</v>
      </c>
      <c r="F35" s="9" t="str">
        <f t="shared" si="5"/>
        <v>N/A</v>
      </c>
      <c r="G35" s="8">
        <v>4.9021942399999997E-2</v>
      </c>
      <c r="H35" s="9" t="str">
        <f t="shared" si="6"/>
        <v>N/A</v>
      </c>
      <c r="I35" s="10">
        <v>84.02</v>
      </c>
      <c r="J35" s="10">
        <v>-29.7</v>
      </c>
      <c r="K35" s="9" t="str">
        <f t="shared" si="7"/>
        <v>Yes</v>
      </c>
    </row>
    <row r="36" spans="1:11" x14ac:dyDescent="0.2">
      <c r="A36" s="86" t="s">
        <v>398</v>
      </c>
      <c r="B36" s="5" t="s">
        <v>213</v>
      </c>
      <c r="C36" s="8">
        <v>0</v>
      </c>
      <c r="D36" s="9" t="str">
        <f t="shared" si="4"/>
        <v>N/A</v>
      </c>
      <c r="E36" s="8">
        <v>0</v>
      </c>
      <c r="F36" s="9" t="str">
        <f t="shared" si="5"/>
        <v>N/A</v>
      </c>
      <c r="G36" s="8">
        <v>0</v>
      </c>
      <c r="H36" s="9" t="str">
        <f t="shared" si="6"/>
        <v>N/A</v>
      </c>
      <c r="I36" s="10" t="s">
        <v>1747</v>
      </c>
      <c r="J36" s="10" t="s">
        <v>1747</v>
      </c>
      <c r="K36" s="9" t="str">
        <f t="shared" si="7"/>
        <v>N/A</v>
      </c>
    </row>
    <row r="37" spans="1:11" x14ac:dyDescent="0.2">
      <c r="A37" s="86"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6" t="s">
        <v>400</v>
      </c>
      <c r="B38" s="5" t="s">
        <v>213</v>
      </c>
      <c r="C38" s="8">
        <v>0</v>
      </c>
      <c r="D38" s="9" t="str">
        <f t="shared" si="4"/>
        <v>N/A</v>
      </c>
      <c r="E38" s="8">
        <v>0</v>
      </c>
      <c r="F38" s="9" t="str">
        <f t="shared" si="5"/>
        <v>N/A</v>
      </c>
      <c r="G38" s="8">
        <v>0</v>
      </c>
      <c r="H38" s="9" t="str">
        <f t="shared" si="6"/>
        <v>N/A</v>
      </c>
      <c r="I38" s="10" t="s">
        <v>1747</v>
      </c>
      <c r="J38" s="10" t="s">
        <v>1747</v>
      </c>
      <c r="K38" s="9" t="str">
        <f t="shared" si="7"/>
        <v>N/A</v>
      </c>
    </row>
    <row r="39" spans="1:11" x14ac:dyDescent="0.2">
      <c r="A39" s="86" t="s">
        <v>401</v>
      </c>
      <c r="B39" s="5" t="s">
        <v>213</v>
      </c>
      <c r="C39" s="8">
        <v>4.0486602823000002</v>
      </c>
      <c r="D39" s="9" t="str">
        <f t="shared" si="4"/>
        <v>N/A</v>
      </c>
      <c r="E39" s="8">
        <v>4.8912913684000001</v>
      </c>
      <c r="F39" s="9" t="str">
        <f t="shared" si="5"/>
        <v>N/A</v>
      </c>
      <c r="G39" s="8">
        <v>5.7724621656000004</v>
      </c>
      <c r="H39" s="9" t="str">
        <f t="shared" si="6"/>
        <v>N/A</v>
      </c>
      <c r="I39" s="10">
        <v>20.81</v>
      </c>
      <c r="J39" s="10">
        <v>18.02</v>
      </c>
      <c r="K39" s="9" t="str">
        <f t="shared" si="7"/>
        <v>Yes</v>
      </c>
    </row>
    <row r="40" spans="1:11" x14ac:dyDescent="0.2">
      <c r="A40" s="86" t="s">
        <v>402</v>
      </c>
      <c r="B40" s="5" t="s">
        <v>213</v>
      </c>
      <c r="C40" s="8">
        <v>0</v>
      </c>
      <c r="D40" s="9" t="str">
        <f t="shared" si="4"/>
        <v>N/A</v>
      </c>
      <c r="E40" s="8">
        <v>0</v>
      </c>
      <c r="F40" s="9" t="str">
        <f t="shared" si="5"/>
        <v>N/A</v>
      </c>
      <c r="G40" s="8">
        <v>0</v>
      </c>
      <c r="H40" s="9" t="str">
        <f t="shared" si="6"/>
        <v>N/A</v>
      </c>
      <c r="I40" s="10" t="s">
        <v>1747</v>
      </c>
      <c r="J40" s="10" t="s">
        <v>1747</v>
      </c>
      <c r="K40" s="9" t="str">
        <f t="shared" si="7"/>
        <v>N/A</v>
      </c>
    </row>
    <row r="41" spans="1:11" x14ac:dyDescent="0.2">
      <c r="A41" s="86" t="s">
        <v>403</v>
      </c>
      <c r="B41" s="5" t="s">
        <v>213</v>
      </c>
      <c r="C41" s="8">
        <v>1.6289493000000001E-3</v>
      </c>
      <c r="D41" s="9" t="str">
        <f t="shared" si="4"/>
        <v>N/A</v>
      </c>
      <c r="E41" s="8">
        <v>1.2054085E-3</v>
      </c>
      <c r="F41" s="9" t="str">
        <f t="shared" si="5"/>
        <v>N/A</v>
      </c>
      <c r="G41" s="8">
        <v>1.5027576E-3</v>
      </c>
      <c r="H41" s="9" t="str">
        <f t="shared" si="6"/>
        <v>N/A</v>
      </c>
      <c r="I41" s="10">
        <v>-26</v>
      </c>
      <c r="J41" s="10">
        <v>24.67</v>
      </c>
      <c r="K41" s="9" t="str">
        <f t="shared" si="7"/>
        <v>Yes</v>
      </c>
    </row>
    <row r="42" spans="1:11" x14ac:dyDescent="0.2">
      <c r="A42" s="86" t="s">
        <v>32</v>
      </c>
      <c r="B42" s="5" t="s">
        <v>213</v>
      </c>
      <c r="C42" s="8">
        <v>100</v>
      </c>
      <c r="D42" s="9" t="str">
        <f t="shared" ref="D42:D51" si="8">IF($B42="N/A","N/A",IF(C42&lt;0,"No","Yes"))</f>
        <v>N/A</v>
      </c>
      <c r="E42" s="8">
        <v>100</v>
      </c>
      <c r="F42" s="9" t="str">
        <f t="shared" ref="F42:F51" si="9">IF($B42="N/A","N/A",IF(E42&lt;0,"No","Yes"))</f>
        <v>N/A</v>
      </c>
      <c r="G42" s="8">
        <v>100</v>
      </c>
      <c r="H42" s="9" t="str">
        <f t="shared" ref="H42:H51" si="10">IF($B42="N/A","N/A",IF(G42&lt;0,"No","Yes"))</f>
        <v>N/A</v>
      </c>
      <c r="I42" s="10">
        <v>0</v>
      </c>
      <c r="J42" s="10">
        <v>0</v>
      </c>
      <c r="K42" s="9" t="str">
        <f t="shared" ref="K42:K51" si="11">IF(J42="Div by 0", "N/A", IF(J42="N/A","N/A", IF(J42&gt;30, "No", IF(J42&lt;-30, "No", "Yes"))))</f>
        <v>Yes</v>
      </c>
    </row>
    <row r="43" spans="1:11" x14ac:dyDescent="0.2">
      <c r="A43" s="86" t="s">
        <v>39</v>
      </c>
      <c r="B43" s="5" t="s">
        <v>213</v>
      </c>
      <c r="C43" s="8">
        <v>100</v>
      </c>
      <c r="D43" s="9" t="str">
        <f t="shared" si="8"/>
        <v>N/A</v>
      </c>
      <c r="E43" s="8">
        <v>100</v>
      </c>
      <c r="F43" s="9" t="str">
        <f t="shared" si="9"/>
        <v>N/A</v>
      </c>
      <c r="G43" s="8">
        <v>100</v>
      </c>
      <c r="H43" s="9" t="str">
        <f t="shared" si="10"/>
        <v>N/A</v>
      </c>
      <c r="I43" s="10">
        <v>0</v>
      </c>
      <c r="J43" s="10">
        <v>0</v>
      </c>
      <c r="K43" s="9" t="str">
        <f t="shared" si="11"/>
        <v>Yes</v>
      </c>
    </row>
    <row r="44" spans="1:11" x14ac:dyDescent="0.2">
      <c r="A44" s="86" t="s">
        <v>40</v>
      </c>
      <c r="B44" s="5" t="s">
        <v>213</v>
      </c>
      <c r="C44" s="8">
        <v>53.970998188000003</v>
      </c>
      <c r="D44" s="9" t="str">
        <f t="shared" si="8"/>
        <v>N/A</v>
      </c>
      <c r="E44" s="8">
        <v>52.419348945000003</v>
      </c>
      <c r="F44" s="9" t="str">
        <f t="shared" si="9"/>
        <v>N/A</v>
      </c>
      <c r="G44" s="8">
        <v>47.471256722</v>
      </c>
      <c r="H44" s="9" t="str">
        <f t="shared" si="10"/>
        <v>N/A</v>
      </c>
      <c r="I44" s="10">
        <v>-2.87</v>
      </c>
      <c r="J44" s="10">
        <v>-9.44</v>
      </c>
      <c r="K44" s="9" t="str">
        <f t="shared" si="11"/>
        <v>Yes</v>
      </c>
    </row>
    <row r="45" spans="1:11" x14ac:dyDescent="0.2">
      <c r="A45" s="86" t="s">
        <v>163</v>
      </c>
      <c r="B45" s="5" t="s">
        <v>213</v>
      </c>
      <c r="C45" s="8">
        <v>93.977347987000002</v>
      </c>
      <c r="D45" s="9" t="str">
        <f t="shared" si="8"/>
        <v>N/A</v>
      </c>
      <c r="E45" s="8">
        <v>94.743198652000004</v>
      </c>
      <c r="F45" s="9" t="str">
        <f t="shared" si="9"/>
        <v>N/A</v>
      </c>
      <c r="G45" s="8">
        <v>95.950057177000005</v>
      </c>
      <c r="H45" s="9" t="str">
        <f t="shared" si="10"/>
        <v>N/A</v>
      </c>
      <c r="I45" s="10">
        <v>0.81489999999999996</v>
      </c>
      <c r="J45" s="10">
        <v>1.274</v>
      </c>
      <c r="K45" s="9" t="str">
        <f t="shared" si="11"/>
        <v>Yes</v>
      </c>
    </row>
    <row r="46" spans="1:11" x14ac:dyDescent="0.2">
      <c r="A46" s="86" t="s">
        <v>41</v>
      </c>
      <c r="B46" s="5" t="s">
        <v>213</v>
      </c>
      <c r="C46" s="8">
        <v>100</v>
      </c>
      <c r="D46" s="9" t="str">
        <f t="shared" si="8"/>
        <v>N/A</v>
      </c>
      <c r="E46" s="8">
        <v>100</v>
      </c>
      <c r="F46" s="9" t="str">
        <f t="shared" si="9"/>
        <v>N/A</v>
      </c>
      <c r="G46" s="8">
        <v>100</v>
      </c>
      <c r="H46" s="9" t="str">
        <f t="shared" si="10"/>
        <v>N/A</v>
      </c>
      <c r="I46" s="10">
        <v>0</v>
      </c>
      <c r="J46" s="10">
        <v>0</v>
      </c>
      <c r="K46" s="9" t="str">
        <f t="shared" si="11"/>
        <v>Yes</v>
      </c>
    </row>
    <row r="47" spans="1:11" x14ac:dyDescent="0.2">
      <c r="A47" s="86"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
      <c r="A48" s="86" t="s">
        <v>43</v>
      </c>
      <c r="B48" s="5" t="s">
        <v>213</v>
      </c>
      <c r="C48" s="8">
        <v>97.139149879000001</v>
      </c>
      <c r="D48" s="9" t="str">
        <f t="shared" si="8"/>
        <v>N/A</v>
      </c>
      <c r="E48" s="8">
        <v>97.025668838000001</v>
      </c>
      <c r="F48" s="9" t="str">
        <f t="shared" si="9"/>
        <v>N/A</v>
      </c>
      <c r="G48" s="8">
        <v>97.897376726000005</v>
      </c>
      <c r="H48" s="9" t="str">
        <f t="shared" si="10"/>
        <v>N/A</v>
      </c>
      <c r="I48" s="10">
        <v>-0.11700000000000001</v>
      </c>
      <c r="J48" s="10">
        <v>0.89839999999999998</v>
      </c>
      <c r="K48" s="9" t="str">
        <f t="shared" si="11"/>
        <v>Yes</v>
      </c>
    </row>
    <row r="49" spans="1:12" x14ac:dyDescent="0.2">
      <c r="A49" s="86" t="s">
        <v>44</v>
      </c>
      <c r="B49" s="5" t="s">
        <v>213</v>
      </c>
      <c r="C49" s="8">
        <v>91.970348948999998</v>
      </c>
      <c r="D49" s="9" t="str">
        <f t="shared" si="8"/>
        <v>N/A</v>
      </c>
      <c r="E49" s="8">
        <v>91.997739776000003</v>
      </c>
      <c r="F49" s="9" t="str">
        <f t="shared" si="9"/>
        <v>N/A</v>
      </c>
      <c r="G49" s="8">
        <v>91.524301007999995</v>
      </c>
      <c r="H49" s="9" t="str">
        <f t="shared" si="10"/>
        <v>N/A</v>
      </c>
      <c r="I49" s="10">
        <v>2.98E-2</v>
      </c>
      <c r="J49" s="10">
        <v>-0.51500000000000001</v>
      </c>
      <c r="K49" s="9" t="str">
        <f t="shared" si="11"/>
        <v>Yes</v>
      </c>
    </row>
    <row r="50" spans="1:12" x14ac:dyDescent="0.2">
      <c r="A50" s="86" t="s">
        <v>45</v>
      </c>
      <c r="B50" s="5" t="s">
        <v>213</v>
      </c>
      <c r="C50" s="8">
        <v>8.0296510509000001</v>
      </c>
      <c r="D50" s="9" t="str">
        <f t="shared" si="8"/>
        <v>N/A</v>
      </c>
      <c r="E50" s="8">
        <v>8.0022602236000004</v>
      </c>
      <c r="F50" s="9" t="str">
        <f t="shared" si="9"/>
        <v>N/A</v>
      </c>
      <c r="G50" s="8">
        <v>8.4756989916999999</v>
      </c>
      <c r="H50" s="9" t="str">
        <f t="shared" si="10"/>
        <v>N/A</v>
      </c>
      <c r="I50" s="10">
        <v>-0.34100000000000003</v>
      </c>
      <c r="J50" s="10">
        <v>5.9160000000000004</v>
      </c>
      <c r="K50" s="9" t="str">
        <f t="shared" si="11"/>
        <v>Yes</v>
      </c>
    </row>
    <row r="51" spans="1:12" x14ac:dyDescent="0.2">
      <c r="A51" s="86" t="s">
        <v>50</v>
      </c>
      <c r="B51" s="5" t="s">
        <v>213</v>
      </c>
      <c r="C51" s="8">
        <v>0</v>
      </c>
      <c r="D51" s="9" t="str">
        <f t="shared" si="8"/>
        <v>N/A</v>
      </c>
      <c r="E51" s="8">
        <v>0</v>
      </c>
      <c r="F51" s="9" t="str">
        <f t="shared" si="9"/>
        <v>N/A</v>
      </c>
      <c r="G51" s="8">
        <v>0</v>
      </c>
      <c r="H51" s="9" t="str">
        <f t="shared" si="10"/>
        <v>N/A</v>
      </c>
      <c r="I51" s="10" t="s">
        <v>1747</v>
      </c>
      <c r="J51" s="10" t="s">
        <v>1747</v>
      </c>
      <c r="K51" s="9" t="str">
        <f t="shared" si="11"/>
        <v>N/A</v>
      </c>
      <c r="L51" s="60"/>
    </row>
    <row r="52" spans="1:12" s="60" customFormat="1" x14ac:dyDescent="0.2">
      <c r="A52" s="89" t="s">
        <v>898</v>
      </c>
      <c r="B52" s="5" t="s">
        <v>213</v>
      </c>
      <c r="C52" s="8" t="s">
        <v>213</v>
      </c>
      <c r="D52" s="9" t="str">
        <f t="shared" ref="D52:D57" si="12">IF($B52="N/A","N/A",IF(C52&lt;0,"No","Yes"))</f>
        <v>N/A</v>
      </c>
      <c r="E52" s="8">
        <v>0.38569303719999998</v>
      </c>
      <c r="F52" s="9" t="str">
        <f t="shared" ref="F52:F57" si="13">IF($B52="N/A","N/A",IF(E52&lt;0,"No","Yes"))</f>
        <v>N/A</v>
      </c>
      <c r="G52" s="8">
        <v>0.34296022700000001</v>
      </c>
      <c r="H52" s="9" t="str">
        <f t="shared" ref="H52:H57" si="14">IF($B52="N/A","N/A",IF(G52&lt;0,"No","Yes"))</f>
        <v>N/A</v>
      </c>
      <c r="I52" s="10" t="s">
        <v>213</v>
      </c>
      <c r="J52" s="10">
        <v>-11.1</v>
      </c>
      <c r="K52" s="9" t="str">
        <f t="shared" ref="K52:K57" si="15">IF(J52="Div by 0", "N/A", IF(J52="N/A","N/A", IF(J52&gt;30, "No", IF(J52&lt;-30, "No", "Yes"))))</f>
        <v>Yes</v>
      </c>
    </row>
    <row r="53" spans="1:12" s="60" customFormat="1" x14ac:dyDescent="0.2">
      <c r="A53" s="89" t="s">
        <v>899</v>
      </c>
      <c r="B53" s="5" t="s">
        <v>213</v>
      </c>
      <c r="C53" s="8" t="s">
        <v>213</v>
      </c>
      <c r="D53" s="9" t="str">
        <f t="shared" si="12"/>
        <v>N/A</v>
      </c>
      <c r="E53" s="8">
        <v>1.2307597034</v>
      </c>
      <c r="F53" s="9" t="str">
        <f t="shared" si="13"/>
        <v>N/A</v>
      </c>
      <c r="G53" s="8">
        <v>1.3631834771</v>
      </c>
      <c r="H53" s="9" t="str">
        <f t="shared" si="14"/>
        <v>N/A</v>
      </c>
      <c r="I53" s="10" t="s">
        <v>213</v>
      </c>
      <c r="J53" s="10">
        <v>10.76</v>
      </c>
      <c r="K53" s="9" t="str">
        <f t="shared" si="15"/>
        <v>Yes</v>
      </c>
    </row>
    <row r="54" spans="1:12" s="60" customFormat="1" x14ac:dyDescent="0.2">
      <c r="A54" s="89" t="s">
        <v>900</v>
      </c>
      <c r="B54" s="5" t="s">
        <v>213</v>
      </c>
      <c r="C54" s="8" t="s">
        <v>213</v>
      </c>
      <c r="D54" s="9" t="str">
        <f t="shared" si="12"/>
        <v>N/A</v>
      </c>
      <c r="E54" s="8">
        <v>3.7729209359999998</v>
      </c>
      <c r="F54" s="9" t="str">
        <f t="shared" si="13"/>
        <v>N/A</v>
      </c>
      <c r="G54" s="8">
        <v>5.1927292167000001</v>
      </c>
      <c r="H54" s="9" t="str">
        <f t="shared" si="14"/>
        <v>N/A</v>
      </c>
      <c r="I54" s="10" t="s">
        <v>213</v>
      </c>
      <c r="J54" s="10">
        <v>37.630000000000003</v>
      </c>
      <c r="K54" s="9" t="str">
        <f t="shared" si="15"/>
        <v>No</v>
      </c>
    </row>
    <row r="55" spans="1:12" s="60" customFormat="1" x14ac:dyDescent="0.2">
      <c r="A55" s="89" t="s">
        <v>901</v>
      </c>
      <c r="B55" s="5" t="s">
        <v>213</v>
      </c>
      <c r="C55" s="8" t="s">
        <v>213</v>
      </c>
      <c r="D55" s="9" t="str">
        <f t="shared" si="12"/>
        <v>N/A</v>
      </c>
      <c r="E55" s="8">
        <v>0</v>
      </c>
      <c r="F55" s="9" t="str">
        <f t="shared" si="13"/>
        <v>N/A</v>
      </c>
      <c r="G55" s="8">
        <v>0</v>
      </c>
      <c r="H55" s="9" t="str">
        <f t="shared" si="14"/>
        <v>N/A</v>
      </c>
      <c r="I55" s="10" t="s">
        <v>213</v>
      </c>
      <c r="J55" s="10" t="s">
        <v>1747</v>
      </c>
      <c r="K55" s="9" t="str">
        <f t="shared" si="15"/>
        <v>N/A</v>
      </c>
    </row>
    <row r="56" spans="1:12" s="60" customFormat="1" ht="25.5" x14ac:dyDescent="0.2">
      <c r="A56" s="89" t="s">
        <v>902</v>
      </c>
      <c r="B56" s="5" t="s">
        <v>213</v>
      </c>
      <c r="C56" s="8" t="s">
        <v>213</v>
      </c>
      <c r="D56" s="9" t="str">
        <f t="shared" si="12"/>
        <v>N/A</v>
      </c>
      <c r="E56" s="8">
        <v>1.1602056000000001E-3</v>
      </c>
      <c r="F56" s="9" t="str">
        <f t="shared" si="13"/>
        <v>N/A</v>
      </c>
      <c r="G56" s="8">
        <v>3.5911489999999999E-4</v>
      </c>
      <c r="H56" s="9" t="str">
        <f t="shared" si="14"/>
        <v>N/A</v>
      </c>
      <c r="I56" s="10" t="s">
        <v>213</v>
      </c>
      <c r="J56" s="10">
        <v>-69</v>
      </c>
      <c r="K56" s="9" t="str">
        <f t="shared" si="15"/>
        <v>No</v>
      </c>
    </row>
    <row r="57" spans="1:12" s="60" customFormat="1" ht="25.5" x14ac:dyDescent="0.2">
      <c r="A57" s="89" t="s">
        <v>938</v>
      </c>
      <c r="B57" s="5" t="s">
        <v>213</v>
      </c>
      <c r="C57" s="8" t="s">
        <v>213</v>
      </c>
      <c r="D57" s="9" t="str">
        <f t="shared" si="12"/>
        <v>N/A</v>
      </c>
      <c r="E57" s="8">
        <v>1.1602056000000001E-3</v>
      </c>
      <c r="F57" s="9" t="str">
        <f t="shared" si="13"/>
        <v>N/A</v>
      </c>
      <c r="G57" s="8">
        <v>2.9281670000000002E-4</v>
      </c>
      <c r="H57" s="9" t="str">
        <f t="shared" si="14"/>
        <v>N/A</v>
      </c>
      <c r="I57" s="10" t="s">
        <v>213</v>
      </c>
      <c r="J57" s="10">
        <v>-74.8</v>
      </c>
      <c r="K57" s="9" t="str">
        <f t="shared" si="15"/>
        <v>No</v>
      </c>
      <c r="L57" s="21"/>
    </row>
    <row r="58" spans="1:12" ht="12" customHeight="1" x14ac:dyDescent="0.2">
      <c r="A58" s="164" t="s">
        <v>1647</v>
      </c>
      <c r="B58" s="165"/>
      <c r="C58" s="165"/>
      <c r="D58" s="165"/>
      <c r="E58" s="165"/>
      <c r="F58" s="165"/>
      <c r="G58" s="165"/>
      <c r="H58" s="165"/>
      <c r="I58" s="165"/>
      <c r="J58" s="165"/>
      <c r="K58" s="166"/>
    </row>
    <row r="59" spans="1:12" x14ac:dyDescent="0.2">
      <c r="A59" s="157" t="s">
        <v>1645</v>
      </c>
      <c r="B59" s="158"/>
      <c r="C59" s="158"/>
      <c r="D59" s="158"/>
      <c r="E59" s="158"/>
      <c r="F59" s="158"/>
      <c r="G59" s="158"/>
      <c r="H59" s="158"/>
      <c r="I59" s="158"/>
      <c r="J59" s="158"/>
      <c r="K59" s="159"/>
    </row>
    <row r="60" spans="1:12" x14ac:dyDescent="0.2">
      <c r="A60" s="160" t="s">
        <v>1743</v>
      </c>
      <c r="B60" s="160"/>
      <c r="C60" s="160"/>
      <c r="D60" s="160"/>
      <c r="E60" s="160"/>
      <c r="F60" s="160"/>
      <c r="G60" s="160"/>
      <c r="H60" s="160"/>
      <c r="I60" s="160"/>
      <c r="J60" s="160"/>
      <c r="K60" s="161"/>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ht="12.75" customHeight="1" x14ac:dyDescent="0.2">
      <c r="A6" s="2" t="s">
        <v>344</v>
      </c>
      <c r="B6" s="9" t="s">
        <v>213</v>
      </c>
      <c r="C6" s="27">
        <v>7</v>
      </c>
      <c r="D6" s="9" t="s">
        <v>213</v>
      </c>
      <c r="E6" s="27">
        <v>7</v>
      </c>
      <c r="F6" s="9" t="s">
        <v>213</v>
      </c>
      <c r="G6" s="27">
        <v>7</v>
      </c>
      <c r="H6" s="9" t="s">
        <v>213</v>
      </c>
      <c r="I6" s="136" t="s">
        <v>213</v>
      </c>
      <c r="J6" s="136" t="s">
        <v>213</v>
      </c>
      <c r="K6" s="9" t="s">
        <v>213</v>
      </c>
    </row>
    <row r="7" spans="1:11" x14ac:dyDescent="0.2">
      <c r="A7" s="3" t="s">
        <v>12</v>
      </c>
      <c r="B7" s="30" t="s">
        <v>213</v>
      </c>
      <c r="C7" s="31">
        <v>11866231</v>
      </c>
      <c r="D7" s="32" t="str">
        <f>IF($B7="N/A","N/A",IF(C7&gt;15,"No",IF(C7&lt;-15,"No","Yes")))</f>
        <v>N/A</v>
      </c>
      <c r="E7" s="31">
        <v>11833120</v>
      </c>
      <c r="F7" s="32" t="str">
        <f>IF($B7="N/A","N/A",IF(E7&gt;15,"No",IF(E7&lt;-15,"No","Yes")))</f>
        <v>N/A</v>
      </c>
      <c r="G7" s="31">
        <v>11591144</v>
      </c>
      <c r="H7" s="32" t="str">
        <f>IF($B7="N/A","N/A",IF(G7&gt;15,"No",IF(G7&lt;-15,"No","Yes")))</f>
        <v>N/A</v>
      </c>
      <c r="I7" s="33">
        <v>-0.27900000000000003</v>
      </c>
      <c r="J7" s="33">
        <v>-2.04</v>
      </c>
      <c r="K7" s="32" t="str">
        <f t="shared" ref="K7:K22" si="0">IF(J7="Div by 0", "N/A", IF(J7="N/A","N/A", IF(J7&gt;30, "No", IF(J7&lt;-30, "No", "Yes"))))</f>
        <v>Yes</v>
      </c>
    </row>
    <row r="8" spans="1:11" x14ac:dyDescent="0.2">
      <c r="A8" s="3" t="s">
        <v>362</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
      <c r="A9" s="3" t="s">
        <v>119</v>
      </c>
      <c r="B9" s="35"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3" t="s">
        <v>348</v>
      </c>
      <c r="B12" s="35" t="s">
        <v>213</v>
      </c>
      <c r="C12" s="9">
        <v>0</v>
      </c>
      <c r="D12" s="9" t="str">
        <f t="shared" ref="D12:D13" si="1">IF(OR($B12="N/A",$C12="N/A"),"N/A",IF(C12&gt;100,"No",IF(C12&lt;95,"No","Yes")))</f>
        <v>N/A</v>
      </c>
      <c r="E12" s="9">
        <v>0</v>
      </c>
      <c r="F12" s="9" t="str">
        <f t="shared" ref="F12:F13" si="2">IF(OR($B12="N/A",$E12="N/A"),"N/A",IF(E12&gt;100,"No",IF(E12&lt;95,"No","Yes")))</f>
        <v>N/A</v>
      </c>
      <c r="G12" s="9">
        <v>1.52098878E-2</v>
      </c>
      <c r="H12" s="9" t="str">
        <f t="shared" ref="H12:H13" si="3">IF($B12="N/A","N/A",IF(G12&gt;100,"No",IF(G12&lt;95,"No","Yes")))</f>
        <v>N/A</v>
      </c>
      <c r="I12" s="10" t="s">
        <v>1747</v>
      </c>
      <c r="J12" s="10" t="s">
        <v>1747</v>
      </c>
      <c r="K12" s="9" t="str">
        <f t="shared" si="0"/>
        <v>N/A</v>
      </c>
    </row>
    <row r="13" spans="1:11" x14ac:dyDescent="0.2">
      <c r="A13" s="3" t="s">
        <v>840</v>
      </c>
      <c r="B13" s="35"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
      <c r="A14" s="3" t="s">
        <v>13</v>
      </c>
      <c r="B14" s="35" t="s">
        <v>213</v>
      </c>
      <c r="C14" s="36">
        <v>11866231</v>
      </c>
      <c r="D14" s="9" t="str">
        <f>IF($B14="N/A","N/A",IF(C14&gt;15,"No",IF(C14&lt;-15,"No","Yes")))</f>
        <v>N/A</v>
      </c>
      <c r="E14" s="36">
        <v>11833120</v>
      </c>
      <c r="F14" s="9" t="str">
        <f>IF($B14="N/A","N/A",IF(E14&gt;15,"No",IF(E14&lt;-15,"No","Yes")))</f>
        <v>N/A</v>
      </c>
      <c r="G14" s="36">
        <v>11591144</v>
      </c>
      <c r="H14" s="9" t="str">
        <f>IF($B14="N/A","N/A",IF(G14&gt;15,"No",IF(G14&lt;-15,"No","Yes")))</f>
        <v>N/A</v>
      </c>
      <c r="I14" s="10">
        <v>-0.27900000000000003</v>
      </c>
      <c r="J14" s="10">
        <v>-2.04</v>
      </c>
      <c r="K14" s="9" t="str">
        <f t="shared" si="0"/>
        <v>Yes</v>
      </c>
    </row>
    <row r="15" spans="1:11" ht="14.25" customHeight="1" x14ac:dyDescent="0.2">
      <c r="A15" s="3" t="s">
        <v>444</v>
      </c>
      <c r="B15" s="35" t="s">
        <v>213</v>
      </c>
      <c r="C15" s="9">
        <v>7.1041934000000001E-2</v>
      </c>
      <c r="D15" s="9" t="str">
        <f>IF($B15="N/A","N/A",IF(C15&gt;15,"No",IF(C15&lt;-15,"No","Yes")))</f>
        <v>N/A</v>
      </c>
      <c r="E15" s="9">
        <v>14.511379923</v>
      </c>
      <c r="F15" s="9" t="str">
        <f>IF($B15="N/A","N/A",IF(E15&gt;15,"No",IF(E15&lt;-15,"No","Yes")))</f>
        <v>N/A</v>
      </c>
      <c r="G15" s="9">
        <v>6.3859097899999995E-2</v>
      </c>
      <c r="H15" s="9" t="str">
        <f>IF($B15="N/A","N/A",IF(G15&gt;15,"No",IF(G15&lt;-15,"No","Yes")))</f>
        <v>N/A</v>
      </c>
      <c r="I15" s="10">
        <v>20326</v>
      </c>
      <c r="J15" s="10">
        <v>-99.6</v>
      </c>
      <c r="K15" s="9" t="str">
        <f t="shared" si="0"/>
        <v>No</v>
      </c>
    </row>
    <row r="16" spans="1:11" ht="12.75" customHeight="1" x14ac:dyDescent="0.2">
      <c r="A16" s="3" t="s">
        <v>862</v>
      </c>
      <c r="B16" s="35" t="s">
        <v>213</v>
      </c>
      <c r="C16" s="37">
        <v>90.869039146000006</v>
      </c>
      <c r="D16" s="9" t="str">
        <f>IF($B16="N/A","N/A",IF(C16&gt;15,"No",IF(C16&lt;-15,"No","Yes")))</f>
        <v>N/A</v>
      </c>
      <c r="E16" s="37">
        <v>71.624943438000003</v>
      </c>
      <c r="F16" s="9" t="str">
        <f>IF($B16="N/A","N/A",IF(E16&gt;15,"No",IF(E16&lt;-15,"No","Yes")))</f>
        <v>N/A</v>
      </c>
      <c r="G16" s="37">
        <v>67.894893272000004</v>
      </c>
      <c r="H16" s="9" t="str">
        <f>IF($B16="N/A","N/A",IF(G16&gt;15,"No",IF(G16&lt;-15,"No","Yes")))</f>
        <v>N/A</v>
      </c>
      <c r="I16" s="10">
        <v>-21.2</v>
      </c>
      <c r="J16" s="10">
        <v>-5.21</v>
      </c>
      <c r="K16" s="9" t="str">
        <f t="shared" si="0"/>
        <v>Yes</v>
      </c>
    </row>
    <row r="17" spans="1:11" x14ac:dyDescent="0.2">
      <c r="A17" s="3" t="s">
        <v>131</v>
      </c>
      <c r="B17" s="35" t="s">
        <v>213</v>
      </c>
      <c r="C17" s="36">
        <v>18133</v>
      </c>
      <c r="D17" s="9" t="str">
        <f>IF($B17="N/A","N/A",IF(C17&gt;15,"No",IF(C17&lt;-15,"No","Yes")))</f>
        <v>N/A</v>
      </c>
      <c r="E17" s="36">
        <v>10482</v>
      </c>
      <c r="F17" s="9" t="str">
        <f>IF($B17="N/A","N/A",IF(E17&gt;15,"No",IF(E17&lt;-15,"No","Yes")))</f>
        <v>N/A</v>
      </c>
      <c r="G17" s="36">
        <v>10378</v>
      </c>
      <c r="H17" s="9" t="str">
        <f>IF($B17="N/A","N/A",IF(G17&gt;15,"No",IF(G17&lt;-15,"No","Yes")))</f>
        <v>N/A</v>
      </c>
      <c r="I17" s="10">
        <v>-42.2</v>
      </c>
      <c r="J17" s="10">
        <v>-0.99199999999999999</v>
      </c>
      <c r="K17" s="9" t="str">
        <f t="shared" si="0"/>
        <v>Yes</v>
      </c>
    </row>
    <row r="18" spans="1:11" x14ac:dyDescent="0.2">
      <c r="A18" s="3" t="s">
        <v>346</v>
      </c>
      <c r="B18" s="35" t="s">
        <v>213</v>
      </c>
      <c r="C18" s="8">
        <v>0.15281179</v>
      </c>
      <c r="D18" s="9" t="str">
        <f>IF($B18="N/A","N/A",IF(C18&gt;15,"No",IF(C18&lt;-15,"No","Yes")))</f>
        <v>N/A</v>
      </c>
      <c r="E18" s="8">
        <v>8.8581878700000005E-2</v>
      </c>
      <c r="F18" s="9" t="str">
        <f>IF($B18="N/A","N/A",IF(E18&gt;15,"No",IF(E18&lt;-15,"No","Yes")))</f>
        <v>N/A</v>
      </c>
      <c r="G18" s="8">
        <v>8.9533871700000003E-2</v>
      </c>
      <c r="H18" s="9" t="str">
        <f>IF($B18="N/A","N/A",IF(G18&gt;15,"No",IF(G18&lt;-15,"No","Yes")))</f>
        <v>N/A</v>
      </c>
      <c r="I18" s="10">
        <v>-42</v>
      </c>
      <c r="J18" s="10">
        <v>1.075</v>
      </c>
      <c r="K18" s="9" t="str">
        <f t="shared" si="0"/>
        <v>Yes</v>
      </c>
    </row>
    <row r="19" spans="1:11" ht="27.75" customHeight="1" x14ac:dyDescent="0.2">
      <c r="A19" s="3" t="s">
        <v>841</v>
      </c>
      <c r="B19" s="35" t="s">
        <v>213</v>
      </c>
      <c r="C19" s="37">
        <v>35.134506149000003</v>
      </c>
      <c r="D19" s="9" t="str">
        <f>IF($B19="N/A","N/A",IF(C19&gt;60,"No",IF(C19&lt;15,"No","Yes")))</f>
        <v>N/A</v>
      </c>
      <c r="E19" s="37">
        <v>43.907174202999997</v>
      </c>
      <c r="F19" s="9" t="str">
        <f>IF($B19="N/A","N/A",IF(E19&gt;60,"No",IF(E19&lt;15,"No","Yes")))</f>
        <v>N/A</v>
      </c>
      <c r="G19" s="37">
        <v>37.303044903</v>
      </c>
      <c r="H19" s="9" t="str">
        <f>IF($B19="N/A","N/A",IF(G19&gt;60,"No",IF(G19&lt;15,"No","Yes")))</f>
        <v>N/A</v>
      </c>
      <c r="I19" s="10">
        <v>24.97</v>
      </c>
      <c r="J19" s="10">
        <v>-15</v>
      </c>
      <c r="K19" s="9" t="str">
        <f t="shared" si="0"/>
        <v>Yes</v>
      </c>
    </row>
    <row r="20" spans="1:11" x14ac:dyDescent="0.2">
      <c r="A20" s="3" t="s">
        <v>27</v>
      </c>
      <c r="B20" s="35" t="s">
        <v>217</v>
      </c>
      <c r="C20" s="36">
        <v>11</v>
      </c>
      <c r="D20" s="9" t="str">
        <f>IF($B20="N/A","N/A",IF(C20="N/A","N/A",IF(C20=0,"Yes","No")))</f>
        <v>No</v>
      </c>
      <c r="E20" s="36">
        <v>11</v>
      </c>
      <c r="F20" s="9" t="str">
        <f>IF($B20="N/A","N/A",IF(E20="N/A","N/A",IF(E20=0,"Yes","No")))</f>
        <v>No</v>
      </c>
      <c r="G20" s="36">
        <v>11</v>
      </c>
      <c r="H20" s="9" t="str">
        <f>IF($B20="N/A","N/A",IF(G20=0,"Yes","No"))</f>
        <v>No</v>
      </c>
      <c r="I20" s="10">
        <v>800</v>
      </c>
      <c r="J20" s="10">
        <v>-33.299999999999997</v>
      </c>
      <c r="K20" s="9" t="str">
        <f t="shared" si="0"/>
        <v>No</v>
      </c>
    </row>
    <row r="21" spans="1:11" x14ac:dyDescent="0.2">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1725</v>
      </c>
      <c r="B22" s="35" t="s">
        <v>213</v>
      </c>
      <c r="C22" s="96">
        <v>0</v>
      </c>
      <c r="D22" s="9" t="str">
        <f>IF($B22="N/A","N/A",IF(C22&gt;15,"No",IF(C22&lt;-15,"No","Yes")))</f>
        <v>N/A</v>
      </c>
      <c r="E22" s="96">
        <v>0</v>
      </c>
      <c r="F22" s="9" t="str">
        <f>IF($B22="N/A","N/A",IF(E22&gt;15,"No",IF(E22&lt;-15,"No","Yes")))</f>
        <v>N/A</v>
      </c>
      <c r="G22" s="96">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3" t="s">
        <v>12</v>
      </c>
      <c r="B6" s="35" t="s">
        <v>213</v>
      </c>
      <c r="C6" s="36">
        <v>11866231</v>
      </c>
      <c r="D6" s="9" t="str">
        <f>IF($B6="N/A","N/A",IF(C6&gt;15,"No",IF(C6&lt;-15,"No","Yes")))</f>
        <v>N/A</v>
      </c>
      <c r="E6" s="36">
        <v>11833120</v>
      </c>
      <c r="F6" s="9" t="str">
        <f>IF($B6="N/A","N/A",IF(E6&gt;15,"No",IF(E6&lt;-15,"No","Yes")))</f>
        <v>N/A</v>
      </c>
      <c r="G6" s="36">
        <v>11591144</v>
      </c>
      <c r="H6" s="9" t="str">
        <f>IF($B6="N/A","N/A",IF(G6&gt;15,"No",IF(G6&lt;-15,"No","Yes")))</f>
        <v>N/A</v>
      </c>
      <c r="I6" s="10">
        <v>-0.27900000000000003</v>
      </c>
      <c r="J6" s="10">
        <v>-2.04</v>
      </c>
      <c r="K6" s="9" t="str">
        <f t="shared" ref="K6:K18" si="0">IF(J6="Div by 0", "N/A", IF(J6="N/A","N/A", IF(J6&gt;30, "No", IF(J6&lt;-30, "No", "Yes"))))</f>
        <v>Yes</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5" t="s">
        <v>271</v>
      </c>
      <c r="C9" s="37">
        <v>55.160549209000003</v>
      </c>
      <c r="D9" s="9" t="str">
        <f>IF($B9="N/A","N/A",IF(C9&gt;60,"No",IF(C9&lt;15,"No","Yes")))</f>
        <v>Yes</v>
      </c>
      <c r="E9" s="37">
        <v>61.344503394</v>
      </c>
      <c r="F9" s="9" t="str">
        <f>IF($B9="N/A","N/A",IF(E9&gt;60,"No",IF(E9&lt;15,"No","Yes")))</f>
        <v>No</v>
      </c>
      <c r="G9" s="37">
        <v>65.834879025000006</v>
      </c>
      <c r="H9" s="9" t="str">
        <f>IF($B9="N/A","N/A",IF(G9&gt;60,"No",IF(G9&lt;15,"No","Yes")))</f>
        <v>No</v>
      </c>
      <c r="I9" s="10">
        <v>11.21</v>
      </c>
      <c r="J9" s="10">
        <v>7.32</v>
      </c>
      <c r="K9" s="9" t="str">
        <f t="shared" si="0"/>
        <v>Yes</v>
      </c>
    </row>
    <row r="10" spans="1:11" x14ac:dyDescent="0.2">
      <c r="A10" s="3" t="s">
        <v>14</v>
      </c>
      <c r="B10" s="35" t="s">
        <v>272</v>
      </c>
      <c r="C10" s="9">
        <v>1.2635435800999999</v>
      </c>
      <c r="D10" s="9" t="str">
        <f>IF($B10="N/A","N/A",IF(C10&gt;15,"No",IF(C10&lt;=0,"No","Yes")))</f>
        <v>Yes</v>
      </c>
      <c r="E10" s="9">
        <v>1.0646727152</v>
      </c>
      <c r="F10" s="9" t="str">
        <f>IF($B10="N/A","N/A",IF(E10&gt;15,"No",IF(E10&lt;=0,"No","Yes")))</f>
        <v>Yes</v>
      </c>
      <c r="G10" s="9">
        <v>2.1040287309000001</v>
      </c>
      <c r="H10" s="9" t="str">
        <f>IF($B10="N/A","N/A",IF(G10&gt;15,"No",IF(G10&lt;=0,"No","Yes")))</f>
        <v>Yes</v>
      </c>
      <c r="I10" s="10">
        <v>-15.7</v>
      </c>
      <c r="J10" s="10">
        <v>97.62</v>
      </c>
      <c r="K10" s="9" t="str">
        <f t="shared" si="0"/>
        <v>No</v>
      </c>
    </row>
    <row r="11" spans="1:11" x14ac:dyDescent="0.2">
      <c r="A11" s="3" t="s">
        <v>877</v>
      </c>
      <c r="B11" s="35" t="s">
        <v>213</v>
      </c>
      <c r="C11" s="37">
        <v>93.854977156999993</v>
      </c>
      <c r="D11" s="9" t="str">
        <f>IF($B11="N/A","N/A",IF(C11&gt;15,"No",IF(C11&lt;-15,"No","Yes")))</f>
        <v>N/A</v>
      </c>
      <c r="E11" s="37">
        <v>106.96969455999999</v>
      </c>
      <c r="F11" s="9" t="str">
        <f>IF($B11="N/A","N/A",IF(E11&gt;15,"No",IF(E11&lt;-15,"No","Yes")))</f>
        <v>N/A</v>
      </c>
      <c r="G11" s="37">
        <v>120.27757800000001</v>
      </c>
      <c r="H11" s="9" t="str">
        <f>IF($B11="N/A","N/A",IF(G11&gt;15,"No",IF(G11&lt;-15,"No","Yes")))</f>
        <v>N/A</v>
      </c>
      <c r="I11" s="10">
        <v>13.97</v>
      </c>
      <c r="J11" s="10">
        <v>12.44</v>
      </c>
      <c r="K11" s="9" t="str">
        <f t="shared" si="0"/>
        <v>Yes</v>
      </c>
    </row>
    <row r="12" spans="1:11" x14ac:dyDescent="0.2">
      <c r="A12" s="3" t="s">
        <v>939</v>
      </c>
      <c r="B12" s="35" t="s">
        <v>213</v>
      </c>
      <c r="C12" s="9">
        <v>1.6598952102</v>
      </c>
      <c r="D12" s="9" t="str">
        <f>IF($B12="N/A","N/A",IF(C12&gt;15,"No",IF(C12&lt;-15,"No","Yes")))</f>
        <v>N/A</v>
      </c>
      <c r="E12" s="9">
        <v>1.5405573508999999</v>
      </c>
      <c r="F12" s="9" t="str">
        <f>IF($B12="N/A","N/A",IF(E12&gt;15,"No",IF(E12&lt;-15,"No","Yes")))</f>
        <v>N/A</v>
      </c>
      <c r="G12" s="9">
        <v>1.4875322056</v>
      </c>
      <c r="H12" s="9" t="str">
        <f>IF($B12="N/A","N/A",IF(G12&gt;15,"No",IF(G12&lt;-15,"No","Yes")))</f>
        <v>N/A</v>
      </c>
      <c r="I12" s="10">
        <v>-7.19</v>
      </c>
      <c r="J12" s="10">
        <v>-3.44</v>
      </c>
      <c r="K12" s="9" t="str">
        <f t="shared" si="0"/>
        <v>Yes</v>
      </c>
    </row>
    <row r="13" spans="1:11" x14ac:dyDescent="0.2">
      <c r="A13" s="3" t="s">
        <v>51</v>
      </c>
      <c r="B13" s="35" t="s">
        <v>273</v>
      </c>
      <c r="C13" s="9">
        <v>95.591220160999995</v>
      </c>
      <c r="D13" s="9" t="str">
        <f>IF($B13="N/A","N/A",IF(C13&gt;99,"No",IF(C13&lt;95,"No","Yes")))</f>
        <v>Yes</v>
      </c>
      <c r="E13" s="9">
        <v>95.966744188999996</v>
      </c>
      <c r="F13" s="9" t="str">
        <f>IF($B13="N/A","N/A",IF(E13&gt;99,"No",IF(E13&lt;95,"No","Yes")))</f>
        <v>Yes</v>
      </c>
      <c r="G13" s="9">
        <v>97.294468949999995</v>
      </c>
      <c r="H13" s="9" t="str">
        <f>IF($B13="N/A","N/A",IF(G13&gt;99,"No",IF(G13&lt;95,"No","Yes")))</f>
        <v>Yes</v>
      </c>
      <c r="I13" s="10">
        <v>0.39279999999999998</v>
      </c>
      <c r="J13" s="10">
        <v>1.3839999999999999</v>
      </c>
      <c r="K13" s="9" t="str">
        <f t="shared" si="0"/>
        <v>Yes</v>
      </c>
    </row>
    <row r="14" spans="1:11" x14ac:dyDescent="0.2">
      <c r="A14" s="3" t="s">
        <v>52</v>
      </c>
      <c r="B14" s="35" t="s">
        <v>274</v>
      </c>
      <c r="C14" s="9">
        <v>4.4087798392000002</v>
      </c>
      <c r="D14" s="9" t="str">
        <f>IF($B14="N/A","N/A",IF(C14&gt;6,"No",IF(C14&lt;=0,"No","Yes")))</f>
        <v>Yes</v>
      </c>
      <c r="E14" s="9">
        <v>4.0332558108000001</v>
      </c>
      <c r="F14" s="9" t="str">
        <f>IF($B14="N/A","N/A",IF(E14&gt;6,"No",IF(E14&lt;=0,"No","Yes")))</f>
        <v>Yes</v>
      </c>
      <c r="G14" s="9">
        <v>2.7055310502999999</v>
      </c>
      <c r="H14" s="9" t="str">
        <f>IF($B14="N/A","N/A",IF(G14&gt;6,"No",IF(G14&lt;=0,"No","Yes")))</f>
        <v>Yes</v>
      </c>
      <c r="I14" s="10">
        <v>-8.52</v>
      </c>
      <c r="J14" s="10">
        <v>-32.9</v>
      </c>
      <c r="K14" s="9" t="str">
        <f t="shared" si="0"/>
        <v>No</v>
      </c>
    </row>
    <row r="15" spans="1:11" x14ac:dyDescent="0.2">
      <c r="A15" s="3" t="s">
        <v>164</v>
      </c>
      <c r="B15" s="35" t="s">
        <v>213</v>
      </c>
      <c r="C15" s="9">
        <v>100</v>
      </c>
      <c r="D15" s="9" t="str">
        <f>IF($B15="N/A","N/A",IF(C15&gt;15,"No",IF(C15&lt;-15,"No","Yes")))</f>
        <v>N/A</v>
      </c>
      <c r="E15" s="9">
        <v>100</v>
      </c>
      <c r="F15" s="9" t="str">
        <f>IF($B15="N/A","N/A",IF(E15&gt;15,"No",IF(E15&lt;-15,"No","Yes")))</f>
        <v>N/A</v>
      </c>
      <c r="G15" s="9">
        <v>100</v>
      </c>
      <c r="H15" s="9" t="str">
        <f>IF($B15="N/A","N/A",IF(G15&gt;15,"No",IF(G15&lt;-15,"No","Yes")))</f>
        <v>N/A</v>
      </c>
      <c r="I15" s="10">
        <v>0</v>
      </c>
      <c r="J15" s="10">
        <v>0</v>
      </c>
      <c r="K15" s="9" t="str">
        <f t="shared" si="0"/>
        <v>Yes</v>
      </c>
    </row>
    <row r="16" spans="1:11" x14ac:dyDescent="0.2">
      <c r="A16" s="3" t="s">
        <v>165</v>
      </c>
      <c r="B16" s="35"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5" t="s">
        <v>275</v>
      </c>
      <c r="C17" s="9">
        <v>99.985180385000007</v>
      </c>
      <c r="D17" s="9" t="str">
        <f>IF($B17="N/A","N/A",IF(C17&gt;98,"Yes","No"))</f>
        <v>Yes</v>
      </c>
      <c r="E17" s="9">
        <v>99.957907195000004</v>
      </c>
      <c r="F17" s="9" t="str">
        <f>IF($B17="N/A","N/A",IF(E17&gt;98,"Yes","No"))</f>
        <v>Yes</v>
      </c>
      <c r="G17" s="9">
        <v>99.969754046999995</v>
      </c>
      <c r="H17" s="9" t="str">
        <f>IF($B17="N/A","N/A",IF(G17&gt;98,"Yes","No"))</f>
        <v>Yes</v>
      </c>
      <c r="I17" s="10">
        <v>-2.7E-2</v>
      </c>
      <c r="J17" s="10">
        <v>1.1900000000000001E-2</v>
      </c>
      <c r="K17" s="9" t="str">
        <f t="shared" si="0"/>
        <v>Yes</v>
      </c>
    </row>
    <row r="18" spans="1:11" x14ac:dyDescent="0.2">
      <c r="A18" s="3" t="s">
        <v>53</v>
      </c>
      <c r="B18" s="35" t="s">
        <v>275</v>
      </c>
      <c r="C18" s="9">
        <v>99.999885393</v>
      </c>
      <c r="D18" s="9" t="str">
        <f>IF($B18="N/A","N/A",IF(C18&gt;98,"Yes","No"))</f>
        <v>Yes</v>
      </c>
      <c r="E18" s="9">
        <v>99.987319322000005</v>
      </c>
      <c r="F18" s="9" t="str">
        <f>IF($B18="N/A","N/A",IF(E18&gt;98,"Yes","No"))</f>
        <v>Yes</v>
      </c>
      <c r="G18" s="9">
        <v>99.987089385000004</v>
      </c>
      <c r="H18" s="9" t="str">
        <f>IF($B18="N/A","N/A",IF(G18&gt;98,"Yes","No"))</f>
        <v>Yes</v>
      </c>
      <c r="I18" s="10">
        <v>-1.2999999999999999E-2</v>
      </c>
      <c r="J18" s="10">
        <v>0</v>
      </c>
      <c r="K18" s="9" t="str">
        <f t="shared" si="0"/>
        <v>Yes</v>
      </c>
    </row>
    <row r="19" spans="1:11" ht="12.75" customHeight="1" x14ac:dyDescent="0.2">
      <c r="A19" s="3" t="s">
        <v>678</v>
      </c>
      <c r="B19" s="35" t="s">
        <v>223</v>
      </c>
      <c r="C19" s="9">
        <v>99.767811699999996</v>
      </c>
      <c r="D19" s="9" t="str">
        <f>IF($B19="N/A","N/A",IF(C19&gt;100,"No",IF(C19&lt;98,"No","Yes")))</f>
        <v>Yes</v>
      </c>
      <c r="E19" s="9">
        <v>99.718747042000004</v>
      </c>
      <c r="F19" s="9" t="str">
        <f>IF($B19="N/A","N/A",IF(E19&gt;100,"No",IF(E19&lt;98,"No","Yes")))</f>
        <v>Yes</v>
      </c>
      <c r="G19" s="9">
        <v>99.658584173999998</v>
      </c>
      <c r="H19" s="9" t="str">
        <f>IF($B19="N/A","N/A",IF(G19&gt;100,"No",IF(G19&lt;98,"No","Yes")))</f>
        <v>Yes</v>
      </c>
      <c r="I19" s="10">
        <v>-4.9000000000000002E-2</v>
      </c>
      <c r="J19" s="10">
        <v>-0.06</v>
      </c>
      <c r="K19" s="9" t="str">
        <f>IF(J19="Div by 0", "N/A", IF(J19="N/A","N/A", IF(J19&gt;30, "No", IF(J19&lt;-30, "No", "Yes"))))</f>
        <v>Yes</v>
      </c>
    </row>
    <row r="20" spans="1:11" x14ac:dyDescent="0.2">
      <c r="A20" s="3" t="s">
        <v>679</v>
      </c>
      <c r="B20" s="35" t="s">
        <v>223</v>
      </c>
      <c r="C20" s="9">
        <v>99.999966291000007</v>
      </c>
      <c r="D20" s="9" t="str">
        <f>IF($B20="N/A","N/A",IF(C20&gt;100,"No",IF(C20&lt;98,"No","Yes")))</f>
        <v>Yes</v>
      </c>
      <c r="E20" s="9">
        <v>99.999991549000001</v>
      </c>
      <c r="F20" s="9" t="str">
        <f>IF($B20="N/A","N/A",IF(E20&gt;100,"No",IF(E20&lt;98,"No","Yes")))</f>
        <v>Yes</v>
      </c>
      <c r="G20" s="9">
        <v>99.999974117999997</v>
      </c>
      <c r="H20" s="9" t="str">
        <f>IF($B20="N/A","N/A",IF(G20&gt;100,"No",IF(G20&lt;98,"No","Yes")))</f>
        <v>Yes</v>
      </c>
      <c r="I20" s="10">
        <v>0</v>
      </c>
      <c r="J20" s="10">
        <v>0</v>
      </c>
      <c r="K20" s="9" t="str">
        <f>IF(J20="Div by 0", "N/A", IF(J20="N/A","N/A", IF(J20&gt;30, "No", IF(J20&lt;-30, "No", "Yes"))))</f>
        <v>Yes</v>
      </c>
    </row>
    <row r="21" spans="1:11" x14ac:dyDescent="0.2">
      <c r="A21" s="3" t="s">
        <v>680</v>
      </c>
      <c r="B21" s="35" t="s">
        <v>223</v>
      </c>
      <c r="C21" s="9">
        <v>99.999966291000007</v>
      </c>
      <c r="D21" s="9" t="str">
        <f>IF($B21="N/A","N/A",IF(C21&gt;100,"No",IF(C21&lt;98,"No","Yes")))</f>
        <v>Yes</v>
      </c>
      <c r="E21" s="9">
        <v>99.999991549000001</v>
      </c>
      <c r="F21" s="9" t="str">
        <f>IF($B21="N/A","N/A",IF(E21&gt;100,"No",IF(E21&lt;98,"No","Yes")))</f>
        <v>Yes</v>
      </c>
      <c r="G21" s="9">
        <v>99.999974117999997</v>
      </c>
      <c r="H21" s="9" t="str">
        <f>IF($B21="N/A","N/A",IF(G21&gt;100,"No",IF(G21&lt;98,"No","Yes")))</f>
        <v>Yes</v>
      </c>
      <c r="I21" s="10">
        <v>0</v>
      </c>
      <c r="J21" s="10">
        <v>0</v>
      </c>
      <c r="K21" s="9" t="str">
        <f>IF(J21="Div by 0", "N/A", IF(J21="N/A","N/A", IF(J21&gt;30, "No", IF(J21&lt;-30, "No", "Yes"))))</f>
        <v>Yes</v>
      </c>
    </row>
    <row r="22" spans="1:11" ht="15" customHeight="1" x14ac:dyDescent="0.2">
      <c r="A22" s="3" t="s">
        <v>1726</v>
      </c>
      <c r="B22" s="35" t="s">
        <v>213</v>
      </c>
      <c r="C22" s="9">
        <v>67.963003585999999</v>
      </c>
      <c r="D22" s="9" t="str">
        <f>IF($B22="N/A","N/A",IF(C22&gt;15,"No",IF(C22&lt;-15,"No","Yes")))</f>
        <v>N/A</v>
      </c>
      <c r="E22" s="9">
        <v>65.608960273999998</v>
      </c>
      <c r="F22" s="9" t="str">
        <f>IF($B22="N/A","N/A",IF(E22&gt;15,"No",IF(E22&lt;-15,"No","Yes")))</f>
        <v>N/A</v>
      </c>
      <c r="G22" s="9">
        <v>62.843589899000001</v>
      </c>
      <c r="H22" s="9" t="str">
        <f>IF($B22="N/A","N/A",IF(G22&gt;15,"No",IF(G22&lt;-15,"No","Yes")))</f>
        <v>N/A</v>
      </c>
      <c r="I22" s="10">
        <v>-3.46</v>
      </c>
      <c r="J22" s="10">
        <v>-4.21</v>
      </c>
      <c r="K22" s="9" t="str">
        <f t="shared" ref="K22:K31" si="1">IF(J22="Div by 0", "N/A", IF(J22="N/A","N/A", IF(J22&gt;30, "No", IF(J22&lt;-30, "No", "Yes"))))</f>
        <v>Yes</v>
      </c>
    </row>
    <row r="23" spans="1:11" x14ac:dyDescent="0.2">
      <c r="A23" s="3" t="s">
        <v>940</v>
      </c>
      <c r="B23" s="35" t="s">
        <v>213</v>
      </c>
      <c r="C23" s="9">
        <v>31.991868353000001</v>
      </c>
      <c r="D23" s="9" t="str">
        <f>IF($B23="N/A","N/A",IF(C23&gt;15,"No",IF(C23&lt;-15,"No","Yes")))</f>
        <v>N/A</v>
      </c>
      <c r="E23" s="9">
        <v>34.332500641999999</v>
      </c>
      <c r="F23" s="9" t="str">
        <f>IF($B23="N/A","N/A",IF(E23&gt;15,"No",IF(E23&lt;-15,"No","Yes")))</f>
        <v>N/A</v>
      </c>
      <c r="G23" s="9">
        <v>36.874211897999999</v>
      </c>
      <c r="H23" s="9" t="str">
        <f>IF($B23="N/A","N/A",IF(G23&gt;15,"No",IF(G23&lt;-15,"No","Yes")))</f>
        <v>N/A</v>
      </c>
      <c r="I23" s="10">
        <v>7.3159999999999998</v>
      </c>
      <c r="J23" s="10">
        <v>7.4029999999999996</v>
      </c>
      <c r="K23" s="9" t="str">
        <f t="shared" si="1"/>
        <v>Yes</v>
      </c>
    </row>
    <row r="24" spans="1:11" ht="25.5" x14ac:dyDescent="0.2">
      <c r="A24" s="3" t="s">
        <v>941</v>
      </c>
      <c r="B24" s="35" t="s">
        <v>213</v>
      </c>
      <c r="C24" s="9">
        <v>3.5040612300000003E-2</v>
      </c>
      <c r="D24" s="9" t="str">
        <f>IF($B24="N/A","N/A",IF(C24&gt;15,"No",IF(C24&lt;-15,"No","Yes")))</f>
        <v>N/A</v>
      </c>
      <c r="E24" s="9">
        <v>4.8372703099999997E-2</v>
      </c>
      <c r="F24" s="9" t="str">
        <f>IF($B24="N/A","N/A",IF(E24&gt;15,"No",IF(E24&lt;-15,"No","Yes")))</f>
        <v>N/A</v>
      </c>
      <c r="G24" s="9">
        <v>0.27272545320000002</v>
      </c>
      <c r="H24" s="9" t="str">
        <f>IF($B24="N/A","N/A",IF(G24&gt;15,"No",IF(G24&lt;-15,"No","Yes")))</f>
        <v>N/A</v>
      </c>
      <c r="I24" s="10">
        <v>38.049999999999997</v>
      </c>
      <c r="J24" s="10">
        <v>463.8</v>
      </c>
      <c r="K24" s="9" t="str">
        <f t="shared" si="1"/>
        <v>No</v>
      </c>
    </row>
    <row r="25" spans="1:11" x14ac:dyDescent="0.2">
      <c r="A25" s="3" t="s">
        <v>166</v>
      </c>
      <c r="B25" s="35" t="s">
        <v>213</v>
      </c>
      <c r="C25" s="9">
        <v>99.999966291000007</v>
      </c>
      <c r="D25" s="9" t="str">
        <f t="shared" ref="D25:D27" si="2">IF($B25="N/A","N/A",IF(C25&gt;15,"No",IF(C25&lt;-15,"No","Yes")))</f>
        <v>N/A</v>
      </c>
      <c r="E25" s="9">
        <v>99.999991549000001</v>
      </c>
      <c r="F25" s="9" t="str">
        <f t="shared" ref="F25:F27" si="3">IF($B25="N/A","N/A",IF(E25&gt;15,"No",IF(E25&lt;-15,"No","Yes")))</f>
        <v>N/A</v>
      </c>
      <c r="G25" s="9">
        <v>99.999974117999997</v>
      </c>
      <c r="H25" s="9" t="str">
        <f t="shared" ref="H25:H27" si="4">IF($B25="N/A","N/A",IF(G25&gt;15,"No",IF(G25&lt;-15,"No","Yes")))</f>
        <v>N/A</v>
      </c>
      <c r="I25" s="10">
        <v>0</v>
      </c>
      <c r="J25" s="10">
        <v>0</v>
      </c>
      <c r="K25" s="9" t="str">
        <f t="shared" si="1"/>
        <v>Yes</v>
      </c>
    </row>
    <row r="26" spans="1:11" x14ac:dyDescent="0.2">
      <c r="A26" s="3" t="s">
        <v>167</v>
      </c>
      <c r="B26" s="35" t="s">
        <v>213</v>
      </c>
      <c r="C26" s="9">
        <v>99.999966291000007</v>
      </c>
      <c r="D26" s="9" t="str">
        <f t="shared" si="2"/>
        <v>N/A</v>
      </c>
      <c r="E26" s="9">
        <v>99.999991549000001</v>
      </c>
      <c r="F26" s="9" t="str">
        <f t="shared" si="3"/>
        <v>N/A</v>
      </c>
      <c r="G26" s="9">
        <v>99.999974117999997</v>
      </c>
      <c r="H26" s="9" t="str">
        <f t="shared" si="4"/>
        <v>N/A</v>
      </c>
      <c r="I26" s="10">
        <v>0</v>
      </c>
      <c r="J26" s="10">
        <v>0</v>
      </c>
      <c r="K26" s="9" t="str">
        <f t="shared" si="1"/>
        <v>Yes</v>
      </c>
    </row>
    <row r="27" spans="1:11" x14ac:dyDescent="0.2">
      <c r="A27" s="3" t="s">
        <v>168</v>
      </c>
      <c r="B27" s="35" t="s">
        <v>213</v>
      </c>
      <c r="C27" s="9">
        <v>99.999966291000007</v>
      </c>
      <c r="D27" s="9" t="str">
        <f t="shared" si="2"/>
        <v>N/A</v>
      </c>
      <c r="E27" s="9">
        <v>99.999991549000001</v>
      </c>
      <c r="F27" s="9" t="str">
        <f t="shared" si="3"/>
        <v>N/A</v>
      </c>
      <c r="G27" s="9">
        <v>99.999974117999997</v>
      </c>
      <c r="H27" s="9" t="str">
        <f t="shared" si="4"/>
        <v>N/A</v>
      </c>
      <c r="I27" s="10">
        <v>0</v>
      </c>
      <c r="J27" s="10">
        <v>0</v>
      </c>
      <c r="K27" s="9" t="str">
        <f t="shared" si="1"/>
        <v>Yes</v>
      </c>
    </row>
    <row r="28" spans="1:11" x14ac:dyDescent="0.2">
      <c r="A28" s="3" t="s">
        <v>54</v>
      </c>
      <c r="B28" s="35" t="s">
        <v>213</v>
      </c>
      <c r="C28" s="9">
        <v>13.440999084</v>
      </c>
      <c r="D28" s="9" t="str">
        <f>IF($B28="N/A","N/A",IF(C28&gt;15,"No",IF(C28&lt;-15,"No","Yes")))</f>
        <v>N/A</v>
      </c>
      <c r="E28" s="9">
        <v>13.118061847</v>
      </c>
      <c r="F28" s="9" t="str">
        <f>IF($B28="N/A","N/A",IF(E28&gt;15,"No",IF(E28&lt;-15,"No","Yes")))</f>
        <v>N/A</v>
      </c>
      <c r="G28" s="9">
        <v>11.004021691</v>
      </c>
      <c r="H28" s="9" t="str">
        <f>IF($B28="N/A","N/A",IF(G28&gt;15,"No",IF(G28&lt;-15,"No","Yes")))</f>
        <v>N/A</v>
      </c>
      <c r="I28" s="10">
        <v>-2.4</v>
      </c>
      <c r="J28" s="10">
        <v>-16.100000000000001</v>
      </c>
      <c r="K28" s="9" t="str">
        <f t="shared" si="1"/>
        <v>Yes</v>
      </c>
    </row>
    <row r="29" spans="1:11" x14ac:dyDescent="0.2">
      <c r="A29" s="3" t="s">
        <v>55</v>
      </c>
      <c r="B29" s="35" t="s">
        <v>213</v>
      </c>
      <c r="C29" s="9">
        <v>86.558967206999995</v>
      </c>
      <c r="D29" s="9" t="str">
        <f>IF($B29="N/A","N/A",IF(C29&gt;15,"No",IF(C29&lt;-15,"No","Yes")))</f>
        <v>N/A</v>
      </c>
      <c r="E29" s="9">
        <v>86.881929701999994</v>
      </c>
      <c r="F29" s="9" t="str">
        <f>IF($B29="N/A","N/A",IF(E29&gt;15,"No",IF(E29&lt;-15,"No","Yes")))</f>
        <v>N/A</v>
      </c>
      <c r="G29" s="9">
        <v>88.995952427000006</v>
      </c>
      <c r="H29" s="9" t="str">
        <f>IF($B29="N/A","N/A",IF(G29&gt;15,"No",IF(G29&lt;-15,"No","Yes")))</f>
        <v>N/A</v>
      </c>
      <c r="I29" s="10">
        <v>0.37309999999999999</v>
      </c>
      <c r="J29" s="10">
        <v>2.4329999999999998</v>
      </c>
      <c r="K29" s="9" t="str">
        <f t="shared" si="1"/>
        <v>Yes</v>
      </c>
    </row>
    <row r="30" spans="1:11" x14ac:dyDescent="0.2">
      <c r="A30" s="3" t="s">
        <v>56</v>
      </c>
      <c r="B30" s="35" t="s">
        <v>213</v>
      </c>
      <c r="C30" s="9">
        <v>77.659528117999997</v>
      </c>
      <c r="D30" s="9" t="str">
        <f>IF($B30="N/A","N/A",IF(C30&gt;15,"No",IF(C30&lt;-15,"No","Yes")))</f>
        <v>N/A</v>
      </c>
      <c r="E30" s="9">
        <v>77.656205632999999</v>
      </c>
      <c r="F30" s="9" t="str">
        <f>IF($B30="N/A","N/A",IF(E30&gt;15,"No",IF(E30&lt;-15,"No","Yes")))</f>
        <v>N/A</v>
      </c>
      <c r="G30" s="9">
        <v>80.323279565999997</v>
      </c>
      <c r="H30" s="9" t="str">
        <f>IF($B30="N/A","N/A",IF(G30&gt;15,"No",IF(G30&lt;-15,"No","Yes")))</f>
        <v>N/A</v>
      </c>
      <c r="I30" s="10">
        <v>-4.0000000000000001E-3</v>
      </c>
      <c r="J30" s="10">
        <v>3.4340000000000002</v>
      </c>
      <c r="K30" s="9" t="str">
        <f t="shared" si="1"/>
        <v>Yes</v>
      </c>
    </row>
    <row r="31" spans="1:11" x14ac:dyDescent="0.2">
      <c r="A31" s="3" t="s">
        <v>57</v>
      </c>
      <c r="B31" s="35" t="s">
        <v>213</v>
      </c>
      <c r="C31" s="9">
        <v>17.699731279000002</v>
      </c>
      <c r="D31" s="9" t="str">
        <f>IF($B31="N/A","N/A",IF(C31&gt;15,"No",IF(C31&lt;-15,"No","Yes")))</f>
        <v>N/A</v>
      </c>
      <c r="E31" s="9">
        <v>15.524426355999999</v>
      </c>
      <c r="F31" s="9" t="str">
        <f>IF($B31="N/A","N/A",IF(E31&gt;15,"No",IF(E31&lt;-15,"No","Yes")))</f>
        <v>N/A</v>
      </c>
      <c r="G31" s="9">
        <v>14.956660016000001</v>
      </c>
      <c r="H31" s="9" t="str">
        <f>IF($B31="N/A","N/A",IF(G31&gt;15,"No",IF(G31&lt;-15,"No","Yes")))</f>
        <v>N/A</v>
      </c>
      <c r="I31" s="10">
        <v>-12.3</v>
      </c>
      <c r="J31" s="10">
        <v>-3.66</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2" t="s">
        <v>12</v>
      </c>
      <c r="B6" s="85" t="s">
        <v>213</v>
      </c>
      <c r="C6" s="36">
        <v>0</v>
      </c>
      <c r="D6" s="9" t="str">
        <f t="shared" ref="D6:F18" si="0">IF($B6="N/A","N/A",IF(C6&lt;0,"No","Yes"))</f>
        <v>N/A</v>
      </c>
      <c r="E6" s="36">
        <v>0</v>
      </c>
      <c r="F6" s="9" t="str">
        <f t="shared" si="0"/>
        <v>N/A</v>
      </c>
      <c r="G6" s="36">
        <v>0</v>
      </c>
      <c r="H6" s="9" t="str">
        <f t="shared" ref="H6:H18" si="1">IF($B6="N/A","N/A",IF(G6&lt;0,"No","Yes"))</f>
        <v>N/A</v>
      </c>
      <c r="I6" s="10" t="s">
        <v>1747</v>
      </c>
      <c r="J6" s="10" t="s">
        <v>1747</v>
      </c>
      <c r="K6" s="9" t="str">
        <f t="shared" ref="K6:K18" si="2">IF(J6="Div by 0", "N/A", IF(J6="N/A","N/A", IF(J6&gt;30, "No", IF(J6&lt;-30, "No", "Yes"))))</f>
        <v>N/A</v>
      </c>
    </row>
    <row r="7" spans="1:11" x14ac:dyDescent="0.2">
      <c r="A7" s="26" t="s">
        <v>445</v>
      </c>
      <c r="B7" s="85" t="s">
        <v>213</v>
      </c>
      <c r="C7" s="9" t="s">
        <v>1747</v>
      </c>
      <c r="D7" s="9" t="str">
        <f t="shared" si="0"/>
        <v>N/A</v>
      </c>
      <c r="E7" s="9" t="s">
        <v>1747</v>
      </c>
      <c r="F7" s="9" t="str">
        <f t="shared" si="0"/>
        <v>N/A</v>
      </c>
      <c r="G7" s="9" t="s">
        <v>1747</v>
      </c>
      <c r="H7" s="9" t="str">
        <f t="shared" si="1"/>
        <v>N/A</v>
      </c>
      <c r="I7" s="10" t="s">
        <v>1747</v>
      </c>
      <c r="J7" s="10" t="s">
        <v>1747</v>
      </c>
      <c r="K7" s="9" t="str">
        <f t="shared" si="2"/>
        <v>N/A</v>
      </c>
    </row>
    <row r="8" spans="1:11" x14ac:dyDescent="0.2">
      <c r="A8" s="26" t="s">
        <v>446</v>
      </c>
      <c r="B8" s="85" t="s">
        <v>213</v>
      </c>
      <c r="C8" s="9" t="s">
        <v>1747</v>
      </c>
      <c r="D8" s="9" t="str">
        <f t="shared" si="0"/>
        <v>N/A</v>
      </c>
      <c r="E8" s="9" t="s">
        <v>1747</v>
      </c>
      <c r="F8" s="9" t="str">
        <f t="shared" si="0"/>
        <v>N/A</v>
      </c>
      <c r="G8" s="9" t="s">
        <v>1747</v>
      </c>
      <c r="H8" s="9" t="str">
        <f t="shared" si="1"/>
        <v>N/A</v>
      </c>
      <c r="I8" s="10" t="s">
        <v>1747</v>
      </c>
      <c r="J8" s="10" t="s">
        <v>1747</v>
      </c>
      <c r="K8" s="9" t="str">
        <f t="shared" si="2"/>
        <v>N/A</v>
      </c>
    </row>
    <row r="9" spans="1:11" x14ac:dyDescent="0.2">
      <c r="A9" s="26" t="s">
        <v>447</v>
      </c>
      <c r="B9" s="85" t="s">
        <v>213</v>
      </c>
      <c r="C9" s="9" t="s">
        <v>1747</v>
      </c>
      <c r="D9" s="9" t="str">
        <f t="shared" si="0"/>
        <v>N/A</v>
      </c>
      <c r="E9" s="9" t="s">
        <v>1747</v>
      </c>
      <c r="F9" s="9" t="str">
        <f t="shared" si="0"/>
        <v>N/A</v>
      </c>
      <c r="G9" s="9" t="s">
        <v>1747</v>
      </c>
      <c r="H9" s="9" t="str">
        <f t="shared" si="1"/>
        <v>N/A</v>
      </c>
      <c r="I9" s="10" t="s">
        <v>1747</v>
      </c>
      <c r="J9" s="10" t="s">
        <v>1747</v>
      </c>
      <c r="K9" s="9" t="str">
        <f t="shared" si="2"/>
        <v>N/A</v>
      </c>
    </row>
    <row r="10" spans="1:11" x14ac:dyDescent="0.2">
      <c r="A10" s="26" t="s">
        <v>448</v>
      </c>
      <c r="B10" s="85" t="s">
        <v>213</v>
      </c>
      <c r="C10" s="9" t="s">
        <v>1747</v>
      </c>
      <c r="D10" s="9" t="str">
        <f t="shared" si="0"/>
        <v>N/A</v>
      </c>
      <c r="E10" s="9" t="s">
        <v>1747</v>
      </c>
      <c r="F10" s="9" t="str">
        <f t="shared" si="0"/>
        <v>N/A</v>
      </c>
      <c r="G10" s="9" t="s">
        <v>1747</v>
      </c>
      <c r="H10" s="9" t="str">
        <f t="shared" si="1"/>
        <v>N/A</v>
      </c>
      <c r="I10" s="10" t="s">
        <v>1747</v>
      </c>
      <c r="J10" s="10" t="s">
        <v>1747</v>
      </c>
      <c r="K10" s="9" t="str">
        <f t="shared" si="2"/>
        <v>N/A</v>
      </c>
    </row>
    <row r="11" spans="1:11" x14ac:dyDescent="0.2">
      <c r="A11" s="2" t="s">
        <v>207</v>
      </c>
      <c r="B11" s="85" t="s">
        <v>213</v>
      </c>
      <c r="C11" s="9" t="s">
        <v>1747</v>
      </c>
      <c r="D11" s="9" t="str">
        <f t="shared" si="0"/>
        <v>N/A</v>
      </c>
      <c r="E11" s="9" t="s">
        <v>1747</v>
      </c>
      <c r="F11" s="9" t="str">
        <f t="shared" si="0"/>
        <v>N/A</v>
      </c>
      <c r="G11" s="9" t="s">
        <v>1747</v>
      </c>
      <c r="H11" s="9" t="str">
        <f t="shared" si="1"/>
        <v>N/A</v>
      </c>
      <c r="I11" s="10" t="s">
        <v>1747</v>
      </c>
      <c r="J11" s="10" t="s">
        <v>1747</v>
      </c>
      <c r="K11" s="9" t="str">
        <f t="shared" si="2"/>
        <v>N/A</v>
      </c>
    </row>
    <row r="12" spans="1:11" x14ac:dyDescent="0.2">
      <c r="A12" s="2" t="s">
        <v>939</v>
      </c>
      <c r="B12" s="85" t="s">
        <v>213</v>
      </c>
      <c r="C12" s="9" t="s">
        <v>1747</v>
      </c>
      <c r="D12" s="9" t="str">
        <f t="shared" si="0"/>
        <v>N/A</v>
      </c>
      <c r="E12" s="9" t="s">
        <v>1747</v>
      </c>
      <c r="F12" s="9" t="str">
        <f t="shared" si="0"/>
        <v>N/A</v>
      </c>
      <c r="G12" s="9" t="s">
        <v>1747</v>
      </c>
      <c r="H12" s="9" t="str">
        <f t="shared" si="1"/>
        <v>N/A</v>
      </c>
      <c r="I12" s="10" t="s">
        <v>1747</v>
      </c>
      <c r="J12" s="10" t="s">
        <v>1747</v>
      </c>
      <c r="K12" s="9" t="str">
        <f t="shared" si="2"/>
        <v>N/A</v>
      </c>
    </row>
    <row r="13" spans="1:11" x14ac:dyDescent="0.2">
      <c r="A13" s="2" t="s">
        <v>51</v>
      </c>
      <c r="B13" s="85" t="s">
        <v>213</v>
      </c>
      <c r="C13" s="9" t="s">
        <v>1747</v>
      </c>
      <c r="D13" s="9" t="str">
        <f t="shared" si="0"/>
        <v>N/A</v>
      </c>
      <c r="E13" s="9" t="s">
        <v>1747</v>
      </c>
      <c r="F13" s="9" t="str">
        <f t="shared" si="0"/>
        <v>N/A</v>
      </c>
      <c r="G13" s="9" t="s">
        <v>1747</v>
      </c>
      <c r="H13" s="9" t="str">
        <f t="shared" si="1"/>
        <v>N/A</v>
      </c>
      <c r="I13" s="10" t="s">
        <v>1747</v>
      </c>
      <c r="J13" s="10" t="s">
        <v>1747</v>
      </c>
      <c r="K13" s="9" t="str">
        <f t="shared" si="2"/>
        <v>N/A</v>
      </c>
    </row>
    <row r="14" spans="1:11" x14ac:dyDescent="0.2">
      <c r="A14" s="2" t="s">
        <v>52</v>
      </c>
      <c r="B14" s="85" t="s">
        <v>213</v>
      </c>
      <c r="C14" s="9" t="s">
        <v>1747</v>
      </c>
      <c r="D14" s="9" t="str">
        <f t="shared" si="0"/>
        <v>N/A</v>
      </c>
      <c r="E14" s="9" t="s">
        <v>1747</v>
      </c>
      <c r="F14" s="9" t="str">
        <f t="shared" si="0"/>
        <v>N/A</v>
      </c>
      <c r="G14" s="9" t="s">
        <v>1747</v>
      </c>
      <c r="H14" s="9" t="str">
        <f t="shared" si="1"/>
        <v>N/A</v>
      </c>
      <c r="I14" s="10" t="s">
        <v>1747</v>
      </c>
      <c r="J14" s="10" t="s">
        <v>1747</v>
      </c>
      <c r="K14" s="9" t="str">
        <f t="shared" si="2"/>
        <v>N/A</v>
      </c>
    </row>
    <row r="15" spans="1:11" x14ac:dyDescent="0.2">
      <c r="A15" s="2" t="s">
        <v>164</v>
      </c>
      <c r="B15" s="85" t="s">
        <v>213</v>
      </c>
      <c r="C15" s="9" t="s">
        <v>1747</v>
      </c>
      <c r="D15" s="9" t="str">
        <f t="shared" si="0"/>
        <v>N/A</v>
      </c>
      <c r="E15" s="9" t="s">
        <v>1747</v>
      </c>
      <c r="F15" s="9" t="str">
        <f t="shared" si="0"/>
        <v>N/A</v>
      </c>
      <c r="G15" s="9" t="s">
        <v>1747</v>
      </c>
      <c r="H15" s="9" t="str">
        <f t="shared" si="1"/>
        <v>N/A</v>
      </c>
      <c r="I15" s="10" t="s">
        <v>1747</v>
      </c>
      <c r="J15" s="10" t="s">
        <v>1747</v>
      </c>
      <c r="K15" s="9" t="str">
        <f t="shared" si="2"/>
        <v>N/A</v>
      </c>
    </row>
    <row r="16" spans="1:11" x14ac:dyDescent="0.2">
      <c r="A16" s="2" t="s">
        <v>165</v>
      </c>
      <c r="B16" s="85" t="s">
        <v>213</v>
      </c>
      <c r="C16" s="9" t="s">
        <v>1747</v>
      </c>
      <c r="D16" s="9" t="str">
        <f t="shared" si="0"/>
        <v>N/A</v>
      </c>
      <c r="E16" s="9" t="s">
        <v>1747</v>
      </c>
      <c r="F16" s="9" t="str">
        <f t="shared" si="0"/>
        <v>N/A</v>
      </c>
      <c r="G16" s="9" t="s">
        <v>1747</v>
      </c>
      <c r="H16" s="9" t="str">
        <f t="shared" si="1"/>
        <v>N/A</v>
      </c>
      <c r="I16" s="10" t="s">
        <v>1747</v>
      </c>
      <c r="J16" s="10" t="s">
        <v>1747</v>
      </c>
      <c r="K16" s="9" t="str">
        <f t="shared" si="2"/>
        <v>N/A</v>
      </c>
    </row>
    <row r="17" spans="1:11" x14ac:dyDescent="0.2">
      <c r="A17" s="2" t="s">
        <v>21</v>
      </c>
      <c r="B17" s="85" t="s">
        <v>213</v>
      </c>
      <c r="C17" s="9" t="s">
        <v>1747</v>
      </c>
      <c r="D17" s="9" t="str">
        <f t="shared" si="0"/>
        <v>N/A</v>
      </c>
      <c r="E17" s="9" t="s">
        <v>1747</v>
      </c>
      <c r="F17" s="9" t="str">
        <f t="shared" si="0"/>
        <v>N/A</v>
      </c>
      <c r="G17" s="9" t="s">
        <v>1747</v>
      </c>
      <c r="H17" s="9" t="str">
        <f t="shared" si="1"/>
        <v>N/A</v>
      </c>
      <c r="I17" s="10" t="s">
        <v>1747</v>
      </c>
      <c r="J17" s="10" t="s">
        <v>1747</v>
      </c>
      <c r="K17" s="9" t="str">
        <f t="shared" si="2"/>
        <v>N/A</v>
      </c>
    </row>
    <row r="18" spans="1:11" x14ac:dyDescent="0.2">
      <c r="A18" s="2" t="s">
        <v>53</v>
      </c>
      <c r="B18" s="85" t="s">
        <v>213</v>
      </c>
      <c r="C18" s="9" t="s">
        <v>1747</v>
      </c>
      <c r="D18" s="9" t="str">
        <f t="shared" si="0"/>
        <v>N/A</v>
      </c>
      <c r="E18" s="9" t="s">
        <v>1747</v>
      </c>
      <c r="F18" s="9" t="str">
        <f t="shared" si="0"/>
        <v>N/A</v>
      </c>
      <c r="G18" s="9" t="s">
        <v>1747</v>
      </c>
      <c r="H18" s="9" t="str">
        <f t="shared" si="1"/>
        <v>N/A</v>
      </c>
      <c r="I18" s="10" t="s">
        <v>1747</v>
      </c>
      <c r="J18" s="10" t="s">
        <v>1747</v>
      </c>
      <c r="K18" s="9" t="str">
        <f t="shared" si="2"/>
        <v>N/A</v>
      </c>
    </row>
    <row r="19" spans="1:11" x14ac:dyDescent="0.2">
      <c r="A19" s="3" t="s">
        <v>678</v>
      </c>
      <c r="B19" s="85" t="s">
        <v>213</v>
      </c>
      <c r="C19" s="9" t="s">
        <v>1747</v>
      </c>
      <c r="D19" s="9" t="str">
        <f t="shared" ref="D19:D21" si="3">IF($B19="N/A","N/A",IF(C19&lt;0,"No","Yes"))</f>
        <v>N/A</v>
      </c>
      <c r="E19" s="9" t="s">
        <v>1747</v>
      </c>
      <c r="F19" s="9" t="str">
        <f t="shared" ref="F19:F21" si="4">IF($B19="N/A","N/A",IF(E19&lt;0,"No","Yes"))</f>
        <v>N/A</v>
      </c>
      <c r="G19" s="9" t="s">
        <v>1747</v>
      </c>
      <c r="H19" s="9" t="str">
        <f t="shared" ref="H19:H21" si="5">IF($B19="N/A","N/A",IF(G19&lt;0,"No","Yes"))</f>
        <v>N/A</v>
      </c>
      <c r="I19" s="10" t="s">
        <v>1747</v>
      </c>
      <c r="J19" s="10" t="s">
        <v>1747</v>
      </c>
      <c r="K19" s="9" t="str">
        <f>IF(J19="Div by 0", "N/A", IF(J19="N/A","N/A", IF(J19&gt;30, "No", IF(J19&lt;-30, "No", "Yes"))))</f>
        <v>N/A</v>
      </c>
    </row>
    <row r="20" spans="1:11" x14ac:dyDescent="0.2">
      <c r="A20" s="3" t="s">
        <v>679</v>
      </c>
      <c r="B20" s="85" t="s">
        <v>213</v>
      </c>
      <c r="C20" s="9" t="s">
        <v>1747</v>
      </c>
      <c r="D20" s="9" t="str">
        <f t="shared" si="3"/>
        <v>N/A</v>
      </c>
      <c r="E20" s="9" t="s">
        <v>1747</v>
      </c>
      <c r="F20" s="9" t="str">
        <f t="shared" si="4"/>
        <v>N/A</v>
      </c>
      <c r="G20" s="9" t="s">
        <v>1747</v>
      </c>
      <c r="H20" s="9" t="str">
        <f t="shared" si="5"/>
        <v>N/A</v>
      </c>
      <c r="I20" s="10" t="s">
        <v>1747</v>
      </c>
      <c r="J20" s="10" t="s">
        <v>1747</v>
      </c>
      <c r="K20" s="9" t="str">
        <f>IF(J20="Div by 0", "N/A", IF(J20="N/A","N/A", IF(J20&gt;30, "No", IF(J20&lt;-30, "No", "Yes"))))</f>
        <v>N/A</v>
      </c>
    </row>
    <row r="21" spans="1:11" x14ac:dyDescent="0.2">
      <c r="A21" s="3" t="s">
        <v>680</v>
      </c>
      <c r="B21" s="85" t="s">
        <v>213</v>
      </c>
      <c r="C21" s="9" t="s">
        <v>1747</v>
      </c>
      <c r="D21" s="9" t="str">
        <f t="shared" si="3"/>
        <v>N/A</v>
      </c>
      <c r="E21" s="9" t="s">
        <v>1747</v>
      </c>
      <c r="F21" s="9" t="str">
        <f t="shared" si="4"/>
        <v>N/A</v>
      </c>
      <c r="G21" s="9" t="s">
        <v>1747</v>
      </c>
      <c r="H21" s="9" t="str">
        <f t="shared" si="5"/>
        <v>N/A</v>
      </c>
      <c r="I21" s="10" t="s">
        <v>1747</v>
      </c>
      <c r="J21" s="10" t="s">
        <v>1747</v>
      </c>
      <c r="K21" s="9" t="str">
        <f>IF(J21="Div by 0", "N/A", IF(J21="N/A","N/A", IF(J21&gt;30, "No", IF(J21&lt;-30, "No", "Yes"))))</f>
        <v>N/A</v>
      </c>
    </row>
    <row r="22" spans="1:11" ht="16.5" customHeight="1" x14ac:dyDescent="0.2">
      <c r="A22" s="3" t="s">
        <v>1726</v>
      </c>
      <c r="B22" s="85" t="s">
        <v>213</v>
      </c>
      <c r="C22" s="9" t="s">
        <v>1747</v>
      </c>
      <c r="D22" s="9" t="str">
        <f t="shared" ref="D22:D31" si="6">IF($B22="N/A","N/A",IF(C22&lt;0,"No","Yes"))</f>
        <v>N/A</v>
      </c>
      <c r="E22" s="9" t="s">
        <v>1747</v>
      </c>
      <c r="F22" s="9" t="str">
        <f t="shared" ref="F22:F31" si="7">IF($B22="N/A","N/A",IF(E22&lt;0,"No","Yes"))</f>
        <v>N/A</v>
      </c>
      <c r="G22" s="9" t="s">
        <v>1747</v>
      </c>
      <c r="I22" s="10" t="s">
        <v>1747</v>
      </c>
      <c r="J22" s="10" t="s">
        <v>1747</v>
      </c>
      <c r="K22" s="9" t="str">
        <f t="shared" ref="K22:K31" si="8">IF(J22="Div by 0", "N/A", IF(J22="N/A","N/A", IF(J22&gt;30, "No", IF(J22&lt;-30, "No", "Yes"))))</f>
        <v>N/A</v>
      </c>
    </row>
    <row r="23" spans="1:11" x14ac:dyDescent="0.2">
      <c r="A23" s="3" t="s">
        <v>942</v>
      </c>
      <c r="B23" s="85" t="s">
        <v>213</v>
      </c>
      <c r="C23" s="9" t="s">
        <v>1747</v>
      </c>
      <c r="D23" s="9" t="str">
        <f t="shared" si="6"/>
        <v>N/A</v>
      </c>
      <c r="E23" s="9" t="s">
        <v>1747</v>
      </c>
      <c r="F23" s="9" t="str">
        <f t="shared" si="7"/>
        <v>N/A</v>
      </c>
      <c r="G23" s="9" t="s">
        <v>1747</v>
      </c>
      <c r="H23" s="9" t="str">
        <f t="shared" ref="H23:H31" si="9">IF($B23="N/A","N/A",IF(G23&lt;0,"No","Yes"))</f>
        <v>N/A</v>
      </c>
      <c r="I23" s="10" t="s">
        <v>1747</v>
      </c>
      <c r="J23" s="10" t="s">
        <v>1747</v>
      </c>
      <c r="K23" s="9" t="str">
        <f t="shared" si="8"/>
        <v>N/A</v>
      </c>
    </row>
    <row r="24" spans="1:11" ht="25.5" x14ac:dyDescent="0.2">
      <c r="A24" s="3" t="s">
        <v>943</v>
      </c>
      <c r="B24" s="85" t="s">
        <v>213</v>
      </c>
      <c r="C24" s="9" t="s">
        <v>1747</v>
      </c>
      <c r="D24" s="9" t="str">
        <f t="shared" si="6"/>
        <v>N/A</v>
      </c>
      <c r="E24" s="9" t="s">
        <v>1747</v>
      </c>
      <c r="F24" s="9" t="str">
        <f t="shared" si="7"/>
        <v>N/A</v>
      </c>
      <c r="G24" s="9" t="s">
        <v>1747</v>
      </c>
      <c r="H24" s="9" t="str">
        <f t="shared" si="9"/>
        <v>N/A</v>
      </c>
      <c r="I24" s="10" t="s">
        <v>1747</v>
      </c>
      <c r="J24" s="10" t="s">
        <v>1747</v>
      </c>
      <c r="K24" s="9" t="str">
        <f t="shared" si="8"/>
        <v>N/A</v>
      </c>
    </row>
    <row r="25" spans="1:11" x14ac:dyDescent="0.2">
      <c r="A25" s="2" t="s">
        <v>166</v>
      </c>
      <c r="B25" s="85" t="s">
        <v>213</v>
      </c>
      <c r="C25" s="9" t="s">
        <v>1747</v>
      </c>
      <c r="D25" s="9" t="str">
        <f t="shared" si="6"/>
        <v>N/A</v>
      </c>
      <c r="E25" s="9" t="s">
        <v>1747</v>
      </c>
      <c r="F25" s="9" t="str">
        <f t="shared" si="7"/>
        <v>N/A</v>
      </c>
      <c r="G25" s="9" t="s">
        <v>1747</v>
      </c>
      <c r="H25" s="9" t="str">
        <f t="shared" si="9"/>
        <v>N/A</v>
      </c>
      <c r="I25" s="10" t="s">
        <v>1747</v>
      </c>
      <c r="J25" s="10" t="s">
        <v>1747</v>
      </c>
      <c r="K25" s="9" t="str">
        <f t="shared" si="8"/>
        <v>N/A</v>
      </c>
    </row>
    <row r="26" spans="1:11" x14ac:dyDescent="0.2">
      <c r="A26" s="2" t="s">
        <v>167</v>
      </c>
      <c r="B26" s="85" t="s">
        <v>213</v>
      </c>
      <c r="C26" s="9" t="s">
        <v>1747</v>
      </c>
      <c r="D26" s="9" t="str">
        <f t="shared" si="6"/>
        <v>N/A</v>
      </c>
      <c r="E26" s="9" t="s">
        <v>1747</v>
      </c>
      <c r="F26" s="9" t="str">
        <f t="shared" si="7"/>
        <v>N/A</v>
      </c>
      <c r="G26" s="9" t="s">
        <v>1747</v>
      </c>
      <c r="H26" s="9" t="str">
        <f t="shared" si="9"/>
        <v>N/A</v>
      </c>
      <c r="I26" s="10" t="s">
        <v>1747</v>
      </c>
      <c r="J26" s="10" t="s">
        <v>1747</v>
      </c>
      <c r="K26" s="9" t="str">
        <f t="shared" si="8"/>
        <v>N/A</v>
      </c>
    </row>
    <row r="27" spans="1:11" x14ac:dyDescent="0.2">
      <c r="A27" s="2" t="s">
        <v>168</v>
      </c>
      <c r="B27" s="85" t="s">
        <v>213</v>
      </c>
      <c r="C27" s="9" t="s">
        <v>1747</v>
      </c>
      <c r="D27" s="9" t="str">
        <f t="shared" si="6"/>
        <v>N/A</v>
      </c>
      <c r="E27" s="9" t="s">
        <v>1747</v>
      </c>
      <c r="F27" s="9" t="str">
        <f t="shared" si="7"/>
        <v>N/A</v>
      </c>
      <c r="G27" s="9" t="s">
        <v>1747</v>
      </c>
      <c r="H27" s="9" t="str">
        <f t="shared" si="9"/>
        <v>N/A</v>
      </c>
      <c r="I27" s="10" t="s">
        <v>1747</v>
      </c>
      <c r="J27" s="10" t="s">
        <v>1747</v>
      </c>
      <c r="K27" s="9" t="str">
        <f t="shared" si="8"/>
        <v>N/A</v>
      </c>
    </row>
    <row r="28" spans="1:11" x14ac:dyDescent="0.2">
      <c r="A28" s="2" t="s">
        <v>54</v>
      </c>
      <c r="B28" s="85" t="s">
        <v>213</v>
      </c>
      <c r="C28" s="9" t="s">
        <v>1747</v>
      </c>
      <c r="D28" s="9" t="str">
        <f t="shared" si="6"/>
        <v>N/A</v>
      </c>
      <c r="E28" s="9" t="s">
        <v>1747</v>
      </c>
      <c r="F28" s="9" t="str">
        <f t="shared" si="7"/>
        <v>N/A</v>
      </c>
      <c r="G28" s="9" t="s">
        <v>1747</v>
      </c>
      <c r="H28" s="9" t="str">
        <f t="shared" si="9"/>
        <v>N/A</v>
      </c>
      <c r="I28" s="10" t="s">
        <v>1747</v>
      </c>
      <c r="J28" s="10" t="s">
        <v>1747</v>
      </c>
      <c r="K28" s="9" t="str">
        <f t="shared" si="8"/>
        <v>N/A</v>
      </c>
    </row>
    <row r="29" spans="1:11" x14ac:dyDescent="0.2">
      <c r="A29" s="2" t="s">
        <v>55</v>
      </c>
      <c r="B29" s="85" t="s">
        <v>213</v>
      </c>
      <c r="C29" s="9" t="s">
        <v>1747</v>
      </c>
      <c r="D29" s="9" t="str">
        <f t="shared" si="6"/>
        <v>N/A</v>
      </c>
      <c r="E29" s="9" t="s">
        <v>1747</v>
      </c>
      <c r="F29" s="9" t="str">
        <f t="shared" si="7"/>
        <v>N/A</v>
      </c>
      <c r="G29" s="9" t="s">
        <v>1747</v>
      </c>
      <c r="H29" s="9" t="str">
        <f t="shared" si="9"/>
        <v>N/A</v>
      </c>
      <c r="I29" s="10" t="s">
        <v>1747</v>
      </c>
      <c r="J29" s="10" t="s">
        <v>1747</v>
      </c>
      <c r="K29" s="9" t="str">
        <f t="shared" si="8"/>
        <v>N/A</v>
      </c>
    </row>
    <row r="30" spans="1:11" x14ac:dyDescent="0.2">
      <c r="A30" s="2" t="s">
        <v>56</v>
      </c>
      <c r="B30" s="85" t="s">
        <v>213</v>
      </c>
      <c r="C30" s="9" t="s">
        <v>1747</v>
      </c>
      <c r="D30" s="9" t="str">
        <f t="shared" si="6"/>
        <v>N/A</v>
      </c>
      <c r="E30" s="9" t="s">
        <v>1747</v>
      </c>
      <c r="F30" s="9" t="str">
        <f t="shared" si="7"/>
        <v>N/A</v>
      </c>
      <c r="G30" s="9" t="s">
        <v>1747</v>
      </c>
      <c r="H30" s="9" t="str">
        <f t="shared" si="9"/>
        <v>N/A</v>
      </c>
      <c r="I30" s="10" t="s">
        <v>1747</v>
      </c>
      <c r="J30" s="10" t="s">
        <v>1747</v>
      </c>
      <c r="K30" s="9" t="str">
        <f t="shared" si="8"/>
        <v>N/A</v>
      </c>
    </row>
    <row r="31" spans="1:11" x14ac:dyDescent="0.2">
      <c r="A31" s="2" t="s">
        <v>57</v>
      </c>
      <c r="B31" s="85" t="s">
        <v>213</v>
      </c>
      <c r="C31" s="9" t="s">
        <v>1747</v>
      </c>
      <c r="D31" s="9" t="str">
        <f t="shared" si="6"/>
        <v>N/A</v>
      </c>
      <c r="E31" s="9" t="s">
        <v>1747</v>
      </c>
      <c r="F31" s="9" t="str">
        <f t="shared" si="7"/>
        <v>N/A</v>
      </c>
      <c r="G31" s="9" t="s">
        <v>1747</v>
      </c>
      <c r="H31" s="9" t="str">
        <f t="shared" si="9"/>
        <v>N/A</v>
      </c>
      <c r="I31" s="10" t="s">
        <v>1747</v>
      </c>
      <c r="J31" s="10" t="s">
        <v>1747</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x14ac:dyDescent="0.2">
      <c r="A2" s="154" t="s">
        <v>1604</v>
      </c>
      <c r="B2" s="155"/>
      <c r="C2" s="155"/>
      <c r="D2" s="155"/>
      <c r="E2" s="155"/>
      <c r="F2" s="155"/>
      <c r="G2" s="155"/>
      <c r="H2" s="155"/>
      <c r="I2" s="155"/>
      <c r="J2" s="155"/>
      <c r="K2" s="155"/>
      <c r="L2" s="156"/>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s="81" customFormat="1" ht="63" customHeight="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s="28" customFormat="1" ht="12.75" customHeight="1" x14ac:dyDescent="0.2">
      <c r="A6" s="2" t="s">
        <v>345</v>
      </c>
      <c r="B6" s="44" t="s">
        <v>213</v>
      </c>
      <c r="C6" s="27">
        <v>7</v>
      </c>
      <c r="D6" s="44" t="s">
        <v>213</v>
      </c>
      <c r="E6" s="27">
        <v>7</v>
      </c>
      <c r="F6" s="44" t="s">
        <v>213</v>
      </c>
      <c r="G6" s="27">
        <v>7</v>
      </c>
      <c r="H6" s="44" t="s">
        <v>213</v>
      </c>
      <c r="I6" s="136" t="s">
        <v>213</v>
      </c>
      <c r="J6" s="136" t="s">
        <v>213</v>
      </c>
      <c r="K6" s="44" t="s">
        <v>213</v>
      </c>
      <c r="L6" s="44" t="s">
        <v>213</v>
      </c>
    </row>
    <row r="7" spans="1:12" x14ac:dyDescent="0.2">
      <c r="A7" s="3" t="s">
        <v>17</v>
      </c>
      <c r="B7" s="30" t="s">
        <v>213</v>
      </c>
      <c r="C7" s="31">
        <v>1275965</v>
      </c>
      <c r="D7" s="82" t="str">
        <f>IF($B7="N/A","N/A",IF(C7&gt;10,"No",IF(C7&lt;-10,"No","Yes")))</f>
        <v>N/A</v>
      </c>
      <c r="E7" s="31">
        <v>1308567</v>
      </c>
      <c r="F7" s="82" t="str">
        <f>IF($B7="N/A","N/A",IF(E7&gt;10,"No",IF(E7&lt;-10,"No","Yes")))</f>
        <v>N/A</v>
      </c>
      <c r="G7" s="31">
        <v>1335389</v>
      </c>
      <c r="H7" s="82" t="str">
        <f>IF($B7="N/A","N/A",IF(G7&gt;10,"No",IF(G7&lt;-10,"No","Yes")))</f>
        <v>N/A</v>
      </c>
      <c r="I7" s="83">
        <v>2.5550000000000002</v>
      </c>
      <c r="J7" s="83">
        <v>2.0499999999999998</v>
      </c>
      <c r="K7" s="84" t="s">
        <v>739</v>
      </c>
      <c r="L7" s="32" t="str">
        <f>IF(J7="Div by 0", "N/A", IF(K7="N/A","N/A", IF(J7&gt;VALUE(MID(K7,1,2)), "No", IF(J7&lt;-1*VALUE(MID(K7,1,2)), "No", "Yes"))))</f>
        <v>Yes</v>
      </c>
    </row>
    <row r="8" spans="1:12" x14ac:dyDescent="0.2">
      <c r="A8" s="3" t="s">
        <v>58</v>
      </c>
      <c r="B8" s="35" t="s">
        <v>213</v>
      </c>
      <c r="C8" s="47">
        <v>5759604961</v>
      </c>
      <c r="D8" s="44" t="str">
        <f>IF($B8="N/A","N/A",IF(C8&gt;10,"No",IF(C8&lt;-10,"No","Yes")))</f>
        <v>N/A</v>
      </c>
      <c r="E8" s="47">
        <v>6320401158</v>
      </c>
      <c r="F8" s="44" t="str">
        <f>IF($B8="N/A","N/A",IF(E8&gt;10,"No",IF(E8&lt;-10,"No","Yes")))</f>
        <v>N/A</v>
      </c>
      <c r="G8" s="47">
        <v>6412782688</v>
      </c>
      <c r="H8" s="44" t="str">
        <f>IF($B8="N/A","N/A",IF(G8&gt;10,"No",IF(G8&lt;-10,"No","Yes")))</f>
        <v>N/A</v>
      </c>
      <c r="I8" s="12">
        <v>9.7370000000000001</v>
      </c>
      <c r="J8" s="12">
        <v>1.462</v>
      </c>
      <c r="K8" s="45" t="s">
        <v>739</v>
      </c>
      <c r="L8" s="9" t="str">
        <f>IF(J8="Div by 0", "N/A", IF(K8="N/A","N/A", IF(J8&gt;VALUE(MID(K8,1,2)), "No", IF(J8&lt;-1*VALUE(MID(K8,1,2)), "No", "Yes"))))</f>
        <v>Yes</v>
      </c>
    </row>
    <row r="9" spans="1:12" x14ac:dyDescent="0.2">
      <c r="A9" s="59" t="s">
        <v>944</v>
      </c>
      <c r="B9" s="9" t="s">
        <v>213</v>
      </c>
      <c r="C9" s="8">
        <v>7.3059997726999999</v>
      </c>
      <c r="D9" s="44" t="str">
        <f>IF($B9="N/A","N/A",IF(C9&gt;10,"No",IF(C9&lt;-10,"No","Yes")))</f>
        <v>N/A</v>
      </c>
      <c r="E9" s="8">
        <v>8.3061088961999996</v>
      </c>
      <c r="F9" s="44" t="str">
        <f>IF($B9="N/A","N/A",IF(E9&gt;10,"No",IF(E9&lt;-10,"No","Yes")))</f>
        <v>N/A</v>
      </c>
      <c r="G9" s="8">
        <v>8.5181171928000001</v>
      </c>
      <c r="H9" s="44" t="str">
        <f>IF($B9="N/A","N/A",IF(G9&gt;10,"No",IF(G9&lt;-10,"No","Yes")))</f>
        <v>N/A</v>
      </c>
      <c r="I9" s="12">
        <v>13.69</v>
      </c>
      <c r="J9" s="12">
        <v>2.552</v>
      </c>
      <c r="K9" s="9" t="s">
        <v>213</v>
      </c>
      <c r="L9" s="9" t="str">
        <f>IF(J9="Div by 0", "N/A", IF(K9="N/A","N/A", IF(J9&gt;VALUE(MID(K9,1,2)), "No", IF(J9&lt;-1*VALUE(MID(K9,1,2)), "No", "Yes"))))</f>
        <v>N/A</v>
      </c>
    </row>
    <row r="10" spans="1:12" x14ac:dyDescent="0.2">
      <c r="A10" s="59" t="s">
        <v>945</v>
      </c>
      <c r="B10" s="9" t="s">
        <v>213</v>
      </c>
      <c r="C10" s="8">
        <v>14.153052787</v>
      </c>
      <c r="D10" s="44" t="str">
        <f t="shared" ref="D10:D19" si="0">IF($B10="N/A","N/A",IF(C10&gt;10,"No",IF(C10&lt;-10,"No","Yes")))</f>
        <v>N/A</v>
      </c>
      <c r="E10" s="8">
        <v>16.862262307000002</v>
      </c>
      <c r="F10" s="44" t="str">
        <f t="shared" ref="F10:F19" si="1">IF($B10="N/A","N/A",IF(E10&gt;10,"No",IF(E10&lt;-10,"No","Yes")))</f>
        <v>N/A</v>
      </c>
      <c r="G10" s="8">
        <v>17.777666282999999</v>
      </c>
      <c r="H10" s="44" t="str">
        <f t="shared" ref="H10:H19" si="2">IF($B10="N/A","N/A",IF(G10&gt;10,"No",IF(G10&lt;-10,"No","Yes")))</f>
        <v>N/A</v>
      </c>
      <c r="I10" s="12">
        <v>19.14</v>
      </c>
      <c r="J10" s="12">
        <v>5.4290000000000003</v>
      </c>
      <c r="K10" s="9" t="s">
        <v>213</v>
      </c>
      <c r="L10" s="9" t="str">
        <f t="shared" ref="L10:L26" si="3">IF(J10="Div by 0", "N/A", IF(K10="N/A","N/A", IF(J10&gt;VALUE(MID(K10,1,2)), "No", IF(J10&lt;-1*VALUE(MID(K10,1,2)), "No", "Yes"))))</f>
        <v>N/A</v>
      </c>
    </row>
    <row r="11" spans="1:12" x14ac:dyDescent="0.2">
      <c r="A11" s="59" t="s">
        <v>946</v>
      </c>
      <c r="B11" s="9" t="s">
        <v>213</v>
      </c>
      <c r="C11" s="8">
        <v>8.2184072446999998</v>
      </c>
      <c r="D11" s="44" t="str">
        <f t="shared" si="0"/>
        <v>N/A</v>
      </c>
      <c r="E11" s="8">
        <v>8.1128440499999996</v>
      </c>
      <c r="F11" s="44" t="str">
        <f t="shared" si="1"/>
        <v>N/A</v>
      </c>
      <c r="G11" s="8">
        <v>8.2753414923000008</v>
      </c>
      <c r="H11" s="44" t="str">
        <f t="shared" si="2"/>
        <v>N/A</v>
      </c>
      <c r="I11" s="12">
        <v>-1.28</v>
      </c>
      <c r="J11" s="12">
        <v>2.0030000000000001</v>
      </c>
      <c r="K11" s="9" t="s">
        <v>213</v>
      </c>
      <c r="L11" s="9" t="str">
        <f t="shared" si="3"/>
        <v>N/A</v>
      </c>
    </row>
    <row r="12" spans="1:12" x14ac:dyDescent="0.2">
      <c r="A12" s="59" t="s">
        <v>947</v>
      </c>
      <c r="B12" s="9" t="s">
        <v>213</v>
      </c>
      <c r="C12" s="8">
        <v>8.6601121500000003E-2</v>
      </c>
      <c r="D12" s="44" t="str">
        <f t="shared" si="0"/>
        <v>N/A</v>
      </c>
      <c r="E12" s="8">
        <v>0.1111139132</v>
      </c>
      <c r="F12" s="44" t="str">
        <f t="shared" si="1"/>
        <v>N/A</v>
      </c>
      <c r="G12" s="8">
        <v>0.1110537828</v>
      </c>
      <c r="H12" s="44" t="str">
        <f t="shared" si="2"/>
        <v>N/A</v>
      </c>
      <c r="I12" s="12">
        <v>28.31</v>
      </c>
      <c r="J12" s="12">
        <v>-5.3999999999999999E-2</v>
      </c>
      <c r="K12" s="9" t="s">
        <v>213</v>
      </c>
      <c r="L12" s="9" t="str">
        <f t="shared" si="3"/>
        <v>N/A</v>
      </c>
    </row>
    <row r="13" spans="1:12" x14ac:dyDescent="0.2">
      <c r="A13" s="59" t="s">
        <v>948</v>
      </c>
      <c r="B13" s="11" t="s">
        <v>213</v>
      </c>
      <c r="C13" s="8">
        <v>15.237957154</v>
      </c>
      <c r="D13" s="44" t="str">
        <f t="shared" si="0"/>
        <v>N/A</v>
      </c>
      <c r="E13" s="8">
        <v>12.227039196</v>
      </c>
      <c r="F13" s="44" t="str">
        <f t="shared" si="1"/>
        <v>N/A</v>
      </c>
      <c r="G13" s="8">
        <v>11.591004569000001</v>
      </c>
      <c r="H13" s="44" t="str">
        <f t="shared" si="2"/>
        <v>N/A</v>
      </c>
      <c r="I13" s="12">
        <v>-19.8</v>
      </c>
      <c r="J13" s="12">
        <v>-5.2</v>
      </c>
      <c r="K13" s="9" t="s">
        <v>213</v>
      </c>
      <c r="L13" s="9" t="str">
        <f t="shared" si="3"/>
        <v>N/A</v>
      </c>
    </row>
    <row r="14" spans="1:12" ht="12.75" customHeight="1" x14ac:dyDescent="0.2">
      <c r="A14" s="59" t="s">
        <v>949</v>
      </c>
      <c r="B14" s="11" t="s">
        <v>213</v>
      </c>
      <c r="C14" s="8">
        <v>5.6170036012000004</v>
      </c>
      <c r="D14" s="44" t="str">
        <f t="shared" si="0"/>
        <v>N/A</v>
      </c>
      <c r="E14" s="8">
        <v>5.6746043572999998</v>
      </c>
      <c r="F14" s="44" t="str">
        <f t="shared" si="1"/>
        <v>N/A</v>
      </c>
      <c r="G14" s="8">
        <v>5.8158334388000004</v>
      </c>
      <c r="H14" s="44" t="str">
        <f t="shared" si="2"/>
        <v>N/A</v>
      </c>
      <c r="I14" s="12">
        <v>1.0249999999999999</v>
      </c>
      <c r="J14" s="12">
        <v>2.4889999999999999</v>
      </c>
      <c r="K14" s="9" t="s">
        <v>213</v>
      </c>
      <c r="L14" s="9" t="str">
        <f t="shared" si="3"/>
        <v>N/A</v>
      </c>
    </row>
    <row r="15" spans="1:12" x14ac:dyDescent="0.2">
      <c r="A15" s="59" t="s">
        <v>950</v>
      </c>
      <c r="B15" s="11" t="s">
        <v>213</v>
      </c>
      <c r="C15" s="8">
        <v>0.95958744949999997</v>
      </c>
      <c r="D15" s="44" t="str">
        <f t="shared" si="0"/>
        <v>N/A</v>
      </c>
      <c r="E15" s="8">
        <v>1.0210405734000001</v>
      </c>
      <c r="F15" s="44" t="str">
        <f t="shared" si="1"/>
        <v>N/A</v>
      </c>
      <c r="G15" s="8">
        <v>1.0569953774</v>
      </c>
      <c r="H15" s="44" t="str">
        <f t="shared" si="2"/>
        <v>N/A</v>
      </c>
      <c r="I15" s="12">
        <v>6.4039999999999999</v>
      </c>
      <c r="J15" s="12">
        <v>3.5209999999999999</v>
      </c>
      <c r="K15" s="9" t="s">
        <v>213</v>
      </c>
      <c r="L15" s="9" t="str">
        <f t="shared" si="3"/>
        <v>N/A</v>
      </c>
    </row>
    <row r="16" spans="1:12" ht="12.75" customHeight="1" x14ac:dyDescent="0.2">
      <c r="A16" s="59" t="s">
        <v>951</v>
      </c>
      <c r="B16" s="11" t="s">
        <v>213</v>
      </c>
      <c r="C16" s="8">
        <v>48.421390869</v>
      </c>
      <c r="D16" s="44" t="str">
        <f t="shared" si="0"/>
        <v>N/A</v>
      </c>
      <c r="E16" s="8">
        <v>47.684986707</v>
      </c>
      <c r="F16" s="44" t="str">
        <f t="shared" si="1"/>
        <v>N/A</v>
      </c>
      <c r="G16" s="8">
        <v>46.853987863999997</v>
      </c>
      <c r="H16" s="44" t="str">
        <f t="shared" si="2"/>
        <v>N/A</v>
      </c>
      <c r="I16" s="12">
        <v>-1.52</v>
      </c>
      <c r="J16" s="12">
        <v>-1.74</v>
      </c>
      <c r="K16" s="9" t="s">
        <v>213</v>
      </c>
      <c r="L16" s="9" t="str">
        <f t="shared" si="3"/>
        <v>N/A</v>
      </c>
    </row>
    <row r="17" spans="1:12" ht="12.75" customHeight="1" x14ac:dyDescent="0.2">
      <c r="A17" s="4" t="s">
        <v>952</v>
      </c>
      <c r="B17" s="11" t="s">
        <v>213</v>
      </c>
      <c r="C17" s="8">
        <v>78.771988260000001</v>
      </c>
      <c r="D17" s="44" t="str">
        <f t="shared" si="0"/>
        <v>N/A</v>
      </c>
      <c r="E17" s="8">
        <v>77.795328783000002</v>
      </c>
      <c r="F17" s="44" t="str">
        <f t="shared" si="1"/>
        <v>N/A</v>
      </c>
      <c r="G17" s="8">
        <v>77.279654093000005</v>
      </c>
      <c r="H17" s="44" t="str">
        <f t="shared" si="2"/>
        <v>N/A</v>
      </c>
      <c r="I17" s="12">
        <v>-1.24</v>
      </c>
      <c r="J17" s="12">
        <v>-0.66300000000000003</v>
      </c>
      <c r="K17" s="9" t="s">
        <v>213</v>
      </c>
      <c r="L17" s="9" t="str">
        <f t="shared" si="3"/>
        <v>N/A</v>
      </c>
    </row>
    <row r="18" spans="1:12" ht="12.75" customHeight="1" x14ac:dyDescent="0.2">
      <c r="A18" s="4" t="s">
        <v>953</v>
      </c>
      <c r="B18" s="11" t="s">
        <v>213</v>
      </c>
      <c r="C18" s="8">
        <v>13.922011967</v>
      </c>
      <c r="D18" s="44" t="str">
        <f t="shared" si="0"/>
        <v>N/A</v>
      </c>
      <c r="E18" s="8">
        <v>13.89856232</v>
      </c>
      <c r="F18" s="44" t="str">
        <f t="shared" si="1"/>
        <v>N/A</v>
      </c>
      <c r="G18" s="8">
        <v>14.202228714</v>
      </c>
      <c r="H18" s="44" t="str">
        <f t="shared" si="2"/>
        <v>N/A</v>
      </c>
      <c r="I18" s="12">
        <v>-0.16800000000000001</v>
      </c>
      <c r="J18" s="12">
        <v>2.1850000000000001</v>
      </c>
      <c r="K18" s="9" t="s">
        <v>213</v>
      </c>
      <c r="L18" s="9" t="str">
        <f t="shared" si="3"/>
        <v>N/A</v>
      </c>
    </row>
    <row r="19" spans="1:12" ht="12.75" customHeight="1" x14ac:dyDescent="0.2">
      <c r="A19" s="18" t="s">
        <v>132</v>
      </c>
      <c r="B19" s="1" t="s">
        <v>213</v>
      </c>
      <c r="C19" s="36">
        <v>13970</v>
      </c>
      <c r="D19" s="44" t="str">
        <f t="shared" si="0"/>
        <v>N/A</v>
      </c>
      <c r="E19" s="36">
        <v>7612</v>
      </c>
      <c r="F19" s="44" t="str">
        <f t="shared" si="1"/>
        <v>N/A</v>
      </c>
      <c r="G19" s="36">
        <v>10576</v>
      </c>
      <c r="H19" s="44" t="str">
        <f t="shared" si="2"/>
        <v>N/A</v>
      </c>
      <c r="I19" s="12">
        <v>-45.5</v>
      </c>
      <c r="J19" s="12">
        <v>38.94</v>
      </c>
      <c r="K19" s="36" t="s">
        <v>213</v>
      </c>
      <c r="L19" s="9" t="str">
        <f t="shared" si="3"/>
        <v>N/A</v>
      </c>
    </row>
    <row r="20" spans="1:12" ht="12.75" customHeight="1" x14ac:dyDescent="0.2">
      <c r="A20" s="18" t="s">
        <v>133</v>
      </c>
      <c r="B20" s="48" t="s">
        <v>276</v>
      </c>
      <c r="C20" s="8">
        <v>1.0948576176</v>
      </c>
      <c r="D20" s="44" t="str">
        <f>IF($B20="N/A","N/A",IF(C20&gt;=2,"No",IF(C20&lt;0,"No","Yes")))</f>
        <v>Yes</v>
      </c>
      <c r="E20" s="8">
        <v>0.58170502540000002</v>
      </c>
      <c r="F20" s="44" t="str">
        <f>IF($B20="N/A","N/A",IF(E20&gt;=2,"No",IF(E20&lt;0,"No","Yes")))</f>
        <v>Yes</v>
      </c>
      <c r="G20" s="8">
        <v>0.79197896639999998</v>
      </c>
      <c r="H20" s="44" t="str">
        <f>IF($B20="N/A","N/A",IF(G20&gt;=2,"No",IF(G20&lt;0,"No","Yes")))</f>
        <v>Yes</v>
      </c>
      <c r="I20" s="12">
        <v>-46.9</v>
      </c>
      <c r="J20" s="12">
        <v>36.15</v>
      </c>
      <c r="K20" s="9" t="s">
        <v>213</v>
      </c>
      <c r="L20" s="9" t="str">
        <f t="shared" si="3"/>
        <v>N/A</v>
      </c>
    </row>
    <row r="21" spans="1:12" ht="25.5" x14ac:dyDescent="0.2">
      <c r="A21" s="2" t="s">
        <v>134</v>
      </c>
      <c r="B21" s="48" t="s">
        <v>213</v>
      </c>
      <c r="C21" s="47">
        <v>29470339</v>
      </c>
      <c r="D21" s="44" t="str">
        <f t="shared" ref="D21:D26" si="4">IF($B21="N/A","N/A",IF(C21&gt;10,"No",IF(C21&lt;-10,"No","Yes")))</f>
        <v>N/A</v>
      </c>
      <c r="E21" s="47">
        <v>18091964</v>
      </c>
      <c r="F21" s="44" t="str">
        <f t="shared" ref="F21:F26" si="5">IF($B21="N/A","N/A",IF(E21&gt;10,"No",IF(E21&lt;-10,"No","Yes")))</f>
        <v>N/A</v>
      </c>
      <c r="G21" s="47">
        <v>10239781</v>
      </c>
      <c r="H21" s="44" t="str">
        <f t="shared" ref="H21:H26" si="6">IF($B21="N/A","N/A",IF(G21&gt;10,"No",IF(G21&lt;-10,"No","Yes")))</f>
        <v>N/A</v>
      </c>
      <c r="I21" s="12">
        <v>-38.6</v>
      </c>
      <c r="J21" s="12">
        <v>-43.4</v>
      </c>
      <c r="K21" s="9" t="s">
        <v>213</v>
      </c>
      <c r="L21" s="9" t="str">
        <f t="shared" si="3"/>
        <v>N/A</v>
      </c>
    </row>
    <row r="22" spans="1:12" ht="25.5" x14ac:dyDescent="0.2">
      <c r="A22" s="2" t="s">
        <v>1720</v>
      </c>
      <c r="B22" s="48" t="s">
        <v>213</v>
      </c>
      <c r="C22" s="47">
        <v>2109.5446671</v>
      </c>
      <c r="D22" s="44" t="str">
        <f t="shared" si="4"/>
        <v>N/A</v>
      </c>
      <c r="E22" s="47">
        <v>2376.7687860999999</v>
      </c>
      <c r="F22" s="44" t="str">
        <f t="shared" si="5"/>
        <v>N/A</v>
      </c>
      <c r="G22" s="47">
        <v>968.20924735000006</v>
      </c>
      <c r="H22" s="44" t="str">
        <f t="shared" si="6"/>
        <v>N/A</v>
      </c>
      <c r="I22" s="12">
        <v>12.67</v>
      </c>
      <c r="J22" s="12">
        <v>-59.3</v>
      </c>
      <c r="K22" s="9" t="s">
        <v>213</v>
      </c>
      <c r="L22" s="9" t="str">
        <f t="shared" si="3"/>
        <v>N/A</v>
      </c>
    </row>
    <row r="23" spans="1:12" ht="12.75" customHeight="1" x14ac:dyDescent="0.2">
      <c r="A23" s="18" t="s">
        <v>135</v>
      </c>
      <c r="B23" s="35" t="s">
        <v>213</v>
      </c>
      <c r="C23" s="1">
        <v>10303</v>
      </c>
      <c r="D23" s="44" t="str">
        <f t="shared" si="4"/>
        <v>N/A</v>
      </c>
      <c r="E23" s="1">
        <v>4692</v>
      </c>
      <c r="F23" s="44" t="str">
        <f t="shared" si="5"/>
        <v>N/A</v>
      </c>
      <c r="G23" s="1">
        <v>4059</v>
      </c>
      <c r="H23" s="44" t="str">
        <f t="shared" si="6"/>
        <v>N/A</v>
      </c>
      <c r="I23" s="12">
        <v>-54.5</v>
      </c>
      <c r="J23" s="12">
        <v>-13.5</v>
      </c>
      <c r="K23" s="36" t="s">
        <v>213</v>
      </c>
      <c r="L23" s="9" t="str">
        <f t="shared" si="3"/>
        <v>N/A</v>
      </c>
    </row>
    <row r="24" spans="1:12" ht="12.75" customHeight="1" x14ac:dyDescent="0.2">
      <c r="A24" s="18" t="s">
        <v>136</v>
      </c>
      <c r="B24" s="35" t="s">
        <v>213</v>
      </c>
      <c r="C24" s="13">
        <v>0.80746728950000002</v>
      </c>
      <c r="D24" s="44" t="str">
        <f t="shared" si="4"/>
        <v>N/A</v>
      </c>
      <c r="E24" s="13">
        <v>0.35856016540000002</v>
      </c>
      <c r="F24" s="44" t="str">
        <f t="shared" si="5"/>
        <v>N/A</v>
      </c>
      <c r="G24" s="13">
        <v>0.30395637530000003</v>
      </c>
      <c r="H24" s="44" t="str">
        <f t="shared" si="6"/>
        <v>N/A</v>
      </c>
      <c r="I24" s="12">
        <v>-55.6</v>
      </c>
      <c r="J24" s="12">
        <v>-15.2</v>
      </c>
      <c r="K24" s="9" t="s">
        <v>213</v>
      </c>
      <c r="L24" s="9" t="str">
        <f t="shared" si="3"/>
        <v>N/A</v>
      </c>
    </row>
    <row r="25" spans="1:12" ht="25.5" x14ac:dyDescent="0.2">
      <c r="A25" s="2" t="s">
        <v>137</v>
      </c>
      <c r="B25" s="35" t="s">
        <v>213</v>
      </c>
      <c r="C25" s="14">
        <v>28267816</v>
      </c>
      <c r="D25" s="44" t="str">
        <f t="shared" si="4"/>
        <v>N/A</v>
      </c>
      <c r="E25" s="14">
        <v>17499599</v>
      </c>
      <c r="F25" s="44" t="str">
        <f t="shared" si="5"/>
        <v>N/A</v>
      </c>
      <c r="G25" s="14">
        <v>8132475</v>
      </c>
      <c r="H25" s="44" t="str">
        <f t="shared" si="6"/>
        <v>N/A</v>
      </c>
      <c r="I25" s="12">
        <v>-38.1</v>
      </c>
      <c r="J25" s="12">
        <v>-53.5</v>
      </c>
      <c r="K25" s="9" t="s">
        <v>213</v>
      </c>
      <c r="L25" s="9" t="str">
        <f t="shared" si="3"/>
        <v>N/A</v>
      </c>
    </row>
    <row r="26" spans="1:12" ht="25.5" x14ac:dyDescent="0.2">
      <c r="A26" s="2" t="s">
        <v>954</v>
      </c>
      <c r="B26" s="35" t="s">
        <v>213</v>
      </c>
      <c r="C26" s="14">
        <v>2743.6490343</v>
      </c>
      <c r="D26" s="44" t="str">
        <f t="shared" si="4"/>
        <v>N/A</v>
      </c>
      <c r="E26" s="14">
        <v>3729.6673061000001</v>
      </c>
      <c r="F26" s="44" t="str">
        <f t="shared" si="5"/>
        <v>N/A</v>
      </c>
      <c r="G26" s="14">
        <v>2003.5661493</v>
      </c>
      <c r="H26" s="44" t="str">
        <f t="shared" si="6"/>
        <v>N/A</v>
      </c>
      <c r="I26" s="12">
        <v>35.94</v>
      </c>
      <c r="J26" s="12">
        <v>-46.3</v>
      </c>
      <c r="K26" s="9" t="s">
        <v>213</v>
      </c>
      <c r="L26" s="9" t="str">
        <f t="shared" si="3"/>
        <v>N/A</v>
      </c>
    </row>
    <row r="27" spans="1:12" x14ac:dyDescent="0.2">
      <c r="A27" s="18" t="s">
        <v>138</v>
      </c>
      <c r="B27" s="1" t="s">
        <v>213</v>
      </c>
      <c r="C27" s="36">
        <v>20791</v>
      </c>
      <c r="D27" s="44" t="str">
        <f>IF($B27="N/A","N/A",IF(C27&gt;10,"No",IF(C27&lt;-10,"No","Yes")))</f>
        <v>N/A</v>
      </c>
      <c r="E27" s="36">
        <v>22048</v>
      </c>
      <c r="F27" s="44" t="str">
        <f>IF($B27="N/A","N/A",IF(E27&gt;10,"No",IF(E27&lt;-10,"No","Yes")))</f>
        <v>N/A</v>
      </c>
      <c r="G27" s="36">
        <v>21932</v>
      </c>
      <c r="H27" s="44" t="str">
        <f>IF($B27="N/A","N/A",IF(G27&gt;10,"No",IF(G27&lt;-10,"No","Yes")))</f>
        <v>N/A</v>
      </c>
      <c r="I27" s="12">
        <v>6.0460000000000003</v>
      </c>
      <c r="J27" s="12">
        <v>-0.52600000000000002</v>
      </c>
      <c r="K27" s="36" t="s">
        <v>213</v>
      </c>
      <c r="L27" s="9" t="str">
        <f>IF(J27="Div by 0", "N/A", IF(K27="N/A","N/A", IF(J27&gt;VALUE(MID(K27,1,2)), "No", IF(J27&lt;-1*VALUE(MID(K27,1,2)), "No", "Yes"))))</f>
        <v>N/A</v>
      </c>
    </row>
    <row r="28" spans="1:12" x14ac:dyDescent="0.2">
      <c r="A28" s="2" t="s">
        <v>139</v>
      </c>
      <c r="B28" s="48" t="s">
        <v>213</v>
      </c>
      <c r="C28" s="8">
        <v>1.6294334092</v>
      </c>
      <c r="D28" s="44" t="str">
        <f>IF($B28="N/A","N/A",IF(C28&gt;10,"No",IF(C28&lt;-10,"No","Yes")))</f>
        <v>N/A</v>
      </c>
      <c r="E28" s="8">
        <v>1.6848965319</v>
      </c>
      <c r="F28" s="44" t="str">
        <f>IF($B28="N/A","N/A",IF(E28&gt;10,"No",IF(E28&lt;-10,"No","Yes")))</f>
        <v>N/A</v>
      </c>
      <c r="G28" s="8">
        <v>1.6423678793000001</v>
      </c>
      <c r="H28" s="44" t="str">
        <f>IF($B28="N/A","N/A",IF(G28&gt;10,"No",IF(G28&lt;-10,"No","Yes")))</f>
        <v>N/A</v>
      </c>
      <c r="I28" s="12">
        <v>3.4039999999999999</v>
      </c>
      <c r="J28" s="12">
        <v>-2.52</v>
      </c>
      <c r="K28" s="9" t="s">
        <v>213</v>
      </c>
      <c r="L28" s="9" t="str">
        <f>IF(J28="Div by 0", "N/A", IF(K28="N/A","N/A", IF(J28&gt;VALUE(MID(K28,1,2)), "No", IF(J28&lt;-1*VALUE(MID(K28,1,2)), "No", "Yes"))))</f>
        <v>N/A</v>
      </c>
    </row>
    <row r="29" spans="1:12" x14ac:dyDescent="0.2">
      <c r="A29" s="18" t="s">
        <v>140</v>
      </c>
      <c r="B29" s="36" t="s">
        <v>213</v>
      </c>
      <c r="C29" s="36">
        <v>43883</v>
      </c>
      <c r="D29" s="44" t="str">
        <f>IF($B29="N/A","N/A",IF(C29&gt;10,"No",IF(C29&lt;-10,"No","Yes")))</f>
        <v>N/A</v>
      </c>
      <c r="E29" s="36">
        <v>48224</v>
      </c>
      <c r="F29" s="44" t="str">
        <f>IF($B29="N/A","N/A",IF(E29&gt;10,"No",IF(E29&lt;-10,"No","Yes")))</f>
        <v>N/A</v>
      </c>
      <c r="G29" s="36">
        <v>47075</v>
      </c>
      <c r="H29" s="44" t="str">
        <f>IF($B29="N/A","N/A",IF(G29&gt;10,"No",IF(G29&lt;-10,"No","Yes")))</f>
        <v>N/A</v>
      </c>
      <c r="I29" s="12">
        <v>9.8919999999999995</v>
      </c>
      <c r="J29" s="12">
        <v>-2.38</v>
      </c>
      <c r="K29" s="36" t="s">
        <v>213</v>
      </c>
      <c r="L29" s="9" t="str">
        <f>IF(J29="Div by 0", "N/A", IF(K29="N/A","N/A", IF(J29&gt;VALUE(MID(K29,1,2)), "No", IF(J29&lt;-1*VALUE(MID(K29,1,2)), "No", "Yes"))))</f>
        <v>N/A</v>
      </c>
    </row>
    <row r="30" spans="1:12" x14ac:dyDescent="0.2">
      <c r="A30" s="2" t="s">
        <v>141</v>
      </c>
      <c r="B30" s="35" t="s">
        <v>213</v>
      </c>
      <c r="C30" s="8">
        <v>3.4392009185000001</v>
      </c>
      <c r="D30" s="44" t="str">
        <f>IF($B30="N/A","N/A",IF(C30&gt;10,"No",IF(C30&lt;-10,"No","Yes")))</f>
        <v>N/A</v>
      </c>
      <c r="E30" s="8">
        <v>3.6852526466</v>
      </c>
      <c r="F30" s="44" t="str">
        <f>IF($B30="N/A","N/A",IF(E30&gt;10,"No",IF(E30&lt;-10,"No","Yes")))</f>
        <v>N/A</v>
      </c>
      <c r="G30" s="8">
        <v>3.5251900382999999</v>
      </c>
      <c r="H30" s="44" t="str">
        <f>IF($B30="N/A","N/A",IF(G30&gt;10,"No",IF(G30&lt;-10,"No","Yes")))</f>
        <v>N/A</v>
      </c>
      <c r="I30" s="12">
        <v>7.1539999999999999</v>
      </c>
      <c r="J30" s="12">
        <v>-4.34</v>
      </c>
      <c r="K30" s="9" t="s">
        <v>213</v>
      </c>
      <c r="L30" s="9" t="str">
        <f>IF(J30="Div by 0", "N/A", IF(K30="N/A","N/A", IF(J30&gt;VALUE(MID(K30,1,2)), "No", IF(J30&lt;-1*VALUE(MID(K30,1,2)), "No", "Yes"))))</f>
        <v>N/A</v>
      </c>
    </row>
    <row r="31" spans="1:12" ht="12.75" customHeight="1" x14ac:dyDescent="0.2">
      <c r="A31" s="18" t="s">
        <v>142</v>
      </c>
      <c r="B31" s="1" t="s">
        <v>213</v>
      </c>
      <c r="C31" s="1">
        <v>23896.916667000001</v>
      </c>
      <c r="D31" s="44" t="str">
        <f>IF($B31="N/A","N/A",IF(C31&gt;10,"No",IF(C31&lt;-10,"No","Yes")))</f>
        <v>N/A</v>
      </c>
      <c r="E31" s="1">
        <v>26443.416667000001</v>
      </c>
      <c r="F31" s="44" t="str">
        <f>IF($B31="N/A","N/A",IF(E31&gt;10,"No",IF(E31&lt;-10,"No","Yes")))</f>
        <v>N/A</v>
      </c>
      <c r="G31" s="1">
        <v>25933.25</v>
      </c>
      <c r="H31" s="44" t="str">
        <f>IF($B31="N/A","N/A",IF(G31&gt;10,"No",IF(G31&lt;-10,"No","Yes")))</f>
        <v>N/A</v>
      </c>
      <c r="I31" s="12">
        <v>10.66</v>
      </c>
      <c r="J31" s="12">
        <v>-1.93</v>
      </c>
      <c r="K31" s="1" t="s">
        <v>213</v>
      </c>
      <c r="L31" s="9" t="str">
        <f>IF(J31="Div by 0", "N/A", IF(K31="N/A","N/A", IF(J31&gt;VALUE(MID(K31,1,2)), "No", IF(J31&lt;-1*VALUE(MID(K31,1,2)), "No", "Yes"))))</f>
        <v>N/A</v>
      </c>
    </row>
    <row r="32" spans="1:12" s="21" customFormat="1" ht="12" customHeight="1" x14ac:dyDescent="0.2">
      <c r="A32" s="167" t="s">
        <v>1647</v>
      </c>
      <c r="B32" s="168"/>
      <c r="C32" s="168"/>
      <c r="D32" s="168"/>
      <c r="E32" s="168"/>
      <c r="F32" s="168"/>
      <c r="G32" s="168"/>
      <c r="H32" s="168"/>
      <c r="I32" s="168"/>
      <c r="J32" s="168"/>
      <c r="K32" s="168"/>
      <c r="L32" s="169"/>
    </row>
    <row r="33" spans="1:12" s="21" customFormat="1" ht="12.75" customHeight="1" x14ac:dyDescent="0.2">
      <c r="A33" s="157" t="s">
        <v>1645</v>
      </c>
      <c r="B33" s="158"/>
      <c r="C33" s="158"/>
      <c r="D33" s="158"/>
      <c r="E33" s="158"/>
      <c r="F33" s="158"/>
      <c r="G33" s="158"/>
      <c r="H33" s="158"/>
      <c r="I33" s="158"/>
      <c r="J33" s="158"/>
      <c r="K33" s="158"/>
      <c r="L33" s="159"/>
    </row>
    <row r="34" spans="1:12" s="21" customFormat="1" x14ac:dyDescent="0.2">
      <c r="A34" s="160" t="s">
        <v>1743</v>
      </c>
      <c r="B34" s="160"/>
      <c r="C34" s="160"/>
      <c r="D34" s="160"/>
      <c r="E34" s="160"/>
      <c r="F34" s="160"/>
      <c r="G34" s="160"/>
      <c r="H34" s="160"/>
      <c r="I34" s="160"/>
      <c r="J34" s="160"/>
      <c r="K34" s="160"/>
      <c r="L34" s="161"/>
    </row>
    <row r="35" spans="1:12" x14ac:dyDescent="0.2">
      <c r="A35" s="54"/>
      <c r="B35" s="48"/>
      <c r="C35" s="8"/>
      <c r="D35" s="8"/>
    </row>
    <row r="36" spans="1:12" x14ac:dyDescent="0.2">
      <c r="A36" s="2"/>
      <c r="B36" s="48"/>
      <c r="C36" s="8"/>
      <c r="D36" s="8"/>
    </row>
    <row r="37" spans="1:12" x14ac:dyDescent="0.2">
      <c r="A37" s="2"/>
      <c r="B37" s="54"/>
      <c r="C37" s="8"/>
      <c r="D37" s="8"/>
    </row>
    <row r="38" spans="1:12" x14ac:dyDescent="0.2">
      <c r="A38" s="54"/>
      <c r="B38" s="48"/>
      <c r="C38" s="8"/>
      <c r="D38" s="8"/>
    </row>
    <row r="39" spans="1:12" x14ac:dyDescent="0.2">
      <c r="A39" s="56"/>
      <c r="B39" s="48"/>
      <c r="C39" s="8"/>
      <c r="D39" s="8"/>
    </row>
    <row r="40" spans="1:12" x14ac:dyDescent="0.2">
      <c r="A40" s="56"/>
      <c r="B40" s="4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54"/>
    </row>
    <row r="47" spans="1:12" x14ac:dyDescent="0.2">
      <c r="A47" s="54"/>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216" sqref="A216:L216"/>
      <selection pane="topRight" activeCell="A216" sqref="A216:L216"/>
      <selection pane="bottomLeft" activeCell="A216" sqref="A216:L216"/>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8" t="s">
        <v>1713</v>
      </c>
      <c r="B1" s="149"/>
      <c r="C1" s="149"/>
      <c r="D1" s="149"/>
      <c r="E1" s="149"/>
      <c r="F1" s="149"/>
      <c r="G1" s="149"/>
      <c r="H1" s="149"/>
      <c r="I1" s="149"/>
      <c r="J1" s="149"/>
      <c r="K1" s="149"/>
      <c r="L1" s="150"/>
    </row>
    <row r="2" spans="1:14" ht="24.75" customHeight="1" x14ac:dyDescent="0.2">
      <c r="A2" s="172" t="s">
        <v>1605</v>
      </c>
      <c r="B2" s="173"/>
      <c r="C2" s="173"/>
      <c r="D2" s="173"/>
      <c r="E2" s="173"/>
      <c r="F2" s="173"/>
      <c r="G2" s="173"/>
      <c r="H2" s="173"/>
      <c r="I2" s="173"/>
      <c r="J2" s="173"/>
      <c r="K2" s="173"/>
      <c r="L2" s="174"/>
    </row>
    <row r="3" spans="1:14" s="21" customFormat="1" x14ac:dyDescent="0.2">
      <c r="A3" s="154" t="s">
        <v>1746</v>
      </c>
      <c r="B3" s="170"/>
      <c r="C3" s="170"/>
      <c r="D3" s="170"/>
      <c r="E3" s="170"/>
      <c r="F3" s="170"/>
      <c r="G3" s="170"/>
      <c r="H3" s="170"/>
      <c r="I3" s="170"/>
      <c r="J3" s="170"/>
      <c r="K3" s="170"/>
      <c r="L3" s="171"/>
    </row>
    <row r="4" spans="1:14" s="21" customFormat="1" x14ac:dyDescent="0.2">
      <c r="A4" s="151" t="s">
        <v>650</v>
      </c>
      <c r="B4" s="152"/>
      <c r="C4" s="152"/>
      <c r="D4" s="152"/>
      <c r="E4" s="152"/>
      <c r="F4" s="152"/>
      <c r="G4" s="152"/>
      <c r="H4" s="152"/>
      <c r="I4" s="152"/>
      <c r="J4" s="152"/>
      <c r="K4" s="152"/>
      <c r="L4" s="153"/>
    </row>
    <row r="5" spans="1:14"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4" x14ac:dyDescent="0.2">
      <c r="A6" s="69" t="s">
        <v>0</v>
      </c>
      <c r="B6" s="36" t="s">
        <v>213</v>
      </c>
      <c r="C6" s="36">
        <v>1241204</v>
      </c>
      <c r="D6" s="44" t="str">
        <f>IF($B6="N/A","N/A",IF(C6&gt;10,"No",IF(C6&lt;-10,"No","Yes")))</f>
        <v>N/A</v>
      </c>
      <c r="E6" s="36">
        <v>1278907</v>
      </c>
      <c r="F6" s="44" t="str">
        <f>IF($B6="N/A","N/A",IF(E6&gt;10,"No",IF(E6&lt;-10,"No","Yes")))</f>
        <v>N/A</v>
      </c>
      <c r="G6" s="36">
        <v>1302881</v>
      </c>
      <c r="H6" s="44" t="str">
        <f>IF($B6="N/A","N/A",IF(G6&gt;10,"No",IF(G6&lt;-10,"No","Yes")))</f>
        <v>N/A</v>
      </c>
      <c r="I6" s="12">
        <v>3.0379999999999998</v>
      </c>
      <c r="J6" s="12">
        <v>1.875</v>
      </c>
      <c r="K6" s="50" t="s">
        <v>739</v>
      </c>
      <c r="L6" s="9" t="str">
        <f>IF(J6="Div by 0", "N/A", IF(K6="N/A","N/A", IF(J6&gt;VALUE(MID(K6,1,2)), "No", IF(J6&lt;-1*VALUE(MID(K6,1,2)), "No", "Yes"))))</f>
        <v>Yes</v>
      </c>
    </row>
    <row r="7" spans="1:14" x14ac:dyDescent="0.2">
      <c r="A7" s="18" t="s">
        <v>59</v>
      </c>
      <c r="B7" s="36" t="s">
        <v>213</v>
      </c>
      <c r="C7" s="36">
        <v>1032206.85</v>
      </c>
      <c r="D7" s="44" t="str">
        <f>IF($B7="N/A","N/A",IF(C7&gt;10,"No",IF(C7&lt;-10,"No","Yes")))</f>
        <v>N/A</v>
      </c>
      <c r="E7" s="36">
        <v>1035434.19</v>
      </c>
      <c r="F7" s="44" t="str">
        <f>IF($B7="N/A","N/A",IF(E7&gt;10,"No",IF(E7&lt;-10,"No","Yes")))</f>
        <v>N/A</v>
      </c>
      <c r="G7" s="36">
        <v>1070857.6200000001</v>
      </c>
      <c r="H7" s="44" t="str">
        <f>IF($B7="N/A","N/A",IF(G7&gt;10,"No",IF(G7&lt;-10,"No","Yes")))</f>
        <v>N/A</v>
      </c>
      <c r="I7" s="12">
        <v>0.31269999999999998</v>
      </c>
      <c r="J7" s="12">
        <v>3.4209999999999998</v>
      </c>
      <c r="K7" s="50" t="s">
        <v>740</v>
      </c>
      <c r="L7" s="9" t="str">
        <f>IF(J7="Div by 0", "N/A", IF(K7="N/A","N/A", IF(J7&gt;VALUE(MID(K7,1,2)), "No", IF(J7&lt;-1*VALUE(MID(K7,1,2)), "No", "Yes"))))</f>
        <v>Yes</v>
      </c>
    </row>
    <row r="8" spans="1:14" x14ac:dyDescent="0.2">
      <c r="A8" s="70" t="s">
        <v>143</v>
      </c>
      <c r="B8" s="36" t="s">
        <v>213</v>
      </c>
      <c r="C8" s="36">
        <v>106598</v>
      </c>
      <c r="D8" s="44" t="str">
        <f>IF($B8="N/A","N/A",IF(C8&gt;10,"No",IF(C8&lt;-10,"No","Yes")))</f>
        <v>N/A</v>
      </c>
      <c r="E8" s="36">
        <v>111968</v>
      </c>
      <c r="F8" s="44" t="str">
        <f>IF($B8="N/A","N/A",IF(E8&gt;10,"No",IF(E8&lt;-10,"No","Yes")))</f>
        <v>N/A</v>
      </c>
      <c r="G8" s="36">
        <v>109593</v>
      </c>
      <c r="H8" s="44" t="str">
        <f>IF($B8="N/A","N/A",IF(G8&gt;10,"No",IF(G8&lt;-10,"No","Yes")))</f>
        <v>N/A</v>
      </c>
      <c r="I8" s="12">
        <v>5.0380000000000003</v>
      </c>
      <c r="J8" s="12">
        <v>-2.12</v>
      </c>
      <c r="K8" s="36" t="s">
        <v>213</v>
      </c>
      <c r="L8" s="9" t="str">
        <f>IF(J8="Div by 0", "N/A", IF(K8="N/A","N/A", IF(J8&gt;VALUE(MID(K8,1,2)), "No", IF(J8&lt;-1*VALUE(MID(K8,1,2)), "No", "Yes"))))</f>
        <v>N/A</v>
      </c>
    </row>
    <row r="9" spans="1:14" x14ac:dyDescent="0.2">
      <c r="A9" s="18" t="s">
        <v>681</v>
      </c>
      <c r="B9" s="36" t="s">
        <v>213</v>
      </c>
      <c r="C9" s="36">
        <v>104970</v>
      </c>
      <c r="D9" s="44" t="str">
        <f t="shared" ref="D9:D11" si="0">IF($B9="N/A","N/A",IF(C9&gt;10,"No",IF(C9&lt;-10,"No","Yes")))</f>
        <v>N/A</v>
      </c>
      <c r="E9" s="36">
        <v>110365</v>
      </c>
      <c r="F9" s="44" t="str">
        <f t="shared" ref="F9:F11" si="1">IF($B9="N/A","N/A",IF(E9&gt;10,"No",IF(E9&lt;-10,"No","Yes")))</f>
        <v>N/A</v>
      </c>
      <c r="G9" s="36">
        <v>107897</v>
      </c>
      <c r="H9" s="44" t="str">
        <f t="shared" ref="H9:H11" si="2">IF($B9="N/A","N/A",IF(G9&gt;10,"No",IF(G9&lt;-10,"No","Yes")))</f>
        <v>N/A</v>
      </c>
      <c r="I9" s="12">
        <v>5.14</v>
      </c>
      <c r="J9" s="12">
        <v>-2.2400000000000002</v>
      </c>
      <c r="K9" s="36" t="s">
        <v>213</v>
      </c>
      <c r="L9" s="9" t="str">
        <f t="shared" ref="L9:L11" si="3">IF(J9="Div by 0", "N/A", IF(K9="N/A","N/A", IF(J9&gt;VALUE(MID(K9,1,2)), "No", IF(J9&lt;-1*VALUE(MID(K9,1,2)), "No", "Yes"))))</f>
        <v>N/A</v>
      </c>
    </row>
    <row r="10" spans="1:14" x14ac:dyDescent="0.2">
      <c r="A10" s="18" t="s">
        <v>425</v>
      </c>
      <c r="B10" s="36" t="s">
        <v>213</v>
      </c>
      <c r="C10" s="36">
        <v>1628</v>
      </c>
      <c r="D10" s="44" t="str">
        <f t="shared" si="0"/>
        <v>N/A</v>
      </c>
      <c r="E10" s="36">
        <v>1603</v>
      </c>
      <c r="F10" s="44" t="str">
        <f t="shared" si="1"/>
        <v>N/A</v>
      </c>
      <c r="G10" s="36">
        <v>1696</v>
      </c>
      <c r="H10" s="44" t="str">
        <f t="shared" si="2"/>
        <v>N/A</v>
      </c>
      <c r="I10" s="12">
        <v>-1.54</v>
      </c>
      <c r="J10" s="12">
        <v>5.8019999999999996</v>
      </c>
      <c r="K10" s="36" t="s">
        <v>213</v>
      </c>
      <c r="L10" s="9" t="str">
        <f t="shared" si="3"/>
        <v>N/A</v>
      </c>
    </row>
    <row r="11" spans="1:14" x14ac:dyDescent="0.2">
      <c r="A11" s="18" t="s">
        <v>169</v>
      </c>
      <c r="B11" s="36" t="s">
        <v>213</v>
      </c>
      <c r="C11" s="8">
        <v>8.5882739661999992</v>
      </c>
      <c r="D11" s="44" t="str">
        <f t="shared" si="0"/>
        <v>N/A</v>
      </c>
      <c r="E11" s="8">
        <v>8.7549759287000004</v>
      </c>
      <c r="F11" s="44" t="str">
        <f t="shared" si="1"/>
        <v>N/A</v>
      </c>
      <c r="G11" s="8">
        <v>8.4115893929999999</v>
      </c>
      <c r="H11" s="44" t="str">
        <f t="shared" si="2"/>
        <v>N/A</v>
      </c>
      <c r="I11" s="12">
        <v>1.9410000000000001</v>
      </c>
      <c r="J11" s="12">
        <v>-3.92</v>
      </c>
      <c r="K11" s="36" t="s">
        <v>213</v>
      </c>
      <c r="L11" s="9" t="str">
        <f t="shared" si="3"/>
        <v>N/A</v>
      </c>
    </row>
    <row r="12" spans="1:14" x14ac:dyDescent="0.2">
      <c r="A12" s="18" t="s">
        <v>144</v>
      </c>
      <c r="B12" s="36" t="s">
        <v>213</v>
      </c>
      <c r="C12" s="36">
        <v>55681.166666999998</v>
      </c>
      <c r="D12" s="44" t="str">
        <f>IF($B12="N/A","N/A",IF(C12&gt;10,"No",IF(C12&lt;-10,"No","Yes")))</f>
        <v>N/A</v>
      </c>
      <c r="E12" s="36">
        <v>56215.083333000002</v>
      </c>
      <c r="F12" s="44" t="str">
        <f>IF($B12="N/A","N/A",IF(E12&gt;10,"No",IF(E12&lt;-10,"No","Yes")))</f>
        <v>N/A</v>
      </c>
      <c r="G12" s="36">
        <v>55527.333333000002</v>
      </c>
      <c r="H12" s="44" t="str">
        <f>IF($B12="N/A","N/A",IF(G12&gt;10,"No",IF(G12&lt;-10,"No","Yes")))</f>
        <v>N/A</v>
      </c>
      <c r="I12" s="12">
        <v>0.95889999999999997</v>
      </c>
      <c r="J12" s="12">
        <v>-1.22</v>
      </c>
      <c r="K12" s="36" t="s">
        <v>213</v>
      </c>
      <c r="L12" s="9" t="str">
        <f>IF(J12="Div by 0", "N/A", IF(K12="N/A","N/A", IF(J12&gt;VALUE(MID(K12,1,2)), "No", IF(J12&lt;-1*VALUE(MID(K12,1,2)), "No", "Yes"))))</f>
        <v>N/A</v>
      </c>
    </row>
    <row r="13" spans="1:14" x14ac:dyDescent="0.2">
      <c r="A13" s="3" t="s">
        <v>364</v>
      </c>
      <c r="B13" s="71" t="s">
        <v>213</v>
      </c>
      <c r="C13" s="8" t="s">
        <v>213</v>
      </c>
      <c r="D13" s="62" t="str">
        <f>IF($B13="N/A","N/A",IF(C13&gt;=95,"Yes","No"))</f>
        <v>N/A</v>
      </c>
      <c r="E13" s="8">
        <v>97.875998801999998</v>
      </c>
      <c r="F13" s="62" t="str">
        <f>IF($B13="N/A","N/A",IF(E13&gt;=95,"Yes","No"))</f>
        <v>N/A</v>
      </c>
      <c r="G13" s="8">
        <v>98.039268359999994</v>
      </c>
      <c r="H13" s="44" t="str">
        <f>IF($B13="N/A","N/A",IF(G13&gt;=95,"Yes","No"))</f>
        <v>N/A</v>
      </c>
      <c r="I13" s="12" t="s">
        <v>213</v>
      </c>
      <c r="J13" s="12">
        <v>0.1668</v>
      </c>
      <c r="K13" s="45" t="s">
        <v>740</v>
      </c>
      <c r="L13" s="9" t="str">
        <f t="shared" ref="L13:L70" si="4">IF(J13="Div by 0", "N/A", IF(K13="N/A","N/A", IF(J13&gt;VALUE(MID(K13,1,2)), "No", IF(J13&lt;-1*VALUE(MID(K13,1,2)), "No", "Yes"))))</f>
        <v>Yes</v>
      </c>
    </row>
    <row r="14" spans="1:14" x14ac:dyDescent="0.2">
      <c r="A14" s="16" t="s">
        <v>365</v>
      </c>
      <c r="B14" s="71" t="s">
        <v>213</v>
      </c>
      <c r="C14" s="72" t="s">
        <v>213</v>
      </c>
      <c r="D14" s="73" t="str">
        <f>IF($B14="N/A","N/A",IF(C14&gt;10,"No",IF(C14&lt;-10,"No","Yes")))</f>
        <v>N/A</v>
      </c>
      <c r="E14" s="72">
        <v>2.1239230061000001</v>
      </c>
      <c r="F14" s="62" t="str">
        <f>IF($B14="N/A","N/A",IF(E14&gt;95,"Yes","No"))</f>
        <v>N/A</v>
      </c>
      <c r="G14" s="72">
        <v>1.9607316400999999</v>
      </c>
      <c r="H14" s="44" t="str">
        <f>IF($B14="N/A","N/A",IF(G14&gt;95,"Yes","No"))</f>
        <v>N/A</v>
      </c>
      <c r="I14" s="74" t="s">
        <v>213</v>
      </c>
      <c r="J14" s="74">
        <v>-7.68</v>
      </c>
      <c r="K14" s="75" t="s">
        <v>213</v>
      </c>
      <c r="L14" s="9" t="str">
        <f t="shared" si="4"/>
        <v>N/A</v>
      </c>
      <c r="M14" s="55"/>
      <c r="N14" s="55"/>
    </row>
    <row r="15" spans="1:14" s="55" customFormat="1" x14ac:dyDescent="0.2">
      <c r="A15" s="16" t="s">
        <v>366</v>
      </c>
      <c r="B15" s="71" t="s">
        <v>213</v>
      </c>
      <c r="C15" s="72" t="s">
        <v>213</v>
      </c>
      <c r="D15" s="73" t="str">
        <f t="shared" ref="D15:D21" si="5">IF($B15="N/A","N/A",IF(C15&gt;10,"No",IF(C15&lt;-10,"No","Yes")))</f>
        <v>N/A</v>
      </c>
      <c r="E15" s="72">
        <v>7.8191799999999999E-5</v>
      </c>
      <c r="F15" s="73" t="str">
        <f t="shared" ref="F15:F21" si="6">IF($B15="N/A","N/A",IF(E15&gt;10,"No",IF(E15&lt;-10,"No","Yes")))</f>
        <v>N/A</v>
      </c>
      <c r="G15" s="72">
        <v>0</v>
      </c>
      <c r="H15" s="76" t="str">
        <f t="shared" ref="H15:H21" si="7">IF($B15="N/A","N/A",IF(G15&gt;10,"No",IF(G15&lt;-10,"No","Yes")))</f>
        <v>N/A</v>
      </c>
      <c r="I15" s="74" t="s">
        <v>213</v>
      </c>
      <c r="J15" s="74">
        <v>-100</v>
      </c>
      <c r="K15" s="75" t="s">
        <v>213</v>
      </c>
      <c r="L15" s="9" t="str">
        <f t="shared" si="4"/>
        <v>N/A</v>
      </c>
    </row>
    <row r="16" spans="1:14" s="55" customFormat="1" x14ac:dyDescent="0.2">
      <c r="A16" s="16" t="s">
        <v>367</v>
      </c>
      <c r="B16" s="71" t="s">
        <v>213</v>
      </c>
      <c r="C16" s="77" t="s">
        <v>213</v>
      </c>
      <c r="D16" s="78" t="str">
        <f t="shared" si="5"/>
        <v>N/A</v>
      </c>
      <c r="E16" s="77">
        <v>27164</v>
      </c>
      <c r="F16" s="78" t="str">
        <f t="shared" si="6"/>
        <v>N/A</v>
      </c>
      <c r="G16" s="77">
        <v>25546</v>
      </c>
      <c r="H16" s="76" t="str">
        <f t="shared" si="7"/>
        <v>N/A</v>
      </c>
      <c r="I16" s="74" t="s">
        <v>213</v>
      </c>
      <c r="J16" s="74">
        <v>-5.96</v>
      </c>
      <c r="K16" s="75" t="s">
        <v>213</v>
      </c>
      <c r="L16" s="9" t="str">
        <f t="shared" si="4"/>
        <v>N/A</v>
      </c>
    </row>
    <row r="17" spans="1:14" s="55" customFormat="1" x14ac:dyDescent="0.2">
      <c r="A17" s="17" t="s">
        <v>368</v>
      </c>
      <c r="B17" s="71" t="s">
        <v>213</v>
      </c>
      <c r="C17" s="72" t="s">
        <v>213</v>
      </c>
      <c r="D17" s="76" t="str">
        <f t="shared" si="5"/>
        <v>N/A</v>
      </c>
      <c r="E17" s="72">
        <v>2.1240011979000002</v>
      </c>
      <c r="F17" s="76" t="str">
        <f t="shared" si="6"/>
        <v>N/A</v>
      </c>
      <c r="G17" s="72">
        <v>1.9607316400999999</v>
      </c>
      <c r="H17" s="76" t="str">
        <f t="shared" si="7"/>
        <v>N/A</v>
      </c>
      <c r="I17" s="74" t="s">
        <v>213</v>
      </c>
      <c r="J17" s="74">
        <v>-7.69</v>
      </c>
      <c r="K17" s="75" t="s">
        <v>213</v>
      </c>
      <c r="L17" s="9" t="str">
        <f t="shared" si="4"/>
        <v>N/A</v>
      </c>
      <c r="M17" s="43"/>
      <c r="N17" s="43"/>
    </row>
    <row r="18" spans="1:14" x14ac:dyDescent="0.2">
      <c r="A18" s="16" t="s">
        <v>682</v>
      </c>
      <c r="B18" s="71" t="s">
        <v>213</v>
      </c>
      <c r="C18" s="72" t="s">
        <v>213</v>
      </c>
      <c r="D18" s="76" t="str">
        <f t="shared" si="5"/>
        <v>N/A</v>
      </c>
      <c r="E18" s="72">
        <v>59.306434987000003</v>
      </c>
      <c r="F18" s="76" t="str">
        <f t="shared" si="6"/>
        <v>N/A</v>
      </c>
      <c r="G18" s="72">
        <v>57.723322633999999</v>
      </c>
      <c r="H18" s="76" t="str">
        <f t="shared" si="7"/>
        <v>N/A</v>
      </c>
      <c r="I18" s="12" t="s">
        <v>213</v>
      </c>
      <c r="J18" s="12">
        <v>-2.67</v>
      </c>
      <c r="K18" s="75" t="s">
        <v>213</v>
      </c>
      <c r="L18" s="9" t="str">
        <f t="shared" si="4"/>
        <v>N/A</v>
      </c>
    </row>
    <row r="19" spans="1:14" x14ac:dyDescent="0.2">
      <c r="A19" s="16" t="s">
        <v>683</v>
      </c>
      <c r="B19" s="71" t="s">
        <v>213</v>
      </c>
      <c r="C19" s="72" t="s">
        <v>213</v>
      </c>
      <c r="D19" s="76" t="str">
        <f t="shared" si="5"/>
        <v>N/A</v>
      </c>
      <c r="E19" s="72">
        <v>13.536298042</v>
      </c>
      <c r="F19" s="76" t="str">
        <f t="shared" si="6"/>
        <v>N/A</v>
      </c>
      <c r="G19" s="72">
        <v>14.972989901</v>
      </c>
      <c r="H19" s="76" t="str">
        <f t="shared" si="7"/>
        <v>N/A</v>
      </c>
      <c r="I19" s="12" t="s">
        <v>213</v>
      </c>
      <c r="J19" s="12">
        <v>10.61</v>
      </c>
      <c r="K19" s="75" t="s">
        <v>213</v>
      </c>
      <c r="L19" s="9" t="str">
        <f t="shared" si="4"/>
        <v>N/A</v>
      </c>
    </row>
    <row r="20" spans="1:14" ht="25.5" x14ac:dyDescent="0.2">
      <c r="A20" s="16" t="s">
        <v>684</v>
      </c>
      <c r="B20" s="71" t="s">
        <v>213</v>
      </c>
      <c r="C20" s="72" t="s">
        <v>213</v>
      </c>
      <c r="D20" s="76" t="str">
        <f t="shared" si="5"/>
        <v>N/A</v>
      </c>
      <c r="E20" s="72">
        <v>0</v>
      </c>
      <c r="F20" s="76" t="str">
        <f t="shared" si="6"/>
        <v>N/A</v>
      </c>
      <c r="G20" s="72">
        <v>0</v>
      </c>
      <c r="H20" s="76" t="str">
        <f t="shared" si="7"/>
        <v>N/A</v>
      </c>
      <c r="I20" s="12" t="s">
        <v>213</v>
      </c>
      <c r="J20" s="12" t="s">
        <v>1747</v>
      </c>
      <c r="K20" s="75" t="s">
        <v>213</v>
      </c>
      <c r="L20" s="9" t="str">
        <f t="shared" si="4"/>
        <v>N/A</v>
      </c>
    </row>
    <row r="21" spans="1:14" ht="25.5" x14ac:dyDescent="0.2">
      <c r="A21" s="16" t="s">
        <v>685</v>
      </c>
      <c r="B21" s="71" t="s">
        <v>213</v>
      </c>
      <c r="C21" s="72" t="s">
        <v>213</v>
      </c>
      <c r="D21" s="76" t="str">
        <f t="shared" si="5"/>
        <v>N/A</v>
      </c>
      <c r="E21" s="72">
        <v>0</v>
      </c>
      <c r="F21" s="76" t="str">
        <f t="shared" si="6"/>
        <v>N/A</v>
      </c>
      <c r="G21" s="72">
        <v>0</v>
      </c>
      <c r="H21" s="76" t="str">
        <f t="shared" si="7"/>
        <v>N/A</v>
      </c>
      <c r="I21" s="12" t="s">
        <v>213</v>
      </c>
      <c r="J21" s="12" t="s">
        <v>1747</v>
      </c>
      <c r="K21" s="75" t="s">
        <v>213</v>
      </c>
      <c r="L21" s="9" t="str">
        <f t="shared" si="4"/>
        <v>N/A</v>
      </c>
    </row>
    <row r="22" spans="1:14" x14ac:dyDescent="0.2">
      <c r="A22" s="2" t="s">
        <v>1727</v>
      </c>
      <c r="B22" s="48" t="s">
        <v>217</v>
      </c>
      <c r="C22" s="1">
        <v>746</v>
      </c>
      <c r="D22" s="44" t="str">
        <f>IF($B22="N/A","N/A",IF(C22&gt;0,"No",IF(C22&lt;0,"No","Yes")))</f>
        <v>No</v>
      </c>
      <c r="E22" s="1">
        <v>2243</v>
      </c>
      <c r="F22" s="44" t="str">
        <f>IF($B22="N/A","N/A",IF(E22&gt;0,"No",IF(E22&lt;0,"No","Yes")))</f>
        <v>No</v>
      </c>
      <c r="G22" s="1">
        <v>1457</v>
      </c>
      <c r="H22" s="44" t="str">
        <f>IF($B22="N/A","N/A",IF(G22&gt;0,"No",IF(G22&lt;0,"No","Yes")))</f>
        <v>No</v>
      </c>
      <c r="I22" s="12">
        <v>200.7</v>
      </c>
      <c r="J22" s="12">
        <v>-35</v>
      </c>
      <c r="K22" s="45" t="s">
        <v>213</v>
      </c>
      <c r="L22" s="9" t="str">
        <f t="shared" si="4"/>
        <v>N/A</v>
      </c>
    </row>
    <row r="23" spans="1:14" x14ac:dyDescent="0.2">
      <c r="A23" s="6" t="s">
        <v>145</v>
      </c>
      <c r="B23" s="48" t="s">
        <v>279</v>
      </c>
      <c r="C23" s="8">
        <v>0.1204475654</v>
      </c>
      <c r="D23" s="44" t="str">
        <f>IF($B23="N/A","N/A",IF(C23&gt;=10,"No",IF(C23&lt;0,"No","Yes")))</f>
        <v>Yes</v>
      </c>
      <c r="E23" s="8">
        <v>0.3511592321</v>
      </c>
      <c r="F23" s="44" t="str">
        <f>IF($B23="N/A","N/A",IF(E23&gt;=10,"No",IF(E23&lt;0,"No","Yes")))</f>
        <v>Yes</v>
      </c>
      <c r="G23" s="8">
        <v>0.22411870310000001</v>
      </c>
      <c r="H23" s="44" t="str">
        <f>IF($B23="N/A","N/A",IF(G23&gt;=10,"No",IF(G23&lt;0,"No","Yes")))</f>
        <v>Yes</v>
      </c>
      <c r="I23" s="12">
        <v>191.5</v>
      </c>
      <c r="J23" s="12">
        <v>-36.200000000000003</v>
      </c>
      <c r="K23" s="45" t="s">
        <v>213</v>
      </c>
      <c r="L23" s="9" t="str">
        <f t="shared" si="4"/>
        <v>N/A</v>
      </c>
    </row>
    <row r="24" spans="1:14" x14ac:dyDescent="0.2">
      <c r="A24" s="2" t="s">
        <v>426</v>
      </c>
      <c r="B24" s="35" t="s">
        <v>213</v>
      </c>
      <c r="C24" s="13">
        <v>34.581939798999997</v>
      </c>
      <c r="D24" s="76" t="str">
        <f t="shared" ref="D24:D27" si="8">IF($B24="N/A","N/A",IF(C24&gt;10,"No",IF(C24&lt;-10,"No","Yes")))</f>
        <v>N/A</v>
      </c>
      <c r="E24" s="13">
        <v>25.384101535999999</v>
      </c>
      <c r="F24" s="44" t="str">
        <f t="shared" ref="F24:F27" si="9">IF($B24="N/A","N/A",IF(E24&gt;10,"No",IF(E24&lt;-10,"No","Yes")))</f>
        <v>N/A</v>
      </c>
      <c r="G24" s="13">
        <v>23.253424658</v>
      </c>
      <c r="H24" s="44" t="str">
        <f t="shared" ref="H24:H27" si="10">IF($B24="N/A","N/A",IF(G24&gt;10,"No",IF(G24&lt;-10,"No","Yes")))</f>
        <v>N/A</v>
      </c>
      <c r="I24" s="12">
        <v>-26.6</v>
      </c>
      <c r="J24" s="12">
        <v>-8.39</v>
      </c>
      <c r="K24" s="45" t="s">
        <v>213</v>
      </c>
      <c r="L24" s="9" t="str">
        <f t="shared" si="4"/>
        <v>N/A</v>
      </c>
    </row>
    <row r="25" spans="1:14" x14ac:dyDescent="0.2">
      <c r="A25" s="2" t="s">
        <v>427</v>
      </c>
      <c r="B25" s="35" t="s">
        <v>213</v>
      </c>
      <c r="C25" s="13">
        <v>4.0802675585000001</v>
      </c>
      <c r="D25" s="76" t="str">
        <f t="shared" si="8"/>
        <v>N/A</v>
      </c>
      <c r="E25" s="13">
        <v>0.2672010688</v>
      </c>
      <c r="F25" s="44" t="str">
        <f t="shared" si="9"/>
        <v>N/A</v>
      </c>
      <c r="G25" s="13">
        <v>6.8493150700000005E-2</v>
      </c>
      <c r="H25" s="44" t="str">
        <f t="shared" si="10"/>
        <v>N/A</v>
      </c>
      <c r="I25" s="12">
        <v>-93.5</v>
      </c>
      <c r="J25" s="12">
        <v>-74.400000000000006</v>
      </c>
      <c r="K25" s="45" t="s">
        <v>213</v>
      </c>
      <c r="L25" s="9" t="str">
        <f t="shared" si="4"/>
        <v>N/A</v>
      </c>
    </row>
    <row r="26" spans="1:14" x14ac:dyDescent="0.2">
      <c r="A26" s="2" t="s">
        <v>423</v>
      </c>
      <c r="B26" s="35" t="s">
        <v>213</v>
      </c>
      <c r="C26" s="13">
        <v>0</v>
      </c>
      <c r="D26" s="76" t="str">
        <f t="shared" si="8"/>
        <v>N/A</v>
      </c>
      <c r="E26" s="13">
        <v>0</v>
      </c>
      <c r="F26" s="44" t="str">
        <f t="shared" si="9"/>
        <v>N/A</v>
      </c>
      <c r="G26" s="13">
        <v>0</v>
      </c>
      <c r="H26" s="44" t="str">
        <f t="shared" si="10"/>
        <v>N/A</v>
      </c>
      <c r="I26" s="12" t="s">
        <v>1747</v>
      </c>
      <c r="J26" s="12" t="s">
        <v>1747</v>
      </c>
      <c r="K26" s="45" t="s">
        <v>213</v>
      </c>
      <c r="L26" s="9" t="str">
        <f t="shared" si="4"/>
        <v>N/A</v>
      </c>
    </row>
    <row r="27" spans="1:14" x14ac:dyDescent="0.2">
      <c r="A27" s="2" t="s">
        <v>424</v>
      </c>
      <c r="B27" s="35" t="s">
        <v>213</v>
      </c>
      <c r="C27" s="13">
        <v>0</v>
      </c>
      <c r="D27" s="76" t="str">
        <f t="shared" si="8"/>
        <v>N/A</v>
      </c>
      <c r="E27" s="13">
        <v>0</v>
      </c>
      <c r="F27" s="44" t="str">
        <f t="shared" si="9"/>
        <v>N/A</v>
      </c>
      <c r="G27" s="13">
        <v>0</v>
      </c>
      <c r="H27" s="44" t="str">
        <f t="shared" si="10"/>
        <v>N/A</v>
      </c>
      <c r="I27" s="12" t="s">
        <v>1747</v>
      </c>
      <c r="J27" s="12" t="s">
        <v>1747</v>
      </c>
      <c r="K27" s="45" t="s">
        <v>213</v>
      </c>
      <c r="L27" s="9" t="str">
        <f t="shared" si="4"/>
        <v>N/A</v>
      </c>
    </row>
    <row r="28" spans="1:14" x14ac:dyDescent="0.2">
      <c r="A28" s="2" t="s">
        <v>955</v>
      </c>
      <c r="B28" s="35" t="s">
        <v>213</v>
      </c>
      <c r="C28" s="72">
        <v>15.670349113</v>
      </c>
      <c r="D28" s="76" t="str">
        <f>IF($B28="N/A","N/A",IF(C28&gt;10,"No",IF(C28&lt;-10,"No","Yes")))</f>
        <v>N/A</v>
      </c>
      <c r="E28" s="72">
        <v>16.272645313999998</v>
      </c>
      <c r="F28" s="76" t="str">
        <f>IF($B28="N/A","N/A",IF(E28&gt;10,"No",IF(E28&lt;-10,"No","Yes")))</f>
        <v>N/A</v>
      </c>
      <c r="G28" s="72">
        <v>16.905534734</v>
      </c>
      <c r="H28" s="76" t="str">
        <f>IF($B28="N/A","N/A",IF(G28&gt;10,"No",IF(G28&lt;-10,"No","Yes")))</f>
        <v>N/A</v>
      </c>
      <c r="I28" s="12">
        <v>3.8439999999999999</v>
      </c>
      <c r="J28" s="12">
        <v>3.8889999999999998</v>
      </c>
      <c r="K28" s="75" t="s">
        <v>740</v>
      </c>
      <c r="L28" s="9" t="str">
        <f t="shared" si="4"/>
        <v>Yes</v>
      </c>
      <c r="M28" s="55"/>
      <c r="N28" s="55"/>
    </row>
    <row r="29" spans="1:14" s="55" customFormat="1" ht="25.5" x14ac:dyDescent="0.2">
      <c r="A29" s="2" t="s">
        <v>956</v>
      </c>
      <c r="B29" s="35" t="s">
        <v>213</v>
      </c>
      <c r="C29" s="72">
        <v>0</v>
      </c>
      <c r="D29" s="76" t="str">
        <f>IF($B29="N/A","N/A",IF(C29&gt;10,"No",IF(C29&lt;-10,"No","Yes")))</f>
        <v>N/A</v>
      </c>
      <c r="E29" s="72">
        <v>0</v>
      </c>
      <c r="F29" s="76" t="str">
        <f>IF($B29="N/A","N/A",IF(E29&gt;10,"No",IF(E29&lt;-10,"No","Yes")))</f>
        <v>N/A</v>
      </c>
      <c r="G29" s="72">
        <v>0</v>
      </c>
      <c r="H29" s="76" t="str">
        <f>IF($B29="N/A","N/A",IF(G29&gt;10,"No",IF(G29&lt;-10,"No","Yes")))</f>
        <v>N/A</v>
      </c>
      <c r="I29" s="12" t="s">
        <v>1747</v>
      </c>
      <c r="J29" s="12" t="s">
        <v>1747</v>
      </c>
      <c r="K29" s="75" t="s">
        <v>740</v>
      </c>
      <c r="L29" s="9" t="str">
        <f t="shared" si="4"/>
        <v>N/A</v>
      </c>
      <c r="M29" s="43"/>
      <c r="N29" s="43"/>
    </row>
    <row r="30" spans="1:14" x14ac:dyDescent="0.2">
      <c r="A30" s="2" t="s">
        <v>20</v>
      </c>
      <c r="B30" s="48" t="s">
        <v>280</v>
      </c>
      <c r="C30" s="13">
        <v>99.999919433000002</v>
      </c>
      <c r="D30" s="44" t="str">
        <f>IF($B30="N/A","N/A",IF(C30&gt;=98,"Yes","No"))</f>
        <v>Yes</v>
      </c>
      <c r="E30" s="13">
        <v>99.996090412000001</v>
      </c>
      <c r="F30" s="44" t="str">
        <f>IF($B30="N/A","N/A",IF(E30&gt;=98,"Yes","No"))</f>
        <v>Yes</v>
      </c>
      <c r="G30" s="13">
        <v>99.991096654000003</v>
      </c>
      <c r="H30" s="44" t="str">
        <f>IF($B30="N/A","N/A",IF(G30&gt;=98,"Yes","No"))</f>
        <v>Yes</v>
      </c>
      <c r="I30" s="12">
        <v>-4.0000000000000001E-3</v>
      </c>
      <c r="J30" s="12">
        <v>-5.0000000000000001E-3</v>
      </c>
      <c r="K30" s="45" t="s">
        <v>740</v>
      </c>
      <c r="L30" s="9" t="str">
        <f t="shared" si="4"/>
        <v>Yes</v>
      </c>
    </row>
    <row r="31" spans="1:14" x14ac:dyDescent="0.2">
      <c r="A31" s="2" t="s">
        <v>18</v>
      </c>
      <c r="B31" s="48" t="s">
        <v>277</v>
      </c>
      <c r="C31" s="13">
        <v>99.998066394000006</v>
      </c>
      <c r="D31" s="44" t="str">
        <f>IF($B31="N/A","N/A",IF(C31&gt;=95,"Yes","No"))</f>
        <v>Yes</v>
      </c>
      <c r="E31" s="13">
        <v>99.998201589000004</v>
      </c>
      <c r="F31" s="44" t="str">
        <f>IF($B31="N/A","N/A",IF(E31&gt;=95,"Yes","No"))</f>
        <v>Yes</v>
      </c>
      <c r="G31" s="13">
        <v>99.998081174999996</v>
      </c>
      <c r="H31" s="44" t="str">
        <f>IF($B31="N/A","N/A",IF(G31&gt;=95,"Yes","No"))</f>
        <v>Yes</v>
      </c>
      <c r="I31" s="12">
        <v>1E-4</v>
      </c>
      <c r="J31" s="12">
        <v>0</v>
      </c>
      <c r="K31" s="45" t="s">
        <v>740</v>
      </c>
      <c r="L31" s="9" t="str">
        <f t="shared" si="4"/>
        <v>Yes</v>
      </c>
    </row>
    <row r="32" spans="1:14" x14ac:dyDescent="0.2">
      <c r="A32" s="2" t="s">
        <v>23</v>
      </c>
      <c r="B32" s="35" t="s">
        <v>213</v>
      </c>
      <c r="C32" s="13">
        <v>67.447655663000006</v>
      </c>
      <c r="D32" s="44" t="str">
        <f t="shared" ref="D32:D37" si="11">IF($B32="N/A","N/A",IF(C32&gt;10,"No",IF(C32&lt;-10,"No","Yes")))</f>
        <v>N/A</v>
      </c>
      <c r="E32" s="13">
        <v>67.357673387999995</v>
      </c>
      <c r="F32" s="44" t="str">
        <f t="shared" ref="F32:F37" si="12">IF($B32="N/A","N/A",IF(E32&gt;10,"No",IF(E32&lt;-10,"No","Yes")))</f>
        <v>N/A</v>
      </c>
      <c r="G32" s="13">
        <v>66.738098106999999</v>
      </c>
      <c r="H32" s="44" t="str">
        <f t="shared" ref="H32:H37" si="13">IF($B32="N/A","N/A",IF(G32&gt;10,"No",IF(G32&lt;-10,"No","Yes")))</f>
        <v>N/A</v>
      </c>
      <c r="I32" s="12">
        <v>-0.13300000000000001</v>
      </c>
      <c r="J32" s="12">
        <v>-0.92</v>
      </c>
      <c r="K32" s="45" t="s">
        <v>740</v>
      </c>
      <c r="L32" s="9" t="str">
        <f t="shared" si="4"/>
        <v>Yes</v>
      </c>
    </row>
    <row r="33" spans="1:12" x14ac:dyDescent="0.2">
      <c r="A33" s="2" t="s">
        <v>24</v>
      </c>
      <c r="B33" s="35" t="s">
        <v>213</v>
      </c>
      <c r="C33" s="13">
        <v>20.22947074</v>
      </c>
      <c r="D33" s="44" t="str">
        <f t="shared" si="11"/>
        <v>N/A</v>
      </c>
      <c r="E33" s="13">
        <v>20.203032746000002</v>
      </c>
      <c r="F33" s="44" t="str">
        <f t="shared" si="12"/>
        <v>N/A</v>
      </c>
      <c r="G33" s="13">
        <v>20.484986733</v>
      </c>
      <c r="H33" s="44" t="str">
        <f t="shared" si="13"/>
        <v>N/A</v>
      </c>
      <c r="I33" s="12">
        <v>-0.13100000000000001</v>
      </c>
      <c r="J33" s="12">
        <v>1.3959999999999999</v>
      </c>
      <c r="K33" s="45" t="s">
        <v>740</v>
      </c>
      <c r="L33" s="9" t="str">
        <f t="shared" si="4"/>
        <v>Yes</v>
      </c>
    </row>
    <row r="34" spans="1:12" x14ac:dyDescent="0.2">
      <c r="A34" s="2" t="s">
        <v>25</v>
      </c>
      <c r="B34" s="35" t="s">
        <v>213</v>
      </c>
      <c r="C34" s="13">
        <v>5.8894428300000003E-2</v>
      </c>
      <c r="D34" s="44" t="str">
        <f t="shared" si="11"/>
        <v>N/A</v>
      </c>
      <c r="E34" s="13">
        <v>6.2162455899999997E-2</v>
      </c>
      <c r="F34" s="44" t="str">
        <f t="shared" si="12"/>
        <v>N/A</v>
      </c>
      <c r="G34" s="13">
        <v>7.9209075899999995E-2</v>
      </c>
      <c r="H34" s="44" t="str">
        <f t="shared" si="13"/>
        <v>N/A</v>
      </c>
      <c r="I34" s="12">
        <v>5.5490000000000004</v>
      </c>
      <c r="J34" s="12">
        <v>27.42</v>
      </c>
      <c r="K34" s="45" t="s">
        <v>740</v>
      </c>
      <c r="L34" s="9" t="str">
        <f t="shared" si="4"/>
        <v>No</v>
      </c>
    </row>
    <row r="35" spans="1:12" x14ac:dyDescent="0.2">
      <c r="A35" s="2" t="s">
        <v>26</v>
      </c>
      <c r="B35" s="48" t="s">
        <v>213</v>
      </c>
      <c r="C35" s="13">
        <v>1.0372992674999999</v>
      </c>
      <c r="D35" s="11" t="str">
        <f t="shared" si="11"/>
        <v>N/A</v>
      </c>
      <c r="E35" s="13">
        <v>1.1301056293</v>
      </c>
      <c r="F35" s="11" t="str">
        <f t="shared" si="12"/>
        <v>N/A</v>
      </c>
      <c r="G35" s="13">
        <v>1.2825423042999999</v>
      </c>
      <c r="H35" s="11" t="str">
        <f t="shared" si="13"/>
        <v>N/A</v>
      </c>
      <c r="I35" s="12">
        <v>8.9469999999999992</v>
      </c>
      <c r="J35" s="12">
        <v>13.49</v>
      </c>
      <c r="K35" s="48" t="s">
        <v>213</v>
      </c>
      <c r="L35" s="9" t="str">
        <f t="shared" si="4"/>
        <v>N/A</v>
      </c>
    </row>
    <row r="36" spans="1:12" x14ac:dyDescent="0.2">
      <c r="A36" s="2" t="s">
        <v>60</v>
      </c>
      <c r="B36" s="48" t="s">
        <v>213</v>
      </c>
      <c r="C36" s="13">
        <v>0</v>
      </c>
      <c r="D36" s="11" t="str">
        <f t="shared" si="11"/>
        <v>N/A</v>
      </c>
      <c r="E36" s="13">
        <v>0</v>
      </c>
      <c r="F36" s="11" t="str">
        <f t="shared" si="12"/>
        <v>N/A</v>
      </c>
      <c r="G36" s="13">
        <v>0</v>
      </c>
      <c r="H36" s="11" t="str">
        <f t="shared" si="13"/>
        <v>N/A</v>
      </c>
      <c r="I36" s="12" t="s">
        <v>1747</v>
      </c>
      <c r="J36" s="12" t="s">
        <v>1747</v>
      </c>
      <c r="K36" s="48" t="s">
        <v>213</v>
      </c>
      <c r="L36" s="9" t="str">
        <f t="shared" si="4"/>
        <v>N/A</v>
      </c>
    </row>
    <row r="37" spans="1:12" x14ac:dyDescent="0.2">
      <c r="A37" s="2" t="s">
        <v>61</v>
      </c>
      <c r="B37" s="48" t="s">
        <v>213</v>
      </c>
      <c r="C37" s="13">
        <v>0</v>
      </c>
      <c r="D37" s="11" t="str">
        <f t="shared" si="11"/>
        <v>N/A</v>
      </c>
      <c r="E37" s="13">
        <v>0</v>
      </c>
      <c r="F37" s="11" t="str">
        <f t="shared" si="12"/>
        <v>N/A</v>
      </c>
      <c r="G37" s="13">
        <v>0</v>
      </c>
      <c r="H37" s="11" t="str">
        <f t="shared" si="13"/>
        <v>N/A</v>
      </c>
      <c r="I37" s="12" t="s">
        <v>1747</v>
      </c>
      <c r="J37" s="12" t="s">
        <v>1747</v>
      </c>
      <c r="K37" s="48" t="s">
        <v>213</v>
      </c>
      <c r="L37" s="9" t="str">
        <f t="shared" si="4"/>
        <v>N/A</v>
      </c>
    </row>
    <row r="38" spans="1:12" x14ac:dyDescent="0.2">
      <c r="A38" s="2" t="s">
        <v>62</v>
      </c>
      <c r="B38" s="48" t="s">
        <v>278</v>
      </c>
      <c r="C38" s="13">
        <v>11.226679901000001</v>
      </c>
      <c r="D38" s="11" t="str">
        <f>IF($B38="N/A","N/A",IF(C38&gt;=5,"No",IF(C38&lt;0,"No","Yes")))</f>
        <v>No</v>
      </c>
      <c r="E38" s="13">
        <v>11.247025781</v>
      </c>
      <c r="F38" s="11" t="str">
        <f>IF($B38="N/A","N/A",IF(E38&gt;=5,"No",IF(E38&lt;0,"No","Yes")))</f>
        <v>No</v>
      </c>
      <c r="G38" s="13">
        <v>11.415163779</v>
      </c>
      <c r="H38" s="11" t="str">
        <f>IF($B38="N/A","N/A",IF(G38&gt;=5,"No",IF(G38&lt;0,"No","Yes")))</f>
        <v>No</v>
      </c>
      <c r="I38" s="12">
        <v>0.1812</v>
      </c>
      <c r="J38" s="12">
        <v>1.4950000000000001</v>
      </c>
      <c r="K38" s="45" t="s">
        <v>740</v>
      </c>
      <c r="L38" s="9" t="str">
        <f t="shared" si="4"/>
        <v>Yes</v>
      </c>
    </row>
    <row r="39" spans="1:12" x14ac:dyDescent="0.2">
      <c r="A39" s="2" t="s">
        <v>63</v>
      </c>
      <c r="B39" s="48" t="s">
        <v>213</v>
      </c>
      <c r="C39" s="13">
        <v>9.6893822449999991</v>
      </c>
      <c r="D39" s="11" t="str">
        <f>IF($B39="N/A","N/A",IF(C39&gt;10,"No",IF(C39&lt;-10,"No","Yes")))</f>
        <v>N/A</v>
      </c>
      <c r="E39" s="13">
        <v>9.6237646677999997</v>
      </c>
      <c r="F39" s="11" t="str">
        <f>IF($B39="N/A","N/A",IF(E39&gt;10,"No",IF(E39&lt;-10,"No","Yes")))</f>
        <v>N/A</v>
      </c>
      <c r="G39" s="13">
        <v>9.7587577069999991</v>
      </c>
      <c r="H39" s="11" t="str">
        <f>IF($B39="N/A","N/A",IF(G39&gt;10,"No",IF(G39&lt;-10,"No","Yes")))</f>
        <v>N/A</v>
      </c>
      <c r="I39" s="12">
        <v>-0.67700000000000005</v>
      </c>
      <c r="J39" s="12">
        <v>1.403</v>
      </c>
      <c r="K39" s="48" t="s">
        <v>740</v>
      </c>
      <c r="L39" s="9" t="str">
        <f t="shared" si="4"/>
        <v>Yes</v>
      </c>
    </row>
    <row r="40" spans="1:12" x14ac:dyDescent="0.2">
      <c r="A40" s="2" t="s">
        <v>64</v>
      </c>
      <c r="B40" s="48"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5" t="s">
        <v>740</v>
      </c>
      <c r="L40" s="9" t="str">
        <f t="shared" si="4"/>
        <v>Yes</v>
      </c>
    </row>
    <row r="41" spans="1:12" x14ac:dyDescent="0.2">
      <c r="A41" s="3" t="s">
        <v>19</v>
      </c>
      <c r="B41" s="35" t="s">
        <v>281</v>
      </c>
      <c r="C41" s="8">
        <v>3.8450568964</v>
      </c>
      <c r="D41" s="44" t="str">
        <f>IF($B41="N/A","N/A",IF(C41&gt;8,"No",IF(C41&lt;2,"No","Yes")))</f>
        <v>Yes</v>
      </c>
      <c r="E41" s="8">
        <v>3.7996507955999999</v>
      </c>
      <c r="F41" s="44" t="str">
        <f>IF($B41="N/A","N/A",IF(E41&gt;8,"No",IF(E41&lt;2,"No","Yes")))</f>
        <v>Yes</v>
      </c>
      <c r="G41" s="8">
        <v>3.7206774831999998</v>
      </c>
      <c r="H41" s="44" t="str">
        <f>IF($B41="N/A","N/A",IF(G41&gt;8,"No",IF(G41&lt;2,"No","Yes")))</f>
        <v>Yes</v>
      </c>
      <c r="I41" s="12">
        <v>-1.18</v>
      </c>
      <c r="J41" s="12">
        <v>-2.08</v>
      </c>
      <c r="K41" s="45" t="s">
        <v>740</v>
      </c>
      <c r="L41" s="9" t="str">
        <f t="shared" si="4"/>
        <v>Yes</v>
      </c>
    </row>
    <row r="42" spans="1:12" x14ac:dyDescent="0.2">
      <c r="A42" s="3" t="s">
        <v>170</v>
      </c>
      <c r="B42" s="35" t="s">
        <v>213</v>
      </c>
      <c r="C42" s="8">
        <v>18.689272674000001</v>
      </c>
      <c r="D42" s="11" t="str">
        <f t="shared" ref="D42:D49" si="14">IF($B42="N/A","N/A",IF(C42&gt;10,"No",IF(C42&lt;-10,"No","Yes")))</f>
        <v>N/A</v>
      </c>
      <c r="E42" s="8">
        <v>18.267473710000001</v>
      </c>
      <c r="F42" s="11" t="str">
        <f t="shared" ref="F42:F49" si="15">IF($B42="N/A","N/A",IF(E42&gt;10,"No",IF(E42&lt;-10,"No","Yes")))</f>
        <v>N/A</v>
      </c>
      <c r="G42" s="8">
        <v>17.697855751999999</v>
      </c>
      <c r="H42" s="11" t="str">
        <f t="shared" ref="H42:H49" si="16">IF($B42="N/A","N/A",IF(G42&gt;10,"No",IF(G42&lt;-10,"No","Yes")))</f>
        <v>N/A</v>
      </c>
      <c r="I42" s="12">
        <v>-2.2599999999999998</v>
      </c>
      <c r="J42" s="12">
        <v>-3.12</v>
      </c>
      <c r="K42" s="45" t="s">
        <v>740</v>
      </c>
      <c r="L42" s="9" t="str">
        <f>IF(J42="Div by 0", "N/A", IF(OR(J42="N/A",K42="N/A"),"N/A", IF(J42&gt;VALUE(MID(K42,1,2)), "No", IF(J42&lt;-1*VALUE(MID(K42,1,2)), "No", "Yes"))))</f>
        <v>Yes</v>
      </c>
    </row>
    <row r="43" spans="1:12" x14ac:dyDescent="0.2">
      <c r="A43" s="3" t="s">
        <v>171</v>
      </c>
      <c r="B43" s="35" t="s">
        <v>213</v>
      </c>
      <c r="C43" s="8">
        <v>34.892974885999998</v>
      </c>
      <c r="D43" s="11" t="str">
        <f t="shared" si="14"/>
        <v>N/A</v>
      </c>
      <c r="E43" s="8">
        <v>34.875639902000003</v>
      </c>
      <c r="F43" s="11" t="str">
        <f t="shared" si="15"/>
        <v>N/A</v>
      </c>
      <c r="G43" s="8">
        <v>34.769790948000001</v>
      </c>
      <c r="H43" s="11" t="str">
        <f t="shared" si="16"/>
        <v>N/A</v>
      </c>
      <c r="I43" s="12">
        <v>-0.05</v>
      </c>
      <c r="J43" s="12">
        <v>-0.30399999999999999</v>
      </c>
      <c r="K43" s="45" t="s">
        <v>740</v>
      </c>
      <c r="L43" s="9" t="str">
        <f>IF(J43="Div by 0", "N/A", IF(OR(J43="N/A",K43="N/A"),"N/A", IF(J43&gt;VALUE(MID(K43,1,2)), "No", IF(J43&lt;-1*VALUE(MID(K43,1,2)), "No", "Yes"))))</f>
        <v>Yes</v>
      </c>
    </row>
    <row r="44" spans="1:12" x14ac:dyDescent="0.2">
      <c r="A44" s="3" t="s">
        <v>172</v>
      </c>
      <c r="B44" s="35" t="s">
        <v>213</v>
      </c>
      <c r="C44" s="8">
        <v>3.2893061898</v>
      </c>
      <c r="D44" s="11" t="str">
        <f t="shared" si="14"/>
        <v>N/A</v>
      </c>
      <c r="E44" s="8">
        <v>3.2507445811000002</v>
      </c>
      <c r="F44" s="11" t="str">
        <f t="shared" si="15"/>
        <v>N/A</v>
      </c>
      <c r="G44" s="8">
        <v>3.1750405447999999</v>
      </c>
      <c r="H44" s="11" t="str">
        <f t="shared" si="16"/>
        <v>N/A</v>
      </c>
      <c r="I44" s="12">
        <v>-1.17</v>
      </c>
      <c r="J44" s="12">
        <v>-2.33</v>
      </c>
      <c r="K44" s="45" t="s">
        <v>740</v>
      </c>
      <c r="L44" s="9" t="str">
        <f t="shared" ref="L44:L53" si="17">IF(J44="Div by 0", "N/A", IF(OR(J44="N/A",K44="N/A"),"N/A", IF(J44&gt;VALUE(MID(K44,1,2)), "No", IF(J44&lt;-1*VALUE(MID(K44,1,2)), "No", "Yes"))))</f>
        <v>Yes</v>
      </c>
    </row>
    <row r="45" spans="1:12" x14ac:dyDescent="0.2">
      <c r="A45" s="3" t="s">
        <v>173</v>
      </c>
      <c r="B45" s="35" t="s">
        <v>213</v>
      </c>
      <c r="C45" s="8">
        <v>21.554716227</v>
      </c>
      <c r="D45" s="11" t="str">
        <f t="shared" si="14"/>
        <v>N/A</v>
      </c>
      <c r="E45" s="8">
        <v>21.389280065000001</v>
      </c>
      <c r="F45" s="11" t="str">
        <f t="shared" si="15"/>
        <v>N/A</v>
      </c>
      <c r="G45" s="8">
        <v>21.284906295999999</v>
      </c>
      <c r="H45" s="11" t="str">
        <f t="shared" si="16"/>
        <v>N/A</v>
      </c>
      <c r="I45" s="12">
        <v>-0.76800000000000002</v>
      </c>
      <c r="J45" s="12">
        <v>-0.48799999999999999</v>
      </c>
      <c r="K45" s="45" t="s">
        <v>740</v>
      </c>
      <c r="L45" s="9" t="str">
        <f t="shared" si="17"/>
        <v>Yes</v>
      </c>
    </row>
    <row r="46" spans="1:12" x14ac:dyDescent="0.2">
      <c r="A46" s="3" t="s">
        <v>174</v>
      </c>
      <c r="B46" s="35" t="s">
        <v>213</v>
      </c>
      <c r="C46" s="8">
        <v>10.529050825000001</v>
      </c>
      <c r="D46" s="11" t="str">
        <f t="shared" si="14"/>
        <v>N/A</v>
      </c>
      <c r="E46" s="8">
        <v>10.932382104</v>
      </c>
      <c r="F46" s="11" t="str">
        <f t="shared" si="15"/>
        <v>N/A</v>
      </c>
      <c r="G46" s="8">
        <v>11.687176342000001</v>
      </c>
      <c r="H46" s="11" t="str">
        <f t="shared" si="16"/>
        <v>N/A</v>
      </c>
      <c r="I46" s="12">
        <v>3.831</v>
      </c>
      <c r="J46" s="12">
        <v>6.9039999999999999</v>
      </c>
      <c r="K46" s="45" t="s">
        <v>740</v>
      </c>
      <c r="L46" s="9" t="str">
        <f t="shared" si="17"/>
        <v>Yes</v>
      </c>
    </row>
    <row r="47" spans="1:12" x14ac:dyDescent="0.2">
      <c r="A47" s="3" t="s">
        <v>175</v>
      </c>
      <c r="B47" s="35" t="s">
        <v>213</v>
      </c>
      <c r="C47" s="8">
        <v>3.1534703401000002</v>
      </c>
      <c r="D47" s="11" t="str">
        <f t="shared" si="14"/>
        <v>N/A</v>
      </c>
      <c r="E47" s="8">
        <v>3.3745221505999998</v>
      </c>
      <c r="F47" s="11" t="str">
        <f t="shared" si="15"/>
        <v>N/A</v>
      </c>
      <c r="G47" s="8">
        <v>3.5558120811</v>
      </c>
      <c r="H47" s="11" t="str">
        <f t="shared" si="16"/>
        <v>N/A</v>
      </c>
      <c r="I47" s="12">
        <v>7.01</v>
      </c>
      <c r="J47" s="12">
        <v>5.3719999999999999</v>
      </c>
      <c r="K47" s="45" t="s">
        <v>740</v>
      </c>
      <c r="L47" s="9" t="str">
        <f t="shared" si="17"/>
        <v>Yes</v>
      </c>
    </row>
    <row r="48" spans="1:12" x14ac:dyDescent="0.2">
      <c r="A48" s="3" t="s">
        <v>176</v>
      </c>
      <c r="B48" s="35" t="s">
        <v>213</v>
      </c>
      <c r="C48" s="8">
        <v>2.2648170646999999</v>
      </c>
      <c r="D48" s="11" t="str">
        <f t="shared" si="14"/>
        <v>N/A</v>
      </c>
      <c r="E48" s="8">
        <v>2.3061098266000002</v>
      </c>
      <c r="F48" s="11" t="str">
        <f t="shared" si="15"/>
        <v>N/A</v>
      </c>
      <c r="G48" s="8">
        <v>2.3034336981000001</v>
      </c>
      <c r="H48" s="11" t="str">
        <f t="shared" si="16"/>
        <v>N/A</v>
      </c>
      <c r="I48" s="12">
        <v>1.823</v>
      </c>
      <c r="J48" s="12">
        <v>-0.11600000000000001</v>
      </c>
      <c r="K48" s="45" t="s">
        <v>740</v>
      </c>
      <c r="L48" s="9" t="str">
        <f t="shared" si="17"/>
        <v>Yes</v>
      </c>
    </row>
    <row r="49" spans="1:12" x14ac:dyDescent="0.2">
      <c r="A49" s="3" t="s">
        <v>957</v>
      </c>
      <c r="B49" s="35" t="s">
        <v>213</v>
      </c>
      <c r="C49" s="8">
        <v>1.7813348974000001</v>
      </c>
      <c r="D49" s="11" t="str">
        <f t="shared" si="14"/>
        <v>N/A</v>
      </c>
      <c r="E49" s="8">
        <v>1.804196865</v>
      </c>
      <c r="F49" s="11" t="str">
        <f t="shared" si="15"/>
        <v>N/A</v>
      </c>
      <c r="G49" s="8">
        <v>1.8053068546</v>
      </c>
      <c r="H49" s="11" t="str">
        <f t="shared" si="16"/>
        <v>N/A</v>
      </c>
      <c r="I49" s="12">
        <v>1.2829999999999999</v>
      </c>
      <c r="J49" s="12">
        <v>6.1499999999999999E-2</v>
      </c>
      <c r="K49" s="45" t="s">
        <v>740</v>
      </c>
      <c r="L49" s="9" t="str">
        <f t="shared" si="17"/>
        <v>Yes</v>
      </c>
    </row>
    <row r="50" spans="1:12" x14ac:dyDescent="0.2">
      <c r="A50" s="2" t="s">
        <v>208</v>
      </c>
      <c r="B50" s="35" t="s">
        <v>213</v>
      </c>
      <c r="C50" s="36">
        <v>710543</v>
      </c>
      <c r="D50" s="9" t="str">
        <f t="shared" ref="D50:D53" si="18">IF($B50="N/A","N/A",IF(C50&lt;0,"No","Yes"))</f>
        <v>N/A</v>
      </c>
      <c r="E50" s="36">
        <v>726009</v>
      </c>
      <c r="F50" s="9" t="str">
        <f t="shared" ref="F50:F53" si="19">IF($B50="N/A","N/A",IF(E50&lt;0,"No","Yes"))</f>
        <v>N/A</v>
      </c>
      <c r="G50" s="36">
        <v>729977</v>
      </c>
      <c r="H50" s="9" t="str">
        <f t="shared" ref="H50:H53" si="20">IF($B50="N/A","N/A",IF(G50&lt;0,"No","Yes"))</f>
        <v>N/A</v>
      </c>
      <c r="I50" s="12">
        <v>2.177</v>
      </c>
      <c r="J50" s="12">
        <v>0.54649999999999999</v>
      </c>
      <c r="K50" s="45" t="s">
        <v>740</v>
      </c>
      <c r="L50" s="9" t="str">
        <f t="shared" si="17"/>
        <v>Yes</v>
      </c>
    </row>
    <row r="51" spans="1:12" x14ac:dyDescent="0.2">
      <c r="A51" s="2" t="s">
        <v>209</v>
      </c>
      <c r="B51" s="35" t="s">
        <v>213</v>
      </c>
      <c r="C51" s="36">
        <v>40446</v>
      </c>
      <c r="D51" s="9" t="str">
        <f t="shared" si="18"/>
        <v>N/A</v>
      </c>
      <c r="E51" s="36">
        <v>41261</v>
      </c>
      <c r="F51" s="9" t="str">
        <f t="shared" si="19"/>
        <v>N/A</v>
      </c>
      <c r="G51" s="36">
        <v>41045</v>
      </c>
      <c r="H51" s="9" t="str">
        <f t="shared" si="20"/>
        <v>N/A</v>
      </c>
      <c r="I51" s="12">
        <v>2.0150000000000001</v>
      </c>
      <c r="J51" s="12">
        <v>-0.52300000000000002</v>
      </c>
      <c r="K51" s="45" t="s">
        <v>740</v>
      </c>
      <c r="L51" s="9" t="str">
        <f t="shared" si="17"/>
        <v>Yes</v>
      </c>
    </row>
    <row r="52" spans="1:12" x14ac:dyDescent="0.2">
      <c r="A52" s="2" t="s">
        <v>210</v>
      </c>
      <c r="B52" s="35" t="s">
        <v>213</v>
      </c>
      <c r="C52" s="36">
        <v>388213</v>
      </c>
      <c r="D52" s="9" t="str">
        <f t="shared" si="18"/>
        <v>N/A</v>
      </c>
      <c r="E52" s="36">
        <v>403046</v>
      </c>
      <c r="F52" s="9" t="str">
        <f t="shared" si="19"/>
        <v>N/A</v>
      </c>
      <c r="G52" s="36">
        <v>419519</v>
      </c>
      <c r="H52" s="9" t="str">
        <f t="shared" si="20"/>
        <v>N/A</v>
      </c>
      <c r="I52" s="12">
        <v>3.8210000000000002</v>
      </c>
      <c r="J52" s="12">
        <v>4.0869999999999997</v>
      </c>
      <c r="K52" s="45" t="s">
        <v>740</v>
      </c>
      <c r="L52" s="9" t="str">
        <f t="shared" si="17"/>
        <v>Yes</v>
      </c>
    </row>
    <row r="53" spans="1:12" x14ac:dyDescent="0.2">
      <c r="A53" s="2" t="s">
        <v>958</v>
      </c>
      <c r="B53" s="35" t="s">
        <v>213</v>
      </c>
      <c r="C53" s="36">
        <v>58981</v>
      </c>
      <c r="D53" s="9" t="str">
        <f t="shared" si="18"/>
        <v>N/A</v>
      </c>
      <c r="E53" s="36">
        <v>64873</v>
      </c>
      <c r="F53" s="9" t="str">
        <f t="shared" si="19"/>
        <v>N/A</v>
      </c>
      <c r="G53" s="36">
        <v>69230</v>
      </c>
      <c r="H53" s="9" t="str">
        <f t="shared" si="20"/>
        <v>N/A</v>
      </c>
      <c r="I53" s="12">
        <v>9.99</v>
      </c>
      <c r="J53" s="12">
        <v>6.7160000000000002</v>
      </c>
      <c r="K53" s="45" t="s">
        <v>740</v>
      </c>
      <c r="L53" s="9" t="str">
        <f t="shared" si="17"/>
        <v>Yes</v>
      </c>
    </row>
    <row r="54" spans="1:12" x14ac:dyDescent="0.2">
      <c r="A54" s="2" t="s">
        <v>959</v>
      </c>
      <c r="B54" s="35" t="s">
        <v>213</v>
      </c>
      <c r="C54" s="8">
        <v>100</v>
      </c>
      <c r="D54" s="44" t="str">
        <f>IF($B54="N/A","N/A",IF(C54&gt;10,"No",IF(C54&lt;-10,"No","Yes")))</f>
        <v>N/A</v>
      </c>
      <c r="E54" s="8">
        <v>100</v>
      </c>
      <c r="F54" s="44" t="str">
        <f>IF($B54="N/A","N/A",IF(E54&gt;10,"No",IF(E54&lt;-10,"No","Yes")))</f>
        <v>N/A</v>
      </c>
      <c r="G54" s="8">
        <v>100</v>
      </c>
      <c r="H54" s="44" t="str">
        <f>IF($B54="N/A","N/A",IF(G54&gt;10,"No",IF(G54&lt;-10,"No","Yes")))</f>
        <v>N/A</v>
      </c>
      <c r="I54" s="12">
        <v>0</v>
      </c>
      <c r="J54" s="12">
        <v>0</v>
      </c>
      <c r="K54" s="35" t="s">
        <v>213</v>
      </c>
      <c r="L54" s="9" t="str">
        <f t="shared" si="4"/>
        <v>N/A</v>
      </c>
    </row>
    <row r="55" spans="1:12" x14ac:dyDescent="0.2">
      <c r="A55" s="2" t="s">
        <v>960</v>
      </c>
      <c r="B55" s="35" t="s">
        <v>213</v>
      </c>
      <c r="C55" s="8">
        <v>100</v>
      </c>
      <c r="D55" s="44" t="str">
        <f>IF($B55="N/A","N/A",IF(C55&gt;10,"No",IF(C55&lt;-10,"No","Yes")))</f>
        <v>N/A</v>
      </c>
      <c r="E55" s="8">
        <v>100</v>
      </c>
      <c r="F55" s="44" t="str">
        <f>IF($B55="N/A","N/A",IF(E55&gt;10,"No",IF(E55&lt;-10,"No","Yes")))</f>
        <v>N/A</v>
      </c>
      <c r="G55" s="8">
        <v>100</v>
      </c>
      <c r="H55" s="44" t="str">
        <f>IF($B55="N/A","N/A",IF(G55&gt;10,"No",IF(G55&lt;-10,"No","Yes")))</f>
        <v>N/A</v>
      </c>
      <c r="I55" s="12">
        <v>0</v>
      </c>
      <c r="J55" s="12">
        <v>0</v>
      </c>
      <c r="K55" s="35" t="s">
        <v>213</v>
      </c>
      <c r="L55" s="9" t="str">
        <f t="shared" si="4"/>
        <v>N/A</v>
      </c>
    </row>
    <row r="56" spans="1:12" x14ac:dyDescent="0.2">
      <c r="A56" s="2" t="s">
        <v>177</v>
      </c>
      <c r="B56" s="35" t="s">
        <v>213</v>
      </c>
      <c r="C56" s="8">
        <v>57.985149903</v>
      </c>
      <c r="D56" s="44" t="str">
        <f t="shared" ref="D56:D57" si="21">IF($B56="N/A","N/A",IF(C56&gt;10,"No",IF(C56&lt;-10,"No","Yes")))</f>
        <v>N/A</v>
      </c>
      <c r="E56" s="8">
        <v>57.954956850000002</v>
      </c>
      <c r="F56" s="44" t="str">
        <f t="shared" ref="F56:F57" si="22">IF($B56="N/A","N/A",IF(E56&gt;10,"No",IF(E56&lt;-10,"No","Yes")))</f>
        <v>N/A</v>
      </c>
      <c r="G56" s="8">
        <v>57.887174653999999</v>
      </c>
      <c r="H56" s="44" t="str">
        <f t="shared" ref="H56:H57" si="23">IF($B56="N/A","N/A",IF(G56&gt;10,"No",IF(G56&lt;-10,"No","Yes")))</f>
        <v>N/A</v>
      </c>
      <c r="I56" s="12">
        <v>-5.1999999999999998E-2</v>
      </c>
      <c r="J56" s="12">
        <v>-0.11700000000000001</v>
      </c>
      <c r="K56" s="45" t="s">
        <v>740</v>
      </c>
      <c r="L56" s="9" t="str">
        <f>IF(J56="Div by 0", "N/A", IF(OR(J56="N/A",K56="N/A"),"N/A", IF(J56&gt;VALUE(MID(K56,1,2)), "No", IF(J56&lt;-1*VALUE(MID(K56,1,2)), "No", "Yes"))))</f>
        <v>Yes</v>
      </c>
    </row>
    <row r="57" spans="1:12" x14ac:dyDescent="0.2">
      <c r="A57" s="6" t="s">
        <v>178</v>
      </c>
      <c r="B57" s="35" t="s">
        <v>213</v>
      </c>
      <c r="C57" s="8">
        <v>42.014850097</v>
      </c>
      <c r="D57" s="44" t="str">
        <f t="shared" si="21"/>
        <v>N/A</v>
      </c>
      <c r="E57" s="8">
        <v>42.045043149999998</v>
      </c>
      <c r="F57" s="44" t="str">
        <f t="shared" si="22"/>
        <v>N/A</v>
      </c>
      <c r="G57" s="8">
        <v>42.112825346000001</v>
      </c>
      <c r="H57" s="44" t="str">
        <f t="shared" si="23"/>
        <v>N/A</v>
      </c>
      <c r="I57" s="12">
        <v>7.1900000000000006E-2</v>
      </c>
      <c r="J57" s="12">
        <v>0.16120000000000001</v>
      </c>
      <c r="K57" s="45" t="s">
        <v>740</v>
      </c>
      <c r="L57" s="9" t="str">
        <f>IF(J57="Div by 0", "N/A", IF(OR(J57="N/A",K57="N/A"),"N/A", IF(J57&gt;VALUE(MID(K57,1,2)), "No", IF(J57&lt;-1*VALUE(MID(K57,1,2)), "No", "Yes"))))</f>
        <v>Yes</v>
      </c>
    </row>
    <row r="58" spans="1:12" x14ac:dyDescent="0.2">
      <c r="A58" s="7" t="s">
        <v>686</v>
      </c>
      <c r="B58" s="35" t="s">
        <v>282</v>
      </c>
      <c r="C58" s="8">
        <v>62.061595032</v>
      </c>
      <c r="D58" s="44" t="str">
        <f>IF($B58="N/A","N/A",IF(C58&gt;70,"No",IF(C58&lt;40,"No","Yes")))</f>
        <v>Yes</v>
      </c>
      <c r="E58" s="8">
        <v>60.780572786</v>
      </c>
      <c r="F58" s="44" t="str">
        <f>IF($B58="N/A","N/A",IF(E58&gt;70,"No",IF(E58&lt;40,"No","Yes")))</f>
        <v>Yes</v>
      </c>
      <c r="G58" s="8">
        <v>61.648454463999997</v>
      </c>
      <c r="H58" s="44" t="str">
        <f>IF($B58="N/A","N/A",IF(G58&gt;70,"No",IF(G58&lt;40,"No","Yes")))</f>
        <v>Yes</v>
      </c>
      <c r="I58" s="12">
        <v>-2.06</v>
      </c>
      <c r="J58" s="12">
        <v>1.4279999999999999</v>
      </c>
      <c r="K58" s="45" t="s">
        <v>740</v>
      </c>
      <c r="L58" s="9" t="str">
        <f t="shared" si="4"/>
        <v>Yes</v>
      </c>
    </row>
    <row r="59" spans="1:12" x14ac:dyDescent="0.2">
      <c r="A59" s="2" t="s">
        <v>687</v>
      </c>
      <c r="B59" s="35" t="s">
        <v>213</v>
      </c>
      <c r="C59" s="8">
        <v>70.540301952999997</v>
      </c>
      <c r="D59" s="44" t="str">
        <f>IF($B59="N/A","N/A",IF(C59&gt;10,"No",IF(C59&lt;-10,"No","Yes")))</f>
        <v>N/A</v>
      </c>
      <c r="E59" s="8">
        <v>68.525273029000004</v>
      </c>
      <c r="F59" s="44" t="str">
        <f>IF($B59="N/A","N/A",IF(E59&gt;10,"No",IF(E59&lt;-10,"No","Yes")))</f>
        <v>N/A</v>
      </c>
      <c r="G59" s="8">
        <v>69.313790130000001</v>
      </c>
      <c r="H59" s="44" t="str">
        <f>IF($B59="N/A","N/A",IF(G59&gt;10,"No",IF(G59&lt;-10,"No","Yes")))</f>
        <v>N/A</v>
      </c>
      <c r="I59" s="12">
        <v>-2.86</v>
      </c>
      <c r="J59" s="12">
        <v>1.151</v>
      </c>
      <c r="K59" s="35" t="s">
        <v>213</v>
      </c>
      <c r="L59" s="9" t="str">
        <f t="shared" si="4"/>
        <v>N/A</v>
      </c>
    </row>
    <row r="60" spans="1:12" x14ac:dyDescent="0.2">
      <c r="A60" s="2" t="s">
        <v>688</v>
      </c>
      <c r="B60" s="35" t="s">
        <v>213</v>
      </c>
      <c r="C60" s="8">
        <v>78.122033361999996</v>
      </c>
      <c r="D60" s="44" t="str">
        <f t="shared" ref="D60:D66" si="24">IF($B60="N/A","N/A",IF(C60&gt;10,"No",IF(C60&lt;-10,"No","Yes")))</f>
        <v>N/A</v>
      </c>
      <c r="E60" s="8">
        <v>74.349080418</v>
      </c>
      <c r="F60" s="44" t="str">
        <f t="shared" ref="F60:F66" si="25">IF($B60="N/A","N/A",IF(E60&gt;10,"No",IF(E60&lt;-10,"No","Yes")))</f>
        <v>N/A</v>
      </c>
      <c r="G60" s="8">
        <v>73.755461174000004</v>
      </c>
      <c r="H60" s="44" t="str">
        <f t="shared" ref="H60:H66" si="26">IF($B60="N/A","N/A",IF(G60&gt;10,"No",IF(G60&lt;-10,"No","Yes")))</f>
        <v>N/A</v>
      </c>
      <c r="I60" s="12">
        <v>-4.83</v>
      </c>
      <c r="J60" s="12">
        <v>-0.79800000000000004</v>
      </c>
      <c r="K60" s="35" t="s">
        <v>213</v>
      </c>
      <c r="L60" s="9" t="str">
        <f t="shared" si="4"/>
        <v>N/A</v>
      </c>
    </row>
    <row r="61" spans="1:12" x14ac:dyDescent="0.2">
      <c r="A61" s="2" t="s">
        <v>1748</v>
      </c>
      <c r="B61" s="35" t="s">
        <v>213</v>
      </c>
      <c r="C61" s="8">
        <v>65.274278284999994</v>
      </c>
      <c r="D61" s="44" t="str">
        <f t="shared" si="24"/>
        <v>N/A</v>
      </c>
      <c r="E61" s="8">
        <v>64.058977905000006</v>
      </c>
      <c r="F61" s="44" t="str">
        <f t="shared" si="25"/>
        <v>N/A</v>
      </c>
      <c r="G61" s="8">
        <v>65.265784152999998</v>
      </c>
      <c r="H61" s="44" t="str">
        <f t="shared" si="26"/>
        <v>N/A</v>
      </c>
      <c r="I61" s="12">
        <v>-1.86</v>
      </c>
      <c r="J61" s="12">
        <v>1.8839999999999999</v>
      </c>
      <c r="K61" s="35" t="s">
        <v>213</v>
      </c>
      <c r="L61" s="9" t="str">
        <f t="shared" si="4"/>
        <v>N/A</v>
      </c>
    </row>
    <row r="62" spans="1:12" x14ac:dyDescent="0.2">
      <c r="A62" s="2" t="s">
        <v>689</v>
      </c>
      <c r="B62" s="35" t="s">
        <v>213</v>
      </c>
      <c r="C62" s="8">
        <v>39.153852127999997</v>
      </c>
      <c r="D62" s="44" t="str">
        <f t="shared" si="24"/>
        <v>N/A</v>
      </c>
      <c r="E62" s="8">
        <v>38.184080575000003</v>
      </c>
      <c r="F62" s="44" t="str">
        <f t="shared" si="25"/>
        <v>N/A</v>
      </c>
      <c r="G62" s="8">
        <v>37.878038844999999</v>
      </c>
      <c r="H62" s="44" t="str">
        <f t="shared" si="26"/>
        <v>N/A</v>
      </c>
      <c r="I62" s="12">
        <v>-2.48</v>
      </c>
      <c r="J62" s="12">
        <v>-0.80100000000000005</v>
      </c>
      <c r="K62" s="35" t="s">
        <v>213</v>
      </c>
      <c r="L62" s="9" t="str">
        <f t="shared" si="4"/>
        <v>N/A</v>
      </c>
    </row>
    <row r="63" spans="1:12" x14ac:dyDescent="0.2">
      <c r="A63" s="2" t="s">
        <v>179</v>
      </c>
      <c r="B63" s="71" t="s">
        <v>217</v>
      </c>
      <c r="C63" s="36">
        <v>11</v>
      </c>
      <c r="D63" s="44" t="str">
        <f>IF(OR($B63="N/A",$C63="N/A"),"N/A",IF(C63&gt;0,"No",IF(C63&lt;0,"No","Yes")))</f>
        <v>No</v>
      </c>
      <c r="E63" s="36">
        <v>11</v>
      </c>
      <c r="F63" s="44" t="str">
        <f>IF(OR($B63="N/A",$E63="N/A"),"N/A",IF(E63&gt;0,"No",IF(E63&lt;0,"No","Yes")))</f>
        <v>No</v>
      </c>
      <c r="G63" s="36">
        <v>11</v>
      </c>
      <c r="H63" s="44" t="str">
        <f>IF($B63="N/A","N/A",IF(G63&gt;0,"No",IF(G63&lt;0,"No","Yes")))</f>
        <v>No</v>
      </c>
      <c r="I63" s="12">
        <v>0</v>
      </c>
      <c r="J63" s="12">
        <v>0</v>
      </c>
      <c r="K63" s="35" t="s">
        <v>213</v>
      </c>
      <c r="L63" s="9" t="str">
        <f>IF(J63="Div by 0", "N/A", IF(K63="N/A","N/A", IF(J63&gt;VALUE(MID(K63,1,2)), "No", IF(J63&lt;-1*VALUE(MID(K63,1,2)), "No", "Yes"))))</f>
        <v>N/A</v>
      </c>
    </row>
    <row r="64" spans="1:12" x14ac:dyDescent="0.2">
      <c r="A64" s="3" t="s">
        <v>146</v>
      </c>
      <c r="B64" s="35" t="s">
        <v>213</v>
      </c>
      <c r="C64" s="8">
        <v>1.2255036238999999</v>
      </c>
      <c r="D64" s="44" t="str">
        <f t="shared" si="24"/>
        <v>N/A</v>
      </c>
      <c r="E64" s="8">
        <v>0.97708433839999997</v>
      </c>
      <c r="F64" s="44" t="str">
        <f t="shared" si="25"/>
        <v>N/A</v>
      </c>
      <c r="G64" s="8">
        <v>1.2958205700000001</v>
      </c>
      <c r="H64" s="44" t="str">
        <f t="shared" si="26"/>
        <v>N/A</v>
      </c>
      <c r="I64" s="12">
        <v>-20.3</v>
      </c>
      <c r="J64" s="12">
        <v>32.619999999999997</v>
      </c>
      <c r="K64" s="35" t="s">
        <v>213</v>
      </c>
      <c r="L64" s="9" t="str">
        <f t="shared" si="4"/>
        <v>N/A</v>
      </c>
    </row>
    <row r="65" spans="1:12" x14ac:dyDescent="0.2">
      <c r="A65" s="3" t="s">
        <v>147</v>
      </c>
      <c r="B65" s="35" t="s">
        <v>213</v>
      </c>
      <c r="C65" s="8">
        <v>1.3217811093</v>
      </c>
      <c r="D65" s="44" t="str">
        <f t="shared" si="24"/>
        <v>N/A</v>
      </c>
      <c r="E65" s="8">
        <v>1.326054201</v>
      </c>
      <c r="F65" s="44" t="str">
        <f t="shared" si="25"/>
        <v>N/A</v>
      </c>
      <c r="G65" s="8">
        <v>1.3572229544000001</v>
      </c>
      <c r="H65" s="44" t="str">
        <f t="shared" si="26"/>
        <v>N/A</v>
      </c>
      <c r="I65" s="12">
        <v>0.32329999999999998</v>
      </c>
      <c r="J65" s="12">
        <v>2.35</v>
      </c>
      <c r="K65" s="35" t="s">
        <v>213</v>
      </c>
      <c r="L65" s="9" t="str">
        <f t="shared" si="4"/>
        <v>N/A</v>
      </c>
    </row>
    <row r="66" spans="1:12" x14ac:dyDescent="0.2">
      <c r="A66" s="3" t="s">
        <v>148</v>
      </c>
      <c r="B66" s="35" t="s">
        <v>213</v>
      </c>
      <c r="C66" s="8">
        <v>1.4032342790000001</v>
      </c>
      <c r="D66" s="44" t="str">
        <f t="shared" si="24"/>
        <v>N/A</v>
      </c>
      <c r="E66" s="8">
        <v>1.3954102996</v>
      </c>
      <c r="F66" s="44" t="str">
        <f t="shared" si="25"/>
        <v>N/A</v>
      </c>
      <c r="G66" s="8">
        <v>1.4276821904999999</v>
      </c>
      <c r="H66" s="44" t="str">
        <f t="shared" si="26"/>
        <v>N/A</v>
      </c>
      <c r="I66" s="12">
        <v>-0.55800000000000005</v>
      </c>
      <c r="J66" s="12">
        <v>2.3130000000000002</v>
      </c>
      <c r="K66" s="35" t="s">
        <v>213</v>
      </c>
      <c r="L66" s="9" t="str">
        <f t="shared" si="4"/>
        <v>N/A</v>
      </c>
    </row>
    <row r="67" spans="1:12" x14ac:dyDescent="0.2">
      <c r="A67" s="2" t="s">
        <v>961</v>
      </c>
      <c r="B67" s="48" t="s">
        <v>213</v>
      </c>
      <c r="C67" s="1">
        <v>3912</v>
      </c>
      <c r="D67" s="11" t="str">
        <f>IF($B67="N/A","N/A",IF(C67&gt;10,"No",IF(C67&lt;-10,"No","Yes")))</f>
        <v>N/A</v>
      </c>
      <c r="E67" s="1">
        <v>6674</v>
      </c>
      <c r="F67" s="11" t="str">
        <f>IF($B67="N/A","N/A",IF(E67&gt;10,"No",IF(E67&lt;-10,"No","Yes")))</f>
        <v>N/A</v>
      </c>
      <c r="G67" s="1">
        <v>3306</v>
      </c>
      <c r="H67" s="11" t="str">
        <f>IF($B67="N/A","N/A",IF(G67&gt;10,"No",IF(G67&lt;-10,"No","Yes")))</f>
        <v>N/A</v>
      </c>
      <c r="I67" s="12">
        <v>70.599999999999994</v>
      </c>
      <c r="J67" s="12">
        <v>-50.5</v>
      </c>
      <c r="K67" s="35" t="s">
        <v>213</v>
      </c>
      <c r="L67" s="9" t="str">
        <f t="shared" si="4"/>
        <v>N/A</v>
      </c>
    </row>
    <row r="68" spans="1:12" x14ac:dyDescent="0.2">
      <c r="A68" s="3" t="s">
        <v>201</v>
      </c>
      <c r="B68" s="48" t="s">
        <v>217</v>
      </c>
      <c r="C68" s="1">
        <v>0</v>
      </c>
      <c r="D68" s="44" t="str">
        <f t="shared" ref="D68:D69" si="27">IF($B68="N/A","N/A",IF(C68&gt;0,"No",IF(C68&lt;0,"No","Yes")))</f>
        <v>Yes</v>
      </c>
      <c r="E68" s="1">
        <v>0</v>
      </c>
      <c r="F68" s="44" t="str">
        <f t="shared" ref="F68:F69" si="28">IF($B68="N/A","N/A",IF(E68&gt;0,"No",IF(E68&lt;0,"No","Yes")))</f>
        <v>Yes</v>
      </c>
      <c r="G68" s="1">
        <v>0</v>
      </c>
      <c r="H68" s="44" t="str">
        <f t="shared" ref="H68:H69" si="29">IF($B68="N/A","N/A",IF(G68&gt;0,"No",IF(G68&lt;0,"No","Yes")))</f>
        <v>Yes</v>
      </c>
      <c r="I68" s="12" t="s">
        <v>1747</v>
      </c>
      <c r="J68" s="12" t="s">
        <v>1747</v>
      </c>
      <c r="K68" s="35" t="s">
        <v>213</v>
      </c>
      <c r="L68" s="9" t="str">
        <f t="shared" si="4"/>
        <v>N/A</v>
      </c>
    </row>
    <row r="69" spans="1:12" x14ac:dyDescent="0.2">
      <c r="A69" s="3" t="s">
        <v>202</v>
      </c>
      <c r="B69" s="48" t="s">
        <v>217</v>
      </c>
      <c r="C69" s="1">
        <v>133</v>
      </c>
      <c r="D69" s="44" t="str">
        <f t="shared" si="27"/>
        <v>No</v>
      </c>
      <c r="E69" s="1">
        <v>139</v>
      </c>
      <c r="F69" s="44" t="str">
        <f t="shared" si="28"/>
        <v>No</v>
      </c>
      <c r="G69" s="1">
        <v>166</v>
      </c>
      <c r="H69" s="44" t="str">
        <f t="shared" si="29"/>
        <v>No</v>
      </c>
      <c r="I69" s="12">
        <v>4.5110000000000001</v>
      </c>
      <c r="J69" s="12">
        <v>19.420000000000002</v>
      </c>
      <c r="K69" s="35" t="s">
        <v>213</v>
      </c>
      <c r="L69" s="9" t="str">
        <f t="shared" si="4"/>
        <v>N/A</v>
      </c>
    </row>
    <row r="70" spans="1:12" x14ac:dyDescent="0.2">
      <c r="A70" s="3" t="s">
        <v>203</v>
      </c>
      <c r="B70" s="71" t="s">
        <v>213</v>
      </c>
      <c r="C70" s="13">
        <v>57.142857143000001</v>
      </c>
      <c r="D70" s="11" t="str">
        <f>IF($B70="N/A","N/A",IF(C70&gt;10,"No",IF(C70&lt;-10,"No","Yes")))</f>
        <v>N/A</v>
      </c>
      <c r="E70" s="13">
        <v>83.45323741</v>
      </c>
      <c r="F70" s="11" t="str">
        <f>IF($B70="N/A","N/A",IF(E70&gt;10,"No",IF(E70&lt;-10,"No","Yes")))</f>
        <v>N/A</v>
      </c>
      <c r="G70" s="13">
        <v>84.939759035999998</v>
      </c>
      <c r="H70" s="11" t="str">
        <f>IF($B70="N/A","N/A",IF(G70&gt;10,"No",IF(G70&lt;-10,"No","Yes")))</f>
        <v>N/A</v>
      </c>
      <c r="I70" s="12">
        <v>46.04</v>
      </c>
      <c r="J70" s="12">
        <v>1.7809999999999999</v>
      </c>
      <c r="K70" s="71" t="s">
        <v>213</v>
      </c>
      <c r="L70" s="9" t="str">
        <f t="shared" si="4"/>
        <v>N/A</v>
      </c>
    </row>
    <row r="71" spans="1:12" x14ac:dyDescent="0.2">
      <c r="A71" s="2" t="s">
        <v>65</v>
      </c>
      <c r="B71" s="48" t="s">
        <v>213</v>
      </c>
      <c r="C71" s="1">
        <v>176735</v>
      </c>
      <c r="D71" s="11" t="str">
        <f>IF($B71="N/A","N/A",IF(C71&gt;10,"No",IF(C71&lt;-10,"No","Yes")))</f>
        <v>N/A</v>
      </c>
      <c r="E71" s="1">
        <v>189954</v>
      </c>
      <c r="F71" s="11" t="str">
        <f>IF($B71="N/A","N/A",IF(E71&gt;10,"No",IF(E71&lt;-10,"No","Yes")))</f>
        <v>N/A</v>
      </c>
      <c r="G71" s="1">
        <v>201186</v>
      </c>
      <c r="H71" s="11" t="str">
        <f>IF($B71="N/A","N/A",IF(G71&gt;10,"No",IF(G71&lt;-10,"No","Yes")))</f>
        <v>N/A</v>
      </c>
      <c r="I71" s="12">
        <v>7.48</v>
      </c>
      <c r="J71" s="12">
        <v>5.9130000000000003</v>
      </c>
      <c r="K71" s="48" t="s">
        <v>740</v>
      </c>
      <c r="L71" s="9" t="str">
        <f t="shared" ref="L71:L103" si="30">IF(J71="Div by 0", "N/A", IF(K71="N/A","N/A", IF(J71&gt;VALUE(MID(K71,1,2)), "No", IF(J71&lt;-1*VALUE(MID(K71,1,2)), "No", "Yes"))))</f>
        <v>Yes</v>
      </c>
    </row>
    <row r="72" spans="1:12" x14ac:dyDescent="0.2">
      <c r="A72" s="4" t="s">
        <v>66</v>
      </c>
      <c r="B72" s="48" t="s">
        <v>213</v>
      </c>
      <c r="C72" s="1">
        <v>155980.94</v>
      </c>
      <c r="D72" s="11" t="str">
        <f>IF($B72="N/A","N/A",IF(C72&gt;10,"No",IF(C72&lt;-10,"No","Yes")))</f>
        <v>N/A</v>
      </c>
      <c r="E72" s="1">
        <v>164600.09</v>
      </c>
      <c r="F72" s="11" t="str">
        <f>IF($B72="N/A","N/A",IF(E72&gt;10,"No",IF(E72&lt;-10,"No","Yes")))</f>
        <v>N/A</v>
      </c>
      <c r="G72" s="1">
        <v>175944.62</v>
      </c>
      <c r="H72" s="11" t="str">
        <f>IF($B72="N/A","N/A",IF(G72&gt;10,"No",IF(G72&lt;-10,"No","Yes")))</f>
        <v>N/A</v>
      </c>
      <c r="I72" s="12">
        <v>5.5259999999999998</v>
      </c>
      <c r="J72" s="12">
        <v>6.8920000000000003</v>
      </c>
      <c r="K72" s="48" t="s">
        <v>741</v>
      </c>
      <c r="L72" s="9" t="str">
        <f t="shared" si="30"/>
        <v>Yes</v>
      </c>
    </row>
    <row r="73" spans="1:12" x14ac:dyDescent="0.2">
      <c r="A73" s="3" t="s">
        <v>67</v>
      </c>
      <c r="B73" s="35" t="s">
        <v>283</v>
      </c>
      <c r="C73" s="8">
        <v>96.168393723999998</v>
      </c>
      <c r="D73" s="44" t="str">
        <f>IF($B73="N/A","N/A",IF(C73&gt;=90,"Yes","No"))</f>
        <v>Yes</v>
      </c>
      <c r="E73" s="8">
        <v>95.902803895000005</v>
      </c>
      <c r="F73" s="44" t="str">
        <f>IF($B73="N/A","N/A",IF(E73&gt;=90,"Yes","No"))</f>
        <v>Yes</v>
      </c>
      <c r="G73" s="8">
        <v>95.694972961999994</v>
      </c>
      <c r="H73" s="44" t="str">
        <f>IF($B73="N/A","N/A",IF(G73&gt;=90,"Yes","No"))</f>
        <v>Yes</v>
      </c>
      <c r="I73" s="12">
        <v>-0.27600000000000002</v>
      </c>
      <c r="J73" s="12">
        <v>-0.217</v>
      </c>
      <c r="K73" s="45" t="s">
        <v>740</v>
      </c>
      <c r="L73" s="9" t="str">
        <f t="shared" si="30"/>
        <v>Yes</v>
      </c>
    </row>
    <row r="74" spans="1:12" x14ac:dyDescent="0.2">
      <c r="A74" s="2" t="s">
        <v>962</v>
      </c>
      <c r="B74" s="35" t="s">
        <v>283</v>
      </c>
      <c r="C74" s="8">
        <v>96.350075828000001</v>
      </c>
      <c r="D74" s="44" t="str">
        <f>IF($B74="N/A","N/A",IF(C74&gt;=90,"Yes","No"))</f>
        <v>Yes</v>
      </c>
      <c r="E74" s="8">
        <v>96.078742321999997</v>
      </c>
      <c r="F74" s="44" t="str">
        <f>IF($B74="N/A","N/A",IF(E74&gt;=90,"Yes","No"))</f>
        <v>Yes</v>
      </c>
      <c r="G74" s="8">
        <v>95.933458436999999</v>
      </c>
      <c r="H74" s="44" t="str">
        <f>IF($B74="N/A","N/A",IF(G74&gt;=90,"Yes","No"))</f>
        <v>Yes</v>
      </c>
      <c r="I74" s="12">
        <v>-0.28199999999999997</v>
      </c>
      <c r="J74" s="12">
        <v>-0.151</v>
      </c>
      <c r="K74" s="45" t="s">
        <v>740</v>
      </c>
      <c r="L74" s="9" t="str">
        <f t="shared" si="30"/>
        <v>Yes</v>
      </c>
    </row>
    <row r="75" spans="1:12" x14ac:dyDescent="0.2">
      <c r="A75" s="6" t="s">
        <v>963</v>
      </c>
      <c r="B75" s="48" t="s">
        <v>284</v>
      </c>
      <c r="C75" s="13">
        <v>50.492744451</v>
      </c>
      <c r="D75" s="44" t="str">
        <f>IF($B75="N/A","N/A",IF(C75&gt;55,"No",IF(C75&lt;30,"No","Yes")))</f>
        <v>Yes</v>
      </c>
      <c r="E75" s="13">
        <v>50.188037711</v>
      </c>
      <c r="F75" s="44" t="str">
        <f>IF($B75="N/A","N/A",IF(E75&gt;55,"No",IF(E75&lt;30,"No","Yes")))</f>
        <v>Yes</v>
      </c>
      <c r="G75" s="13">
        <v>49.323587119000003</v>
      </c>
      <c r="H75" s="44" t="str">
        <f>IF($B75="N/A","N/A",IF(G75&gt;55,"No",IF(G75&lt;30,"No","Yes")))</f>
        <v>Yes</v>
      </c>
      <c r="I75" s="12">
        <v>-0.60299999999999998</v>
      </c>
      <c r="J75" s="12">
        <v>-1.72</v>
      </c>
      <c r="K75" s="48" t="s">
        <v>740</v>
      </c>
      <c r="L75" s="9" t="str">
        <f t="shared" si="30"/>
        <v>Yes</v>
      </c>
    </row>
    <row r="76" spans="1:12" ht="25.5" x14ac:dyDescent="0.2">
      <c r="A76" s="2" t="s">
        <v>964</v>
      </c>
      <c r="B76" s="48" t="s">
        <v>278</v>
      </c>
      <c r="C76" s="13">
        <v>6.3643307777000002</v>
      </c>
      <c r="D76" s="44" t="str">
        <f>IF($B76="N/A","N/A",IF(C76&gt;=5,"No",IF(C76&lt;0,"No","Yes")))</f>
        <v>No</v>
      </c>
      <c r="E76" s="13">
        <v>7.2680754287999996</v>
      </c>
      <c r="F76" s="44" t="str">
        <f>IF($B76="N/A","N/A",IF(E76&gt;=5,"No",IF(E76&lt;0,"No","Yes")))</f>
        <v>No</v>
      </c>
      <c r="G76" s="13">
        <v>7.9881303868</v>
      </c>
      <c r="H76" s="44" t="str">
        <f>IF($B76="N/A","N/A",IF(G76&gt;=5,"No",IF(G76&lt;0,"No","Yes")))</f>
        <v>No</v>
      </c>
      <c r="I76" s="12">
        <v>14.2</v>
      </c>
      <c r="J76" s="12">
        <v>9.907</v>
      </c>
      <c r="K76" s="48" t="s">
        <v>213</v>
      </c>
      <c r="L76" s="9" t="str">
        <f t="shared" si="30"/>
        <v>N/A</v>
      </c>
    </row>
    <row r="77" spans="1:12" ht="25.5" x14ac:dyDescent="0.2">
      <c r="A77" s="2" t="s">
        <v>965</v>
      </c>
      <c r="B77" s="48" t="s">
        <v>213</v>
      </c>
      <c r="C77" s="13">
        <v>20.232551560000001</v>
      </c>
      <c r="D77" s="48" t="s">
        <v>213</v>
      </c>
      <c r="E77" s="13">
        <v>20.442844056999999</v>
      </c>
      <c r="F77" s="48" t="s">
        <v>213</v>
      </c>
      <c r="G77" s="13">
        <v>18.530116410000002</v>
      </c>
      <c r="H77" s="48" t="s">
        <v>213</v>
      </c>
      <c r="I77" s="12">
        <v>1.0389999999999999</v>
      </c>
      <c r="J77" s="12">
        <v>-9.36</v>
      </c>
      <c r="K77" s="48" t="s">
        <v>213</v>
      </c>
      <c r="L77" s="9" t="str">
        <f t="shared" si="30"/>
        <v>N/A</v>
      </c>
    </row>
    <row r="78" spans="1:12" ht="25.5" x14ac:dyDescent="0.2">
      <c r="A78" s="2" t="s">
        <v>966</v>
      </c>
      <c r="B78" s="48" t="s">
        <v>213</v>
      </c>
      <c r="C78" s="13">
        <v>31.692647183999998</v>
      </c>
      <c r="D78" s="48" t="s">
        <v>213</v>
      </c>
      <c r="E78" s="13">
        <v>30.579508723</v>
      </c>
      <c r="F78" s="48" t="s">
        <v>213</v>
      </c>
      <c r="G78" s="13">
        <v>31.115982225</v>
      </c>
      <c r="H78" s="48" t="s">
        <v>213</v>
      </c>
      <c r="I78" s="12">
        <v>-3.51</v>
      </c>
      <c r="J78" s="12">
        <v>1.754</v>
      </c>
      <c r="K78" s="48" t="s">
        <v>213</v>
      </c>
      <c r="L78" s="9" t="str">
        <f t="shared" si="30"/>
        <v>N/A</v>
      </c>
    </row>
    <row r="79" spans="1:12" ht="25.5" x14ac:dyDescent="0.2">
      <c r="A79" s="2" t="s">
        <v>967</v>
      </c>
      <c r="B79" s="48" t="s">
        <v>213</v>
      </c>
      <c r="C79" s="13">
        <v>11.357682406</v>
      </c>
      <c r="D79" s="48" t="s">
        <v>213</v>
      </c>
      <c r="E79" s="13">
        <v>11.535424366000001</v>
      </c>
      <c r="F79" s="48" t="s">
        <v>213</v>
      </c>
      <c r="G79" s="13">
        <v>11.690177249</v>
      </c>
      <c r="H79" s="48" t="s">
        <v>213</v>
      </c>
      <c r="I79" s="12">
        <v>1.5649999999999999</v>
      </c>
      <c r="J79" s="12">
        <v>1.3420000000000001</v>
      </c>
      <c r="K79" s="48" t="s">
        <v>213</v>
      </c>
      <c r="L79" s="9" t="str">
        <f t="shared" si="30"/>
        <v>N/A</v>
      </c>
    </row>
    <row r="80" spans="1:12" ht="25.5" x14ac:dyDescent="0.2">
      <c r="A80" s="2" t="s">
        <v>968</v>
      </c>
      <c r="B80" s="48" t="s">
        <v>213</v>
      </c>
      <c r="C80" s="13">
        <v>5.3537782556</v>
      </c>
      <c r="D80" s="48" t="s">
        <v>213</v>
      </c>
      <c r="E80" s="13">
        <v>5.6445244637999998</v>
      </c>
      <c r="F80" s="48" t="s">
        <v>213</v>
      </c>
      <c r="G80" s="13">
        <v>5.6062549084000004</v>
      </c>
      <c r="H80" s="48" t="s">
        <v>213</v>
      </c>
      <c r="I80" s="12">
        <v>5.431</v>
      </c>
      <c r="J80" s="12">
        <v>-0.67800000000000005</v>
      </c>
      <c r="K80" s="48" t="s">
        <v>213</v>
      </c>
      <c r="L80" s="9" t="str">
        <f t="shared" si="30"/>
        <v>N/A</v>
      </c>
    </row>
    <row r="81" spans="1:12" ht="25.5" x14ac:dyDescent="0.2">
      <c r="A81" s="2" t="s">
        <v>969</v>
      </c>
      <c r="B81" s="48" t="s">
        <v>213</v>
      </c>
      <c r="C81" s="13">
        <v>0</v>
      </c>
      <c r="D81" s="48" t="s">
        <v>213</v>
      </c>
      <c r="E81" s="13">
        <v>0</v>
      </c>
      <c r="F81" s="48" t="s">
        <v>213</v>
      </c>
      <c r="G81" s="13">
        <v>0</v>
      </c>
      <c r="H81" s="48" t="s">
        <v>213</v>
      </c>
      <c r="I81" s="12" t="s">
        <v>1747</v>
      </c>
      <c r="J81" s="12" t="s">
        <v>1747</v>
      </c>
      <c r="K81" s="48" t="s">
        <v>213</v>
      </c>
      <c r="L81" s="9" t="str">
        <f t="shared" si="30"/>
        <v>N/A</v>
      </c>
    </row>
    <row r="82" spans="1:12" x14ac:dyDescent="0.2">
      <c r="A82" s="2" t="s">
        <v>970</v>
      </c>
      <c r="B82" s="48" t="s">
        <v>213</v>
      </c>
      <c r="C82" s="13">
        <v>3.4430078931999999</v>
      </c>
      <c r="D82" s="48" t="s">
        <v>213</v>
      </c>
      <c r="E82" s="13">
        <v>3.5040062331000001</v>
      </c>
      <c r="F82" s="48" t="s">
        <v>213</v>
      </c>
      <c r="G82" s="13">
        <v>3.2308411121999998</v>
      </c>
      <c r="H82" s="48" t="s">
        <v>213</v>
      </c>
      <c r="I82" s="12">
        <v>1.772</v>
      </c>
      <c r="J82" s="12">
        <v>-7.8</v>
      </c>
      <c r="K82" s="48" t="s">
        <v>213</v>
      </c>
      <c r="L82" s="9" t="str">
        <f t="shared" si="30"/>
        <v>N/A</v>
      </c>
    </row>
    <row r="83" spans="1:12" x14ac:dyDescent="0.2">
      <c r="A83" s="2" t="s">
        <v>971</v>
      </c>
      <c r="B83" s="48" t="s">
        <v>213</v>
      </c>
      <c r="C83" s="13">
        <v>0</v>
      </c>
      <c r="D83" s="48" t="s">
        <v>213</v>
      </c>
      <c r="E83" s="13">
        <v>0</v>
      </c>
      <c r="F83" s="48" t="s">
        <v>213</v>
      </c>
      <c r="G83" s="13">
        <v>0</v>
      </c>
      <c r="H83" s="48" t="s">
        <v>213</v>
      </c>
      <c r="I83" s="12" t="s">
        <v>1747</v>
      </c>
      <c r="J83" s="12" t="s">
        <v>1747</v>
      </c>
      <c r="K83" s="48" t="s">
        <v>213</v>
      </c>
      <c r="L83" s="9" t="str">
        <f t="shared" si="30"/>
        <v>N/A</v>
      </c>
    </row>
    <row r="84" spans="1:12" ht="25.5" x14ac:dyDescent="0.2">
      <c r="A84" s="2" t="s">
        <v>972</v>
      </c>
      <c r="B84" s="48" t="s">
        <v>213</v>
      </c>
      <c r="C84" s="13">
        <v>21.556001924</v>
      </c>
      <c r="D84" s="48" t="s">
        <v>213</v>
      </c>
      <c r="E84" s="13">
        <v>21.025616727999999</v>
      </c>
      <c r="F84" s="48" t="s">
        <v>213</v>
      </c>
      <c r="G84" s="13">
        <v>21.838497708999999</v>
      </c>
      <c r="H84" s="48" t="s">
        <v>213</v>
      </c>
      <c r="I84" s="12">
        <v>-2.46</v>
      </c>
      <c r="J84" s="12">
        <v>3.8660000000000001</v>
      </c>
      <c r="K84" s="48" t="s">
        <v>213</v>
      </c>
      <c r="L84" s="9" t="str">
        <f t="shared" si="30"/>
        <v>N/A</v>
      </c>
    </row>
    <row r="85" spans="1:12" ht="25.5" x14ac:dyDescent="0.2">
      <c r="A85" s="2" t="s">
        <v>973</v>
      </c>
      <c r="B85" s="48" t="s">
        <v>213</v>
      </c>
      <c r="C85" s="13">
        <v>0</v>
      </c>
      <c r="D85" s="48" t="s">
        <v>213</v>
      </c>
      <c r="E85" s="13">
        <v>0</v>
      </c>
      <c r="F85" s="48" t="s">
        <v>213</v>
      </c>
      <c r="G85" s="13">
        <v>0</v>
      </c>
      <c r="H85" s="48" t="s">
        <v>213</v>
      </c>
      <c r="I85" s="12" t="s">
        <v>1747</v>
      </c>
      <c r="J85" s="12" t="s">
        <v>1747</v>
      </c>
      <c r="K85" s="48" t="s">
        <v>213</v>
      </c>
      <c r="L85" s="9" t="str">
        <f t="shared" si="30"/>
        <v>N/A</v>
      </c>
    </row>
    <row r="86" spans="1:12" ht="25.5" x14ac:dyDescent="0.2">
      <c r="A86" s="2" t="s">
        <v>974</v>
      </c>
      <c r="B86" s="48" t="s">
        <v>213</v>
      </c>
      <c r="C86" s="13">
        <v>0</v>
      </c>
      <c r="D86" s="48" t="s">
        <v>213</v>
      </c>
      <c r="E86" s="13">
        <v>0</v>
      </c>
      <c r="F86" s="48" t="s">
        <v>213</v>
      </c>
      <c r="G86" s="13">
        <v>0</v>
      </c>
      <c r="H86" s="48" t="s">
        <v>213</v>
      </c>
      <c r="I86" s="12" t="s">
        <v>1747</v>
      </c>
      <c r="J86" s="12" t="s">
        <v>1747</v>
      </c>
      <c r="K86" s="48" t="s">
        <v>213</v>
      </c>
      <c r="L86" s="9" t="str">
        <f t="shared" si="30"/>
        <v>N/A</v>
      </c>
    </row>
    <row r="87" spans="1:12" x14ac:dyDescent="0.2">
      <c r="A87" s="2" t="s">
        <v>975</v>
      </c>
      <c r="B87" s="48" t="s">
        <v>213</v>
      </c>
      <c r="C87" s="13">
        <v>64.966758141</v>
      </c>
      <c r="D87" s="48" t="s">
        <v>213</v>
      </c>
      <c r="E87" s="13">
        <v>64.517725343999999</v>
      </c>
      <c r="F87" s="48" t="s">
        <v>213</v>
      </c>
      <c r="G87" s="13">
        <v>66.548865229</v>
      </c>
      <c r="H87" s="48" t="s">
        <v>213</v>
      </c>
      <c r="I87" s="12">
        <v>-0.69099999999999995</v>
      </c>
      <c r="J87" s="12">
        <v>3.1480000000000001</v>
      </c>
      <c r="K87" s="48" t="s">
        <v>213</v>
      </c>
      <c r="L87" s="9" t="str">
        <f t="shared" si="30"/>
        <v>N/A</v>
      </c>
    </row>
    <row r="88" spans="1:12" x14ac:dyDescent="0.2">
      <c r="A88" s="2" t="s">
        <v>976</v>
      </c>
      <c r="B88" s="48" t="s">
        <v>213</v>
      </c>
      <c r="C88" s="13">
        <v>35.033241859</v>
      </c>
      <c r="D88" s="48" t="s">
        <v>213</v>
      </c>
      <c r="E88" s="13">
        <v>35.482274656000001</v>
      </c>
      <c r="F88" s="48" t="s">
        <v>213</v>
      </c>
      <c r="G88" s="13">
        <v>33.451134771</v>
      </c>
      <c r="H88" s="48" t="s">
        <v>213</v>
      </c>
      <c r="I88" s="12">
        <v>1.282</v>
      </c>
      <c r="J88" s="12">
        <v>-5.72</v>
      </c>
      <c r="K88" s="48" t="s">
        <v>213</v>
      </c>
      <c r="L88" s="9" t="str">
        <f t="shared" si="30"/>
        <v>N/A</v>
      </c>
    </row>
    <row r="89" spans="1:12" x14ac:dyDescent="0.2">
      <c r="A89" s="6" t="s">
        <v>68</v>
      </c>
      <c r="B89" s="48" t="s">
        <v>213</v>
      </c>
      <c r="C89" s="1">
        <v>718</v>
      </c>
      <c r="D89" s="11" t="str">
        <f>IF($B89="N/A","N/A",IF(C89&gt;10,"No",IF(C89&lt;-10,"No","Yes")))</f>
        <v>N/A</v>
      </c>
      <c r="E89" s="1">
        <v>741</v>
      </c>
      <c r="F89" s="11" t="str">
        <f>IF($B89="N/A","N/A",IF(E89&gt;10,"No",IF(E89&lt;-10,"No","Yes")))</f>
        <v>N/A</v>
      </c>
      <c r="G89" s="1">
        <v>766</v>
      </c>
      <c r="H89" s="11" t="str">
        <f>IF($B89="N/A","N/A",IF(G89&gt;10,"No",IF(G89&lt;-10,"No","Yes")))</f>
        <v>N/A</v>
      </c>
      <c r="I89" s="12">
        <v>3.2029999999999998</v>
      </c>
      <c r="J89" s="12">
        <v>3.3740000000000001</v>
      </c>
      <c r="K89" s="48" t="s">
        <v>740</v>
      </c>
      <c r="L89" s="9" t="str">
        <f t="shared" si="30"/>
        <v>Yes</v>
      </c>
    </row>
    <row r="90" spans="1:12" x14ac:dyDescent="0.2">
      <c r="A90" s="2" t="s">
        <v>109</v>
      </c>
      <c r="B90" s="48" t="s">
        <v>213</v>
      </c>
      <c r="C90" s="13">
        <v>1.5320334261999999</v>
      </c>
      <c r="D90" s="44" t="str">
        <f>IF($B90="N/A","N/A",IF(C90&gt;10,"No",IF(C90&lt;-10,"No","Yes")))</f>
        <v>N/A</v>
      </c>
      <c r="E90" s="13">
        <v>1.0796221322999999</v>
      </c>
      <c r="F90" s="44" t="str">
        <f>IF($B90="N/A","N/A",IF(E90&gt;10,"No",IF(E90&lt;-10,"No","Yes")))</f>
        <v>N/A</v>
      </c>
      <c r="G90" s="13">
        <v>0.39164490860000001</v>
      </c>
      <c r="H90" s="44" t="str">
        <f>IF($B90="N/A","N/A",IF(G90&gt;10,"No",IF(G90&lt;-10,"No","Yes")))</f>
        <v>N/A</v>
      </c>
      <c r="I90" s="12">
        <v>-29.5</v>
      </c>
      <c r="J90" s="12">
        <v>-63.7</v>
      </c>
      <c r="K90" s="48" t="s">
        <v>740</v>
      </c>
      <c r="L90" s="9" t="str">
        <f t="shared" si="30"/>
        <v>No</v>
      </c>
    </row>
    <row r="91" spans="1:12" x14ac:dyDescent="0.2">
      <c r="A91" s="2" t="s">
        <v>110</v>
      </c>
      <c r="B91" s="48" t="s">
        <v>213</v>
      </c>
      <c r="C91" s="13">
        <v>6.6852367688000003</v>
      </c>
      <c r="D91" s="44" t="str">
        <f>IF($B91="N/A","N/A",IF(C91&gt;10,"No",IF(C91&lt;-10,"No","Yes")))</f>
        <v>N/A</v>
      </c>
      <c r="E91" s="13">
        <v>5.9379217274</v>
      </c>
      <c r="F91" s="44" t="str">
        <f>IF($B91="N/A","N/A",IF(E91&gt;10,"No",IF(E91&lt;-10,"No","Yes")))</f>
        <v>N/A</v>
      </c>
      <c r="G91" s="13">
        <v>6.7885117492999996</v>
      </c>
      <c r="H91" s="44" t="str">
        <f>IF($B91="N/A","N/A",IF(G91&gt;10,"No",IF(G91&lt;-10,"No","Yes")))</f>
        <v>N/A</v>
      </c>
      <c r="I91" s="12">
        <v>-11.2</v>
      </c>
      <c r="J91" s="12">
        <v>14.32</v>
      </c>
      <c r="K91" s="48" t="s">
        <v>740</v>
      </c>
      <c r="L91" s="9" t="str">
        <f t="shared" si="30"/>
        <v>No</v>
      </c>
    </row>
    <row r="92" spans="1:12" x14ac:dyDescent="0.2">
      <c r="A92" s="4" t="s">
        <v>7</v>
      </c>
      <c r="B92" s="48" t="s">
        <v>213</v>
      </c>
      <c r="C92" s="13">
        <v>0.50471044220000005</v>
      </c>
      <c r="D92" s="11" t="str">
        <f>IF($B92="N/A","N/A",IF(C92&gt;10,"No",IF(C92&lt;-10,"No","Yes")))</f>
        <v>N/A</v>
      </c>
      <c r="E92" s="13">
        <v>0.53802499550000005</v>
      </c>
      <c r="F92" s="11" t="str">
        <f>IF($B92="N/A","N/A",IF(E92&gt;10,"No",IF(E92&lt;-10,"No","Yes")))</f>
        <v>N/A</v>
      </c>
      <c r="G92" s="13">
        <v>0.57608382290000004</v>
      </c>
      <c r="H92" s="11" t="str">
        <f>IF($B92="N/A","N/A",IF(G92&gt;10,"No",IF(G92&lt;-10,"No","Yes")))</f>
        <v>N/A</v>
      </c>
      <c r="I92" s="12">
        <v>6.601</v>
      </c>
      <c r="J92" s="12">
        <v>7.0739999999999998</v>
      </c>
      <c r="K92" s="48" t="s">
        <v>741</v>
      </c>
      <c r="L92" s="9" t="str">
        <f t="shared" si="30"/>
        <v>Yes</v>
      </c>
    </row>
    <row r="93" spans="1:12" x14ac:dyDescent="0.2">
      <c r="A93" s="4" t="s">
        <v>180</v>
      </c>
      <c r="B93" s="48" t="s">
        <v>213</v>
      </c>
      <c r="C93" s="13">
        <v>62.217444196000002</v>
      </c>
      <c r="D93" s="11" t="str">
        <f t="shared" ref="D93:D94" si="31">IF($B93="N/A","N/A",IF(C93&gt;10,"No",IF(C93&lt;-10,"No","Yes")))</f>
        <v>N/A</v>
      </c>
      <c r="E93" s="13">
        <v>61.777588258000002</v>
      </c>
      <c r="F93" s="11" t="str">
        <f t="shared" ref="F93:F94" si="32">IF($B93="N/A","N/A",IF(E93&gt;10,"No",IF(E93&lt;-10,"No","Yes")))</f>
        <v>N/A</v>
      </c>
      <c r="G93" s="13">
        <v>61.307943893000001</v>
      </c>
      <c r="H93" s="11" t="str">
        <f t="shared" ref="H93:H94" si="33">IF($B93="N/A","N/A",IF(G93&gt;10,"No",IF(G93&lt;-10,"No","Yes")))</f>
        <v>N/A</v>
      </c>
      <c r="I93" s="12">
        <v>-0.70699999999999996</v>
      </c>
      <c r="J93" s="12">
        <v>-0.76</v>
      </c>
      <c r="K93" s="48" t="s">
        <v>740</v>
      </c>
      <c r="L93" s="9" t="str">
        <f>IF(J93="Div by 0", "N/A", IF(OR(J93="N/A",K93="N/A"),"N/A", IF(J93&gt;VALUE(MID(K93,1,2)), "No", IF(J93&lt;-1*VALUE(MID(K93,1,2)), "No", "Yes"))))</f>
        <v>Yes</v>
      </c>
    </row>
    <row r="94" spans="1:12" x14ac:dyDescent="0.2">
      <c r="A94" s="4" t="s">
        <v>181</v>
      </c>
      <c r="B94" s="48" t="s">
        <v>213</v>
      </c>
      <c r="C94" s="13">
        <v>37.782555803999998</v>
      </c>
      <c r="D94" s="11" t="str">
        <f t="shared" si="31"/>
        <v>N/A</v>
      </c>
      <c r="E94" s="13">
        <v>38.222411741999998</v>
      </c>
      <c r="F94" s="11" t="str">
        <f t="shared" si="32"/>
        <v>N/A</v>
      </c>
      <c r="G94" s="13">
        <v>38.692056106999999</v>
      </c>
      <c r="H94" s="11" t="str">
        <f t="shared" si="33"/>
        <v>N/A</v>
      </c>
      <c r="I94" s="12">
        <v>1.1639999999999999</v>
      </c>
      <c r="J94" s="12">
        <v>1.2290000000000001</v>
      </c>
      <c r="K94" s="48" t="s">
        <v>740</v>
      </c>
      <c r="L94" s="9" t="str">
        <f>IF(J94="Div by 0", "N/A", IF(OR(J94="N/A",K94="N/A"),"N/A", IF(J94&gt;VALUE(MID(K94,1,2)), "No", IF(J94&lt;-1*VALUE(MID(K94,1,2)), "No", "Yes"))))</f>
        <v>Yes</v>
      </c>
    </row>
    <row r="95" spans="1:12" x14ac:dyDescent="0.2">
      <c r="A95" s="2" t="s">
        <v>8</v>
      </c>
      <c r="B95" s="48" t="s">
        <v>285</v>
      </c>
      <c r="C95" s="13">
        <v>7.7760488867999999</v>
      </c>
      <c r="D95" s="44" t="str">
        <f>IF($B95="N/A","N/A",IF(C95&gt;10,"No",IF(C95&lt;5,"No","Yes")))</f>
        <v>Yes</v>
      </c>
      <c r="E95" s="13">
        <v>7.3886309316999998</v>
      </c>
      <c r="F95" s="44" t="str">
        <f>IF($B95="N/A","N/A",IF(E95&gt;10,"No",IF(E95&lt;5,"No","Yes")))</f>
        <v>Yes</v>
      </c>
      <c r="G95" s="13">
        <v>7.3051802809000002</v>
      </c>
      <c r="H95" s="44" t="str">
        <f t="shared" ref="H95:H98" si="34">IF($B95="N/A","N/A",IF(G95&gt;10,"No",IF(G95&lt;5,"No","Yes")))</f>
        <v>Yes</v>
      </c>
      <c r="I95" s="12">
        <v>-4.9800000000000004</v>
      </c>
      <c r="J95" s="12">
        <v>-1.1299999999999999</v>
      </c>
      <c r="K95" s="48" t="s">
        <v>741</v>
      </c>
      <c r="L95" s="9" t="str">
        <f t="shared" si="30"/>
        <v>Yes</v>
      </c>
    </row>
    <row r="96" spans="1:12" x14ac:dyDescent="0.2">
      <c r="A96" s="2" t="s">
        <v>149</v>
      </c>
      <c r="B96" s="48" t="s">
        <v>285</v>
      </c>
      <c r="C96" s="13">
        <v>6.8548957478999997</v>
      </c>
      <c r="D96" s="44" t="str">
        <f>IF($B96="N/A","N/A",IF(C96&gt;10,"No",IF(C96&lt;5,"No","Yes")))</f>
        <v>Yes</v>
      </c>
      <c r="E96" s="13">
        <v>5.1117639006999998</v>
      </c>
      <c r="F96" s="44" t="str">
        <f t="shared" ref="F96:F98" si="35">IF($B96="N/A","N/A",IF(E96&gt;10,"No",IF(E96&lt;5,"No","Yes")))</f>
        <v>Yes</v>
      </c>
      <c r="G96" s="13">
        <v>6.6694501605000003</v>
      </c>
      <c r="H96" s="44" t="str">
        <f t="shared" si="34"/>
        <v>Yes</v>
      </c>
      <c r="I96" s="12">
        <v>-25.4</v>
      </c>
      <c r="J96" s="12">
        <v>30.47</v>
      </c>
      <c r="K96" s="48" t="s">
        <v>741</v>
      </c>
      <c r="L96" s="9" t="str">
        <f t="shared" si="30"/>
        <v>No</v>
      </c>
    </row>
    <row r="97" spans="1:12" x14ac:dyDescent="0.2">
      <c r="A97" s="2" t="s">
        <v>150</v>
      </c>
      <c r="B97" s="48" t="s">
        <v>285</v>
      </c>
      <c r="C97" s="13">
        <v>7.4444790223000004</v>
      </c>
      <c r="D97" s="44" t="str">
        <f>IF($B97="N/A","N/A",IF(C97&gt;10,"No",IF(C97&lt;5,"No","Yes")))</f>
        <v>Yes</v>
      </c>
      <c r="E97" s="13">
        <v>7.1101424555000001</v>
      </c>
      <c r="F97" s="44" t="str">
        <f t="shared" si="35"/>
        <v>Yes</v>
      </c>
      <c r="G97" s="13">
        <v>7.0546658316000004</v>
      </c>
      <c r="H97" s="44" t="str">
        <f t="shared" si="34"/>
        <v>Yes</v>
      </c>
      <c r="I97" s="12">
        <v>-4.49</v>
      </c>
      <c r="J97" s="12">
        <v>-0.78</v>
      </c>
      <c r="K97" s="48" t="s">
        <v>741</v>
      </c>
      <c r="L97" s="9" t="str">
        <f t="shared" si="30"/>
        <v>Yes</v>
      </c>
    </row>
    <row r="98" spans="1:12" x14ac:dyDescent="0.2">
      <c r="A98" s="2" t="s">
        <v>151</v>
      </c>
      <c r="B98" s="48" t="s">
        <v>285</v>
      </c>
      <c r="C98" s="13">
        <v>7.7851019889000002</v>
      </c>
      <c r="D98" s="44" t="str">
        <f>IF($B98="N/A","N/A",IF(C98&gt;10,"No",IF(C98&lt;5,"No","Yes")))</f>
        <v>Yes</v>
      </c>
      <c r="E98" s="13">
        <v>7.3944218073999997</v>
      </c>
      <c r="F98" s="44" t="str">
        <f t="shared" si="35"/>
        <v>Yes</v>
      </c>
      <c r="G98" s="13">
        <v>7.3101508057000002</v>
      </c>
      <c r="H98" s="44" t="str">
        <f t="shared" si="34"/>
        <v>Yes</v>
      </c>
      <c r="I98" s="12">
        <v>-5.0199999999999996</v>
      </c>
      <c r="J98" s="12">
        <v>-1.1399999999999999</v>
      </c>
      <c r="K98" s="48" t="s">
        <v>741</v>
      </c>
      <c r="L98" s="9" t="str">
        <f t="shared" si="30"/>
        <v>Yes</v>
      </c>
    </row>
    <row r="99" spans="1:12" x14ac:dyDescent="0.2">
      <c r="A99" s="2" t="s">
        <v>977</v>
      </c>
      <c r="B99" s="48" t="s">
        <v>213</v>
      </c>
      <c r="C99" s="1">
        <v>2368</v>
      </c>
      <c r="D99" s="11" t="str">
        <f t="shared" ref="D99:D110" si="36">IF($B99="N/A","N/A",IF(C99&gt;10,"No",IF(C99&lt;-10,"No","Yes")))</f>
        <v>N/A</v>
      </c>
      <c r="E99" s="1">
        <v>4957</v>
      </c>
      <c r="F99" s="11" t="str">
        <f t="shared" ref="F99:F110" si="37">IF($B99="N/A","N/A",IF(E99&gt;10,"No",IF(E99&lt;-10,"No","Yes")))</f>
        <v>N/A</v>
      </c>
      <c r="G99" s="1">
        <v>1901</v>
      </c>
      <c r="H99" s="11" t="str">
        <f t="shared" ref="H99:H110" si="38">IF($B99="N/A","N/A",IF(G99&gt;10,"No",IF(G99&lt;-10,"No","Yes")))</f>
        <v>N/A</v>
      </c>
      <c r="I99" s="12">
        <v>109.3</v>
      </c>
      <c r="J99" s="12">
        <v>-61.7</v>
      </c>
      <c r="K99" s="45" t="s">
        <v>740</v>
      </c>
      <c r="L99" s="9" t="str">
        <f t="shared" si="30"/>
        <v>No</v>
      </c>
    </row>
    <row r="100" spans="1:12" x14ac:dyDescent="0.2">
      <c r="A100" s="2" t="s">
        <v>978</v>
      </c>
      <c r="B100" s="48" t="s">
        <v>213</v>
      </c>
      <c r="C100" s="1">
        <v>759</v>
      </c>
      <c r="D100" s="11" t="str">
        <f t="shared" si="36"/>
        <v>N/A</v>
      </c>
      <c r="E100" s="1">
        <v>700</v>
      </c>
      <c r="F100" s="11" t="str">
        <f t="shared" si="37"/>
        <v>N/A</v>
      </c>
      <c r="G100" s="1">
        <v>641</v>
      </c>
      <c r="H100" s="11" t="str">
        <f t="shared" si="38"/>
        <v>N/A</v>
      </c>
      <c r="I100" s="12">
        <v>-7.77</v>
      </c>
      <c r="J100" s="12">
        <v>-8.43</v>
      </c>
      <c r="K100" s="45" t="s">
        <v>740</v>
      </c>
      <c r="L100" s="9" t="str">
        <f t="shared" si="30"/>
        <v>Yes</v>
      </c>
    </row>
    <row r="101" spans="1:12" x14ac:dyDescent="0.2">
      <c r="A101" s="2" t="s">
        <v>1</v>
      </c>
      <c r="B101" s="48" t="s">
        <v>213</v>
      </c>
      <c r="C101" s="13">
        <v>89.785271734999995</v>
      </c>
      <c r="D101" s="11" t="str">
        <f t="shared" si="36"/>
        <v>N/A</v>
      </c>
      <c r="E101" s="13">
        <v>88.629878813000005</v>
      </c>
      <c r="F101" s="11" t="str">
        <f t="shared" si="37"/>
        <v>N/A</v>
      </c>
      <c r="G101" s="13">
        <v>86.561689182999999</v>
      </c>
      <c r="H101" s="11" t="str">
        <f t="shared" si="38"/>
        <v>N/A</v>
      </c>
      <c r="I101" s="12">
        <v>-1.29</v>
      </c>
      <c r="J101" s="12">
        <v>-2.33</v>
      </c>
      <c r="K101" s="48" t="s">
        <v>741</v>
      </c>
      <c r="L101" s="9" t="str">
        <f t="shared" si="30"/>
        <v>Yes</v>
      </c>
    </row>
    <row r="102" spans="1:12" x14ac:dyDescent="0.2">
      <c r="A102" s="2" t="s">
        <v>69</v>
      </c>
      <c r="B102" s="48" t="s">
        <v>213</v>
      </c>
      <c r="C102" s="13">
        <v>91.439482738999999</v>
      </c>
      <c r="D102" s="11" t="str">
        <f t="shared" si="36"/>
        <v>N/A</v>
      </c>
      <c r="E102" s="13">
        <v>91.308299081000001</v>
      </c>
      <c r="F102" s="11" t="str">
        <f t="shared" si="37"/>
        <v>N/A</v>
      </c>
      <c r="G102" s="13">
        <v>84.346253230000002</v>
      </c>
      <c r="H102" s="11" t="str">
        <f t="shared" si="38"/>
        <v>N/A</v>
      </c>
      <c r="I102" s="12">
        <v>-0.14299999999999999</v>
      </c>
      <c r="J102" s="12">
        <v>-7.62</v>
      </c>
      <c r="K102" s="48" t="s">
        <v>741</v>
      </c>
      <c r="L102" s="9" t="str">
        <f t="shared" si="30"/>
        <v>Yes</v>
      </c>
    </row>
    <row r="103" spans="1:12" x14ac:dyDescent="0.2">
      <c r="A103" s="4" t="s">
        <v>70</v>
      </c>
      <c r="B103" s="48" t="s">
        <v>213</v>
      </c>
      <c r="C103" s="1">
        <v>165888</v>
      </c>
      <c r="D103" s="11" t="str">
        <f t="shared" si="36"/>
        <v>N/A</v>
      </c>
      <c r="E103" s="1">
        <v>177767</v>
      </c>
      <c r="F103" s="11" t="str">
        <f t="shared" si="37"/>
        <v>N/A</v>
      </c>
      <c r="G103" s="1">
        <v>188775</v>
      </c>
      <c r="H103" s="11" t="str">
        <f t="shared" si="38"/>
        <v>N/A</v>
      </c>
      <c r="I103" s="12">
        <v>7.1609999999999996</v>
      </c>
      <c r="J103" s="12">
        <v>6.1920000000000002</v>
      </c>
      <c r="K103" s="48" t="s">
        <v>740</v>
      </c>
      <c r="L103" s="9" t="str">
        <f t="shared" si="30"/>
        <v>Yes</v>
      </c>
    </row>
    <row r="104" spans="1:12" x14ac:dyDescent="0.2">
      <c r="A104" s="2" t="s">
        <v>692</v>
      </c>
      <c r="B104" s="48" t="s">
        <v>213</v>
      </c>
      <c r="C104" s="13">
        <v>1.3382523148000001</v>
      </c>
      <c r="D104" s="11" t="str">
        <f t="shared" si="36"/>
        <v>N/A</v>
      </c>
      <c r="E104" s="13">
        <v>1.2797650858</v>
      </c>
      <c r="F104" s="11" t="str">
        <f t="shared" si="37"/>
        <v>N/A</v>
      </c>
      <c r="G104" s="13">
        <v>1.3020791947999999</v>
      </c>
      <c r="H104" s="11" t="str">
        <f t="shared" si="38"/>
        <v>N/A</v>
      </c>
      <c r="I104" s="12">
        <v>-4.37</v>
      </c>
      <c r="J104" s="12">
        <v>1.744</v>
      </c>
      <c r="K104" s="48" t="s">
        <v>741</v>
      </c>
      <c r="L104" s="9" t="str">
        <f t="shared" ref="L104:L110" si="39">IF(J104="Div by 0", "N/A", IF(K104="N/A","N/A", IF(J104&gt;VALUE(MID(K104,1,2)), "No", IF(J104&lt;-1*VALUE(MID(K104,1,2)), "No", "Yes"))))</f>
        <v>Yes</v>
      </c>
    </row>
    <row r="105" spans="1:12" x14ac:dyDescent="0.2">
      <c r="A105" s="2" t="s">
        <v>691</v>
      </c>
      <c r="B105" s="48" t="s">
        <v>213</v>
      </c>
      <c r="C105" s="13">
        <v>0.32130111880000001</v>
      </c>
      <c r="D105" s="11" t="str">
        <f t="shared" si="36"/>
        <v>N/A</v>
      </c>
      <c r="E105" s="13">
        <v>0.32233204139999999</v>
      </c>
      <c r="F105" s="11" t="str">
        <f t="shared" si="37"/>
        <v>N/A</v>
      </c>
      <c r="G105" s="13">
        <v>0.36816315719999998</v>
      </c>
      <c r="H105" s="11" t="str">
        <f t="shared" si="38"/>
        <v>N/A</v>
      </c>
      <c r="I105" s="12">
        <v>0.32090000000000002</v>
      </c>
      <c r="J105" s="12">
        <v>14.22</v>
      </c>
      <c r="K105" s="48" t="s">
        <v>741</v>
      </c>
      <c r="L105" s="9" t="str">
        <f t="shared" si="39"/>
        <v>Yes</v>
      </c>
    </row>
    <row r="106" spans="1:12" x14ac:dyDescent="0.2">
      <c r="A106" s="2" t="s">
        <v>690</v>
      </c>
      <c r="B106" s="48" t="s">
        <v>213</v>
      </c>
      <c r="C106" s="13">
        <v>98.340446565999997</v>
      </c>
      <c r="D106" s="11" t="str">
        <f t="shared" si="36"/>
        <v>N/A</v>
      </c>
      <c r="E106" s="13">
        <v>98.397902873000007</v>
      </c>
      <c r="F106" s="11" t="str">
        <f t="shared" si="37"/>
        <v>N/A</v>
      </c>
      <c r="G106" s="13">
        <v>98.329757647999998</v>
      </c>
      <c r="H106" s="11" t="str">
        <f t="shared" si="38"/>
        <v>N/A</v>
      </c>
      <c r="I106" s="12">
        <v>5.8400000000000001E-2</v>
      </c>
      <c r="J106" s="12">
        <v>-6.9000000000000006E-2</v>
      </c>
      <c r="K106" s="48" t="s">
        <v>741</v>
      </c>
      <c r="L106" s="9" t="str">
        <f t="shared" si="39"/>
        <v>Yes</v>
      </c>
    </row>
    <row r="107" spans="1:12" ht="25.5" x14ac:dyDescent="0.2">
      <c r="A107" s="4" t="s">
        <v>979</v>
      </c>
      <c r="B107" s="48" t="s">
        <v>213</v>
      </c>
      <c r="C107" s="13">
        <v>36.985317000000002</v>
      </c>
      <c r="D107" s="11" t="str">
        <f t="shared" si="36"/>
        <v>N/A</v>
      </c>
      <c r="E107" s="13">
        <v>36.488834138999998</v>
      </c>
      <c r="F107" s="11" t="str">
        <f t="shared" si="37"/>
        <v>N/A</v>
      </c>
      <c r="G107" s="13">
        <v>35.454753312999998</v>
      </c>
      <c r="H107" s="11" t="str">
        <f t="shared" si="38"/>
        <v>N/A</v>
      </c>
      <c r="I107" s="12">
        <v>-1.34</v>
      </c>
      <c r="J107" s="12">
        <v>-2.83</v>
      </c>
      <c r="K107" s="48" t="s">
        <v>741</v>
      </c>
      <c r="L107" s="9" t="str">
        <f t="shared" si="39"/>
        <v>Yes</v>
      </c>
    </row>
    <row r="108" spans="1:12" ht="25.5" x14ac:dyDescent="0.2">
      <c r="A108" s="4" t="s">
        <v>980</v>
      </c>
      <c r="B108" s="48" t="s">
        <v>213</v>
      </c>
      <c r="C108" s="13">
        <v>61.283843042000001</v>
      </c>
      <c r="D108" s="11" t="str">
        <f t="shared" si="36"/>
        <v>N/A</v>
      </c>
      <c r="E108" s="13">
        <v>61.820230160999998</v>
      </c>
      <c r="F108" s="11" t="str">
        <f t="shared" si="37"/>
        <v>N/A</v>
      </c>
      <c r="G108" s="13">
        <v>62.869682781000002</v>
      </c>
      <c r="H108" s="11" t="str">
        <f t="shared" si="38"/>
        <v>N/A</v>
      </c>
      <c r="I108" s="12">
        <v>0.87529999999999997</v>
      </c>
      <c r="J108" s="12">
        <v>1.698</v>
      </c>
      <c r="K108" s="48" t="s">
        <v>741</v>
      </c>
      <c r="L108" s="9" t="str">
        <f t="shared" si="39"/>
        <v>Yes</v>
      </c>
    </row>
    <row r="109" spans="1:12" ht="25.5" x14ac:dyDescent="0.2">
      <c r="A109" s="4" t="s">
        <v>981</v>
      </c>
      <c r="B109" s="48" t="s">
        <v>213</v>
      </c>
      <c r="C109" s="13">
        <v>0.56695051910000005</v>
      </c>
      <c r="D109" s="11" t="str">
        <f t="shared" si="36"/>
        <v>N/A</v>
      </c>
      <c r="E109" s="13">
        <v>0.54855386039999998</v>
      </c>
      <c r="F109" s="11" t="str">
        <f t="shared" si="37"/>
        <v>N/A</v>
      </c>
      <c r="G109" s="13">
        <v>0.5467577267</v>
      </c>
      <c r="H109" s="11" t="str">
        <f t="shared" si="38"/>
        <v>N/A</v>
      </c>
      <c r="I109" s="12">
        <v>-3.24</v>
      </c>
      <c r="J109" s="12">
        <v>-0.32700000000000001</v>
      </c>
      <c r="K109" s="48" t="s">
        <v>741</v>
      </c>
      <c r="L109" s="9" t="str">
        <f t="shared" si="39"/>
        <v>Yes</v>
      </c>
    </row>
    <row r="110" spans="1:12" ht="25.5" x14ac:dyDescent="0.2">
      <c r="A110" s="4" t="s">
        <v>982</v>
      </c>
      <c r="B110" s="48" t="s">
        <v>213</v>
      </c>
      <c r="C110" s="13">
        <v>1.1638894390000001</v>
      </c>
      <c r="D110" s="11" t="str">
        <f t="shared" si="36"/>
        <v>N/A</v>
      </c>
      <c r="E110" s="13">
        <v>1.1423818398000001</v>
      </c>
      <c r="F110" s="11" t="str">
        <f t="shared" si="37"/>
        <v>N/A</v>
      </c>
      <c r="G110" s="13">
        <v>1.1288061793999999</v>
      </c>
      <c r="H110" s="11" t="str">
        <f t="shared" si="38"/>
        <v>N/A</v>
      </c>
      <c r="I110" s="12">
        <v>-1.85</v>
      </c>
      <c r="J110" s="12">
        <v>-1.19</v>
      </c>
      <c r="K110" s="48" t="s">
        <v>741</v>
      </c>
      <c r="L110" s="9" t="str">
        <f t="shared" si="39"/>
        <v>Yes</v>
      </c>
    </row>
    <row r="111" spans="1:12" x14ac:dyDescent="0.2">
      <c r="A111" s="2" t="s">
        <v>983</v>
      </c>
      <c r="B111" s="48" t="s">
        <v>286</v>
      </c>
      <c r="C111" s="13">
        <v>99.994341203000005</v>
      </c>
      <c r="D111" s="44" t="str">
        <f>IF($B111="N/A","N/A",IF(C111&gt;=99,"Yes","No"))</f>
        <v>Yes</v>
      </c>
      <c r="E111" s="13">
        <v>99.970397622999997</v>
      </c>
      <c r="F111" s="44" t="str">
        <f>IF($B111="N/A","N/A",IF(E111&gt;=99,"Yes","No"))</f>
        <v>Yes</v>
      </c>
      <c r="G111" s="13">
        <v>99.963483288999996</v>
      </c>
      <c r="H111" s="44" t="str">
        <f>IF($B111="N/A","N/A",IF(G111&gt;=99,"Yes","No"))</f>
        <v>Yes</v>
      </c>
      <c r="I111" s="12">
        <v>-2.4E-2</v>
      </c>
      <c r="J111" s="12">
        <v>-7.0000000000000001E-3</v>
      </c>
      <c r="K111" s="48" t="s">
        <v>740</v>
      </c>
      <c r="L111" s="9" t="str">
        <f t="shared" ref="L111:L145" si="40">IF(J111="Div by 0", "N/A", IF(K111="N/A","N/A", IF(J111&gt;VALUE(MID(K111,1,2)), "No", IF(J111&lt;-1*VALUE(MID(K111,1,2)), "No", "Yes"))))</f>
        <v>Yes</v>
      </c>
    </row>
    <row r="112" spans="1:12" x14ac:dyDescent="0.2">
      <c r="A112" s="2" t="s">
        <v>984</v>
      </c>
      <c r="B112" s="48" t="s">
        <v>213</v>
      </c>
      <c r="C112" s="13">
        <v>0.33678405140000001</v>
      </c>
      <c r="D112" s="44" t="str">
        <f>IF($B112="N/A","N/A",IF(C112&gt;10,"No",IF(C112&lt;-10,"No","Yes")))</f>
        <v>N/A</v>
      </c>
      <c r="E112" s="13">
        <v>0.41934985320000001</v>
      </c>
      <c r="F112" s="44" t="str">
        <f>IF($B112="N/A","N/A",IF(E112&gt;10,"No",IF(E112&lt;-10,"No","Yes")))</f>
        <v>N/A</v>
      </c>
      <c r="G112" s="13">
        <v>0.44017176060000002</v>
      </c>
      <c r="H112" s="44" t="str">
        <f>IF($B112="N/A","N/A",IF(G112&gt;10,"No",IF(G112&lt;-10,"No","Yes")))</f>
        <v>N/A</v>
      </c>
      <c r="I112" s="12">
        <v>24.52</v>
      </c>
      <c r="J112" s="12">
        <v>4.9649999999999999</v>
      </c>
      <c r="K112" s="48" t="s">
        <v>740</v>
      </c>
      <c r="L112" s="9" t="str">
        <f t="shared" si="40"/>
        <v>Yes</v>
      </c>
    </row>
    <row r="113" spans="1:12" x14ac:dyDescent="0.2">
      <c r="A113" s="3" t="s">
        <v>985</v>
      </c>
      <c r="B113" s="48" t="s">
        <v>280</v>
      </c>
      <c r="C113" s="8">
        <v>99.799125227000005</v>
      </c>
      <c r="D113" s="44" t="str">
        <f>IF($B113="N/A","N/A",IF(C113&gt;=98,"Yes","No"))</f>
        <v>Yes</v>
      </c>
      <c r="E113" s="8">
        <v>99.731572127000007</v>
      </c>
      <c r="F113" s="44" t="str">
        <f>IF($B113="N/A","N/A",IF(E113&gt;=98,"Yes","No"))</f>
        <v>Yes</v>
      </c>
      <c r="G113" s="8">
        <v>99.687352621000002</v>
      </c>
      <c r="H113" s="44" t="str">
        <f>IF($B113="N/A","N/A",IF(G113&gt;=98,"Yes","No"))</f>
        <v>Yes</v>
      </c>
      <c r="I113" s="12">
        <v>-6.8000000000000005E-2</v>
      </c>
      <c r="J113" s="12">
        <v>-4.3999999999999997E-2</v>
      </c>
      <c r="K113" s="45" t="s">
        <v>740</v>
      </c>
      <c r="L113" s="9" t="str">
        <f t="shared" si="40"/>
        <v>Yes</v>
      </c>
    </row>
    <row r="114" spans="1:12" x14ac:dyDescent="0.2">
      <c r="A114" s="3" t="s">
        <v>986</v>
      </c>
      <c r="B114" s="48" t="s">
        <v>287</v>
      </c>
      <c r="C114" s="8">
        <v>93.461090401000007</v>
      </c>
      <c r="D114" s="44" t="str">
        <f>IF($B114="N/A","N/A",IF(C114&gt;=80,"Yes","No"))</f>
        <v>Yes</v>
      </c>
      <c r="E114" s="8">
        <v>93.511946219999999</v>
      </c>
      <c r="F114" s="44" t="str">
        <f>IF($B114="N/A","N/A",IF(E114&gt;=80,"Yes","No"))</f>
        <v>Yes</v>
      </c>
      <c r="G114" s="8">
        <v>93.962847685</v>
      </c>
      <c r="H114" s="44" t="str">
        <f>IF($B114="N/A","N/A",IF(G114&gt;=80,"Yes","No"))</f>
        <v>Yes</v>
      </c>
      <c r="I114" s="12">
        <v>5.4399999999999997E-2</v>
      </c>
      <c r="J114" s="12">
        <v>0.48220000000000002</v>
      </c>
      <c r="K114" s="45" t="s">
        <v>740</v>
      </c>
      <c r="L114" s="9" t="str">
        <f t="shared" si="40"/>
        <v>Yes</v>
      </c>
    </row>
    <row r="115" spans="1:12" ht="25.5" x14ac:dyDescent="0.2">
      <c r="A115" s="2" t="s">
        <v>987</v>
      </c>
      <c r="B115" s="48" t="s">
        <v>288</v>
      </c>
      <c r="C115" s="13">
        <v>99.226575155999996</v>
      </c>
      <c r="D115" s="44" t="str">
        <f>IF($B115="N/A","N/A",IF(C115&gt;=100,"Yes","No"))</f>
        <v>No</v>
      </c>
      <c r="E115" s="13">
        <v>99.102259438999994</v>
      </c>
      <c r="F115" s="44" t="str">
        <f t="shared" ref="F115:F116" si="41">IF($B115="N/A","N/A",IF(E115&gt;=100,"Yes","No"))</f>
        <v>No</v>
      </c>
      <c r="G115" s="13">
        <v>99.062688593999994</v>
      </c>
      <c r="H115" s="44" t="str">
        <f t="shared" ref="H115:H116" si="42">IF($B115="N/A","N/A",IF(G115&gt;=100,"Yes","No"))</f>
        <v>No</v>
      </c>
      <c r="I115" s="12">
        <v>-0.125</v>
      </c>
      <c r="J115" s="12">
        <v>-0.04</v>
      </c>
      <c r="K115" s="45" t="s">
        <v>739</v>
      </c>
      <c r="L115" s="9" t="str">
        <f t="shared" si="40"/>
        <v>Yes</v>
      </c>
    </row>
    <row r="116" spans="1:12" ht="25.5" x14ac:dyDescent="0.2">
      <c r="A116" s="3" t="s">
        <v>988</v>
      </c>
      <c r="B116" s="48" t="s">
        <v>288</v>
      </c>
      <c r="C116" s="13">
        <v>99.190691883</v>
      </c>
      <c r="D116" s="44" t="str">
        <f>IF($B116="N/A","N/A",IF(C116&gt;=100,"Yes","No"))</f>
        <v>No</v>
      </c>
      <c r="E116" s="13">
        <v>99.216468409000001</v>
      </c>
      <c r="F116" s="44" t="str">
        <f t="shared" si="41"/>
        <v>No</v>
      </c>
      <c r="G116" s="13">
        <v>99.139724618000002</v>
      </c>
      <c r="H116" s="44" t="str">
        <f t="shared" si="42"/>
        <v>No</v>
      </c>
      <c r="I116" s="12">
        <v>2.5999999999999999E-2</v>
      </c>
      <c r="J116" s="12">
        <v>-7.6999999999999999E-2</v>
      </c>
      <c r="K116" s="45" t="s">
        <v>739</v>
      </c>
      <c r="L116" s="9" t="str">
        <f t="shared" si="40"/>
        <v>Yes</v>
      </c>
    </row>
    <row r="117" spans="1:12" ht="25.5" x14ac:dyDescent="0.2">
      <c r="A117" s="2" t="s">
        <v>989</v>
      </c>
      <c r="B117" s="48" t="s">
        <v>213</v>
      </c>
      <c r="C117" s="13">
        <v>6.0753534525999999</v>
      </c>
      <c r="D117" s="36" t="s">
        <v>742</v>
      </c>
      <c r="E117" s="13">
        <v>5.5357204938000004</v>
      </c>
      <c r="F117" s="36" t="s">
        <v>742</v>
      </c>
      <c r="G117" s="13">
        <v>5.5075971015</v>
      </c>
      <c r="H117" s="44" t="str">
        <f>IF($B117="N/A","N/A",IF(G117&lt;100,"No",IF(G117=100,"No","Yes")))</f>
        <v>N/A</v>
      </c>
      <c r="I117" s="12">
        <v>-8.8800000000000008</v>
      </c>
      <c r="J117" s="12">
        <v>-0.50800000000000001</v>
      </c>
      <c r="K117" s="45" t="s">
        <v>739</v>
      </c>
      <c r="L117" s="9" t="str">
        <f t="shared" si="40"/>
        <v>Yes</v>
      </c>
    </row>
    <row r="118" spans="1:12" ht="25.5" x14ac:dyDescent="0.2">
      <c r="A118" s="2" t="s">
        <v>990</v>
      </c>
      <c r="B118" s="35" t="s">
        <v>213</v>
      </c>
      <c r="C118" s="13">
        <v>6.1889224637</v>
      </c>
      <c r="D118" s="44" t="str">
        <f>IF($B118="N/A","N/A",IF(C118&gt;10,"No",IF(C118&lt;-10,"No","Yes")))</f>
        <v>N/A</v>
      </c>
      <c r="E118" s="13">
        <v>5.9333862486999998</v>
      </c>
      <c r="F118" s="44" t="str">
        <f>IF($B118="N/A","N/A",IF(E118&gt;10,"No",IF(E118&lt;-10,"No","Yes")))</f>
        <v>N/A</v>
      </c>
      <c r="G118" s="13">
        <v>5.7268288203999997</v>
      </c>
      <c r="H118" s="44" t="str">
        <f>IF($B118="N/A","N/A",IF(G118&gt;10,"No",IF(G118&lt;-10,"No","Yes")))</f>
        <v>N/A</v>
      </c>
      <c r="I118" s="12">
        <v>-4.13</v>
      </c>
      <c r="J118" s="12">
        <v>-3.48</v>
      </c>
      <c r="K118" s="45" t="s">
        <v>739</v>
      </c>
      <c r="L118" s="9" t="str">
        <f>IF(J118="Div by 0", "N/A", IF(OR(J118="N/A",K118="N/A"),"N/A", IF(J118&gt;VALUE(MID(K118,1,2)), "No", IF(J118&lt;-1*VALUE(MID(K118,1,2)), "No", "Yes"))))</f>
        <v>Yes</v>
      </c>
    </row>
    <row r="119" spans="1:12" x14ac:dyDescent="0.2">
      <c r="A119" s="7" t="s">
        <v>100</v>
      </c>
      <c r="B119" s="35" t="s">
        <v>213</v>
      </c>
      <c r="C119" s="36">
        <v>88358</v>
      </c>
      <c r="D119" s="44" t="str">
        <f t="shared" ref="D119:D145" si="43">IF($B119="N/A","N/A",IF(C119&gt;10,"No",IF(C119&lt;-10,"No","Yes")))</f>
        <v>N/A</v>
      </c>
      <c r="E119" s="36">
        <v>94587</v>
      </c>
      <c r="F119" s="44" t="str">
        <f t="shared" ref="F119:F145" si="44">IF($B119="N/A","N/A",IF(E119&gt;10,"No",IF(E119&lt;-10,"No","Yes")))</f>
        <v>N/A</v>
      </c>
      <c r="G119" s="36">
        <v>98585</v>
      </c>
      <c r="H119" s="44" t="str">
        <f t="shared" ref="H119:H145" si="45">IF($B119="N/A","N/A",IF(G119&gt;10,"No",IF(G119&lt;-10,"No","Yes")))</f>
        <v>N/A</v>
      </c>
      <c r="I119" s="12">
        <v>7.05</v>
      </c>
      <c r="J119" s="12">
        <v>4.2270000000000003</v>
      </c>
      <c r="K119" s="45" t="s">
        <v>740</v>
      </c>
      <c r="L119" s="9" t="str">
        <f t="shared" si="40"/>
        <v>Yes</v>
      </c>
    </row>
    <row r="120" spans="1:12" x14ac:dyDescent="0.2">
      <c r="A120" s="2" t="s">
        <v>991</v>
      </c>
      <c r="B120" s="35" t="s">
        <v>213</v>
      </c>
      <c r="C120" s="36">
        <v>12821</v>
      </c>
      <c r="D120" s="44" t="str">
        <f t="shared" si="43"/>
        <v>N/A</v>
      </c>
      <c r="E120" s="36">
        <v>12947</v>
      </c>
      <c r="F120" s="44" t="str">
        <f t="shared" si="44"/>
        <v>N/A</v>
      </c>
      <c r="G120" s="36">
        <v>13339</v>
      </c>
      <c r="H120" s="44" t="str">
        <f t="shared" si="45"/>
        <v>N/A</v>
      </c>
      <c r="I120" s="12">
        <v>0.98280000000000001</v>
      </c>
      <c r="J120" s="12">
        <v>3.028</v>
      </c>
      <c r="K120" s="45" t="s">
        <v>740</v>
      </c>
      <c r="L120" s="9" t="str">
        <f t="shared" si="40"/>
        <v>Yes</v>
      </c>
    </row>
    <row r="121" spans="1:12" x14ac:dyDescent="0.2">
      <c r="A121" s="2" t="s">
        <v>992</v>
      </c>
      <c r="B121" s="35" t="s">
        <v>213</v>
      </c>
      <c r="C121" s="36">
        <v>0</v>
      </c>
      <c r="D121" s="44" t="str">
        <f t="shared" si="43"/>
        <v>N/A</v>
      </c>
      <c r="E121" s="36">
        <v>0</v>
      </c>
      <c r="F121" s="44" t="str">
        <f t="shared" si="44"/>
        <v>N/A</v>
      </c>
      <c r="G121" s="36">
        <v>0</v>
      </c>
      <c r="H121" s="44" t="str">
        <f t="shared" si="45"/>
        <v>N/A</v>
      </c>
      <c r="I121" s="12" t="s">
        <v>1747</v>
      </c>
      <c r="J121" s="12" t="s">
        <v>1747</v>
      </c>
      <c r="K121" s="45" t="s">
        <v>740</v>
      </c>
      <c r="L121" s="9" t="str">
        <f t="shared" si="40"/>
        <v>N/A</v>
      </c>
    </row>
    <row r="122" spans="1:12" x14ac:dyDescent="0.2">
      <c r="A122" s="2" t="s">
        <v>993</v>
      </c>
      <c r="B122" s="35" t="s">
        <v>213</v>
      </c>
      <c r="C122" s="36">
        <v>23955</v>
      </c>
      <c r="D122" s="44" t="str">
        <f t="shared" si="43"/>
        <v>N/A</v>
      </c>
      <c r="E122" s="36">
        <v>25578</v>
      </c>
      <c r="F122" s="44" t="str">
        <f t="shared" si="44"/>
        <v>N/A</v>
      </c>
      <c r="G122" s="36">
        <v>26220</v>
      </c>
      <c r="H122" s="44" t="str">
        <f t="shared" si="45"/>
        <v>N/A</v>
      </c>
      <c r="I122" s="12">
        <v>6.7750000000000004</v>
      </c>
      <c r="J122" s="12">
        <v>2.5099999999999998</v>
      </c>
      <c r="K122" s="45" t="s">
        <v>740</v>
      </c>
      <c r="L122" s="9" t="str">
        <f t="shared" si="40"/>
        <v>Yes</v>
      </c>
    </row>
    <row r="123" spans="1:12" x14ac:dyDescent="0.2">
      <c r="A123" s="2" t="s">
        <v>994</v>
      </c>
      <c r="B123" s="35" t="s">
        <v>213</v>
      </c>
      <c r="C123" s="36">
        <v>51582</v>
      </c>
      <c r="D123" s="44" t="str">
        <f t="shared" si="43"/>
        <v>N/A</v>
      </c>
      <c r="E123" s="36">
        <v>56062</v>
      </c>
      <c r="F123" s="44" t="str">
        <f t="shared" si="44"/>
        <v>N/A</v>
      </c>
      <c r="G123" s="36">
        <v>59026</v>
      </c>
      <c r="H123" s="44" t="str">
        <f t="shared" si="45"/>
        <v>N/A</v>
      </c>
      <c r="I123" s="12">
        <v>8.6850000000000005</v>
      </c>
      <c r="J123" s="12">
        <v>5.2869999999999999</v>
      </c>
      <c r="K123" s="45" t="s">
        <v>740</v>
      </c>
      <c r="L123" s="9" t="str">
        <f t="shared" si="40"/>
        <v>Yes</v>
      </c>
    </row>
    <row r="124" spans="1:12" x14ac:dyDescent="0.2">
      <c r="A124" s="2" t="s">
        <v>995</v>
      </c>
      <c r="B124" s="35" t="s">
        <v>213</v>
      </c>
      <c r="C124" s="36">
        <v>0</v>
      </c>
      <c r="D124" s="44" t="str">
        <f t="shared" si="43"/>
        <v>N/A</v>
      </c>
      <c r="E124" s="36">
        <v>0</v>
      </c>
      <c r="F124" s="44" t="str">
        <f t="shared" si="44"/>
        <v>N/A</v>
      </c>
      <c r="G124" s="36">
        <v>0</v>
      </c>
      <c r="H124" s="44" t="str">
        <f t="shared" si="45"/>
        <v>N/A</v>
      </c>
      <c r="I124" s="12" t="s">
        <v>1747</v>
      </c>
      <c r="J124" s="12" t="s">
        <v>1747</v>
      </c>
      <c r="K124" s="45" t="s">
        <v>740</v>
      </c>
      <c r="L124" s="9" t="str">
        <f t="shared" si="40"/>
        <v>N/A</v>
      </c>
    </row>
    <row r="125" spans="1:12" x14ac:dyDescent="0.2">
      <c r="A125" s="7" t="s">
        <v>101</v>
      </c>
      <c r="B125" s="35" t="s">
        <v>213</v>
      </c>
      <c r="C125" s="36">
        <v>176968</v>
      </c>
      <c r="D125" s="44" t="str">
        <f t="shared" si="43"/>
        <v>N/A</v>
      </c>
      <c r="E125" s="36">
        <v>194110</v>
      </c>
      <c r="F125" s="44" t="str">
        <f t="shared" si="44"/>
        <v>N/A</v>
      </c>
      <c r="G125" s="36">
        <v>213553</v>
      </c>
      <c r="H125" s="44" t="str">
        <f t="shared" si="45"/>
        <v>N/A</v>
      </c>
      <c r="I125" s="12">
        <v>9.6859999999999999</v>
      </c>
      <c r="J125" s="12">
        <v>10.02</v>
      </c>
      <c r="K125" s="45" t="s">
        <v>740</v>
      </c>
      <c r="L125" s="9" t="str">
        <f t="shared" si="40"/>
        <v>No</v>
      </c>
    </row>
    <row r="126" spans="1:12" x14ac:dyDescent="0.2">
      <c r="A126" s="2" t="s">
        <v>996</v>
      </c>
      <c r="B126" s="35" t="s">
        <v>213</v>
      </c>
      <c r="C126" s="36">
        <v>76405</v>
      </c>
      <c r="D126" s="44" t="str">
        <f t="shared" si="43"/>
        <v>N/A</v>
      </c>
      <c r="E126" s="36">
        <v>81639</v>
      </c>
      <c r="F126" s="44" t="str">
        <f t="shared" si="44"/>
        <v>N/A</v>
      </c>
      <c r="G126" s="36">
        <v>91609</v>
      </c>
      <c r="H126" s="44" t="str">
        <f t="shared" si="45"/>
        <v>N/A</v>
      </c>
      <c r="I126" s="12">
        <v>6.85</v>
      </c>
      <c r="J126" s="12">
        <v>12.21</v>
      </c>
      <c r="K126" s="45" t="s">
        <v>740</v>
      </c>
      <c r="L126" s="9" t="str">
        <f t="shared" si="40"/>
        <v>No</v>
      </c>
    </row>
    <row r="127" spans="1:12" x14ac:dyDescent="0.2">
      <c r="A127" s="2" t="s">
        <v>997</v>
      </c>
      <c r="B127" s="35" t="s">
        <v>213</v>
      </c>
      <c r="C127" s="36">
        <v>0</v>
      </c>
      <c r="D127" s="44" t="str">
        <f t="shared" si="43"/>
        <v>N/A</v>
      </c>
      <c r="E127" s="36">
        <v>0</v>
      </c>
      <c r="F127" s="44" t="str">
        <f t="shared" si="44"/>
        <v>N/A</v>
      </c>
      <c r="G127" s="36">
        <v>0</v>
      </c>
      <c r="H127" s="44" t="str">
        <f t="shared" si="45"/>
        <v>N/A</v>
      </c>
      <c r="I127" s="12" t="s">
        <v>1747</v>
      </c>
      <c r="J127" s="12" t="s">
        <v>1747</v>
      </c>
      <c r="K127" s="45" t="s">
        <v>740</v>
      </c>
      <c r="L127" s="9" t="str">
        <f t="shared" si="40"/>
        <v>N/A</v>
      </c>
    </row>
    <row r="128" spans="1:12" x14ac:dyDescent="0.2">
      <c r="A128" s="2" t="s">
        <v>998</v>
      </c>
      <c r="B128" s="35" t="s">
        <v>213</v>
      </c>
      <c r="C128" s="36">
        <v>37499</v>
      </c>
      <c r="D128" s="44" t="str">
        <f t="shared" si="43"/>
        <v>N/A</v>
      </c>
      <c r="E128" s="36">
        <v>41410</v>
      </c>
      <c r="F128" s="44" t="str">
        <f t="shared" si="44"/>
        <v>N/A</v>
      </c>
      <c r="G128" s="36">
        <v>39867</v>
      </c>
      <c r="H128" s="44" t="str">
        <f t="shared" si="45"/>
        <v>N/A</v>
      </c>
      <c r="I128" s="12">
        <v>10.43</v>
      </c>
      <c r="J128" s="12">
        <v>-3.73</v>
      </c>
      <c r="K128" s="45" t="s">
        <v>740</v>
      </c>
      <c r="L128" s="9" t="str">
        <f t="shared" si="40"/>
        <v>Yes</v>
      </c>
    </row>
    <row r="129" spans="1:12" x14ac:dyDescent="0.2">
      <c r="A129" s="2" t="s">
        <v>999</v>
      </c>
      <c r="B129" s="35" t="s">
        <v>213</v>
      </c>
      <c r="C129" s="36">
        <v>63064</v>
      </c>
      <c r="D129" s="44" t="str">
        <f t="shared" si="43"/>
        <v>N/A</v>
      </c>
      <c r="E129" s="36">
        <v>71061</v>
      </c>
      <c r="F129" s="44" t="str">
        <f t="shared" si="44"/>
        <v>N/A</v>
      </c>
      <c r="G129" s="36">
        <v>82077</v>
      </c>
      <c r="H129" s="44" t="str">
        <f t="shared" si="45"/>
        <v>N/A</v>
      </c>
      <c r="I129" s="12">
        <v>12.68</v>
      </c>
      <c r="J129" s="12">
        <v>15.5</v>
      </c>
      <c r="K129" s="45" t="s">
        <v>740</v>
      </c>
      <c r="L129" s="9" t="str">
        <f t="shared" si="40"/>
        <v>No</v>
      </c>
    </row>
    <row r="130" spans="1:12" x14ac:dyDescent="0.2">
      <c r="A130" s="2" t="s">
        <v>1000</v>
      </c>
      <c r="B130" s="35" t="s">
        <v>213</v>
      </c>
      <c r="C130" s="36">
        <v>0</v>
      </c>
      <c r="D130" s="44" t="str">
        <f t="shared" si="43"/>
        <v>N/A</v>
      </c>
      <c r="E130" s="36">
        <v>0</v>
      </c>
      <c r="F130" s="44" t="str">
        <f t="shared" si="44"/>
        <v>N/A</v>
      </c>
      <c r="G130" s="36">
        <v>0</v>
      </c>
      <c r="H130" s="44" t="str">
        <f t="shared" si="45"/>
        <v>N/A</v>
      </c>
      <c r="I130" s="12" t="s">
        <v>1747</v>
      </c>
      <c r="J130" s="12" t="s">
        <v>1747</v>
      </c>
      <c r="K130" s="45" t="s">
        <v>740</v>
      </c>
      <c r="L130" s="9" t="str">
        <f t="shared" si="40"/>
        <v>N/A</v>
      </c>
    </row>
    <row r="131" spans="1:12" x14ac:dyDescent="0.2">
      <c r="A131" s="7" t="s">
        <v>104</v>
      </c>
      <c r="B131" s="35" t="s">
        <v>213</v>
      </c>
      <c r="C131" s="36">
        <v>718358</v>
      </c>
      <c r="D131" s="44" t="str">
        <f t="shared" si="43"/>
        <v>N/A</v>
      </c>
      <c r="E131" s="36">
        <v>734648</v>
      </c>
      <c r="F131" s="44" t="str">
        <f t="shared" si="44"/>
        <v>N/A</v>
      </c>
      <c r="G131" s="36">
        <v>737892</v>
      </c>
      <c r="H131" s="44" t="str">
        <f t="shared" si="45"/>
        <v>N/A</v>
      </c>
      <c r="I131" s="12">
        <v>2.2679999999999998</v>
      </c>
      <c r="J131" s="12">
        <v>0.44159999999999999</v>
      </c>
      <c r="K131" s="45" t="s">
        <v>740</v>
      </c>
      <c r="L131" s="9" t="str">
        <f t="shared" si="40"/>
        <v>Yes</v>
      </c>
    </row>
    <row r="132" spans="1:12" x14ac:dyDescent="0.2">
      <c r="A132" s="2" t="s">
        <v>1001</v>
      </c>
      <c r="B132" s="35" t="s">
        <v>213</v>
      </c>
      <c r="C132" s="36">
        <v>169421</v>
      </c>
      <c r="D132" s="44" t="str">
        <f t="shared" si="43"/>
        <v>N/A</v>
      </c>
      <c r="E132" s="36">
        <v>163221</v>
      </c>
      <c r="F132" s="44" t="str">
        <f t="shared" si="44"/>
        <v>N/A</v>
      </c>
      <c r="G132" s="36">
        <v>162371</v>
      </c>
      <c r="H132" s="44" t="str">
        <f t="shared" si="45"/>
        <v>N/A</v>
      </c>
      <c r="I132" s="12">
        <v>-3.66</v>
      </c>
      <c r="J132" s="12">
        <v>-0.52100000000000002</v>
      </c>
      <c r="K132" s="45" t="s">
        <v>740</v>
      </c>
      <c r="L132" s="9" t="str">
        <f t="shared" si="40"/>
        <v>Yes</v>
      </c>
    </row>
    <row r="133" spans="1:12" x14ac:dyDescent="0.2">
      <c r="A133" s="2" t="s">
        <v>1002</v>
      </c>
      <c r="B133" s="35" t="s">
        <v>213</v>
      </c>
      <c r="C133" s="36">
        <v>0</v>
      </c>
      <c r="D133" s="44" t="str">
        <f t="shared" si="43"/>
        <v>N/A</v>
      </c>
      <c r="E133" s="36">
        <v>0</v>
      </c>
      <c r="F133" s="44" t="str">
        <f t="shared" si="44"/>
        <v>N/A</v>
      </c>
      <c r="G133" s="36">
        <v>0</v>
      </c>
      <c r="H133" s="44" t="str">
        <f t="shared" si="45"/>
        <v>N/A</v>
      </c>
      <c r="I133" s="12" t="s">
        <v>1747</v>
      </c>
      <c r="J133" s="12" t="s">
        <v>1747</v>
      </c>
      <c r="K133" s="45" t="s">
        <v>740</v>
      </c>
      <c r="L133" s="9" t="str">
        <f t="shared" si="40"/>
        <v>N/A</v>
      </c>
    </row>
    <row r="134" spans="1:12" x14ac:dyDescent="0.2">
      <c r="A134" s="2" t="s">
        <v>1003</v>
      </c>
      <c r="B134" s="35" t="s">
        <v>213</v>
      </c>
      <c r="C134" s="36">
        <v>0</v>
      </c>
      <c r="D134" s="44" t="str">
        <f t="shared" si="43"/>
        <v>N/A</v>
      </c>
      <c r="E134" s="36">
        <v>0</v>
      </c>
      <c r="F134" s="44" t="str">
        <f t="shared" si="44"/>
        <v>N/A</v>
      </c>
      <c r="G134" s="36">
        <v>0</v>
      </c>
      <c r="H134" s="44" t="str">
        <f t="shared" si="45"/>
        <v>N/A</v>
      </c>
      <c r="I134" s="12" t="s">
        <v>1747</v>
      </c>
      <c r="J134" s="12" t="s">
        <v>1747</v>
      </c>
      <c r="K134" s="45" t="s">
        <v>740</v>
      </c>
      <c r="L134" s="9" t="str">
        <f t="shared" si="40"/>
        <v>N/A</v>
      </c>
    </row>
    <row r="135" spans="1:12" x14ac:dyDescent="0.2">
      <c r="A135" s="2" t="s">
        <v>1004</v>
      </c>
      <c r="B135" s="35" t="s">
        <v>213</v>
      </c>
      <c r="C135" s="36">
        <v>425526</v>
      </c>
      <c r="D135" s="44" t="str">
        <f t="shared" si="43"/>
        <v>N/A</v>
      </c>
      <c r="E135" s="36">
        <v>445693</v>
      </c>
      <c r="F135" s="44" t="str">
        <f t="shared" si="44"/>
        <v>N/A</v>
      </c>
      <c r="G135" s="36">
        <v>448956</v>
      </c>
      <c r="H135" s="44" t="str">
        <f t="shared" si="45"/>
        <v>N/A</v>
      </c>
      <c r="I135" s="12">
        <v>4.7389999999999999</v>
      </c>
      <c r="J135" s="12">
        <v>0.73209999999999997</v>
      </c>
      <c r="K135" s="45" t="s">
        <v>740</v>
      </c>
      <c r="L135" s="9" t="str">
        <f t="shared" si="40"/>
        <v>Yes</v>
      </c>
    </row>
    <row r="136" spans="1:12" x14ac:dyDescent="0.2">
      <c r="A136" s="2" t="s">
        <v>1005</v>
      </c>
      <c r="B136" s="35" t="s">
        <v>213</v>
      </c>
      <c r="C136" s="36">
        <v>101569</v>
      </c>
      <c r="D136" s="44" t="str">
        <f t="shared" si="43"/>
        <v>N/A</v>
      </c>
      <c r="E136" s="36">
        <v>103338</v>
      </c>
      <c r="F136" s="44" t="str">
        <f t="shared" si="44"/>
        <v>N/A</v>
      </c>
      <c r="G136" s="36">
        <v>104078</v>
      </c>
      <c r="H136" s="44" t="str">
        <f t="shared" si="45"/>
        <v>N/A</v>
      </c>
      <c r="I136" s="12">
        <v>1.742</v>
      </c>
      <c r="J136" s="12">
        <v>0.71609999999999996</v>
      </c>
      <c r="K136" s="45" t="s">
        <v>740</v>
      </c>
      <c r="L136" s="9" t="str">
        <f t="shared" si="40"/>
        <v>Yes</v>
      </c>
    </row>
    <row r="137" spans="1:12" x14ac:dyDescent="0.2">
      <c r="A137" s="2" t="s">
        <v>1006</v>
      </c>
      <c r="B137" s="35" t="s">
        <v>213</v>
      </c>
      <c r="C137" s="36">
        <v>21842</v>
      </c>
      <c r="D137" s="44" t="str">
        <f t="shared" si="43"/>
        <v>N/A</v>
      </c>
      <c r="E137" s="36">
        <v>22396</v>
      </c>
      <c r="F137" s="44" t="str">
        <f t="shared" si="44"/>
        <v>N/A</v>
      </c>
      <c r="G137" s="36">
        <v>22487</v>
      </c>
      <c r="H137" s="44" t="str">
        <f t="shared" si="45"/>
        <v>N/A</v>
      </c>
      <c r="I137" s="12">
        <v>2.536</v>
      </c>
      <c r="J137" s="12">
        <v>0.40629999999999999</v>
      </c>
      <c r="K137" s="45" t="s">
        <v>740</v>
      </c>
      <c r="L137" s="9" t="str">
        <f t="shared" si="40"/>
        <v>Yes</v>
      </c>
    </row>
    <row r="138" spans="1:12" x14ac:dyDescent="0.2">
      <c r="A138" s="2" t="s">
        <v>1007</v>
      </c>
      <c r="B138" s="35" t="s">
        <v>213</v>
      </c>
      <c r="C138" s="36">
        <v>0</v>
      </c>
      <c r="D138" s="44" t="str">
        <f t="shared" si="43"/>
        <v>N/A</v>
      </c>
      <c r="E138" s="36">
        <v>0</v>
      </c>
      <c r="F138" s="44" t="str">
        <f t="shared" si="44"/>
        <v>N/A</v>
      </c>
      <c r="G138" s="36">
        <v>0</v>
      </c>
      <c r="H138" s="44" t="str">
        <f t="shared" si="45"/>
        <v>N/A</v>
      </c>
      <c r="I138" s="12" t="s">
        <v>1747</v>
      </c>
      <c r="J138" s="12" t="s">
        <v>1747</v>
      </c>
      <c r="K138" s="45" t="s">
        <v>740</v>
      </c>
      <c r="L138" s="9" t="str">
        <f t="shared" si="40"/>
        <v>N/A</v>
      </c>
    </row>
    <row r="139" spans="1:12" x14ac:dyDescent="0.2">
      <c r="A139" s="7" t="s">
        <v>105</v>
      </c>
      <c r="B139" s="35" t="s">
        <v>213</v>
      </c>
      <c r="C139" s="36">
        <v>257520</v>
      </c>
      <c r="D139" s="44" t="str">
        <f t="shared" si="43"/>
        <v>N/A</v>
      </c>
      <c r="E139" s="36">
        <v>255562</v>
      </c>
      <c r="F139" s="44" t="str">
        <f t="shared" si="44"/>
        <v>N/A</v>
      </c>
      <c r="G139" s="36">
        <v>252851</v>
      </c>
      <c r="H139" s="44" t="str">
        <f t="shared" si="45"/>
        <v>N/A</v>
      </c>
      <c r="I139" s="12">
        <v>-0.76</v>
      </c>
      <c r="J139" s="12">
        <v>-1.06</v>
      </c>
      <c r="K139" s="45" t="s">
        <v>740</v>
      </c>
      <c r="L139" s="9" t="str">
        <f t="shared" si="40"/>
        <v>Yes</v>
      </c>
    </row>
    <row r="140" spans="1:12" x14ac:dyDescent="0.2">
      <c r="A140" s="2" t="s">
        <v>1008</v>
      </c>
      <c r="B140" s="35" t="s">
        <v>213</v>
      </c>
      <c r="C140" s="36">
        <v>124879</v>
      </c>
      <c r="D140" s="44" t="str">
        <f t="shared" si="43"/>
        <v>N/A</v>
      </c>
      <c r="E140" s="36">
        <v>121061</v>
      </c>
      <c r="F140" s="44" t="str">
        <f t="shared" si="44"/>
        <v>N/A</v>
      </c>
      <c r="G140" s="36">
        <v>120400</v>
      </c>
      <c r="H140" s="44" t="str">
        <f t="shared" si="45"/>
        <v>N/A</v>
      </c>
      <c r="I140" s="12">
        <v>-3.06</v>
      </c>
      <c r="J140" s="12">
        <v>-0.54600000000000004</v>
      </c>
      <c r="K140" s="45" t="s">
        <v>740</v>
      </c>
      <c r="L140" s="9" t="str">
        <f t="shared" si="40"/>
        <v>Yes</v>
      </c>
    </row>
    <row r="141" spans="1:12" x14ac:dyDescent="0.2">
      <c r="A141" s="2" t="s">
        <v>1009</v>
      </c>
      <c r="B141" s="35" t="s">
        <v>213</v>
      </c>
      <c r="C141" s="36">
        <v>0</v>
      </c>
      <c r="D141" s="44" t="str">
        <f t="shared" si="43"/>
        <v>N/A</v>
      </c>
      <c r="E141" s="36">
        <v>0</v>
      </c>
      <c r="F141" s="44" t="str">
        <f t="shared" si="44"/>
        <v>N/A</v>
      </c>
      <c r="G141" s="36">
        <v>0</v>
      </c>
      <c r="H141" s="44" t="str">
        <f t="shared" si="45"/>
        <v>N/A</v>
      </c>
      <c r="I141" s="12" t="s">
        <v>1747</v>
      </c>
      <c r="J141" s="12" t="s">
        <v>1747</v>
      </c>
      <c r="K141" s="45" t="s">
        <v>740</v>
      </c>
      <c r="L141" s="9" t="str">
        <f t="shared" si="40"/>
        <v>N/A</v>
      </c>
    </row>
    <row r="142" spans="1:12" x14ac:dyDescent="0.2">
      <c r="A142" s="2" t="s">
        <v>1010</v>
      </c>
      <c r="B142" s="35" t="s">
        <v>213</v>
      </c>
      <c r="C142" s="36">
        <v>0</v>
      </c>
      <c r="D142" s="44" t="str">
        <f t="shared" si="43"/>
        <v>N/A</v>
      </c>
      <c r="E142" s="36">
        <v>0</v>
      </c>
      <c r="F142" s="44" t="str">
        <f t="shared" si="44"/>
        <v>N/A</v>
      </c>
      <c r="G142" s="36">
        <v>0</v>
      </c>
      <c r="H142" s="44" t="str">
        <f t="shared" si="45"/>
        <v>N/A</v>
      </c>
      <c r="I142" s="12" t="s">
        <v>1747</v>
      </c>
      <c r="J142" s="12" t="s">
        <v>1747</v>
      </c>
      <c r="K142" s="45" t="s">
        <v>740</v>
      </c>
      <c r="L142" s="9" t="str">
        <f t="shared" si="40"/>
        <v>N/A</v>
      </c>
    </row>
    <row r="143" spans="1:12" x14ac:dyDescent="0.2">
      <c r="A143" s="2" t="s">
        <v>1011</v>
      </c>
      <c r="B143" s="35" t="s">
        <v>213</v>
      </c>
      <c r="C143" s="36">
        <v>27153</v>
      </c>
      <c r="D143" s="44" t="str">
        <f t="shared" si="43"/>
        <v>N/A</v>
      </c>
      <c r="E143" s="36">
        <v>30100</v>
      </c>
      <c r="F143" s="44" t="str">
        <f t="shared" si="44"/>
        <v>N/A</v>
      </c>
      <c r="G143" s="36">
        <v>34694</v>
      </c>
      <c r="H143" s="44" t="str">
        <f t="shared" si="45"/>
        <v>N/A</v>
      </c>
      <c r="I143" s="12">
        <v>10.85</v>
      </c>
      <c r="J143" s="12">
        <v>15.26</v>
      </c>
      <c r="K143" s="45" t="s">
        <v>740</v>
      </c>
      <c r="L143" s="9" t="str">
        <f t="shared" si="40"/>
        <v>No</v>
      </c>
    </row>
    <row r="144" spans="1:12" x14ac:dyDescent="0.2">
      <c r="A144" s="2" t="s">
        <v>1012</v>
      </c>
      <c r="B144" s="35" t="s">
        <v>213</v>
      </c>
      <c r="C144" s="36">
        <v>48081</v>
      </c>
      <c r="D144" s="44" t="str">
        <f t="shared" si="43"/>
        <v>N/A</v>
      </c>
      <c r="E144" s="36">
        <v>51379</v>
      </c>
      <c r="F144" s="44" t="str">
        <f t="shared" si="44"/>
        <v>N/A</v>
      </c>
      <c r="G144" s="36">
        <v>44733</v>
      </c>
      <c r="H144" s="44" t="str">
        <f t="shared" si="45"/>
        <v>N/A</v>
      </c>
      <c r="I144" s="12">
        <v>6.859</v>
      </c>
      <c r="J144" s="12">
        <v>-12.9</v>
      </c>
      <c r="K144" s="45" t="s">
        <v>740</v>
      </c>
      <c r="L144" s="9" t="str">
        <f t="shared" si="40"/>
        <v>No</v>
      </c>
    </row>
    <row r="145" spans="1:12" x14ac:dyDescent="0.2">
      <c r="A145" s="2" t="s">
        <v>1013</v>
      </c>
      <c r="B145" s="35" t="s">
        <v>213</v>
      </c>
      <c r="C145" s="36">
        <v>57407</v>
      </c>
      <c r="D145" s="44" t="str">
        <f t="shared" si="43"/>
        <v>N/A</v>
      </c>
      <c r="E145" s="36">
        <v>53022</v>
      </c>
      <c r="F145" s="44" t="str">
        <f t="shared" si="44"/>
        <v>N/A</v>
      </c>
      <c r="G145" s="36">
        <v>53024</v>
      </c>
      <c r="H145" s="44" t="str">
        <f t="shared" si="45"/>
        <v>N/A</v>
      </c>
      <c r="I145" s="12">
        <v>-7.64</v>
      </c>
      <c r="J145" s="12">
        <v>3.8E-3</v>
      </c>
      <c r="K145" s="45" t="s">
        <v>740</v>
      </c>
      <c r="L145" s="9" t="str">
        <f t="shared" si="40"/>
        <v>Yes</v>
      </c>
    </row>
    <row r="146" spans="1:12" ht="25.5" x14ac:dyDescent="0.2">
      <c r="A146" s="18" t="s">
        <v>1014</v>
      </c>
      <c r="B146" s="1" t="s">
        <v>213</v>
      </c>
      <c r="C146" s="1">
        <v>41541</v>
      </c>
      <c r="D146" s="11" t="str">
        <f t="shared" ref="D146:D151" si="46">IF($B146="N/A","N/A",IF(C146&gt;10,"No",IF(C146&lt;-10,"No","Yes")))</f>
        <v>N/A</v>
      </c>
      <c r="E146" s="1">
        <v>42301</v>
      </c>
      <c r="F146" s="11" t="str">
        <f t="shared" ref="F146:F151" si="47">IF($B146="N/A","N/A",IF(E146&gt;10,"No",IF(E146&lt;-10,"No","Yes")))</f>
        <v>N/A</v>
      </c>
      <c r="G146" s="1">
        <v>41662</v>
      </c>
      <c r="H146" s="11" t="str">
        <f t="shared" ref="H146:H151" si="48">IF($B146="N/A","N/A",IF(G146&gt;10,"No",IF(G146&lt;-10,"No","Yes")))</f>
        <v>N/A</v>
      </c>
      <c r="I146" s="57">
        <v>1.83</v>
      </c>
      <c r="J146" s="57">
        <v>-1.51</v>
      </c>
      <c r="K146" s="45" t="s">
        <v>739</v>
      </c>
      <c r="L146" s="9" t="str">
        <f t="shared" ref="L146:L151" si="49">IF(J146="Div by 0", "N/A", IF(K146="N/A","N/A", IF(J146&gt;VALUE(MID(K146,1,2)), "No", IF(J146&lt;-1*VALUE(MID(K146,1,2)), "No", "Yes"))))</f>
        <v>Yes</v>
      </c>
    </row>
    <row r="147" spans="1:12" x14ac:dyDescent="0.2">
      <c r="A147" s="6" t="s">
        <v>326</v>
      </c>
      <c r="B147" s="48" t="s">
        <v>213</v>
      </c>
      <c r="C147" s="13">
        <v>3.3468309802</v>
      </c>
      <c r="D147" s="11" t="str">
        <f t="shared" si="46"/>
        <v>N/A</v>
      </c>
      <c r="E147" s="13">
        <v>3.3075899968</v>
      </c>
      <c r="F147" s="11" t="str">
        <f t="shared" si="47"/>
        <v>N/A</v>
      </c>
      <c r="G147" s="13">
        <v>3.1976826740000002</v>
      </c>
      <c r="H147" s="11" t="str">
        <f t="shared" si="48"/>
        <v>N/A</v>
      </c>
      <c r="I147" s="57">
        <v>-1.17</v>
      </c>
      <c r="J147" s="57">
        <v>-3.32</v>
      </c>
      <c r="K147" s="45" t="s">
        <v>739</v>
      </c>
      <c r="L147" s="9" t="str">
        <f t="shared" si="49"/>
        <v>Yes</v>
      </c>
    </row>
    <row r="148" spans="1:12" x14ac:dyDescent="0.2">
      <c r="A148" s="2" t="s">
        <v>327</v>
      </c>
      <c r="B148" s="48" t="s">
        <v>213</v>
      </c>
      <c r="C148" s="13">
        <v>34.294574345000001</v>
      </c>
      <c r="D148" s="11" t="str">
        <f t="shared" si="46"/>
        <v>N/A</v>
      </c>
      <c r="E148" s="13">
        <v>32.526668569999998</v>
      </c>
      <c r="F148" s="11" t="str">
        <f t="shared" si="47"/>
        <v>N/A</v>
      </c>
      <c r="G148" s="13">
        <v>30.978343560999999</v>
      </c>
      <c r="H148" s="11" t="str">
        <f t="shared" si="48"/>
        <v>N/A</v>
      </c>
      <c r="I148" s="57">
        <v>-5.16</v>
      </c>
      <c r="J148" s="57">
        <v>-4.76</v>
      </c>
      <c r="K148" s="45" t="s">
        <v>739</v>
      </c>
      <c r="L148" s="9" t="str">
        <f t="shared" si="49"/>
        <v>Yes</v>
      </c>
    </row>
    <row r="149" spans="1:12" x14ac:dyDescent="0.2">
      <c r="A149" s="2" t="s">
        <v>328</v>
      </c>
      <c r="B149" s="48" t="s">
        <v>213</v>
      </c>
      <c r="C149" s="13">
        <v>5.9541838071999997</v>
      </c>
      <c r="D149" s="11" t="str">
        <f t="shared" si="46"/>
        <v>N/A</v>
      </c>
      <c r="E149" s="13">
        <v>5.5762196693000003</v>
      </c>
      <c r="F149" s="11" t="str">
        <f t="shared" si="47"/>
        <v>N/A</v>
      </c>
      <c r="G149" s="13">
        <v>4.9346063974999996</v>
      </c>
      <c r="H149" s="11" t="str">
        <f t="shared" si="48"/>
        <v>N/A</v>
      </c>
      <c r="I149" s="57">
        <v>-6.35</v>
      </c>
      <c r="J149" s="57">
        <v>-11.5</v>
      </c>
      <c r="K149" s="45" t="s">
        <v>739</v>
      </c>
      <c r="L149" s="9" t="str">
        <f t="shared" si="49"/>
        <v>Yes</v>
      </c>
    </row>
    <row r="150" spans="1:12" x14ac:dyDescent="0.2">
      <c r="A150" s="2" t="s">
        <v>329</v>
      </c>
      <c r="B150" s="48" t="s">
        <v>213</v>
      </c>
      <c r="C150" s="13">
        <v>9.4381909900000005E-2</v>
      </c>
      <c r="D150" s="11" t="str">
        <f t="shared" si="46"/>
        <v>N/A</v>
      </c>
      <c r="E150" s="13">
        <v>9.3922531599999998E-2</v>
      </c>
      <c r="F150" s="11" t="str">
        <f t="shared" si="47"/>
        <v>N/A</v>
      </c>
      <c r="G150" s="13">
        <v>7.7924682699999998E-2</v>
      </c>
      <c r="H150" s="11" t="str">
        <f t="shared" si="48"/>
        <v>N/A</v>
      </c>
      <c r="I150" s="57">
        <v>-0.48699999999999999</v>
      </c>
      <c r="J150" s="57">
        <v>-17</v>
      </c>
      <c r="K150" s="45" t="s">
        <v>739</v>
      </c>
      <c r="L150" s="9" t="str">
        <f t="shared" si="49"/>
        <v>Yes</v>
      </c>
    </row>
    <row r="151" spans="1:12" x14ac:dyDescent="0.2">
      <c r="A151" s="2" t="s">
        <v>330</v>
      </c>
      <c r="B151" s="48" t="s">
        <v>213</v>
      </c>
      <c r="C151" s="13">
        <v>9.3196644999999998E-3</v>
      </c>
      <c r="D151" s="11" t="str">
        <f t="shared" si="46"/>
        <v>N/A</v>
      </c>
      <c r="E151" s="13">
        <v>8.2171841000000002E-3</v>
      </c>
      <c r="F151" s="11" t="str">
        <f t="shared" si="47"/>
        <v>N/A</v>
      </c>
      <c r="G151" s="13">
        <v>3.5594085000000002E-3</v>
      </c>
      <c r="H151" s="11" t="str">
        <f t="shared" si="48"/>
        <v>N/A</v>
      </c>
      <c r="I151" s="57">
        <v>-11.8</v>
      </c>
      <c r="J151" s="57">
        <v>-56.7</v>
      </c>
      <c r="K151" s="45" t="s">
        <v>739</v>
      </c>
      <c r="L151" s="9" t="str">
        <f t="shared" si="49"/>
        <v>No</v>
      </c>
    </row>
    <row r="152" spans="1:12" x14ac:dyDescent="0.2">
      <c r="A152" s="18" t="s">
        <v>1015</v>
      </c>
      <c r="B152" s="35" t="s">
        <v>213</v>
      </c>
      <c r="C152" s="36">
        <v>28668</v>
      </c>
      <c r="D152" s="44" t="str">
        <f t="shared" ref="D152:D158" si="50">IF($B152="N/A","N/A",IF(C152&gt;10,"No",IF(C152&lt;-10,"No","Yes")))</f>
        <v>N/A</v>
      </c>
      <c r="E152" s="36">
        <v>29656</v>
      </c>
      <c r="F152" s="44" t="str">
        <f t="shared" ref="F152:F158" si="51">IF($B152="N/A","N/A",IF(E152&gt;10,"No",IF(E152&lt;-10,"No","Yes")))</f>
        <v>N/A</v>
      </c>
      <c r="G152" s="36">
        <v>32355</v>
      </c>
      <c r="H152" s="44" t="str">
        <f t="shared" ref="H152:H158" si="52">IF($B152="N/A","N/A",IF(G152&gt;10,"No",IF(G152&lt;-10,"No","Yes")))</f>
        <v>N/A</v>
      </c>
      <c r="I152" s="12">
        <v>3.4460000000000002</v>
      </c>
      <c r="J152" s="12">
        <v>9.1010000000000009</v>
      </c>
      <c r="K152" s="45" t="s">
        <v>739</v>
      </c>
      <c r="L152" s="9" t="str">
        <f t="shared" ref="L152:L159" si="53">IF(J152="Div by 0", "N/A", IF(K152="N/A","N/A", IF(J152&gt;VALUE(MID(K152,1,2)), "No", IF(J152&lt;-1*VALUE(MID(K152,1,2)), "No", "Yes"))))</f>
        <v>Yes</v>
      </c>
    </row>
    <row r="153" spans="1:12" x14ac:dyDescent="0.2">
      <c r="A153" s="6" t="s">
        <v>1016</v>
      </c>
      <c r="B153" s="35" t="s">
        <v>213</v>
      </c>
      <c r="C153" s="8">
        <v>2.3096928466</v>
      </c>
      <c r="D153" s="44" t="str">
        <f t="shared" si="50"/>
        <v>N/A</v>
      </c>
      <c r="E153" s="8">
        <v>2.3188550848</v>
      </c>
      <c r="F153" s="44" t="str">
        <f t="shared" si="51"/>
        <v>N/A</v>
      </c>
      <c r="G153" s="8">
        <v>2.4833426844000002</v>
      </c>
      <c r="H153" s="44" t="str">
        <f t="shared" si="52"/>
        <v>N/A</v>
      </c>
      <c r="I153" s="12">
        <v>0.3967</v>
      </c>
      <c r="J153" s="12">
        <v>7.093</v>
      </c>
      <c r="K153" s="45" t="s">
        <v>739</v>
      </c>
      <c r="L153" s="9" t="str">
        <f t="shared" si="53"/>
        <v>Yes</v>
      </c>
    </row>
    <row r="154" spans="1:12" x14ac:dyDescent="0.2">
      <c r="A154" s="18" t="s">
        <v>1017</v>
      </c>
      <c r="B154" s="35" t="s">
        <v>213</v>
      </c>
      <c r="C154" s="8">
        <v>7.4639534621000001</v>
      </c>
      <c r="D154" s="44" t="str">
        <f t="shared" si="50"/>
        <v>N/A</v>
      </c>
      <c r="E154" s="8">
        <v>6.9163838581999997</v>
      </c>
      <c r="F154" s="44" t="str">
        <f t="shared" si="51"/>
        <v>N/A</v>
      </c>
      <c r="G154" s="8">
        <v>7.5944616320999998</v>
      </c>
      <c r="H154" s="44" t="str">
        <f t="shared" si="52"/>
        <v>N/A</v>
      </c>
      <c r="I154" s="12">
        <v>-7.34</v>
      </c>
      <c r="J154" s="12">
        <v>9.8040000000000003</v>
      </c>
      <c r="K154" s="45" t="s">
        <v>739</v>
      </c>
      <c r="L154" s="9" t="str">
        <f t="shared" si="53"/>
        <v>Yes</v>
      </c>
    </row>
    <row r="155" spans="1:12" x14ac:dyDescent="0.2">
      <c r="A155" s="18" t="s">
        <v>1018</v>
      </c>
      <c r="B155" s="35" t="s">
        <v>213</v>
      </c>
      <c r="C155" s="8">
        <v>11.961484562000001</v>
      </c>
      <c r="D155" s="44" t="str">
        <f t="shared" si="50"/>
        <v>N/A</v>
      </c>
      <c r="E155" s="8">
        <v>11.380660450000001</v>
      </c>
      <c r="F155" s="44" t="str">
        <f t="shared" si="51"/>
        <v>N/A</v>
      </c>
      <c r="G155" s="8">
        <v>11.125575383999999</v>
      </c>
      <c r="H155" s="44" t="str">
        <f t="shared" si="52"/>
        <v>N/A</v>
      </c>
      <c r="I155" s="12">
        <v>-4.8600000000000003</v>
      </c>
      <c r="J155" s="12">
        <v>-2.2400000000000002</v>
      </c>
      <c r="K155" s="45" t="s">
        <v>739</v>
      </c>
      <c r="L155" s="9" t="str">
        <f t="shared" si="53"/>
        <v>Yes</v>
      </c>
    </row>
    <row r="156" spans="1:12" x14ac:dyDescent="0.2">
      <c r="A156" s="18" t="s">
        <v>1019</v>
      </c>
      <c r="B156" s="35" t="s">
        <v>213</v>
      </c>
      <c r="C156" s="8">
        <v>0.1124787362</v>
      </c>
      <c r="D156" s="44" t="str">
        <f t="shared" si="50"/>
        <v>N/A</v>
      </c>
      <c r="E156" s="8">
        <v>0.12890527160000001</v>
      </c>
      <c r="F156" s="44" t="str">
        <f t="shared" si="51"/>
        <v>N/A</v>
      </c>
      <c r="G156" s="8">
        <v>0.14094203490000001</v>
      </c>
      <c r="H156" s="44" t="str">
        <f t="shared" si="52"/>
        <v>N/A</v>
      </c>
      <c r="I156" s="12">
        <v>14.6</v>
      </c>
      <c r="J156" s="12">
        <v>9.3379999999999992</v>
      </c>
      <c r="K156" s="45" t="s">
        <v>739</v>
      </c>
      <c r="L156" s="9" t="str">
        <f t="shared" si="53"/>
        <v>Yes</v>
      </c>
    </row>
    <row r="157" spans="1:12" x14ac:dyDescent="0.2">
      <c r="A157" s="18" t="s">
        <v>1020</v>
      </c>
      <c r="B157" s="35" t="s">
        <v>213</v>
      </c>
      <c r="C157" s="8">
        <v>3.7666977300000001E-2</v>
      </c>
      <c r="D157" s="44" t="str">
        <f t="shared" si="50"/>
        <v>N/A</v>
      </c>
      <c r="E157" s="8">
        <v>2.9738380500000001E-2</v>
      </c>
      <c r="F157" s="44" t="str">
        <f t="shared" si="51"/>
        <v>N/A</v>
      </c>
      <c r="G157" s="8">
        <v>2.7288798499999999E-2</v>
      </c>
      <c r="H157" s="44" t="str">
        <f t="shared" si="52"/>
        <v>N/A</v>
      </c>
      <c r="I157" s="12">
        <v>-21</v>
      </c>
      <c r="J157" s="12">
        <v>-8.24</v>
      </c>
      <c r="K157" s="45" t="s">
        <v>739</v>
      </c>
      <c r="L157" s="9" t="str">
        <f t="shared" si="53"/>
        <v>Yes</v>
      </c>
    </row>
    <row r="158" spans="1:12" x14ac:dyDescent="0.2">
      <c r="A158" s="2" t="s">
        <v>1021</v>
      </c>
      <c r="B158" s="35" t="s">
        <v>213</v>
      </c>
      <c r="C158" s="36">
        <v>2276</v>
      </c>
      <c r="D158" s="44" t="str">
        <f t="shared" si="50"/>
        <v>N/A</v>
      </c>
      <c r="E158" s="36">
        <v>2349</v>
      </c>
      <c r="F158" s="44" t="str">
        <f t="shared" si="51"/>
        <v>N/A</v>
      </c>
      <c r="G158" s="36">
        <v>2275</v>
      </c>
      <c r="H158" s="44" t="str">
        <f t="shared" si="52"/>
        <v>N/A</v>
      </c>
      <c r="I158" s="12">
        <v>3.2069999999999999</v>
      </c>
      <c r="J158" s="12">
        <v>-3.15</v>
      </c>
      <c r="K158" s="45" t="s">
        <v>739</v>
      </c>
      <c r="L158" s="9" t="str">
        <f t="shared" si="53"/>
        <v>Yes</v>
      </c>
    </row>
    <row r="159" spans="1:12" ht="25.5" x14ac:dyDescent="0.2">
      <c r="A159" s="18" t="s">
        <v>1022</v>
      </c>
      <c r="B159" s="35" t="s">
        <v>213</v>
      </c>
      <c r="C159" s="36">
        <v>29081</v>
      </c>
      <c r="D159" s="44" t="str">
        <f>IF($B159="N/A","N/A",IF(C159&gt;10,"No",IF(C159&lt;-10,"No","Yes")))</f>
        <v>N/A</v>
      </c>
      <c r="E159" s="36">
        <v>30104</v>
      </c>
      <c r="F159" s="44" t="str">
        <f>IF($B159="N/A","N/A",IF(E159&gt;10,"No",IF(E159&lt;-10,"No","Yes")))</f>
        <v>N/A</v>
      </c>
      <c r="G159" s="36">
        <v>32716</v>
      </c>
      <c r="H159" s="44" t="str">
        <f>IF($B159="N/A","N/A",IF(G159&gt;10,"No",IF(G159&lt;-10,"No","Yes")))</f>
        <v>N/A</v>
      </c>
      <c r="I159" s="12">
        <v>3.5179999999999998</v>
      </c>
      <c r="J159" s="12">
        <v>8.6769999999999996</v>
      </c>
      <c r="K159" s="45" t="s">
        <v>739</v>
      </c>
      <c r="L159" s="9" t="str">
        <f t="shared" si="53"/>
        <v>Yes</v>
      </c>
    </row>
    <row r="160" spans="1:12" x14ac:dyDescent="0.2">
      <c r="A160" s="4" t="s">
        <v>1023</v>
      </c>
      <c r="B160" s="35" t="s">
        <v>213</v>
      </c>
      <c r="C160" s="36">
        <v>22700</v>
      </c>
      <c r="D160" s="44" t="str">
        <f t="shared" ref="D160:D234" si="54">IF($B160="N/A","N/A",IF(C160&gt;10,"No",IF(C160&lt;-10,"No","Yes")))</f>
        <v>N/A</v>
      </c>
      <c r="E160" s="36">
        <v>22675</v>
      </c>
      <c r="F160" s="44" t="str">
        <f t="shared" ref="F160:F234" si="55">IF($B160="N/A","N/A",IF(E160&gt;10,"No",IF(E160&lt;-10,"No","Yes")))</f>
        <v>N/A</v>
      </c>
      <c r="G160" s="36">
        <v>25907</v>
      </c>
      <c r="H160" s="44" t="str">
        <f t="shared" ref="H160:H223" si="56">IF($B160="N/A","N/A",IF(G160&gt;10,"No",IF(G160&lt;-10,"No","Yes")))</f>
        <v>N/A</v>
      </c>
      <c r="I160" s="12">
        <v>-0.11</v>
      </c>
      <c r="J160" s="12">
        <v>14.25</v>
      </c>
      <c r="K160" s="45" t="s">
        <v>739</v>
      </c>
      <c r="L160" s="9" t="str">
        <f t="shared" ref="L160:L223" si="57">IF(J160="Div by 0", "N/A", IF(K160="N/A","N/A", IF(J160&gt;VALUE(MID(K160,1,2)), "No", IF(J160&lt;-1*VALUE(MID(K160,1,2)), "No", "Yes"))))</f>
        <v>Yes</v>
      </c>
    </row>
    <row r="161" spans="1:12" x14ac:dyDescent="0.2">
      <c r="A161" s="63" t="s">
        <v>71</v>
      </c>
      <c r="B161" s="35" t="s">
        <v>213</v>
      </c>
      <c r="C161" s="8">
        <v>1.8288693881</v>
      </c>
      <c r="D161" s="44" t="str">
        <f t="shared" si="54"/>
        <v>N/A</v>
      </c>
      <c r="E161" s="8">
        <v>1.7729983493999999</v>
      </c>
      <c r="F161" s="44" t="str">
        <f t="shared" si="55"/>
        <v>N/A</v>
      </c>
      <c r="G161" s="8">
        <v>1.9884394661</v>
      </c>
      <c r="H161" s="44" t="str">
        <f t="shared" si="56"/>
        <v>N/A</v>
      </c>
      <c r="I161" s="12">
        <v>-3.05</v>
      </c>
      <c r="J161" s="12">
        <v>12.15</v>
      </c>
      <c r="K161" s="45" t="s">
        <v>739</v>
      </c>
      <c r="L161" s="9" t="str">
        <f t="shared" si="57"/>
        <v>Yes</v>
      </c>
    </row>
    <row r="162" spans="1:12" x14ac:dyDescent="0.2">
      <c r="A162" s="4" t="s">
        <v>111</v>
      </c>
      <c r="B162" s="35" t="s">
        <v>213</v>
      </c>
      <c r="C162" s="8">
        <v>6.2812648542999998</v>
      </c>
      <c r="D162" s="44" t="str">
        <f t="shared" si="54"/>
        <v>N/A</v>
      </c>
      <c r="E162" s="8">
        <v>5.5493883938000002</v>
      </c>
      <c r="F162" s="44" t="str">
        <f t="shared" si="55"/>
        <v>N/A</v>
      </c>
      <c r="G162" s="8">
        <v>6.3457929704999998</v>
      </c>
      <c r="H162" s="44" t="str">
        <f t="shared" si="56"/>
        <v>N/A</v>
      </c>
      <c r="I162" s="12">
        <v>-11.7</v>
      </c>
      <c r="J162" s="12">
        <v>14.35</v>
      </c>
      <c r="K162" s="45" t="s">
        <v>739</v>
      </c>
      <c r="L162" s="9" t="str">
        <f t="shared" si="57"/>
        <v>Yes</v>
      </c>
    </row>
    <row r="163" spans="1:12" x14ac:dyDescent="0.2">
      <c r="A163" s="4" t="s">
        <v>112</v>
      </c>
      <c r="B163" s="35" t="s">
        <v>213</v>
      </c>
      <c r="C163" s="8">
        <v>9.6345101939000006</v>
      </c>
      <c r="D163" s="44" t="str">
        <f t="shared" si="54"/>
        <v>N/A</v>
      </c>
      <c r="E163" s="8">
        <v>8.9016537015000008</v>
      </c>
      <c r="F163" s="44" t="str">
        <f t="shared" si="55"/>
        <v>N/A</v>
      </c>
      <c r="G163" s="8">
        <v>8.8629052273000006</v>
      </c>
      <c r="H163" s="44" t="str">
        <f t="shared" si="56"/>
        <v>N/A</v>
      </c>
      <c r="I163" s="12">
        <v>-7.61</v>
      </c>
      <c r="J163" s="12">
        <v>-0.435</v>
      </c>
      <c r="K163" s="45" t="s">
        <v>739</v>
      </c>
      <c r="L163" s="9" t="str">
        <f t="shared" si="57"/>
        <v>Yes</v>
      </c>
    </row>
    <row r="164" spans="1:12" x14ac:dyDescent="0.2">
      <c r="A164" s="4" t="s">
        <v>113</v>
      </c>
      <c r="B164" s="35" t="s">
        <v>213</v>
      </c>
      <c r="C164" s="8">
        <v>1.15541276E-2</v>
      </c>
      <c r="D164" s="44" t="str">
        <f t="shared" si="54"/>
        <v>N/A</v>
      </c>
      <c r="E164" s="8">
        <v>1.85122671E-2</v>
      </c>
      <c r="F164" s="44" t="str">
        <f t="shared" si="55"/>
        <v>N/A</v>
      </c>
      <c r="G164" s="8">
        <v>9.6897649000000002E-2</v>
      </c>
      <c r="H164" s="44" t="str">
        <f t="shared" si="56"/>
        <v>N/A</v>
      </c>
      <c r="I164" s="12">
        <v>60.22</v>
      </c>
      <c r="J164" s="12">
        <v>423.4</v>
      </c>
      <c r="K164" s="45" t="s">
        <v>739</v>
      </c>
      <c r="L164" s="9" t="str">
        <f t="shared" si="57"/>
        <v>No</v>
      </c>
    </row>
    <row r="165" spans="1:12" x14ac:dyDescent="0.2">
      <c r="A165" s="4" t="s">
        <v>114</v>
      </c>
      <c r="B165" s="35" t="s">
        <v>213</v>
      </c>
      <c r="C165" s="8">
        <v>6.6014289999999998E-3</v>
      </c>
      <c r="D165" s="44" t="str">
        <f t="shared" si="54"/>
        <v>N/A</v>
      </c>
      <c r="E165" s="8">
        <v>4.3042393000000002E-3</v>
      </c>
      <c r="F165" s="44" t="str">
        <f t="shared" si="55"/>
        <v>N/A</v>
      </c>
      <c r="G165" s="8">
        <v>3.5594085000000002E-3</v>
      </c>
      <c r="H165" s="44" t="str">
        <f t="shared" si="56"/>
        <v>N/A</v>
      </c>
      <c r="I165" s="12">
        <v>-34.799999999999997</v>
      </c>
      <c r="J165" s="12">
        <v>-17.3</v>
      </c>
      <c r="K165" s="45" t="s">
        <v>739</v>
      </c>
      <c r="L165" s="9" t="str">
        <f t="shared" si="57"/>
        <v>Yes</v>
      </c>
    </row>
    <row r="166" spans="1:12" x14ac:dyDescent="0.2">
      <c r="A166" s="4" t="s">
        <v>428</v>
      </c>
      <c r="B166" s="35" t="s">
        <v>213</v>
      </c>
      <c r="C166" s="36">
        <v>5451</v>
      </c>
      <c r="D166" s="44" t="str">
        <f>IF($B166="N/A","N/A",IF(C166&gt;10,"No",IF(C166&lt;-10,"No","Yes")))</f>
        <v>N/A</v>
      </c>
      <c r="E166" s="36">
        <v>5166</v>
      </c>
      <c r="F166" s="44" t="str">
        <f>IF($B166="N/A","N/A",IF(E166&gt;10,"No",IF(E166&lt;-10,"No","Yes")))</f>
        <v>N/A</v>
      </c>
      <c r="G166" s="36">
        <v>6165</v>
      </c>
      <c r="H166" s="44" t="str">
        <f>IF($B166="N/A","N/A",IF(G166&gt;10,"No",IF(G166&lt;-10,"No","Yes")))</f>
        <v>N/A</v>
      </c>
      <c r="I166" s="12">
        <v>-5.23</v>
      </c>
      <c r="J166" s="12">
        <v>19.34</v>
      </c>
      <c r="K166" s="45" t="s">
        <v>739</v>
      </c>
      <c r="L166" s="9" t="str">
        <f t="shared" si="57"/>
        <v>Yes</v>
      </c>
    </row>
    <row r="167" spans="1:12" x14ac:dyDescent="0.2">
      <c r="A167" s="4" t="s">
        <v>429</v>
      </c>
      <c r="B167" s="35" t="s">
        <v>213</v>
      </c>
      <c r="C167" s="36">
        <v>99</v>
      </c>
      <c r="D167" s="44" t="str">
        <f>IF($B167="N/A","N/A",IF(C167&gt;10,"No",IF(C167&lt;-10,"No","Yes")))</f>
        <v>N/A</v>
      </c>
      <c r="E167" s="36">
        <v>83</v>
      </c>
      <c r="F167" s="44" t="str">
        <f>IF($B167="N/A","N/A",IF(E167&gt;10,"No",IF(E167&lt;-10,"No","Yes")))</f>
        <v>N/A</v>
      </c>
      <c r="G167" s="36">
        <v>91</v>
      </c>
      <c r="H167" s="44" t="str">
        <f>IF($B167="N/A","N/A",IF(G167&gt;10,"No",IF(G167&lt;-10,"No","Yes")))</f>
        <v>N/A</v>
      </c>
      <c r="I167" s="12">
        <v>-16.2</v>
      </c>
      <c r="J167" s="12">
        <v>9.6389999999999993</v>
      </c>
      <c r="K167" s="45" t="s">
        <v>739</v>
      </c>
      <c r="L167" s="9" t="str">
        <f t="shared" si="57"/>
        <v>Yes</v>
      </c>
    </row>
    <row r="168" spans="1:12" x14ac:dyDescent="0.2">
      <c r="A168" s="4" t="s">
        <v>430</v>
      </c>
      <c r="B168" s="35" t="s">
        <v>213</v>
      </c>
      <c r="C168" s="36">
        <v>9225</v>
      </c>
      <c r="D168" s="44" t="str">
        <f>IF($B168="N/A","N/A",IF(C168&gt;10,"No",IF(C168&lt;-10,"No","Yes")))</f>
        <v>N/A</v>
      </c>
      <c r="E168" s="36">
        <v>9534</v>
      </c>
      <c r="F168" s="44" t="str">
        <f>IF($B168="N/A","N/A",IF(E168&gt;10,"No",IF(E168&lt;-10,"No","Yes")))</f>
        <v>N/A</v>
      </c>
      <c r="G168" s="36">
        <v>10250</v>
      </c>
      <c r="H168" s="44" t="str">
        <f>IF($B168="N/A","N/A",IF(G168&gt;10,"No",IF(G168&lt;-10,"No","Yes")))</f>
        <v>N/A</v>
      </c>
      <c r="I168" s="12">
        <v>3.35</v>
      </c>
      <c r="J168" s="12">
        <v>7.51</v>
      </c>
      <c r="K168" s="45" t="s">
        <v>739</v>
      </c>
      <c r="L168" s="9" t="str">
        <f t="shared" si="57"/>
        <v>Yes</v>
      </c>
    </row>
    <row r="169" spans="1:12" x14ac:dyDescent="0.2">
      <c r="A169" s="4" t="s">
        <v>431</v>
      </c>
      <c r="B169" s="35" t="s">
        <v>213</v>
      </c>
      <c r="C169" s="36">
        <v>7825</v>
      </c>
      <c r="D169" s="44" t="str">
        <f>IF($B169="N/A","N/A",IF(C169&gt;10,"No",IF(C169&lt;-10,"No","Yes")))</f>
        <v>N/A</v>
      </c>
      <c r="E169" s="36">
        <v>7745</v>
      </c>
      <c r="F169" s="44" t="str">
        <f>IF($B169="N/A","N/A",IF(E169&gt;10,"No",IF(E169&lt;-10,"No","Yes")))</f>
        <v>N/A</v>
      </c>
      <c r="G169" s="36">
        <v>8677</v>
      </c>
      <c r="H169" s="44" t="str">
        <f>IF($B169="N/A","N/A",IF(G169&gt;10,"No",IF(G169&lt;-10,"No","Yes")))</f>
        <v>N/A</v>
      </c>
      <c r="I169" s="12">
        <v>-1.02</v>
      </c>
      <c r="J169" s="12">
        <v>12.03</v>
      </c>
      <c r="K169" s="45" t="s">
        <v>739</v>
      </c>
      <c r="L169" s="9" t="str">
        <f t="shared" si="57"/>
        <v>Yes</v>
      </c>
    </row>
    <row r="170" spans="1:12" x14ac:dyDescent="0.2">
      <c r="A170" s="4" t="s">
        <v>432</v>
      </c>
      <c r="B170" s="35" t="s">
        <v>213</v>
      </c>
      <c r="C170" s="36">
        <v>100</v>
      </c>
      <c r="D170" s="44" t="str">
        <f>IF($B170="N/A","N/A",IF(C170&gt;10,"No",IF(C170&lt;-10,"No","Yes")))</f>
        <v>N/A</v>
      </c>
      <c r="E170" s="36">
        <v>147</v>
      </c>
      <c r="F170" s="44" t="str">
        <f>IF($B170="N/A","N/A",IF(E170&gt;10,"No",IF(E170&lt;-10,"No","Yes")))</f>
        <v>N/A</v>
      </c>
      <c r="G170" s="36">
        <v>724</v>
      </c>
      <c r="H170" s="44" t="str">
        <f>IF($B170="N/A","N/A",IF(G170&gt;10,"No",IF(G170&lt;-10,"No","Yes")))</f>
        <v>N/A</v>
      </c>
      <c r="I170" s="12">
        <v>47</v>
      </c>
      <c r="J170" s="12">
        <v>392.5</v>
      </c>
      <c r="K170" s="45" t="s">
        <v>739</v>
      </c>
      <c r="L170" s="9" t="str">
        <f t="shared" si="57"/>
        <v>No</v>
      </c>
    </row>
    <row r="171" spans="1:12" x14ac:dyDescent="0.2">
      <c r="A171" s="6" t="s">
        <v>1024</v>
      </c>
      <c r="B171" s="35" t="s">
        <v>213</v>
      </c>
      <c r="C171" s="36">
        <v>10080</v>
      </c>
      <c r="D171" s="44" t="str">
        <f t="shared" si="54"/>
        <v>N/A</v>
      </c>
      <c r="E171" s="36">
        <v>9621</v>
      </c>
      <c r="F171" s="44" t="str">
        <f t="shared" si="55"/>
        <v>N/A</v>
      </c>
      <c r="G171" s="36">
        <v>11286</v>
      </c>
      <c r="H171" s="44" t="str">
        <f t="shared" si="56"/>
        <v>N/A</v>
      </c>
      <c r="I171" s="12">
        <v>-4.55</v>
      </c>
      <c r="J171" s="12">
        <v>17.309999999999999</v>
      </c>
      <c r="K171" s="45" t="s">
        <v>739</v>
      </c>
      <c r="L171" s="9" t="str">
        <f t="shared" si="57"/>
        <v>Yes</v>
      </c>
    </row>
    <row r="172" spans="1:12" x14ac:dyDescent="0.2">
      <c r="A172" s="4" t="s">
        <v>1025</v>
      </c>
      <c r="B172" s="35" t="s">
        <v>213</v>
      </c>
      <c r="C172" s="36">
        <v>4803</v>
      </c>
      <c r="D172" s="44" t="str">
        <f>IF($B172="N/A","N/A",IF(C172&gt;10,"No",IF(C172&lt;-10,"No","Yes")))</f>
        <v>N/A</v>
      </c>
      <c r="E172" s="36">
        <v>4467</v>
      </c>
      <c r="F172" s="44" t="str">
        <f>IF($B172="N/A","N/A",IF(E172&gt;10,"No",IF(E172&lt;-10,"No","Yes")))</f>
        <v>N/A</v>
      </c>
      <c r="G172" s="36">
        <v>5407</v>
      </c>
      <c r="H172" s="44" t="str">
        <f>IF($B172="N/A","N/A",IF(G172&gt;10,"No",IF(G172&lt;-10,"No","Yes")))</f>
        <v>N/A</v>
      </c>
      <c r="I172" s="12">
        <v>-7</v>
      </c>
      <c r="J172" s="12">
        <v>21.04</v>
      </c>
      <c r="K172" s="45" t="s">
        <v>739</v>
      </c>
      <c r="L172" s="9" t="str">
        <f t="shared" si="57"/>
        <v>Yes</v>
      </c>
    </row>
    <row r="173" spans="1:12" x14ac:dyDescent="0.2">
      <c r="A173" s="4" t="s">
        <v>1026</v>
      </c>
      <c r="B173" s="35" t="s">
        <v>213</v>
      </c>
      <c r="C173" s="36">
        <v>85</v>
      </c>
      <c r="D173" s="44" t="str">
        <f>IF($B173="N/A","N/A",IF(C173&gt;10,"No",IF(C173&lt;-10,"No","Yes")))</f>
        <v>N/A</v>
      </c>
      <c r="E173" s="36">
        <v>70</v>
      </c>
      <c r="F173" s="44" t="str">
        <f>IF($B173="N/A","N/A",IF(E173&gt;10,"No",IF(E173&lt;-10,"No","Yes")))</f>
        <v>N/A</v>
      </c>
      <c r="G173" s="36">
        <v>79</v>
      </c>
      <c r="H173" s="44" t="str">
        <f>IF($B173="N/A","N/A",IF(G173&gt;10,"No",IF(G173&lt;-10,"No","Yes")))</f>
        <v>N/A</v>
      </c>
      <c r="I173" s="12">
        <v>-17.600000000000001</v>
      </c>
      <c r="J173" s="12">
        <v>12.86</v>
      </c>
      <c r="K173" s="45" t="s">
        <v>739</v>
      </c>
      <c r="L173" s="9" t="str">
        <f t="shared" si="57"/>
        <v>Yes</v>
      </c>
    </row>
    <row r="174" spans="1:12" ht="25.5" x14ac:dyDescent="0.2">
      <c r="A174" s="4" t="s">
        <v>1027</v>
      </c>
      <c r="B174" s="35" t="s">
        <v>213</v>
      </c>
      <c r="C174" s="36">
        <v>2593</v>
      </c>
      <c r="D174" s="44" t="str">
        <f>IF($B174="N/A","N/A",IF(C174&gt;10,"No",IF(C174&lt;-10,"No","Yes")))</f>
        <v>N/A</v>
      </c>
      <c r="E174" s="36">
        <v>2605</v>
      </c>
      <c r="F174" s="44" t="str">
        <f>IF($B174="N/A","N/A",IF(E174&gt;10,"No",IF(E174&lt;-10,"No","Yes")))</f>
        <v>N/A</v>
      </c>
      <c r="G174" s="36">
        <v>3072</v>
      </c>
      <c r="H174" s="44" t="str">
        <f>IF($B174="N/A","N/A",IF(G174&gt;10,"No",IF(G174&lt;-10,"No","Yes")))</f>
        <v>N/A</v>
      </c>
      <c r="I174" s="12">
        <v>0.46279999999999999</v>
      </c>
      <c r="J174" s="12">
        <v>17.93</v>
      </c>
      <c r="K174" s="45" t="s">
        <v>739</v>
      </c>
      <c r="L174" s="9" t="str">
        <f t="shared" si="57"/>
        <v>Yes</v>
      </c>
    </row>
    <row r="175" spans="1:12" ht="25.5" x14ac:dyDescent="0.2">
      <c r="A175" s="4" t="s">
        <v>1028</v>
      </c>
      <c r="B175" s="35" t="s">
        <v>213</v>
      </c>
      <c r="C175" s="36">
        <v>2565</v>
      </c>
      <c r="D175" s="44" t="str">
        <f>IF($B175="N/A","N/A",IF(C175&gt;10,"No",IF(C175&lt;-10,"No","Yes")))</f>
        <v>N/A</v>
      </c>
      <c r="E175" s="36">
        <v>2442</v>
      </c>
      <c r="F175" s="44" t="str">
        <f>IF($B175="N/A","N/A",IF(E175&gt;10,"No",IF(E175&lt;-10,"No","Yes")))</f>
        <v>N/A</v>
      </c>
      <c r="G175" s="36">
        <v>2668</v>
      </c>
      <c r="H175" s="44" t="str">
        <f>IF($B175="N/A","N/A",IF(G175&gt;10,"No",IF(G175&lt;-10,"No","Yes")))</f>
        <v>N/A</v>
      </c>
      <c r="I175" s="12">
        <v>-4.8</v>
      </c>
      <c r="J175" s="12">
        <v>9.2550000000000008</v>
      </c>
      <c r="K175" s="45" t="s">
        <v>739</v>
      </c>
      <c r="L175" s="9" t="str">
        <f t="shared" si="57"/>
        <v>Yes</v>
      </c>
    </row>
    <row r="176" spans="1:12" ht="25.5" x14ac:dyDescent="0.2">
      <c r="A176" s="4" t="s">
        <v>1029</v>
      </c>
      <c r="B176" s="35" t="s">
        <v>213</v>
      </c>
      <c r="C176" s="36">
        <v>34</v>
      </c>
      <c r="D176" s="44" t="str">
        <f>IF($B176="N/A","N/A",IF(C176&gt;10,"No",IF(C176&lt;-10,"No","Yes")))</f>
        <v>N/A</v>
      </c>
      <c r="E176" s="36">
        <v>37</v>
      </c>
      <c r="F176" s="44" t="str">
        <f>IF($B176="N/A","N/A",IF(E176&gt;10,"No",IF(E176&lt;-10,"No","Yes")))</f>
        <v>N/A</v>
      </c>
      <c r="G176" s="36">
        <v>60</v>
      </c>
      <c r="H176" s="44" t="str">
        <f>IF($B176="N/A","N/A",IF(G176&gt;10,"No",IF(G176&lt;-10,"No","Yes")))</f>
        <v>N/A</v>
      </c>
      <c r="I176" s="12">
        <v>8.8239999999999998</v>
      </c>
      <c r="J176" s="12">
        <v>62.16</v>
      </c>
      <c r="K176" s="45" t="s">
        <v>739</v>
      </c>
      <c r="L176" s="9" t="str">
        <f t="shared" si="57"/>
        <v>No</v>
      </c>
    </row>
    <row r="177" spans="1:12" x14ac:dyDescent="0.2">
      <c r="A177" s="6" t="s">
        <v>1030</v>
      </c>
      <c r="B177" s="35" t="s">
        <v>213</v>
      </c>
      <c r="C177" s="36">
        <v>0</v>
      </c>
      <c r="D177" s="44" t="str">
        <f t="shared" si="54"/>
        <v>N/A</v>
      </c>
      <c r="E177" s="36">
        <v>0</v>
      </c>
      <c r="F177" s="44" t="str">
        <f t="shared" si="55"/>
        <v>N/A</v>
      </c>
      <c r="G177" s="36">
        <v>0</v>
      </c>
      <c r="H177" s="44" t="str">
        <f t="shared" si="56"/>
        <v>N/A</v>
      </c>
      <c r="I177" s="12" t="s">
        <v>1747</v>
      </c>
      <c r="J177" s="12" t="s">
        <v>1747</v>
      </c>
      <c r="K177" s="45" t="s">
        <v>739</v>
      </c>
      <c r="L177" s="9" t="str">
        <f t="shared" si="57"/>
        <v>N/A</v>
      </c>
    </row>
    <row r="178" spans="1:12" x14ac:dyDescent="0.2">
      <c r="A178" s="4" t="s">
        <v>1031</v>
      </c>
      <c r="B178" s="35" t="s">
        <v>213</v>
      </c>
      <c r="C178" s="36">
        <v>0</v>
      </c>
      <c r="D178" s="44" t="str">
        <f t="shared" si="54"/>
        <v>N/A</v>
      </c>
      <c r="E178" s="36">
        <v>0</v>
      </c>
      <c r="F178" s="44" t="str">
        <f t="shared" si="55"/>
        <v>N/A</v>
      </c>
      <c r="G178" s="36">
        <v>0</v>
      </c>
      <c r="H178" s="44" t="str">
        <f t="shared" si="56"/>
        <v>N/A</v>
      </c>
      <c r="I178" s="12" t="s">
        <v>1747</v>
      </c>
      <c r="J178" s="12" t="s">
        <v>1747</v>
      </c>
      <c r="K178" s="45" t="s">
        <v>739</v>
      </c>
      <c r="L178" s="9" t="str">
        <f t="shared" si="57"/>
        <v>N/A</v>
      </c>
    </row>
    <row r="179" spans="1:12" x14ac:dyDescent="0.2">
      <c r="A179" s="4" t="s">
        <v>1032</v>
      </c>
      <c r="B179" s="35" t="s">
        <v>213</v>
      </c>
      <c r="C179" s="36">
        <v>0</v>
      </c>
      <c r="D179" s="44" t="str">
        <f t="shared" si="54"/>
        <v>N/A</v>
      </c>
      <c r="E179" s="36">
        <v>0</v>
      </c>
      <c r="F179" s="44" t="str">
        <f t="shared" si="55"/>
        <v>N/A</v>
      </c>
      <c r="G179" s="36">
        <v>0</v>
      </c>
      <c r="H179" s="44" t="str">
        <f t="shared" si="56"/>
        <v>N/A</v>
      </c>
      <c r="I179" s="12" t="s">
        <v>1747</v>
      </c>
      <c r="J179" s="12" t="s">
        <v>1747</v>
      </c>
      <c r="K179" s="45" t="s">
        <v>739</v>
      </c>
      <c r="L179" s="9" t="str">
        <f t="shared" si="57"/>
        <v>N/A</v>
      </c>
    </row>
    <row r="180" spans="1:12" x14ac:dyDescent="0.2">
      <c r="A180" s="4" t="s">
        <v>1033</v>
      </c>
      <c r="B180" s="35" t="s">
        <v>213</v>
      </c>
      <c r="C180" s="36">
        <v>0</v>
      </c>
      <c r="D180" s="44" t="str">
        <f t="shared" si="54"/>
        <v>N/A</v>
      </c>
      <c r="E180" s="36">
        <v>0</v>
      </c>
      <c r="F180" s="44" t="str">
        <f t="shared" si="55"/>
        <v>N/A</v>
      </c>
      <c r="G180" s="36">
        <v>0</v>
      </c>
      <c r="H180" s="44" t="str">
        <f t="shared" si="56"/>
        <v>N/A</v>
      </c>
      <c r="I180" s="12" t="s">
        <v>1747</v>
      </c>
      <c r="J180" s="12" t="s">
        <v>1747</v>
      </c>
      <c r="K180" s="45" t="s">
        <v>739</v>
      </c>
      <c r="L180" s="9" t="str">
        <f t="shared" si="57"/>
        <v>N/A</v>
      </c>
    </row>
    <row r="181" spans="1:12" x14ac:dyDescent="0.2">
      <c r="A181" s="4" t="s">
        <v>1034</v>
      </c>
      <c r="B181" s="35" t="s">
        <v>213</v>
      </c>
      <c r="C181" s="36">
        <v>0</v>
      </c>
      <c r="D181" s="44" t="str">
        <f t="shared" si="54"/>
        <v>N/A</v>
      </c>
      <c r="E181" s="36">
        <v>0</v>
      </c>
      <c r="F181" s="44" t="str">
        <f t="shared" si="55"/>
        <v>N/A</v>
      </c>
      <c r="G181" s="36">
        <v>0</v>
      </c>
      <c r="H181" s="44" t="str">
        <f t="shared" si="56"/>
        <v>N/A</v>
      </c>
      <c r="I181" s="12" t="s">
        <v>1747</v>
      </c>
      <c r="J181" s="12" t="s">
        <v>1747</v>
      </c>
      <c r="K181" s="45" t="s">
        <v>739</v>
      </c>
      <c r="L181" s="9" t="str">
        <f t="shared" si="57"/>
        <v>N/A</v>
      </c>
    </row>
    <row r="182" spans="1:12" x14ac:dyDescent="0.2">
      <c r="A182" s="4" t="s">
        <v>1035</v>
      </c>
      <c r="B182" s="35" t="s">
        <v>213</v>
      </c>
      <c r="C182" s="36">
        <v>0</v>
      </c>
      <c r="D182" s="44" t="str">
        <f t="shared" si="54"/>
        <v>N/A</v>
      </c>
      <c r="E182" s="36">
        <v>0</v>
      </c>
      <c r="F182" s="44" t="str">
        <f t="shared" si="55"/>
        <v>N/A</v>
      </c>
      <c r="G182" s="36">
        <v>0</v>
      </c>
      <c r="H182" s="44" t="str">
        <f t="shared" si="56"/>
        <v>N/A</v>
      </c>
      <c r="I182" s="12" t="s">
        <v>1747</v>
      </c>
      <c r="J182" s="12" t="s">
        <v>1747</v>
      </c>
      <c r="K182" s="45" t="s">
        <v>739</v>
      </c>
      <c r="L182" s="9" t="str">
        <f t="shared" si="57"/>
        <v>N/A</v>
      </c>
    </row>
    <row r="183" spans="1:12" x14ac:dyDescent="0.2">
      <c r="A183" s="6" t="s">
        <v>1036</v>
      </c>
      <c r="B183" s="48" t="s">
        <v>213</v>
      </c>
      <c r="C183" s="1">
        <v>0</v>
      </c>
      <c r="D183" s="11" t="str">
        <f t="shared" si="54"/>
        <v>N/A</v>
      </c>
      <c r="E183" s="1">
        <v>0</v>
      </c>
      <c r="F183" s="11" t="str">
        <f t="shared" si="55"/>
        <v>N/A</v>
      </c>
      <c r="G183" s="1">
        <v>0</v>
      </c>
      <c r="H183" s="11" t="str">
        <f t="shared" si="56"/>
        <v>N/A</v>
      </c>
      <c r="I183" s="57" t="s">
        <v>1747</v>
      </c>
      <c r="J183" s="57" t="s">
        <v>1747</v>
      </c>
      <c r="K183" s="48" t="s">
        <v>739</v>
      </c>
      <c r="L183" s="11" t="str">
        <f t="shared" si="57"/>
        <v>N/A</v>
      </c>
    </row>
    <row r="184" spans="1:12" x14ac:dyDescent="0.2">
      <c r="A184" s="4" t="s">
        <v>1037</v>
      </c>
      <c r="B184" s="35" t="s">
        <v>213</v>
      </c>
      <c r="C184" s="36">
        <v>0</v>
      </c>
      <c r="D184" s="44" t="str">
        <f t="shared" si="54"/>
        <v>N/A</v>
      </c>
      <c r="E184" s="36">
        <v>0</v>
      </c>
      <c r="F184" s="44" t="str">
        <f t="shared" si="55"/>
        <v>N/A</v>
      </c>
      <c r="G184" s="36">
        <v>0</v>
      </c>
      <c r="H184" s="44" t="str">
        <f t="shared" si="56"/>
        <v>N/A</v>
      </c>
      <c r="I184" s="12" t="s">
        <v>1747</v>
      </c>
      <c r="J184" s="12" t="s">
        <v>1747</v>
      </c>
      <c r="K184" s="45" t="s">
        <v>739</v>
      </c>
      <c r="L184" s="9" t="str">
        <f t="shared" si="57"/>
        <v>N/A</v>
      </c>
    </row>
    <row r="185" spans="1:12" x14ac:dyDescent="0.2">
      <c r="A185" s="4" t="s">
        <v>1038</v>
      </c>
      <c r="B185" s="35" t="s">
        <v>213</v>
      </c>
      <c r="C185" s="36">
        <v>0</v>
      </c>
      <c r="D185" s="44" t="str">
        <f t="shared" si="54"/>
        <v>N/A</v>
      </c>
      <c r="E185" s="36">
        <v>0</v>
      </c>
      <c r="F185" s="44" t="str">
        <f t="shared" si="55"/>
        <v>N/A</v>
      </c>
      <c r="G185" s="36">
        <v>0</v>
      </c>
      <c r="H185" s="44" t="str">
        <f t="shared" si="56"/>
        <v>N/A</v>
      </c>
      <c r="I185" s="12" t="s">
        <v>1747</v>
      </c>
      <c r="J185" s="12" t="s">
        <v>1747</v>
      </c>
      <c r="K185" s="45" t="s">
        <v>739</v>
      </c>
      <c r="L185" s="9" t="str">
        <f t="shared" si="57"/>
        <v>N/A</v>
      </c>
    </row>
    <row r="186" spans="1:12" ht="25.5" x14ac:dyDescent="0.2">
      <c r="A186" s="4" t="s">
        <v>1039</v>
      </c>
      <c r="B186" s="35" t="s">
        <v>213</v>
      </c>
      <c r="C186" s="36">
        <v>0</v>
      </c>
      <c r="D186" s="44" t="str">
        <f t="shared" si="54"/>
        <v>N/A</v>
      </c>
      <c r="E186" s="36">
        <v>0</v>
      </c>
      <c r="F186" s="44" t="str">
        <f t="shared" si="55"/>
        <v>N/A</v>
      </c>
      <c r="G186" s="36">
        <v>0</v>
      </c>
      <c r="H186" s="44" t="str">
        <f t="shared" si="56"/>
        <v>N/A</v>
      </c>
      <c r="I186" s="12" t="s">
        <v>1747</v>
      </c>
      <c r="J186" s="12" t="s">
        <v>1747</v>
      </c>
      <c r="K186" s="45" t="s">
        <v>739</v>
      </c>
      <c r="L186" s="9" t="str">
        <f t="shared" si="57"/>
        <v>N/A</v>
      </c>
    </row>
    <row r="187" spans="1:12" ht="25.5" x14ac:dyDescent="0.2">
      <c r="A187" s="4" t="s">
        <v>1040</v>
      </c>
      <c r="B187" s="35" t="s">
        <v>213</v>
      </c>
      <c r="C187" s="36">
        <v>0</v>
      </c>
      <c r="D187" s="44" t="str">
        <f t="shared" si="54"/>
        <v>N/A</v>
      </c>
      <c r="E187" s="36">
        <v>0</v>
      </c>
      <c r="F187" s="44" t="str">
        <f t="shared" si="55"/>
        <v>N/A</v>
      </c>
      <c r="G187" s="36">
        <v>0</v>
      </c>
      <c r="H187" s="44" t="str">
        <f t="shared" si="56"/>
        <v>N/A</v>
      </c>
      <c r="I187" s="12" t="s">
        <v>1747</v>
      </c>
      <c r="J187" s="12" t="s">
        <v>1747</v>
      </c>
      <c r="K187" s="45" t="s">
        <v>739</v>
      </c>
      <c r="L187" s="9" t="str">
        <f t="shared" si="57"/>
        <v>N/A</v>
      </c>
    </row>
    <row r="188" spans="1:12" ht="25.5" x14ac:dyDescent="0.2">
      <c r="A188" s="4" t="s">
        <v>1041</v>
      </c>
      <c r="B188" s="35" t="s">
        <v>213</v>
      </c>
      <c r="C188" s="36">
        <v>0</v>
      </c>
      <c r="D188" s="44" t="str">
        <f t="shared" si="54"/>
        <v>N/A</v>
      </c>
      <c r="E188" s="36">
        <v>0</v>
      </c>
      <c r="F188" s="44" t="str">
        <f t="shared" si="55"/>
        <v>N/A</v>
      </c>
      <c r="G188" s="36">
        <v>0</v>
      </c>
      <c r="H188" s="44" t="str">
        <f t="shared" si="56"/>
        <v>N/A</v>
      </c>
      <c r="I188" s="12" t="s">
        <v>1747</v>
      </c>
      <c r="J188" s="12" t="s">
        <v>1747</v>
      </c>
      <c r="K188" s="45" t="s">
        <v>739</v>
      </c>
      <c r="L188" s="9" t="str">
        <f t="shared" si="57"/>
        <v>N/A</v>
      </c>
    </row>
    <row r="189" spans="1:12" x14ac:dyDescent="0.2">
      <c r="A189" s="6" t="s">
        <v>1042</v>
      </c>
      <c r="B189" s="48" t="s">
        <v>213</v>
      </c>
      <c r="C189" s="1">
        <v>148</v>
      </c>
      <c r="D189" s="11" t="str">
        <f t="shared" si="54"/>
        <v>N/A</v>
      </c>
      <c r="E189" s="1">
        <v>147</v>
      </c>
      <c r="F189" s="11" t="str">
        <f t="shared" si="55"/>
        <v>N/A</v>
      </c>
      <c r="G189" s="1">
        <v>194</v>
      </c>
      <c r="H189" s="11" t="str">
        <f t="shared" si="56"/>
        <v>N/A</v>
      </c>
      <c r="I189" s="57">
        <v>-0.67600000000000005</v>
      </c>
      <c r="J189" s="57">
        <v>31.97</v>
      </c>
      <c r="K189" s="48" t="s">
        <v>739</v>
      </c>
      <c r="L189" s="11" t="str">
        <f t="shared" si="57"/>
        <v>No</v>
      </c>
    </row>
    <row r="190" spans="1:12" ht="25.5" x14ac:dyDescent="0.2">
      <c r="A190" s="4" t="s">
        <v>1043</v>
      </c>
      <c r="B190" s="35" t="s">
        <v>213</v>
      </c>
      <c r="C190" s="36">
        <v>11</v>
      </c>
      <c r="D190" s="44" t="str">
        <f t="shared" si="54"/>
        <v>N/A</v>
      </c>
      <c r="E190" s="36">
        <v>11</v>
      </c>
      <c r="F190" s="44" t="str">
        <f t="shared" si="55"/>
        <v>N/A</v>
      </c>
      <c r="G190" s="36">
        <v>11</v>
      </c>
      <c r="H190" s="44" t="str">
        <f t="shared" si="56"/>
        <v>N/A</v>
      </c>
      <c r="I190" s="12">
        <v>0</v>
      </c>
      <c r="J190" s="12">
        <v>0</v>
      </c>
      <c r="K190" s="45" t="s">
        <v>739</v>
      </c>
      <c r="L190" s="9" t="str">
        <f t="shared" si="57"/>
        <v>Yes</v>
      </c>
    </row>
    <row r="191" spans="1:12" ht="25.5" x14ac:dyDescent="0.2">
      <c r="A191" s="4" t="s">
        <v>1044</v>
      </c>
      <c r="B191" s="35" t="s">
        <v>213</v>
      </c>
      <c r="C191" s="36">
        <v>0</v>
      </c>
      <c r="D191" s="44" t="str">
        <f t="shared" si="54"/>
        <v>N/A</v>
      </c>
      <c r="E191" s="36">
        <v>0</v>
      </c>
      <c r="F191" s="44" t="str">
        <f t="shared" si="55"/>
        <v>N/A</v>
      </c>
      <c r="G191" s="36">
        <v>0</v>
      </c>
      <c r="H191" s="44" t="str">
        <f t="shared" si="56"/>
        <v>N/A</v>
      </c>
      <c r="I191" s="12" t="s">
        <v>1747</v>
      </c>
      <c r="J191" s="12" t="s">
        <v>1747</v>
      </c>
      <c r="K191" s="45" t="s">
        <v>739</v>
      </c>
      <c r="L191" s="9" t="str">
        <f t="shared" si="57"/>
        <v>N/A</v>
      </c>
    </row>
    <row r="192" spans="1:12" ht="25.5" x14ac:dyDescent="0.2">
      <c r="A192" s="4" t="s">
        <v>1045</v>
      </c>
      <c r="B192" s="35" t="s">
        <v>213</v>
      </c>
      <c r="C192" s="36">
        <v>74</v>
      </c>
      <c r="D192" s="44" t="str">
        <f t="shared" si="54"/>
        <v>N/A</v>
      </c>
      <c r="E192" s="36">
        <v>80</v>
      </c>
      <c r="F192" s="44" t="str">
        <f t="shared" si="55"/>
        <v>N/A</v>
      </c>
      <c r="G192" s="36">
        <v>111</v>
      </c>
      <c r="H192" s="44" t="str">
        <f t="shared" si="56"/>
        <v>N/A</v>
      </c>
      <c r="I192" s="12">
        <v>8.1080000000000005</v>
      </c>
      <c r="J192" s="12">
        <v>38.75</v>
      </c>
      <c r="K192" s="45" t="s">
        <v>739</v>
      </c>
      <c r="L192" s="9" t="str">
        <f t="shared" si="57"/>
        <v>No</v>
      </c>
    </row>
    <row r="193" spans="1:12" ht="25.5" x14ac:dyDescent="0.2">
      <c r="A193" s="4" t="s">
        <v>1046</v>
      </c>
      <c r="B193" s="35" t="s">
        <v>213</v>
      </c>
      <c r="C193" s="36">
        <v>72</v>
      </c>
      <c r="D193" s="44" t="str">
        <f t="shared" si="54"/>
        <v>N/A</v>
      </c>
      <c r="E193" s="36">
        <v>64</v>
      </c>
      <c r="F193" s="44" t="str">
        <f t="shared" si="55"/>
        <v>N/A</v>
      </c>
      <c r="G193" s="36">
        <v>79</v>
      </c>
      <c r="H193" s="44" t="str">
        <f t="shared" si="56"/>
        <v>N/A</v>
      </c>
      <c r="I193" s="12">
        <v>-11.1</v>
      </c>
      <c r="J193" s="12">
        <v>23.44</v>
      </c>
      <c r="K193" s="45" t="s">
        <v>739</v>
      </c>
      <c r="L193" s="9" t="str">
        <f t="shared" si="57"/>
        <v>Yes</v>
      </c>
    </row>
    <row r="194" spans="1:12" ht="25.5" x14ac:dyDescent="0.2">
      <c r="A194" s="4" t="s">
        <v>1047</v>
      </c>
      <c r="B194" s="35" t="s">
        <v>213</v>
      </c>
      <c r="C194" s="36">
        <v>0</v>
      </c>
      <c r="D194" s="44" t="str">
        <f t="shared" si="54"/>
        <v>N/A</v>
      </c>
      <c r="E194" s="36">
        <v>11</v>
      </c>
      <c r="F194" s="44" t="str">
        <f t="shared" si="55"/>
        <v>N/A</v>
      </c>
      <c r="G194" s="36">
        <v>11</v>
      </c>
      <c r="H194" s="44" t="str">
        <f t="shared" si="56"/>
        <v>N/A</v>
      </c>
      <c r="I194" s="12" t="s">
        <v>1747</v>
      </c>
      <c r="J194" s="12">
        <v>100</v>
      </c>
      <c r="K194" s="45" t="s">
        <v>739</v>
      </c>
      <c r="L194" s="9" t="str">
        <f t="shared" si="57"/>
        <v>No</v>
      </c>
    </row>
    <row r="195" spans="1:12" x14ac:dyDescent="0.2">
      <c r="A195" s="6" t="s">
        <v>1048</v>
      </c>
      <c r="B195" s="48" t="s">
        <v>213</v>
      </c>
      <c r="C195" s="1">
        <v>0</v>
      </c>
      <c r="D195" s="11" t="str">
        <f t="shared" si="54"/>
        <v>N/A</v>
      </c>
      <c r="E195" s="1">
        <v>0</v>
      </c>
      <c r="F195" s="11" t="str">
        <f t="shared" si="55"/>
        <v>N/A</v>
      </c>
      <c r="G195" s="1">
        <v>0</v>
      </c>
      <c r="H195" s="11" t="str">
        <f t="shared" si="56"/>
        <v>N/A</v>
      </c>
      <c r="I195" s="57" t="s">
        <v>1747</v>
      </c>
      <c r="J195" s="57" t="s">
        <v>1747</v>
      </c>
      <c r="K195" s="48" t="s">
        <v>739</v>
      </c>
      <c r="L195" s="11" t="str">
        <f t="shared" si="57"/>
        <v>N/A</v>
      </c>
    </row>
    <row r="196" spans="1:12" ht="25.5" x14ac:dyDescent="0.2">
      <c r="A196" s="4" t="s">
        <v>1049</v>
      </c>
      <c r="B196" s="35" t="s">
        <v>213</v>
      </c>
      <c r="C196" s="36">
        <v>0</v>
      </c>
      <c r="D196" s="44" t="str">
        <f t="shared" si="54"/>
        <v>N/A</v>
      </c>
      <c r="E196" s="36">
        <v>0</v>
      </c>
      <c r="F196" s="44" t="str">
        <f t="shared" si="55"/>
        <v>N/A</v>
      </c>
      <c r="G196" s="36">
        <v>0</v>
      </c>
      <c r="H196" s="44" t="str">
        <f t="shared" si="56"/>
        <v>N/A</v>
      </c>
      <c r="I196" s="12" t="s">
        <v>1747</v>
      </c>
      <c r="J196" s="12" t="s">
        <v>1747</v>
      </c>
      <c r="K196" s="45" t="s">
        <v>739</v>
      </c>
      <c r="L196" s="9" t="str">
        <f t="shared" si="57"/>
        <v>N/A</v>
      </c>
    </row>
    <row r="197" spans="1:12" ht="25.5" x14ac:dyDescent="0.2">
      <c r="A197" s="4" t="s">
        <v>1050</v>
      </c>
      <c r="B197" s="35" t="s">
        <v>213</v>
      </c>
      <c r="C197" s="36">
        <v>0</v>
      </c>
      <c r="D197" s="44" t="str">
        <f t="shared" si="54"/>
        <v>N/A</v>
      </c>
      <c r="E197" s="36">
        <v>0</v>
      </c>
      <c r="F197" s="44" t="str">
        <f t="shared" si="55"/>
        <v>N/A</v>
      </c>
      <c r="G197" s="36">
        <v>0</v>
      </c>
      <c r="H197" s="44" t="str">
        <f t="shared" si="56"/>
        <v>N/A</v>
      </c>
      <c r="I197" s="12" t="s">
        <v>1747</v>
      </c>
      <c r="J197" s="12" t="s">
        <v>1747</v>
      </c>
      <c r="K197" s="45" t="s">
        <v>739</v>
      </c>
      <c r="L197" s="9" t="str">
        <f t="shared" si="57"/>
        <v>N/A</v>
      </c>
    </row>
    <row r="198" spans="1:12" ht="25.5" x14ac:dyDescent="0.2">
      <c r="A198" s="4" t="s">
        <v>1051</v>
      </c>
      <c r="B198" s="35" t="s">
        <v>213</v>
      </c>
      <c r="C198" s="36">
        <v>0</v>
      </c>
      <c r="D198" s="44" t="str">
        <f t="shared" si="54"/>
        <v>N/A</v>
      </c>
      <c r="E198" s="36">
        <v>0</v>
      </c>
      <c r="F198" s="44" t="str">
        <f t="shared" si="55"/>
        <v>N/A</v>
      </c>
      <c r="G198" s="36">
        <v>0</v>
      </c>
      <c r="H198" s="44" t="str">
        <f t="shared" si="56"/>
        <v>N/A</v>
      </c>
      <c r="I198" s="12" t="s">
        <v>1747</v>
      </c>
      <c r="J198" s="12" t="s">
        <v>1747</v>
      </c>
      <c r="K198" s="45" t="s">
        <v>739</v>
      </c>
      <c r="L198" s="9" t="str">
        <f t="shared" si="57"/>
        <v>N/A</v>
      </c>
    </row>
    <row r="199" spans="1:12" ht="25.5" x14ac:dyDescent="0.2">
      <c r="A199" s="4" t="s">
        <v>1052</v>
      </c>
      <c r="B199" s="35" t="s">
        <v>213</v>
      </c>
      <c r="C199" s="36">
        <v>0</v>
      </c>
      <c r="D199" s="44" t="str">
        <f t="shared" si="54"/>
        <v>N/A</v>
      </c>
      <c r="E199" s="36">
        <v>0</v>
      </c>
      <c r="F199" s="44" t="str">
        <f t="shared" si="55"/>
        <v>N/A</v>
      </c>
      <c r="G199" s="36">
        <v>0</v>
      </c>
      <c r="H199" s="44" t="str">
        <f t="shared" si="56"/>
        <v>N/A</v>
      </c>
      <c r="I199" s="12" t="s">
        <v>1747</v>
      </c>
      <c r="J199" s="12" t="s">
        <v>1747</v>
      </c>
      <c r="K199" s="45" t="s">
        <v>739</v>
      </c>
      <c r="L199" s="9" t="str">
        <f t="shared" si="57"/>
        <v>N/A</v>
      </c>
    </row>
    <row r="200" spans="1:12" ht="25.5" x14ac:dyDescent="0.2">
      <c r="A200" s="4" t="s">
        <v>1053</v>
      </c>
      <c r="B200" s="35" t="s">
        <v>213</v>
      </c>
      <c r="C200" s="36">
        <v>0</v>
      </c>
      <c r="D200" s="44" t="str">
        <f t="shared" si="54"/>
        <v>N/A</v>
      </c>
      <c r="E200" s="36">
        <v>0</v>
      </c>
      <c r="F200" s="44" t="str">
        <f t="shared" si="55"/>
        <v>N/A</v>
      </c>
      <c r="G200" s="36">
        <v>0</v>
      </c>
      <c r="H200" s="44" t="str">
        <f t="shared" si="56"/>
        <v>N/A</v>
      </c>
      <c r="I200" s="12" t="s">
        <v>1747</v>
      </c>
      <c r="J200" s="12" t="s">
        <v>1747</v>
      </c>
      <c r="K200" s="45" t="s">
        <v>739</v>
      </c>
      <c r="L200" s="9" t="str">
        <f t="shared" si="57"/>
        <v>N/A</v>
      </c>
    </row>
    <row r="201" spans="1:12" x14ac:dyDescent="0.2">
      <c r="A201" s="6" t="s">
        <v>1054</v>
      </c>
      <c r="B201" s="48" t="s">
        <v>213</v>
      </c>
      <c r="C201" s="1">
        <v>12020</v>
      </c>
      <c r="D201" s="11" t="str">
        <f t="shared" si="54"/>
        <v>N/A</v>
      </c>
      <c r="E201" s="1">
        <v>12410</v>
      </c>
      <c r="F201" s="11" t="str">
        <f t="shared" si="55"/>
        <v>N/A</v>
      </c>
      <c r="G201" s="1">
        <v>13760</v>
      </c>
      <c r="H201" s="11" t="str">
        <f t="shared" si="56"/>
        <v>N/A</v>
      </c>
      <c r="I201" s="57">
        <v>3.2450000000000001</v>
      </c>
      <c r="J201" s="57">
        <v>10.88</v>
      </c>
      <c r="K201" s="48" t="s">
        <v>739</v>
      </c>
      <c r="L201" s="11" t="str">
        <f t="shared" si="57"/>
        <v>Yes</v>
      </c>
    </row>
    <row r="202" spans="1:12" x14ac:dyDescent="0.2">
      <c r="A202" s="4" t="s">
        <v>1055</v>
      </c>
      <c r="B202" s="35" t="s">
        <v>213</v>
      </c>
      <c r="C202" s="36">
        <v>646</v>
      </c>
      <c r="D202" s="44" t="str">
        <f t="shared" si="54"/>
        <v>N/A</v>
      </c>
      <c r="E202" s="36">
        <v>696</v>
      </c>
      <c r="F202" s="44" t="str">
        <f t="shared" si="55"/>
        <v>N/A</v>
      </c>
      <c r="G202" s="36">
        <v>756</v>
      </c>
      <c r="H202" s="44" t="str">
        <f t="shared" si="56"/>
        <v>N/A</v>
      </c>
      <c r="I202" s="12">
        <v>7.74</v>
      </c>
      <c r="J202" s="12">
        <v>8.6210000000000004</v>
      </c>
      <c r="K202" s="45" t="s">
        <v>739</v>
      </c>
      <c r="L202" s="9" t="str">
        <f t="shared" si="57"/>
        <v>Yes</v>
      </c>
    </row>
    <row r="203" spans="1:12" x14ac:dyDescent="0.2">
      <c r="A203" s="4" t="s">
        <v>1056</v>
      </c>
      <c r="B203" s="35" t="s">
        <v>213</v>
      </c>
      <c r="C203" s="36">
        <v>14</v>
      </c>
      <c r="D203" s="44" t="str">
        <f t="shared" si="54"/>
        <v>N/A</v>
      </c>
      <c r="E203" s="36">
        <v>13</v>
      </c>
      <c r="F203" s="44" t="str">
        <f t="shared" si="55"/>
        <v>N/A</v>
      </c>
      <c r="G203" s="36">
        <v>12</v>
      </c>
      <c r="H203" s="44" t="str">
        <f t="shared" si="56"/>
        <v>N/A</v>
      </c>
      <c r="I203" s="12">
        <v>-7.14</v>
      </c>
      <c r="J203" s="12">
        <v>-7.69</v>
      </c>
      <c r="K203" s="45" t="s">
        <v>739</v>
      </c>
      <c r="L203" s="9" t="str">
        <f t="shared" si="57"/>
        <v>Yes</v>
      </c>
    </row>
    <row r="204" spans="1:12" ht="25.5" x14ac:dyDescent="0.2">
      <c r="A204" s="4" t="s">
        <v>1057</v>
      </c>
      <c r="B204" s="35" t="s">
        <v>213</v>
      </c>
      <c r="C204" s="36">
        <v>6460</v>
      </c>
      <c r="D204" s="44" t="str">
        <f t="shared" si="54"/>
        <v>N/A</v>
      </c>
      <c r="E204" s="36">
        <v>6732</v>
      </c>
      <c r="F204" s="44" t="str">
        <f t="shared" si="55"/>
        <v>N/A</v>
      </c>
      <c r="G204" s="36">
        <v>7066</v>
      </c>
      <c r="H204" s="44" t="str">
        <f t="shared" si="56"/>
        <v>N/A</v>
      </c>
      <c r="I204" s="12">
        <v>4.2110000000000003</v>
      </c>
      <c r="J204" s="12">
        <v>4.9610000000000003</v>
      </c>
      <c r="K204" s="45" t="s">
        <v>739</v>
      </c>
      <c r="L204" s="9" t="str">
        <f t="shared" si="57"/>
        <v>Yes</v>
      </c>
    </row>
    <row r="205" spans="1:12" ht="25.5" x14ac:dyDescent="0.2">
      <c r="A205" s="4" t="s">
        <v>1058</v>
      </c>
      <c r="B205" s="35" t="s">
        <v>213</v>
      </c>
      <c r="C205" s="36">
        <v>4849</v>
      </c>
      <c r="D205" s="44" t="str">
        <f t="shared" si="54"/>
        <v>N/A</v>
      </c>
      <c r="E205" s="36">
        <v>4866</v>
      </c>
      <c r="F205" s="44" t="str">
        <f t="shared" si="55"/>
        <v>N/A</v>
      </c>
      <c r="G205" s="36">
        <v>5767</v>
      </c>
      <c r="H205" s="44" t="str">
        <f t="shared" si="56"/>
        <v>N/A</v>
      </c>
      <c r="I205" s="12">
        <v>0.35060000000000002</v>
      </c>
      <c r="J205" s="12">
        <v>18.52</v>
      </c>
      <c r="K205" s="45" t="s">
        <v>739</v>
      </c>
      <c r="L205" s="9" t="str">
        <f t="shared" si="57"/>
        <v>Yes</v>
      </c>
    </row>
    <row r="206" spans="1:12" ht="25.5" x14ac:dyDescent="0.2">
      <c r="A206" s="4" t="s">
        <v>1059</v>
      </c>
      <c r="B206" s="35" t="s">
        <v>213</v>
      </c>
      <c r="C206" s="36">
        <v>51</v>
      </c>
      <c r="D206" s="44" t="str">
        <f t="shared" si="54"/>
        <v>N/A</v>
      </c>
      <c r="E206" s="36">
        <v>103</v>
      </c>
      <c r="F206" s="44" t="str">
        <f t="shared" si="55"/>
        <v>N/A</v>
      </c>
      <c r="G206" s="36">
        <v>159</v>
      </c>
      <c r="H206" s="44" t="str">
        <f t="shared" si="56"/>
        <v>N/A</v>
      </c>
      <c r="I206" s="12">
        <v>102</v>
      </c>
      <c r="J206" s="12">
        <v>54.37</v>
      </c>
      <c r="K206" s="45" t="s">
        <v>739</v>
      </c>
      <c r="L206" s="9" t="str">
        <f t="shared" si="57"/>
        <v>No</v>
      </c>
    </row>
    <row r="207" spans="1:12" x14ac:dyDescent="0.2">
      <c r="A207" s="6" t="s">
        <v>1060</v>
      </c>
      <c r="B207" s="35" t="s">
        <v>213</v>
      </c>
      <c r="C207" s="36">
        <v>0</v>
      </c>
      <c r="D207" s="44" t="str">
        <f t="shared" si="54"/>
        <v>N/A</v>
      </c>
      <c r="E207" s="36">
        <v>0</v>
      </c>
      <c r="F207" s="44" t="str">
        <f t="shared" si="55"/>
        <v>N/A</v>
      </c>
      <c r="G207" s="36">
        <v>665</v>
      </c>
      <c r="H207" s="44" t="str">
        <f t="shared" si="56"/>
        <v>N/A</v>
      </c>
      <c r="I207" s="12" t="s">
        <v>1747</v>
      </c>
      <c r="J207" s="12" t="s">
        <v>1747</v>
      </c>
      <c r="K207" s="45" t="s">
        <v>739</v>
      </c>
      <c r="L207" s="9" t="str">
        <f t="shared" si="57"/>
        <v>N/A</v>
      </c>
    </row>
    <row r="208" spans="1:12" ht="25.5" x14ac:dyDescent="0.2">
      <c r="A208" s="4" t="s">
        <v>1061</v>
      </c>
      <c r="B208" s="35" t="s">
        <v>213</v>
      </c>
      <c r="C208" s="36">
        <v>0</v>
      </c>
      <c r="D208" s="44" t="str">
        <f t="shared" si="54"/>
        <v>N/A</v>
      </c>
      <c r="E208" s="36">
        <v>0</v>
      </c>
      <c r="F208" s="44" t="str">
        <f t="shared" si="55"/>
        <v>N/A</v>
      </c>
      <c r="G208" s="36">
        <v>0</v>
      </c>
      <c r="H208" s="44" t="str">
        <f t="shared" si="56"/>
        <v>N/A</v>
      </c>
      <c r="I208" s="12" t="s">
        <v>1747</v>
      </c>
      <c r="J208" s="12" t="s">
        <v>1747</v>
      </c>
      <c r="K208" s="45" t="s">
        <v>739</v>
      </c>
      <c r="L208" s="9" t="str">
        <f t="shared" si="57"/>
        <v>N/A</v>
      </c>
    </row>
    <row r="209" spans="1:12" x14ac:dyDescent="0.2">
      <c r="A209" s="4" t="s">
        <v>1062</v>
      </c>
      <c r="B209" s="35" t="s">
        <v>213</v>
      </c>
      <c r="C209" s="36">
        <v>0</v>
      </c>
      <c r="D209" s="44" t="str">
        <f t="shared" si="54"/>
        <v>N/A</v>
      </c>
      <c r="E209" s="36">
        <v>0</v>
      </c>
      <c r="F209" s="44" t="str">
        <f t="shared" si="55"/>
        <v>N/A</v>
      </c>
      <c r="G209" s="36">
        <v>0</v>
      </c>
      <c r="H209" s="44" t="str">
        <f t="shared" si="56"/>
        <v>N/A</v>
      </c>
      <c r="I209" s="12" t="s">
        <v>1747</v>
      </c>
      <c r="J209" s="12" t="s">
        <v>1747</v>
      </c>
      <c r="K209" s="45" t="s">
        <v>739</v>
      </c>
      <c r="L209" s="9" t="str">
        <f t="shared" si="57"/>
        <v>N/A</v>
      </c>
    </row>
    <row r="210" spans="1:12" ht="25.5" x14ac:dyDescent="0.2">
      <c r="A210" s="4" t="s">
        <v>1063</v>
      </c>
      <c r="B210" s="35" t="s">
        <v>213</v>
      </c>
      <c r="C210" s="36">
        <v>0</v>
      </c>
      <c r="D210" s="44" t="str">
        <f t="shared" si="54"/>
        <v>N/A</v>
      </c>
      <c r="E210" s="36">
        <v>0</v>
      </c>
      <c r="F210" s="44" t="str">
        <f t="shared" si="55"/>
        <v>N/A</v>
      </c>
      <c r="G210" s="36">
        <v>11</v>
      </c>
      <c r="H210" s="44" t="str">
        <f t="shared" si="56"/>
        <v>N/A</v>
      </c>
      <c r="I210" s="12" t="s">
        <v>1747</v>
      </c>
      <c r="J210" s="12" t="s">
        <v>1747</v>
      </c>
      <c r="K210" s="45" t="s">
        <v>739</v>
      </c>
      <c r="L210" s="9" t="str">
        <f t="shared" si="57"/>
        <v>N/A</v>
      </c>
    </row>
    <row r="211" spans="1:12" ht="25.5" x14ac:dyDescent="0.2">
      <c r="A211" s="4" t="s">
        <v>1064</v>
      </c>
      <c r="B211" s="35" t="s">
        <v>213</v>
      </c>
      <c r="C211" s="36">
        <v>0</v>
      </c>
      <c r="D211" s="44" t="str">
        <f t="shared" si="54"/>
        <v>N/A</v>
      </c>
      <c r="E211" s="36">
        <v>0</v>
      </c>
      <c r="F211" s="44" t="str">
        <f t="shared" si="55"/>
        <v>N/A</v>
      </c>
      <c r="G211" s="36">
        <v>161</v>
      </c>
      <c r="H211" s="44" t="str">
        <f t="shared" si="56"/>
        <v>N/A</v>
      </c>
      <c r="I211" s="12" t="s">
        <v>1747</v>
      </c>
      <c r="J211" s="12" t="s">
        <v>1747</v>
      </c>
      <c r="K211" s="45" t="s">
        <v>739</v>
      </c>
      <c r="L211" s="9" t="str">
        <f t="shared" si="57"/>
        <v>N/A</v>
      </c>
    </row>
    <row r="212" spans="1:12" ht="25.5" x14ac:dyDescent="0.2">
      <c r="A212" s="4" t="s">
        <v>1065</v>
      </c>
      <c r="B212" s="35" t="s">
        <v>213</v>
      </c>
      <c r="C212" s="36">
        <v>0</v>
      </c>
      <c r="D212" s="44" t="str">
        <f t="shared" si="54"/>
        <v>N/A</v>
      </c>
      <c r="E212" s="36">
        <v>0</v>
      </c>
      <c r="F212" s="44" t="str">
        <f t="shared" si="55"/>
        <v>N/A</v>
      </c>
      <c r="G212" s="36">
        <v>503</v>
      </c>
      <c r="H212" s="44" t="str">
        <f t="shared" si="56"/>
        <v>N/A</v>
      </c>
      <c r="I212" s="12" t="s">
        <v>1747</v>
      </c>
      <c r="J212" s="12" t="s">
        <v>1747</v>
      </c>
      <c r="K212" s="45" t="s">
        <v>739</v>
      </c>
      <c r="L212" s="9" t="str">
        <f t="shared" si="57"/>
        <v>N/A</v>
      </c>
    </row>
    <row r="213" spans="1:12" x14ac:dyDescent="0.2">
      <c r="A213" s="6" t="s">
        <v>1066</v>
      </c>
      <c r="B213" s="35" t="s">
        <v>213</v>
      </c>
      <c r="C213" s="36">
        <v>0</v>
      </c>
      <c r="D213" s="44" t="str">
        <f t="shared" si="54"/>
        <v>N/A</v>
      </c>
      <c r="E213" s="36">
        <v>0</v>
      </c>
      <c r="F213" s="44" t="str">
        <f t="shared" si="55"/>
        <v>N/A</v>
      </c>
      <c r="G213" s="36">
        <v>0</v>
      </c>
      <c r="H213" s="44" t="str">
        <f t="shared" si="56"/>
        <v>N/A</v>
      </c>
      <c r="I213" s="12" t="s">
        <v>1747</v>
      </c>
      <c r="J213" s="12" t="s">
        <v>1747</v>
      </c>
      <c r="K213" s="45" t="s">
        <v>739</v>
      </c>
      <c r="L213" s="9" t="str">
        <f t="shared" si="57"/>
        <v>N/A</v>
      </c>
    </row>
    <row r="214" spans="1:12" ht="25.5" x14ac:dyDescent="0.2">
      <c r="A214" s="4" t="s">
        <v>1067</v>
      </c>
      <c r="B214" s="35" t="s">
        <v>213</v>
      </c>
      <c r="C214" s="36">
        <v>0</v>
      </c>
      <c r="D214" s="44" t="str">
        <f t="shared" si="54"/>
        <v>N/A</v>
      </c>
      <c r="E214" s="36">
        <v>0</v>
      </c>
      <c r="F214" s="44" t="str">
        <f t="shared" si="55"/>
        <v>N/A</v>
      </c>
      <c r="G214" s="36">
        <v>0</v>
      </c>
      <c r="H214" s="44" t="str">
        <f t="shared" si="56"/>
        <v>N/A</v>
      </c>
      <c r="I214" s="12" t="s">
        <v>1747</v>
      </c>
      <c r="J214" s="12" t="s">
        <v>1747</v>
      </c>
      <c r="K214" s="45" t="s">
        <v>739</v>
      </c>
      <c r="L214" s="9" t="str">
        <f t="shared" si="57"/>
        <v>N/A</v>
      </c>
    </row>
    <row r="215" spans="1:12" ht="25.5" x14ac:dyDescent="0.2">
      <c r="A215" s="4" t="s">
        <v>1068</v>
      </c>
      <c r="B215" s="35" t="s">
        <v>213</v>
      </c>
      <c r="C215" s="36">
        <v>0</v>
      </c>
      <c r="D215" s="44" t="str">
        <f t="shared" si="54"/>
        <v>N/A</v>
      </c>
      <c r="E215" s="36">
        <v>0</v>
      </c>
      <c r="F215" s="44" t="str">
        <f t="shared" si="55"/>
        <v>N/A</v>
      </c>
      <c r="G215" s="36">
        <v>0</v>
      </c>
      <c r="H215" s="44" t="str">
        <f t="shared" si="56"/>
        <v>N/A</v>
      </c>
      <c r="I215" s="12" t="s">
        <v>1747</v>
      </c>
      <c r="J215" s="12" t="s">
        <v>1747</v>
      </c>
      <c r="K215" s="45" t="s">
        <v>739</v>
      </c>
      <c r="L215" s="9" t="str">
        <f t="shared" si="57"/>
        <v>N/A</v>
      </c>
    </row>
    <row r="216" spans="1:12" ht="25.5" x14ac:dyDescent="0.2">
      <c r="A216" s="4" t="s">
        <v>1069</v>
      </c>
      <c r="B216" s="35" t="s">
        <v>213</v>
      </c>
      <c r="C216" s="36">
        <v>0</v>
      </c>
      <c r="D216" s="44" t="str">
        <f t="shared" si="54"/>
        <v>N/A</v>
      </c>
      <c r="E216" s="36">
        <v>0</v>
      </c>
      <c r="F216" s="44" t="str">
        <f t="shared" si="55"/>
        <v>N/A</v>
      </c>
      <c r="G216" s="36">
        <v>0</v>
      </c>
      <c r="H216" s="44" t="str">
        <f t="shared" si="56"/>
        <v>N/A</v>
      </c>
      <c r="I216" s="12" t="s">
        <v>1747</v>
      </c>
      <c r="J216" s="12" t="s">
        <v>1747</v>
      </c>
      <c r="K216" s="45" t="s">
        <v>739</v>
      </c>
      <c r="L216" s="9" t="str">
        <f t="shared" si="57"/>
        <v>N/A</v>
      </c>
    </row>
    <row r="217" spans="1:12" ht="25.5" x14ac:dyDescent="0.2">
      <c r="A217" s="4" t="s">
        <v>1070</v>
      </c>
      <c r="B217" s="35" t="s">
        <v>213</v>
      </c>
      <c r="C217" s="36">
        <v>0</v>
      </c>
      <c r="D217" s="44" t="str">
        <f t="shared" si="54"/>
        <v>N/A</v>
      </c>
      <c r="E217" s="36">
        <v>0</v>
      </c>
      <c r="F217" s="44" t="str">
        <f t="shared" si="55"/>
        <v>N/A</v>
      </c>
      <c r="G217" s="36">
        <v>0</v>
      </c>
      <c r="H217" s="44" t="str">
        <f t="shared" si="56"/>
        <v>N/A</v>
      </c>
      <c r="I217" s="12" t="s">
        <v>1747</v>
      </c>
      <c r="J217" s="12" t="s">
        <v>1747</v>
      </c>
      <c r="K217" s="45" t="s">
        <v>739</v>
      </c>
      <c r="L217" s="9" t="str">
        <f t="shared" si="57"/>
        <v>N/A</v>
      </c>
    </row>
    <row r="218" spans="1:12" ht="25.5" x14ac:dyDescent="0.2">
      <c r="A218" s="4" t="s">
        <v>1071</v>
      </c>
      <c r="B218" s="35" t="s">
        <v>213</v>
      </c>
      <c r="C218" s="36">
        <v>0</v>
      </c>
      <c r="D218" s="44" t="str">
        <f t="shared" si="54"/>
        <v>N/A</v>
      </c>
      <c r="E218" s="36">
        <v>0</v>
      </c>
      <c r="F218" s="44" t="str">
        <f t="shared" si="55"/>
        <v>N/A</v>
      </c>
      <c r="G218" s="36">
        <v>0</v>
      </c>
      <c r="H218" s="44" t="str">
        <f t="shared" si="56"/>
        <v>N/A</v>
      </c>
      <c r="I218" s="12" t="s">
        <v>1747</v>
      </c>
      <c r="J218" s="12" t="s">
        <v>1747</v>
      </c>
      <c r="K218" s="45" t="s">
        <v>739</v>
      </c>
      <c r="L218" s="9" t="str">
        <f t="shared" si="57"/>
        <v>N/A</v>
      </c>
    </row>
    <row r="219" spans="1:12" x14ac:dyDescent="0.2">
      <c r="A219" s="6" t="s">
        <v>1072</v>
      </c>
      <c r="B219" s="35" t="s">
        <v>213</v>
      </c>
      <c r="C219" s="36">
        <v>452</v>
      </c>
      <c r="D219" s="44" t="str">
        <f t="shared" si="54"/>
        <v>N/A</v>
      </c>
      <c r="E219" s="36">
        <v>497</v>
      </c>
      <c r="F219" s="44" t="str">
        <f t="shared" si="55"/>
        <v>N/A</v>
      </c>
      <c r="G219" s="36">
        <v>11</v>
      </c>
      <c r="H219" s="44" t="str">
        <f t="shared" si="56"/>
        <v>N/A</v>
      </c>
      <c r="I219" s="12">
        <v>9.9559999999999995</v>
      </c>
      <c r="J219" s="12">
        <v>-99.6</v>
      </c>
      <c r="K219" s="45" t="s">
        <v>739</v>
      </c>
      <c r="L219" s="9" t="str">
        <f t="shared" si="57"/>
        <v>No</v>
      </c>
    </row>
    <row r="220" spans="1:12" ht="25.5" x14ac:dyDescent="0.2">
      <c r="A220" s="18" t="s">
        <v>1073</v>
      </c>
      <c r="B220" s="35" t="s">
        <v>213</v>
      </c>
      <c r="C220" s="36">
        <v>0</v>
      </c>
      <c r="D220" s="44" t="str">
        <f t="shared" si="54"/>
        <v>N/A</v>
      </c>
      <c r="E220" s="36">
        <v>11</v>
      </c>
      <c r="F220" s="44" t="str">
        <f t="shared" si="55"/>
        <v>N/A</v>
      </c>
      <c r="G220" s="36">
        <v>0</v>
      </c>
      <c r="H220" s="44" t="str">
        <f t="shared" si="56"/>
        <v>N/A</v>
      </c>
      <c r="I220" s="12" t="s">
        <v>1747</v>
      </c>
      <c r="J220" s="12">
        <v>-100</v>
      </c>
      <c r="K220" s="45" t="s">
        <v>739</v>
      </c>
      <c r="L220" s="9" t="str">
        <f t="shared" si="57"/>
        <v>No</v>
      </c>
    </row>
    <row r="221" spans="1:12" ht="25.5" x14ac:dyDescent="0.2">
      <c r="A221" s="18" t="s">
        <v>1074</v>
      </c>
      <c r="B221" s="35" t="s">
        <v>213</v>
      </c>
      <c r="C221" s="36">
        <v>0</v>
      </c>
      <c r="D221" s="44" t="str">
        <f t="shared" si="54"/>
        <v>N/A</v>
      </c>
      <c r="E221" s="36">
        <v>0</v>
      </c>
      <c r="F221" s="44" t="str">
        <f t="shared" si="55"/>
        <v>N/A</v>
      </c>
      <c r="G221" s="36">
        <v>0</v>
      </c>
      <c r="H221" s="44" t="str">
        <f t="shared" si="56"/>
        <v>N/A</v>
      </c>
      <c r="I221" s="12" t="s">
        <v>1747</v>
      </c>
      <c r="J221" s="12" t="s">
        <v>1747</v>
      </c>
      <c r="K221" s="45" t="s">
        <v>739</v>
      </c>
      <c r="L221" s="9" t="str">
        <f t="shared" si="57"/>
        <v>N/A</v>
      </c>
    </row>
    <row r="222" spans="1:12" ht="25.5" x14ac:dyDescent="0.2">
      <c r="A222" s="18" t="s">
        <v>1075</v>
      </c>
      <c r="B222" s="35" t="s">
        <v>213</v>
      </c>
      <c r="C222" s="36">
        <v>98</v>
      </c>
      <c r="D222" s="44" t="str">
        <f t="shared" si="54"/>
        <v>N/A</v>
      </c>
      <c r="E222" s="36">
        <v>117</v>
      </c>
      <c r="F222" s="44" t="str">
        <f t="shared" si="55"/>
        <v>N/A</v>
      </c>
      <c r="G222" s="36">
        <v>0</v>
      </c>
      <c r="H222" s="44" t="str">
        <f t="shared" si="56"/>
        <v>N/A</v>
      </c>
      <c r="I222" s="12">
        <v>19.39</v>
      </c>
      <c r="J222" s="12">
        <v>-100</v>
      </c>
      <c r="K222" s="45" t="s">
        <v>739</v>
      </c>
      <c r="L222" s="9" t="str">
        <f t="shared" si="57"/>
        <v>No</v>
      </c>
    </row>
    <row r="223" spans="1:12" ht="25.5" x14ac:dyDescent="0.2">
      <c r="A223" s="18" t="s">
        <v>1076</v>
      </c>
      <c r="B223" s="35" t="s">
        <v>213</v>
      </c>
      <c r="C223" s="36">
        <v>339</v>
      </c>
      <c r="D223" s="44" t="str">
        <f t="shared" si="54"/>
        <v>N/A</v>
      </c>
      <c r="E223" s="36">
        <v>373</v>
      </c>
      <c r="F223" s="44" t="str">
        <f t="shared" si="55"/>
        <v>N/A</v>
      </c>
      <c r="G223" s="36">
        <v>11</v>
      </c>
      <c r="H223" s="44" t="str">
        <f t="shared" si="56"/>
        <v>N/A</v>
      </c>
      <c r="I223" s="12">
        <v>10.029999999999999</v>
      </c>
      <c r="J223" s="12">
        <v>-99.5</v>
      </c>
      <c r="K223" s="45" t="s">
        <v>739</v>
      </c>
      <c r="L223" s="9" t="str">
        <f t="shared" si="57"/>
        <v>No</v>
      </c>
    </row>
    <row r="224" spans="1:12" ht="25.5" x14ac:dyDescent="0.2">
      <c r="A224" s="18" t="s">
        <v>1077</v>
      </c>
      <c r="B224" s="35" t="s">
        <v>213</v>
      </c>
      <c r="C224" s="36">
        <v>15</v>
      </c>
      <c r="D224" s="44" t="str">
        <f t="shared" si="54"/>
        <v>N/A</v>
      </c>
      <c r="E224" s="36">
        <v>11</v>
      </c>
      <c r="F224" s="44" t="str">
        <f t="shared" si="55"/>
        <v>N/A</v>
      </c>
      <c r="G224" s="36">
        <v>0</v>
      </c>
      <c r="H224" s="44" t="str">
        <f t="shared" ref="H224:H230" si="58">IF($B224="N/A","N/A",IF(G224&gt;10,"No",IF(G224&lt;-10,"No","Yes")))</f>
        <v>N/A</v>
      </c>
      <c r="I224" s="12">
        <v>-60</v>
      </c>
      <c r="J224" s="12">
        <v>-100</v>
      </c>
      <c r="K224" s="45" t="s">
        <v>739</v>
      </c>
      <c r="L224" s="9" t="str">
        <f t="shared" ref="L224:L235" si="59">IF(J224="Div by 0", "N/A", IF(K224="N/A","N/A", IF(J224&gt;VALUE(MID(K224,1,2)), "No", IF(J224&lt;-1*VALUE(MID(K224,1,2)), "No", "Yes"))))</f>
        <v>No</v>
      </c>
    </row>
    <row r="225" spans="1:12" x14ac:dyDescent="0.2">
      <c r="A225" s="6" t="s">
        <v>1078</v>
      </c>
      <c r="B225" s="35" t="s">
        <v>213</v>
      </c>
      <c r="C225" s="36">
        <v>0</v>
      </c>
      <c r="D225" s="44" t="str">
        <f t="shared" si="54"/>
        <v>N/A</v>
      </c>
      <c r="E225" s="36">
        <v>0</v>
      </c>
      <c r="F225" s="44" t="str">
        <f t="shared" si="55"/>
        <v>N/A</v>
      </c>
      <c r="G225" s="36">
        <v>0</v>
      </c>
      <c r="H225" s="44" t="str">
        <f t="shared" si="58"/>
        <v>N/A</v>
      </c>
      <c r="I225" s="12" t="s">
        <v>1747</v>
      </c>
      <c r="J225" s="12" t="s">
        <v>1747</v>
      </c>
      <c r="K225" s="45" t="s">
        <v>739</v>
      </c>
      <c r="L225" s="9" t="str">
        <f t="shared" si="59"/>
        <v>N/A</v>
      </c>
    </row>
    <row r="226" spans="1:12" ht="25.5" x14ac:dyDescent="0.2">
      <c r="A226" s="18" t="s">
        <v>1079</v>
      </c>
      <c r="B226" s="35" t="s">
        <v>213</v>
      </c>
      <c r="C226" s="36">
        <v>0</v>
      </c>
      <c r="D226" s="44" t="str">
        <f t="shared" si="54"/>
        <v>N/A</v>
      </c>
      <c r="E226" s="36">
        <v>0</v>
      </c>
      <c r="F226" s="44" t="str">
        <f t="shared" si="55"/>
        <v>N/A</v>
      </c>
      <c r="G226" s="36">
        <v>0</v>
      </c>
      <c r="H226" s="44" t="str">
        <f t="shared" si="58"/>
        <v>N/A</v>
      </c>
      <c r="I226" s="12" t="s">
        <v>1747</v>
      </c>
      <c r="J226" s="12" t="s">
        <v>1747</v>
      </c>
      <c r="K226" s="45" t="s">
        <v>739</v>
      </c>
      <c r="L226" s="9" t="str">
        <f t="shared" si="59"/>
        <v>N/A</v>
      </c>
    </row>
    <row r="227" spans="1:12" ht="25.5" x14ac:dyDescent="0.2">
      <c r="A227" s="18" t="s">
        <v>1080</v>
      </c>
      <c r="B227" s="35" t="s">
        <v>213</v>
      </c>
      <c r="C227" s="36">
        <v>0</v>
      </c>
      <c r="D227" s="44" t="str">
        <f t="shared" si="54"/>
        <v>N/A</v>
      </c>
      <c r="E227" s="36">
        <v>0</v>
      </c>
      <c r="F227" s="44" t="str">
        <f t="shared" si="55"/>
        <v>N/A</v>
      </c>
      <c r="G227" s="36">
        <v>0</v>
      </c>
      <c r="H227" s="44" t="str">
        <f t="shared" si="58"/>
        <v>N/A</v>
      </c>
      <c r="I227" s="12" t="s">
        <v>1747</v>
      </c>
      <c r="J227" s="12" t="s">
        <v>1747</v>
      </c>
      <c r="K227" s="45" t="s">
        <v>739</v>
      </c>
      <c r="L227" s="9" t="str">
        <f t="shared" si="59"/>
        <v>N/A</v>
      </c>
    </row>
    <row r="228" spans="1:12" ht="25.5" x14ac:dyDescent="0.2">
      <c r="A228" s="18" t="s">
        <v>1081</v>
      </c>
      <c r="B228" s="35" t="s">
        <v>213</v>
      </c>
      <c r="C228" s="36">
        <v>0</v>
      </c>
      <c r="D228" s="44" t="str">
        <f t="shared" si="54"/>
        <v>N/A</v>
      </c>
      <c r="E228" s="36">
        <v>0</v>
      </c>
      <c r="F228" s="44" t="str">
        <f t="shared" si="55"/>
        <v>N/A</v>
      </c>
      <c r="G228" s="36">
        <v>0</v>
      </c>
      <c r="H228" s="44" t="str">
        <f t="shared" si="58"/>
        <v>N/A</v>
      </c>
      <c r="I228" s="12" t="s">
        <v>1747</v>
      </c>
      <c r="J228" s="12" t="s">
        <v>1747</v>
      </c>
      <c r="K228" s="45" t="s">
        <v>739</v>
      </c>
      <c r="L228" s="9" t="str">
        <f t="shared" si="59"/>
        <v>N/A</v>
      </c>
    </row>
    <row r="229" spans="1:12" ht="25.5" x14ac:dyDescent="0.2">
      <c r="A229" s="18" t="s">
        <v>1082</v>
      </c>
      <c r="B229" s="35" t="s">
        <v>213</v>
      </c>
      <c r="C229" s="36">
        <v>0</v>
      </c>
      <c r="D229" s="44" t="str">
        <f t="shared" si="54"/>
        <v>N/A</v>
      </c>
      <c r="E229" s="36">
        <v>0</v>
      </c>
      <c r="F229" s="44" t="str">
        <f t="shared" si="55"/>
        <v>N/A</v>
      </c>
      <c r="G229" s="36">
        <v>0</v>
      </c>
      <c r="H229" s="44" t="str">
        <f t="shared" si="58"/>
        <v>N/A</v>
      </c>
      <c r="I229" s="12" t="s">
        <v>1747</v>
      </c>
      <c r="J229" s="12" t="s">
        <v>1747</v>
      </c>
      <c r="K229" s="45" t="s">
        <v>739</v>
      </c>
      <c r="L229" s="9" t="str">
        <f t="shared" si="59"/>
        <v>N/A</v>
      </c>
    </row>
    <row r="230" spans="1:12" ht="25.5" x14ac:dyDescent="0.2">
      <c r="A230" s="18" t="s">
        <v>1083</v>
      </c>
      <c r="B230" s="35" t="s">
        <v>213</v>
      </c>
      <c r="C230" s="36">
        <v>0</v>
      </c>
      <c r="D230" s="44" t="str">
        <f t="shared" si="54"/>
        <v>N/A</v>
      </c>
      <c r="E230" s="36">
        <v>0</v>
      </c>
      <c r="F230" s="44" t="str">
        <f t="shared" si="55"/>
        <v>N/A</v>
      </c>
      <c r="G230" s="36">
        <v>0</v>
      </c>
      <c r="H230" s="44" t="str">
        <f t="shared" si="58"/>
        <v>N/A</v>
      </c>
      <c r="I230" s="12" t="s">
        <v>1747</v>
      </c>
      <c r="J230" s="12" t="s">
        <v>1747</v>
      </c>
      <c r="K230" s="45" t="s">
        <v>739</v>
      </c>
      <c r="L230" s="9" t="str">
        <f t="shared" si="59"/>
        <v>N/A</v>
      </c>
    </row>
    <row r="231" spans="1:12" x14ac:dyDescent="0.2">
      <c r="A231" s="18" t="s">
        <v>1084</v>
      </c>
      <c r="B231" s="35" t="s">
        <v>289</v>
      </c>
      <c r="C231" s="8">
        <v>1.9295154185000001</v>
      </c>
      <c r="D231" s="44" t="str">
        <f>IF($B231="N/A","N/A",IF(C231&lt;15,"Yes","No"))</f>
        <v>Yes</v>
      </c>
      <c r="E231" s="8">
        <v>2.1036383681999999</v>
      </c>
      <c r="F231" s="44" t="str">
        <f>IF($B231="N/A","N/A",IF(E231&lt;15,"Yes","No"))</f>
        <v>Yes</v>
      </c>
      <c r="G231" s="8">
        <v>1.5169645270000001</v>
      </c>
      <c r="H231" s="44" t="str">
        <f>IF($B231="N/A","N/A",IF(G231&lt;15,"Yes","No"))</f>
        <v>Yes</v>
      </c>
      <c r="I231" s="12">
        <v>9.0239999999999991</v>
      </c>
      <c r="J231" s="12">
        <v>-27.9</v>
      </c>
      <c r="K231" s="45" t="s">
        <v>739</v>
      </c>
      <c r="L231" s="9" t="str">
        <f t="shared" si="59"/>
        <v>Yes</v>
      </c>
    </row>
    <row r="232" spans="1:12" x14ac:dyDescent="0.2">
      <c r="A232" s="18" t="s">
        <v>1085</v>
      </c>
      <c r="B232" s="35" t="s">
        <v>213</v>
      </c>
      <c r="C232" s="36">
        <v>1266</v>
      </c>
      <c r="D232" s="44" t="str">
        <f t="shared" ref="D232" si="60">IF($B232="N/A","N/A",IF(C232&gt;10,"No",IF(C232&lt;-10,"No","Yes")))</f>
        <v>N/A</v>
      </c>
      <c r="E232" s="36">
        <v>1626</v>
      </c>
      <c r="F232" s="44" t="str">
        <f t="shared" ref="F232" si="61">IF($B232="N/A","N/A",IF(E232&gt;10,"No",IF(E232&lt;-10,"No","Yes")))</f>
        <v>N/A</v>
      </c>
      <c r="G232" s="36">
        <v>933</v>
      </c>
      <c r="H232" s="44" t="str">
        <f t="shared" ref="H232" si="62">IF($B232="N/A","N/A",IF(G232&gt;10,"No",IF(G232&lt;-10,"No","Yes")))</f>
        <v>N/A</v>
      </c>
      <c r="I232" s="12">
        <v>28.44</v>
      </c>
      <c r="J232" s="12">
        <v>-42.6</v>
      </c>
      <c r="K232" s="45" t="s">
        <v>739</v>
      </c>
      <c r="L232" s="9" t="str">
        <f t="shared" si="59"/>
        <v>No</v>
      </c>
    </row>
    <row r="233" spans="1:12" ht="25.5" x14ac:dyDescent="0.2">
      <c r="A233" s="18" t="s">
        <v>1086</v>
      </c>
      <c r="B233" s="35" t="s">
        <v>279</v>
      </c>
      <c r="C233" s="8">
        <v>5.3808228494000003</v>
      </c>
      <c r="D233" s="44" t="str">
        <f>IF($B233="N/A","N/A",IF(C233&lt;10,"Yes","No"))</f>
        <v>Yes</v>
      </c>
      <c r="E233" s="8">
        <v>6.8250503694000004</v>
      </c>
      <c r="F233" s="44" t="str">
        <f>IF($B233="N/A","N/A",IF(E233&lt;10,"Yes","No"))</f>
        <v>Yes</v>
      </c>
      <c r="G233" s="8">
        <v>3.5278103377000001</v>
      </c>
      <c r="H233" s="44" t="str">
        <f>IF($B233="N/A","N/A",IF(G233&lt;10,"Yes","No"))</f>
        <v>Yes</v>
      </c>
      <c r="I233" s="12">
        <v>26.84</v>
      </c>
      <c r="J233" s="12">
        <v>-48.3</v>
      </c>
      <c r="K233" s="45" t="s">
        <v>739</v>
      </c>
      <c r="L233" s="9" t="str">
        <f t="shared" si="59"/>
        <v>No</v>
      </c>
    </row>
    <row r="234" spans="1:12" x14ac:dyDescent="0.2">
      <c r="A234" s="2" t="s">
        <v>72</v>
      </c>
      <c r="B234" s="35" t="s">
        <v>213</v>
      </c>
      <c r="C234" s="8">
        <v>0.27753303959999998</v>
      </c>
      <c r="D234" s="44" t="str">
        <f t="shared" si="54"/>
        <v>N/A</v>
      </c>
      <c r="E234" s="8">
        <v>0.44101433299999998</v>
      </c>
      <c r="F234" s="44" t="str">
        <f t="shared" si="55"/>
        <v>N/A</v>
      </c>
      <c r="G234" s="8">
        <v>1.6906627552</v>
      </c>
      <c r="H234" s="44" t="str">
        <f>IF($B234="N/A","N/A",IF(G234&gt;10,"No",IF(G234&lt;-10,"No","Yes")))</f>
        <v>N/A</v>
      </c>
      <c r="I234" s="12">
        <v>58.91</v>
      </c>
      <c r="J234" s="12">
        <v>283.39999999999998</v>
      </c>
      <c r="K234" s="45" t="s">
        <v>739</v>
      </c>
      <c r="L234" s="9" t="str">
        <f t="shared" si="59"/>
        <v>No</v>
      </c>
    </row>
    <row r="235" spans="1:12" ht="25.5" x14ac:dyDescent="0.2">
      <c r="A235" s="18" t="s">
        <v>1087</v>
      </c>
      <c r="B235" s="35" t="s">
        <v>289</v>
      </c>
      <c r="C235" s="9">
        <v>1.8678414097</v>
      </c>
      <c r="D235" s="44" t="str">
        <f>IF($B235="N/A","N/A",IF(C235&lt;15,"Yes","No"))</f>
        <v>Yes</v>
      </c>
      <c r="E235" s="9">
        <v>1.9889746417</v>
      </c>
      <c r="F235" s="44" t="str">
        <f>IF($B235="N/A","N/A",IF(E235&lt;15,"Yes","No"))</f>
        <v>Yes</v>
      </c>
      <c r="G235" s="9">
        <v>1.4976647238</v>
      </c>
      <c r="H235" s="44" t="str">
        <f>IF($B235="N/A","N/A",IF(G235&lt;15,"Yes","No"))</f>
        <v>Yes</v>
      </c>
      <c r="I235" s="12">
        <v>6.4850000000000003</v>
      </c>
      <c r="J235" s="12">
        <v>-24.7</v>
      </c>
      <c r="K235" s="45" t="s">
        <v>739</v>
      </c>
      <c r="L235" s="9" t="str">
        <f t="shared" si="59"/>
        <v>Yes</v>
      </c>
    </row>
    <row r="236" spans="1:12" ht="25.5" x14ac:dyDescent="0.2">
      <c r="A236" s="18" t="s">
        <v>152</v>
      </c>
      <c r="B236" s="35" t="s">
        <v>213</v>
      </c>
      <c r="C236" s="36">
        <v>106</v>
      </c>
      <c r="D236" s="44" t="str">
        <f>IF($B236="N/A","N/A",IF(C236&gt;10,"No",IF(C236&lt;-10,"No","Yes")))</f>
        <v>N/A</v>
      </c>
      <c r="E236" s="36">
        <v>194</v>
      </c>
      <c r="F236" s="44" t="str">
        <f>IF($B236="N/A","N/A",IF(E236&gt;10,"No",IF(E236&lt;-10,"No","Yes")))</f>
        <v>N/A</v>
      </c>
      <c r="G236" s="36">
        <v>712</v>
      </c>
      <c r="H236" s="44" t="str">
        <f>IF($B236="N/A","N/A",IF(G236&gt;10,"No",IF(G236&lt;-10,"No","Yes")))</f>
        <v>N/A</v>
      </c>
      <c r="I236" s="12">
        <v>83.02</v>
      </c>
      <c r="J236" s="12">
        <v>267</v>
      </c>
      <c r="K236" s="45" t="s">
        <v>739</v>
      </c>
      <c r="L236" s="9" t="str">
        <f>IF(J236="Div by 0", "N/A", IF(K236="N/A","N/A", IF(J236&gt;VALUE(MID(K236,1,2)), "No", IF(J236&lt;-1*VALUE(MID(K236,1,2)), "No", "Yes"))))</f>
        <v>No</v>
      </c>
    </row>
    <row r="237" spans="1:12" x14ac:dyDescent="0.2">
      <c r="A237" s="18" t="s">
        <v>1088</v>
      </c>
      <c r="B237" s="35" t="s">
        <v>213</v>
      </c>
      <c r="C237" s="36">
        <v>23528</v>
      </c>
      <c r="D237" s="44" t="str">
        <f t="shared" ref="D237:D242" si="63">IF($B237="N/A","N/A",IF(C237&gt;10,"No",IF(C237&lt;-10,"No","Yes")))</f>
        <v>N/A</v>
      </c>
      <c r="E237" s="36">
        <v>23824</v>
      </c>
      <c r="F237" s="44" t="str">
        <f t="shared" ref="F237:F242" si="64">IF($B237="N/A","N/A",IF(E237&gt;10,"No",IF(E237&lt;-10,"No","Yes")))</f>
        <v>N/A</v>
      </c>
      <c r="G237" s="36">
        <v>26447</v>
      </c>
      <c r="H237" s="44" t="str">
        <f>IF($B237="N/A","N/A",IF(G237&gt;10,"No",IF(G237&lt;-10,"No","Yes")))</f>
        <v>N/A</v>
      </c>
      <c r="I237" s="12">
        <v>1.258</v>
      </c>
      <c r="J237" s="12">
        <v>11.01</v>
      </c>
      <c r="K237" s="45" t="s">
        <v>739</v>
      </c>
      <c r="L237" s="9" t="str">
        <f>IF(J237="Div by 0", "N/A", IF(OR(J237="N/A",K237="N/A"),"N/A", IF(J237&gt;VALUE(MID(K237,1,2)), "No", IF(J237&lt;-1*VALUE(MID(K237,1,2)), "No", "Yes"))))</f>
        <v>Yes</v>
      </c>
    </row>
    <row r="238" spans="1:12" ht="25.5" x14ac:dyDescent="0.2">
      <c r="A238" s="18" t="s">
        <v>1089</v>
      </c>
      <c r="B238" s="35" t="s">
        <v>213</v>
      </c>
      <c r="C238" s="8" t="s">
        <v>213</v>
      </c>
      <c r="D238" s="44" t="str">
        <f t="shared" si="63"/>
        <v>N/A</v>
      </c>
      <c r="E238" s="8">
        <v>100</v>
      </c>
      <c r="F238" s="44" t="str">
        <f t="shared" si="64"/>
        <v>N/A</v>
      </c>
      <c r="G238" s="8">
        <v>100</v>
      </c>
      <c r="H238" s="44" t="str">
        <f t="shared" ref="H238:H242" si="65">IF($B238="N/A","N/A",IF(G238&gt;10,"No",IF(G238&lt;-10,"No","Yes")))</f>
        <v>N/A</v>
      </c>
      <c r="I238" s="12" t="s">
        <v>213</v>
      </c>
      <c r="J238" s="12">
        <v>0</v>
      </c>
      <c r="K238" s="45" t="s">
        <v>213</v>
      </c>
      <c r="L238" s="9" t="str">
        <f t="shared" ref="L238:L242" si="66">IF(J238="Div by 0", "N/A", IF(OR(J238="N/A",K238="N/A"),"N/A", IF(J238&gt;VALUE(MID(K238,1,2)), "No", IF(J238&lt;-1*VALUE(MID(K238,1,2)), "No", "Yes"))))</f>
        <v>N/A</v>
      </c>
    </row>
    <row r="239" spans="1:12" ht="25.5" x14ac:dyDescent="0.2">
      <c r="A239" s="19" t="s">
        <v>1090</v>
      </c>
      <c r="B239" s="35" t="s">
        <v>213</v>
      </c>
      <c r="C239" s="36" t="s">
        <v>213</v>
      </c>
      <c r="D239" s="44" t="str">
        <f t="shared" si="63"/>
        <v>N/A</v>
      </c>
      <c r="E239" s="36">
        <v>52</v>
      </c>
      <c r="F239" s="44" t="str">
        <f t="shared" si="64"/>
        <v>N/A</v>
      </c>
      <c r="G239" s="36">
        <v>28</v>
      </c>
      <c r="H239" s="44" t="str">
        <f t="shared" si="65"/>
        <v>N/A</v>
      </c>
      <c r="I239" s="12" t="s">
        <v>213</v>
      </c>
      <c r="J239" s="12">
        <v>-46.2</v>
      </c>
      <c r="K239" s="45" t="s">
        <v>213</v>
      </c>
      <c r="L239" s="9" t="str">
        <f t="shared" si="66"/>
        <v>N/A</v>
      </c>
    </row>
    <row r="240" spans="1:12" ht="25.5" x14ac:dyDescent="0.2">
      <c r="A240" s="18" t="s">
        <v>1091</v>
      </c>
      <c r="B240" s="35" t="s">
        <v>213</v>
      </c>
      <c r="C240" s="8" t="s">
        <v>213</v>
      </c>
      <c r="D240" s="44" t="str">
        <f t="shared" si="63"/>
        <v>N/A</v>
      </c>
      <c r="E240" s="8">
        <v>100</v>
      </c>
      <c r="F240" s="44" t="str">
        <f t="shared" si="64"/>
        <v>N/A</v>
      </c>
      <c r="G240" s="8">
        <v>100</v>
      </c>
      <c r="H240" s="44" t="str">
        <f t="shared" si="65"/>
        <v>N/A</v>
      </c>
      <c r="I240" s="12" t="s">
        <v>213</v>
      </c>
      <c r="J240" s="12">
        <v>0</v>
      </c>
      <c r="K240" s="45" t="s">
        <v>213</v>
      </c>
      <c r="L240" s="9" t="str">
        <f t="shared" si="66"/>
        <v>N/A</v>
      </c>
    </row>
    <row r="241" spans="1:12" x14ac:dyDescent="0.2">
      <c r="A241" s="18" t="s">
        <v>1092</v>
      </c>
      <c r="B241" s="35" t="s">
        <v>213</v>
      </c>
      <c r="C241" s="36" t="s">
        <v>213</v>
      </c>
      <c r="D241" s="44" t="str">
        <f t="shared" si="63"/>
        <v>N/A</v>
      </c>
      <c r="E241" s="36">
        <v>52</v>
      </c>
      <c r="F241" s="44" t="str">
        <f t="shared" si="64"/>
        <v>N/A</v>
      </c>
      <c r="G241" s="36">
        <v>28</v>
      </c>
      <c r="H241" s="44" t="str">
        <f t="shared" si="65"/>
        <v>N/A</v>
      </c>
      <c r="I241" s="12" t="s">
        <v>213</v>
      </c>
      <c r="J241" s="12">
        <v>-46.2</v>
      </c>
      <c r="K241" s="45" t="s">
        <v>213</v>
      </c>
      <c r="L241" s="9" t="str">
        <f t="shared" si="66"/>
        <v>N/A</v>
      </c>
    </row>
    <row r="242" spans="1:12" ht="25.5" x14ac:dyDescent="0.2">
      <c r="A242" s="18" t="s">
        <v>1093</v>
      </c>
      <c r="B242" s="35" t="s">
        <v>213</v>
      </c>
      <c r="C242" s="8" t="s">
        <v>213</v>
      </c>
      <c r="D242" s="44" t="str">
        <f t="shared" si="63"/>
        <v>N/A</v>
      </c>
      <c r="E242" s="8">
        <v>2.1036383681999999</v>
      </c>
      <c r="F242" s="44" t="str">
        <f t="shared" si="64"/>
        <v>N/A</v>
      </c>
      <c r="G242" s="8">
        <v>1.5169645270000001</v>
      </c>
      <c r="H242" s="44" t="str">
        <f t="shared" si="65"/>
        <v>N/A</v>
      </c>
      <c r="I242" s="12" t="s">
        <v>213</v>
      </c>
      <c r="J242" s="12">
        <v>-27.9</v>
      </c>
      <c r="K242" s="45" t="s">
        <v>213</v>
      </c>
      <c r="L242" s="9" t="str">
        <f t="shared" si="66"/>
        <v>N/A</v>
      </c>
    </row>
    <row r="243" spans="1:12" x14ac:dyDescent="0.2">
      <c r="A243" s="6" t="s">
        <v>1094</v>
      </c>
      <c r="B243" s="35" t="s">
        <v>213</v>
      </c>
      <c r="C243" s="36">
        <v>937608</v>
      </c>
      <c r="D243" s="44" t="str">
        <f>IF($B243="N/A","N/A",IF(C243&gt;10,"No",IF(C243&lt;-10,"No","Yes")))</f>
        <v>N/A</v>
      </c>
      <c r="E243" s="36">
        <v>949217</v>
      </c>
      <c r="F243" s="44" t="str">
        <f>IF($B243="N/A","N/A",IF(E243&gt;10,"No",IF(E243&lt;-10,"No","Yes")))</f>
        <v>N/A</v>
      </c>
      <c r="G243" s="36">
        <v>953719</v>
      </c>
      <c r="H243" s="44" t="str">
        <f>IF($B243="N/A","N/A",IF(G243&gt;10,"No",IF(G243&lt;-10,"No","Yes")))</f>
        <v>N/A</v>
      </c>
      <c r="I243" s="12">
        <v>1.238</v>
      </c>
      <c r="J243" s="12">
        <v>0.4743</v>
      </c>
      <c r="K243" s="45" t="s">
        <v>739</v>
      </c>
      <c r="L243" s="9" t="str">
        <f t="shared" ref="L243:L276" si="67">IF(J243="Div by 0", "N/A", IF(K243="N/A","N/A", IF(J243&gt;VALUE(MID(K243,1,2)), "No", IF(J243&lt;-1*VALUE(MID(K243,1,2)), "No", "Yes"))))</f>
        <v>Yes</v>
      </c>
    </row>
    <row r="244" spans="1:12" x14ac:dyDescent="0.2">
      <c r="A244" s="2" t="s">
        <v>1095</v>
      </c>
      <c r="B244" s="35" t="s">
        <v>213</v>
      </c>
      <c r="C244" s="8">
        <v>0.31802440069999999</v>
      </c>
      <c r="D244" s="44" t="str">
        <f>IF($B244="N/A","N/A",IF(C244&gt;10,"No",IF(C244&lt;-10,"No","Yes")))</f>
        <v>N/A</v>
      </c>
      <c r="E244" s="8">
        <v>0.27593643950000002</v>
      </c>
      <c r="F244" s="44" t="str">
        <f>IF($B244="N/A","N/A",IF(E244&gt;10,"No",IF(E244&lt;-10,"No","Yes")))</f>
        <v>N/A</v>
      </c>
      <c r="G244" s="8">
        <v>0.25257392099999998</v>
      </c>
      <c r="H244" s="44" t="str">
        <f>IF($B244="N/A","N/A",IF(G244&gt;10,"No",IF(G244&lt;-10,"No","Yes")))</f>
        <v>N/A</v>
      </c>
      <c r="I244" s="12">
        <v>-13.2</v>
      </c>
      <c r="J244" s="12">
        <v>-8.4700000000000006</v>
      </c>
      <c r="K244" s="45" t="s">
        <v>739</v>
      </c>
      <c r="L244" s="9" t="str">
        <f t="shared" si="67"/>
        <v>Yes</v>
      </c>
    </row>
    <row r="245" spans="1:12" x14ac:dyDescent="0.2">
      <c r="A245" s="2" t="s">
        <v>1096</v>
      </c>
      <c r="B245" s="35" t="s">
        <v>213</v>
      </c>
      <c r="C245" s="8">
        <v>13.358912346</v>
      </c>
      <c r="D245" s="44" t="str">
        <f>IF($B245="N/A","N/A",IF(C245&gt;10,"No",IF(C245&lt;-10,"No","Yes")))</f>
        <v>N/A</v>
      </c>
      <c r="E245" s="8">
        <v>12.340940703999999</v>
      </c>
      <c r="F245" s="44" t="str">
        <f>IF($B245="N/A","N/A",IF(E245&gt;10,"No",IF(E245&lt;-10,"No","Yes")))</f>
        <v>N/A</v>
      </c>
      <c r="G245" s="8">
        <v>12.028395761000001</v>
      </c>
      <c r="H245" s="44" t="str">
        <f>IF($B245="N/A","N/A",IF(G245&gt;10,"No",IF(G245&lt;-10,"No","Yes")))</f>
        <v>N/A</v>
      </c>
      <c r="I245" s="12">
        <v>-7.62</v>
      </c>
      <c r="J245" s="12">
        <v>-2.5299999999999998</v>
      </c>
      <c r="K245" s="45" t="s">
        <v>739</v>
      </c>
      <c r="L245" s="9" t="str">
        <f t="shared" si="67"/>
        <v>Yes</v>
      </c>
    </row>
    <row r="246" spans="1:12" x14ac:dyDescent="0.2">
      <c r="A246" s="2" t="s">
        <v>1097</v>
      </c>
      <c r="B246" s="35" t="s">
        <v>213</v>
      </c>
      <c r="C246" s="8">
        <v>91.643720818999995</v>
      </c>
      <c r="D246" s="44" t="str">
        <f t="shared" ref="D246:D274" si="68">IF($B246="N/A","N/A",IF(C246&gt;10,"No",IF(C246&lt;-10,"No","Yes")))</f>
        <v>N/A</v>
      </c>
      <c r="E246" s="8">
        <v>91.549830666999995</v>
      </c>
      <c r="F246" s="44" t="str">
        <f t="shared" ref="F246:F274" si="69">IF($B246="N/A","N/A",IF(E246&gt;10,"No",IF(E246&lt;-10,"No","Yes")))</f>
        <v>N/A</v>
      </c>
      <c r="G246" s="8">
        <v>91.830105219000004</v>
      </c>
      <c r="H246" s="44" t="str">
        <f t="shared" ref="H246:H274" si="70">IF($B246="N/A","N/A",IF(G246&gt;10,"No",IF(G246&lt;-10,"No","Yes")))</f>
        <v>N/A</v>
      </c>
      <c r="I246" s="12">
        <v>-0.10199999999999999</v>
      </c>
      <c r="J246" s="12">
        <v>0.30609999999999998</v>
      </c>
      <c r="K246" s="45" t="s">
        <v>739</v>
      </c>
      <c r="L246" s="9" t="str">
        <f t="shared" si="67"/>
        <v>Yes</v>
      </c>
    </row>
    <row r="247" spans="1:12" x14ac:dyDescent="0.2">
      <c r="A247" s="2" t="s">
        <v>1098</v>
      </c>
      <c r="B247" s="35" t="s">
        <v>213</v>
      </c>
      <c r="C247" s="8">
        <v>99.159676918000002</v>
      </c>
      <c r="D247" s="44" t="str">
        <f t="shared" si="68"/>
        <v>N/A</v>
      </c>
      <c r="E247" s="8">
        <v>98.775248275999999</v>
      </c>
      <c r="F247" s="44" t="str">
        <f t="shared" si="69"/>
        <v>N/A</v>
      </c>
      <c r="G247" s="8">
        <v>98.942064693999995</v>
      </c>
      <c r="H247" s="44" t="str">
        <f t="shared" si="70"/>
        <v>N/A</v>
      </c>
      <c r="I247" s="12">
        <v>-0.38800000000000001</v>
      </c>
      <c r="J247" s="12">
        <v>0.16889999999999999</v>
      </c>
      <c r="K247" s="45" t="s">
        <v>739</v>
      </c>
      <c r="L247" s="9" t="str">
        <f t="shared" si="67"/>
        <v>Yes</v>
      </c>
    </row>
    <row r="248" spans="1:12" x14ac:dyDescent="0.2">
      <c r="A248" s="2" t="s">
        <v>1099</v>
      </c>
      <c r="B248" s="35" t="s">
        <v>213</v>
      </c>
      <c r="C248" s="8">
        <v>93.955256353999999</v>
      </c>
      <c r="D248" s="44" t="str">
        <f t="shared" si="68"/>
        <v>N/A</v>
      </c>
      <c r="E248" s="8">
        <v>93.898444717999993</v>
      </c>
      <c r="F248" s="44" t="str">
        <f t="shared" si="69"/>
        <v>N/A</v>
      </c>
      <c r="G248" s="8">
        <v>94.041955754</v>
      </c>
      <c r="H248" s="44" t="str">
        <f t="shared" si="70"/>
        <v>N/A</v>
      </c>
      <c r="I248" s="12">
        <v>-0.06</v>
      </c>
      <c r="J248" s="12">
        <v>0.15279999999999999</v>
      </c>
      <c r="K248" s="45" t="s">
        <v>739</v>
      </c>
      <c r="L248" s="9" t="str">
        <f t="shared" si="67"/>
        <v>Yes</v>
      </c>
    </row>
    <row r="249" spans="1:12" x14ac:dyDescent="0.2">
      <c r="A249" s="6" t="s">
        <v>1100</v>
      </c>
      <c r="B249" s="35" t="s">
        <v>213</v>
      </c>
      <c r="C249" s="36">
        <v>174819</v>
      </c>
      <c r="D249" s="44" t="str">
        <f t="shared" si="68"/>
        <v>N/A</v>
      </c>
      <c r="E249" s="36">
        <v>0</v>
      </c>
      <c r="F249" s="44" t="str">
        <f t="shared" si="69"/>
        <v>N/A</v>
      </c>
      <c r="G249" s="36">
        <v>0</v>
      </c>
      <c r="H249" s="44" t="str">
        <f t="shared" si="70"/>
        <v>N/A</v>
      </c>
      <c r="I249" s="12">
        <v>-100</v>
      </c>
      <c r="J249" s="12" t="s">
        <v>1747</v>
      </c>
      <c r="K249" s="45" t="s">
        <v>739</v>
      </c>
      <c r="L249" s="9" t="str">
        <f t="shared" si="67"/>
        <v>N/A</v>
      </c>
    </row>
    <row r="250" spans="1:12" x14ac:dyDescent="0.2">
      <c r="A250" s="2" t="s">
        <v>1101</v>
      </c>
      <c r="B250" s="35" t="s">
        <v>213</v>
      </c>
      <c r="C250" s="8">
        <v>2.7354625500999998</v>
      </c>
      <c r="D250" s="44" t="str">
        <f t="shared" si="68"/>
        <v>N/A</v>
      </c>
      <c r="E250" s="8">
        <v>0</v>
      </c>
      <c r="F250" s="44" t="str">
        <f t="shared" si="69"/>
        <v>N/A</v>
      </c>
      <c r="G250" s="8">
        <v>0</v>
      </c>
      <c r="H250" s="44" t="str">
        <f t="shared" si="70"/>
        <v>N/A</v>
      </c>
      <c r="I250" s="12">
        <v>-100</v>
      </c>
      <c r="J250" s="12" t="s">
        <v>1747</v>
      </c>
      <c r="K250" s="45" t="s">
        <v>739</v>
      </c>
      <c r="L250" s="9" t="str">
        <f t="shared" si="67"/>
        <v>N/A</v>
      </c>
    </row>
    <row r="251" spans="1:12" x14ac:dyDescent="0.2">
      <c r="A251" s="2" t="s">
        <v>1102</v>
      </c>
      <c r="B251" s="35" t="s">
        <v>213</v>
      </c>
      <c r="C251" s="8">
        <v>29.957958501</v>
      </c>
      <c r="D251" s="44" t="str">
        <f t="shared" si="68"/>
        <v>N/A</v>
      </c>
      <c r="E251" s="8">
        <v>0</v>
      </c>
      <c r="F251" s="44" t="str">
        <f t="shared" si="69"/>
        <v>N/A</v>
      </c>
      <c r="G251" s="8">
        <v>0</v>
      </c>
      <c r="H251" s="44" t="str">
        <f t="shared" si="70"/>
        <v>N/A</v>
      </c>
      <c r="I251" s="12">
        <v>-100</v>
      </c>
      <c r="J251" s="12" t="s">
        <v>1747</v>
      </c>
      <c r="K251" s="45" t="s">
        <v>739</v>
      </c>
      <c r="L251" s="9" t="str">
        <f t="shared" si="67"/>
        <v>N/A</v>
      </c>
    </row>
    <row r="252" spans="1:12" x14ac:dyDescent="0.2">
      <c r="A252" s="2" t="s">
        <v>1103</v>
      </c>
      <c r="B252" s="35" t="s">
        <v>213</v>
      </c>
      <c r="C252" s="8">
        <v>16.547181210000002</v>
      </c>
      <c r="D252" s="44" t="str">
        <f t="shared" si="68"/>
        <v>N/A</v>
      </c>
      <c r="E252" s="8">
        <v>0</v>
      </c>
      <c r="F252" s="44" t="str">
        <f t="shared" si="69"/>
        <v>N/A</v>
      </c>
      <c r="G252" s="8">
        <v>0</v>
      </c>
      <c r="H252" s="44" t="str">
        <f t="shared" si="70"/>
        <v>N/A</v>
      </c>
      <c r="I252" s="12">
        <v>-100</v>
      </c>
      <c r="J252" s="12" t="s">
        <v>1747</v>
      </c>
      <c r="K252" s="45" t="s">
        <v>739</v>
      </c>
      <c r="L252" s="9" t="str">
        <f t="shared" si="67"/>
        <v>N/A</v>
      </c>
    </row>
    <row r="253" spans="1:12" x14ac:dyDescent="0.2">
      <c r="A253" s="2" t="s">
        <v>1104</v>
      </c>
      <c r="B253" s="35" t="s">
        <v>213</v>
      </c>
      <c r="C253" s="8">
        <v>0.20114942529999999</v>
      </c>
      <c r="D253" s="44" t="str">
        <f t="shared" si="68"/>
        <v>N/A</v>
      </c>
      <c r="E253" s="8">
        <v>0</v>
      </c>
      <c r="F253" s="44" t="str">
        <f t="shared" si="69"/>
        <v>N/A</v>
      </c>
      <c r="G253" s="8">
        <v>0</v>
      </c>
      <c r="H253" s="44" t="str">
        <f t="shared" si="70"/>
        <v>N/A</v>
      </c>
      <c r="I253" s="12">
        <v>-100</v>
      </c>
      <c r="J253" s="12" t="s">
        <v>1747</v>
      </c>
      <c r="K253" s="45" t="s">
        <v>739</v>
      </c>
      <c r="L253" s="9" t="str">
        <f t="shared" si="67"/>
        <v>N/A</v>
      </c>
    </row>
    <row r="254" spans="1:12" x14ac:dyDescent="0.2">
      <c r="A254" s="2" t="s">
        <v>1105</v>
      </c>
      <c r="B254" s="35" t="s">
        <v>213</v>
      </c>
      <c r="C254" s="8">
        <v>58.478769470000003</v>
      </c>
      <c r="D254" s="44" t="str">
        <f t="shared" si="68"/>
        <v>N/A</v>
      </c>
      <c r="E254" s="8" t="s">
        <v>1747</v>
      </c>
      <c r="F254" s="44" t="str">
        <f t="shared" si="69"/>
        <v>N/A</v>
      </c>
      <c r="G254" s="8" t="s">
        <v>1747</v>
      </c>
      <c r="H254" s="44" t="str">
        <f t="shared" si="70"/>
        <v>N/A</v>
      </c>
      <c r="I254" s="12" t="s">
        <v>1747</v>
      </c>
      <c r="J254" s="12" t="s">
        <v>1747</v>
      </c>
      <c r="K254" s="45" t="s">
        <v>739</v>
      </c>
      <c r="L254" s="9" t="str">
        <f t="shared" si="67"/>
        <v>N/A</v>
      </c>
    </row>
    <row r="255" spans="1:12" x14ac:dyDescent="0.2">
      <c r="A255" s="2" t="s">
        <v>1106</v>
      </c>
      <c r="B255" s="35" t="s">
        <v>213</v>
      </c>
      <c r="C255" s="8">
        <v>58.478769470000003</v>
      </c>
      <c r="D255" s="44" t="str">
        <f t="shared" si="68"/>
        <v>N/A</v>
      </c>
      <c r="E255" s="8" t="s">
        <v>1747</v>
      </c>
      <c r="F255" s="44" t="str">
        <f t="shared" si="69"/>
        <v>N/A</v>
      </c>
      <c r="G255" s="8" t="s">
        <v>1747</v>
      </c>
      <c r="H255" s="44" t="str">
        <f t="shared" si="70"/>
        <v>N/A</v>
      </c>
      <c r="I255" s="12" t="s">
        <v>1747</v>
      </c>
      <c r="J255" s="12" t="s">
        <v>1747</v>
      </c>
      <c r="K255" s="45" t="s">
        <v>739</v>
      </c>
      <c r="L255" s="9" t="str">
        <f>IF(J255="Div by 0", "N/A", IF(OR(J255="N/A",K255="N/A"),"N/A", IF(J255&gt;VALUE(MID(K255,1,2)), "No", IF(J255&lt;-1*VALUE(MID(K255,1,2)), "No", "Yes"))))</f>
        <v>N/A</v>
      </c>
    </row>
    <row r="256" spans="1:12" x14ac:dyDescent="0.2">
      <c r="A256" s="6" t="s">
        <v>1107</v>
      </c>
      <c r="B256" s="35" t="s">
        <v>213</v>
      </c>
      <c r="C256" s="36">
        <v>0</v>
      </c>
      <c r="D256" s="44" t="str">
        <f t="shared" si="68"/>
        <v>N/A</v>
      </c>
      <c r="E256" s="36">
        <v>0</v>
      </c>
      <c r="F256" s="44" t="str">
        <f t="shared" si="69"/>
        <v>N/A</v>
      </c>
      <c r="G256" s="36">
        <v>0</v>
      </c>
      <c r="H256" s="44" t="str">
        <f t="shared" si="70"/>
        <v>N/A</v>
      </c>
      <c r="I256" s="12" t="s">
        <v>1747</v>
      </c>
      <c r="J256" s="12" t="s">
        <v>1747</v>
      </c>
      <c r="K256" s="45" t="s">
        <v>739</v>
      </c>
      <c r="L256" s="9" t="str">
        <f t="shared" si="67"/>
        <v>N/A</v>
      </c>
    </row>
    <row r="257" spans="1:12" x14ac:dyDescent="0.2">
      <c r="A257" s="2" t="s">
        <v>1108</v>
      </c>
      <c r="B257" s="35" t="s">
        <v>213</v>
      </c>
      <c r="C257" s="8">
        <v>0</v>
      </c>
      <c r="D257" s="44" t="str">
        <f t="shared" si="68"/>
        <v>N/A</v>
      </c>
      <c r="E257" s="8">
        <v>0</v>
      </c>
      <c r="F257" s="44" t="str">
        <f t="shared" si="69"/>
        <v>N/A</v>
      </c>
      <c r="G257" s="8">
        <v>0</v>
      </c>
      <c r="H257" s="44" t="str">
        <f t="shared" si="70"/>
        <v>N/A</v>
      </c>
      <c r="I257" s="12" t="s">
        <v>1747</v>
      </c>
      <c r="J257" s="12" t="s">
        <v>1747</v>
      </c>
      <c r="K257" s="45" t="s">
        <v>739</v>
      </c>
      <c r="L257" s="9" t="str">
        <f t="shared" si="67"/>
        <v>N/A</v>
      </c>
    </row>
    <row r="258" spans="1:12" x14ac:dyDescent="0.2">
      <c r="A258" s="2" t="s">
        <v>1109</v>
      </c>
      <c r="B258" s="35" t="s">
        <v>213</v>
      </c>
      <c r="C258" s="8">
        <v>0</v>
      </c>
      <c r="D258" s="44" t="str">
        <f t="shared" si="68"/>
        <v>N/A</v>
      </c>
      <c r="E258" s="8">
        <v>0</v>
      </c>
      <c r="F258" s="44" t="str">
        <f t="shared" si="69"/>
        <v>N/A</v>
      </c>
      <c r="G258" s="8">
        <v>0</v>
      </c>
      <c r="H258" s="44" t="str">
        <f t="shared" si="70"/>
        <v>N/A</v>
      </c>
      <c r="I258" s="12" t="s">
        <v>1747</v>
      </c>
      <c r="J258" s="12" t="s">
        <v>1747</v>
      </c>
      <c r="K258" s="45" t="s">
        <v>739</v>
      </c>
      <c r="L258" s="9" t="str">
        <f t="shared" si="67"/>
        <v>N/A</v>
      </c>
    </row>
    <row r="259" spans="1:12" x14ac:dyDescent="0.2">
      <c r="A259" s="2" t="s">
        <v>1110</v>
      </c>
      <c r="B259" s="35" t="s">
        <v>213</v>
      </c>
      <c r="C259" s="8">
        <v>0</v>
      </c>
      <c r="D259" s="44" t="str">
        <f t="shared" si="68"/>
        <v>N/A</v>
      </c>
      <c r="E259" s="8">
        <v>0</v>
      </c>
      <c r="F259" s="44" t="str">
        <f t="shared" si="69"/>
        <v>N/A</v>
      </c>
      <c r="G259" s="8">
        <v>0</v>
      </c>
      <c r="H259" s="44" t="str">
        <f t="shared" si="70"/>
        <v>N/A</v>
      </c>
      <c r="I259" s="12" t="s">
        <v>1747</v>
      </c>
      <c r="J259" s="12" t="s">
        <v>1747</v>
      </c>
      <c r="K259" s="45" t="s">
        <v>739</v>
      </c>
      <c r="L259" s="9" t="str">
        <f t="shared" si="67"/>
        <v>N/A</v>
      </c>
    </row>
    <row r="260" spans="1:12" x14ac:dyDescent="0.2">
      <c r="A260" s="2" t="s">
        <v>1111</v>
      </c>
      <c r="B260" s="35" t="s">
        <v>213</v>
      </c>
      <c r="C260" s="8">
        <v>0</v>
      </c>
      <c r="D260" s="44" t="str">
        <f t="shared" si="68"/>
        <v>N/A</v>
      </c>
      <c r="E260" s="8">
        <v>0</v>
      </c>
      <c r="F260" s="44" t="str">
        <f t="shared" si="69"/>
        <v>N/A</v>
      </c>
      <c r="G260" s="8">
        <v>0</v>
      </c>
      <c r="H260" s="44" t="str">
        <f t="shared" si="70"/>
        <v>N/A</v>
      </c>
      <c r="I260" s="12" t="s">
        <v>1747</v>
      </c>
      <c r="J260" s="12" t="s">
        <v>1747</v>
      </c>
      <c r="K260" s="45" t="s">
        <v>739</v>
      </c>
      <c r="L260" s="9" t="str">
        <f t="shared" si="67"/>
        <v>N/A</v>
      </c>
    </row>
    <row r="261" spans="1:12" x14ac:dyDescent="0.2">
      <c r="A261" s="2" t="s">
        <v>1112</v>
      </c>
      <c r="B261" s="35" t="s">
        <v>213</v>
      </c>
      <c r="C261" s="8" t="s">
        <v>1747</v>
      </c>
      <c r="D261" s="44" t="str">
        <f t="shared" si="68"/>
        <v>N/A</v>
      </c>
      <c r="E261" s="8" t="s">
        <v>1747</v>
      </c>
      <c r="F261" s="44" t="str">
        <f t="shared" si="69"/>
        <v>N/A</v>
      </c>
      <c r="G261" s="8" t="s">
        <v>1747</v>
      </c>
      <c r="H261" s="44" t="str">
        <f t="shared" si="70"/>
        <v>N/A</v>
      </c>
      <c r="I261" s="12" t="s">
        <v>1747</v>
      </c>
      <c r="J261" s="12" t="s">
        <v>1747</v>
      </c>
      <c r="K261" s="45" t="s">
        <v>739</v>
      </c>
      <c r="L261" s="9" t="str">
        <f t="shared" si="67"/>
        <v>N/A</v>
      </c>
    </row>
    <row r="262" spans="1:12" x14ac:dyDescent="0.2">
      <c r="A262" s="2" t="s">
        <v>1113</v>
      </c>
      <c r="B262" s="35" t="s">
        <v>213</v>
      </c>
      <c r="C262" s="8" t="s">
        <v>1747</v>
      </c>
      <c r="D262" s="44" t="str">
        <f t="shared" si="68"/>
        <v>N/A</v>
      </c>
      <c r="E262" s="8" t="s">
        <v>1747</v>
      </c>
      <c r="F262" s="44" t="str">
        <f t="shared" si="69"/>
        <v>N/A</v>
      </c>
      <c r="G262" s="8" t="s">
        <v>1747</v>
      </c>
      <c r="H262" s="44" t="str">
        <f t="shared" si="70"/>
        <v>N/A</v>
      </c>
      <c r="I262" s="12" t="s">
        <v>1747</v>
      </c>
      <c r="J262" s="12" t="s">
        <v>1747</v>
      </c>
      <c r="K262" s="45" t="s">
        <v>739</v>
      </c>
      <c r="L262" s="9" t="str">
        <f>IF(J262="Div by 0", "N/A", IF(OR(J262="N/A",K262="N/A"),"N/A", IF(J262&gt;VALUE(MID(K262,1,2)), "No", IF(J262&lt;-1*VALUE(MID(K262,1,2)), "No", "Yes"))))</f>
        <v>N/A</v>
      </c>
    </row>
    <row r="263" spans="1:12" x14ac:dyDescent="0.2">
      <c r="A263" s="2" t="s">
        <v>1114</v>
      </c>
      <c r="B263" s="35" t="s">
        <v>213</v>
      </c>
      <c r="C263" s="36">
        <v>0</v>
      </c>
      <c r="D263" s="44" t="str">
        <f t="shared" si="68"/>
        <v>N/A</v>
      </c>
      <c r="E263" s="36">
        <v>0</v>
      </c>
      <c r="F263" s="44" t="str">
        <f t="shared" si="69"/>
        <v>N/A</v>
      </c>
      <c r="G263" s="36">
        <v>0</v>
      </c>
      <c r="H263" s="44" t="str">
        <f t="shared" si="70"/>
        <v>N/A</v>
      </c>
      <c r="I263" s="12" t="s">
        <v>1747</v>
      </c>
      <c r="J263" s="12" t="s">
        <v>1747</v>
      </c>
      <c r="K263" s="45" t="s">
        <v>739</v>
      </c>
      <c r="L263" s="9" t="str">
        <f t="shared" si="67"/>
        <v>N/A</v>
      </c>
    </row>
    <row r="264" spans="1:12" x14ac:dyDescent="0.2">
      <c r="A264" s="6" t="s">
        <v>1115</v>
      </c>
      <c r="B264" s="35" t="s">
        <v>213</v>
      </c>
      <c r="C264" s="36">
        <v>0</v>
      </c>
      <c r="D264" s="44" t="str">
        <f t="shared" si="68"/>
        <v>N/A</v>
      </c>
      <c r="E264" s="36">
        <v>0</v>
      </c>
      <c r="F264" s="44" t="str">
        <f t="shared" si="69"/>
        <v>N/A</v>
      </c>
      <c r="G264" s="36">
        <v>0</v>
      </c>
      <c r="H264" s="44" t="str">
        <f t="shared" si="70"/>
        <v>N/A</v>
      </c>
      <c r="I264" s="12" t="s">
        <v>1747</v>
      </c>
      <c r="J264" s="12" t="s">
        <v>1747</v>
      </c>
      <c r="K264" s="45" t="s">
        <v>739</v>
      </c>
      <c r="L264" s="9" t="str">
        <f t="shared" si="67"/>
        <v>N/A</v>
      </c>
    </row>
    <row r="265" spans="1:12" x14ac:dyDescent="0.2">
      <c r="A265" s="2" t="s">
        <v>1116</v>
      </c>
      <c r="B265" s="35" t="s">
        <v>213</v>
      </c>
      <c r="C265" s="8">
        <v>0</v>
      </c>
      <c r="D265" s="44" t="str">
        <f t="shared" si="68"/>
        <v>N/A</v>
      </c>
      <c r="E265" s="8">
        <v>0</v>
      </c>
      <c r="F265" s="44" t="str">
        <f t="shared" si="69"/>
        <v>N/A</v>
      </c>
      <c r="G265" s="8">
        <v>0</v>
      </c>
      <c r="H265" s="44" t="str">
        <f t="shared" si="70"/>
        <v>N/A</v>
      </c>
      <c r="I265" s="12" t="s">
        <v>1747</v>
      </c>
      <c r="J265" s="12" t="s">
        <v>1747</v>
      </c>
      <c r="K265" s="45" t="s">
        <v>739</v>
      </c>
      <c r="L265" s="9" t="str">
        <f t="shared" si="67"/>
        <v>N/A</v>
      </c>
    </row>
    <row r="266" spans="1:12" x14ac:dyDescent="0.2">
      <c r="A266" s="2" t="s">
        <v>1117</v>
      </c>
      <c r="B266" s="35" t="s">
        <v>213</v>
      </c>
      <c r="C266" s="8">
        <v>0</v>
      </c>
      <c r="D266" s="44" t="str">
        <f t="shared" si="68"/>
        <v>N/A</v>
      </c>
      <c r="E266" s="8">
        <v>0</v>
      </c>
      <c r="F266" s="44" t="str">
        <f t="shared" si="69"/>
        <v>N/A</v>
      </c>
      <c r="G266" s="8">
        <v>0</v>
      </c>
      <c r="H266" s="44" t="str">
        <f t="shared" si="70"/>
        <v>N/A</v>
      </c>
      <c r="I266" s="12" t="s">
        <v>1747</v>
      </c>
      <c r="J266" s="12" t="s">
        <v>1747</v>
      </c>
      <c r="K266" s="45" t="s">
        <v>739</v>
      </c>
      <c r="L266" s="9" t="str">
        <f t="shared" si="67"/>
        <v>N/A</v>
      </c>
    </row>
    <row r="267" spans="1:12" x14ac:dyDescent="0.2">
      <c r="A267" s="2" t="s">
        <v>1118</v>
      </c>
      <c r="B267" s="35" t="s">
        <v>213</v>
      </c>
      <c r="C267" s="8">
        <v>0</v>
      </c>
      <c r="D267" s="44" t="str">
        <f t="shared" si="68"/>
        <v>N/A</v>
      </c>
      <c r="E267" s="8">
        <v>0</v>
      </c>
      <c r="F267" s="44" t="str">
        <f t="shared" si="69"/>
        <v>N/A</v>
      </c>
      <c r="G267" s="8">
        <v>0</v>
      </c>
      <c r="H267" s="44" t="str">
        <f t="shared" si="70"/>
        <v>N/A</v>
      </c>
      <c r="I267" s="12" t="s">
        <v>1747</v>
      </c>
      <c r="J267" s="12" t="s">
        <v>1747</v>
      </c>
      <c r="K267" s="45" t="s">
        <v>739</v>
      </c>
      <c r="L267" s="9" t="str">
        <f t="shared" si="67"/>
        <v>N/A</v>
      </c>
    </row>
    <row r="268" spans="1:12" x14ac:dyDescent="0.2">
      <c r="A268" s="2" t="s">
        <v>1119</v>
      </c>
      <c r="B268" s="35" t="s">
        <v>213</v>
      </c>
      <c r="C268" s="8">
        <v>0</v>
      </c>
      <c r="D268" s="44" t="str">
        <f t="shared" si="68"/>
        <v>N/A</v>
      </c>
      <c r="E268" s="8">
        <v>0</v>
      </c>
      <c r="F268" s="44" t="str">
        <f t="shared" si="69"/>
        <v>N/A</v>
      </c>
      <c r="G268" s="8">
        <v>0</v>
      </c>
      <c r="H268" s="44" t="str">
        <f t="shared" si="70"/>
        <v>N/A</v>
      </c>
      <c r="I268" s="12" t="s">
        <v>1747</v>
      </c>
      <c r="J268" s="12" t="s">
        <v>1747</v>
      </c>
      <c r="K268" s="45" t="s">
        <v>739</v>
      </c>
      <c r="L268" s="9" t="str">
        <f t="shared" si="67"/>
        <v>N/A</v>
      </c>
    </row>
    <row r="269" spans="1:12" x14ac:dyDescent="0.2">
      <c r="A269" s="2" t="s">
        <v>1120</v>
      </c>
      <c r="B269" s="35" t="s">
        <v>213</v>
      </c>
      <c r="C269" s="8" t="s">
        <v>1747</v>
      </c>
      <c r="D269" s="44" t="str">
        <f t="shared" si="68"/>
        <v>N/A</v>
      </c>
      <c r="E269" s="8" t="s">
        <v>1747</v>
      </c>
      <c r="F269" s="44" t="str">
        <f t="shared" si="69"/>
        <v>N/A</v>
      </c>
      <c r="G269" s="8" t="s">
        <v>1747</v>
      </c>
      <c r="H269" s="44" t="str">
        <f t="shared" si="70"/>
        <v>N/A</v>
      </c>
      <c r="I269" s="12" t="s">
        <v>1747</v>
      </c>
      <c r="J269" s="12" t="s">
        <v>1747</v>
      </c>
      <c r="K269" s="45" t="s">
        <v>739</v>
      </c>
      <c r="L269" s="9" t="str">
        <f t="shared" si="67"/>
        <v>N/A</v>
      </c>
    </row>
    <row r="270" spans="1:12" x14ac:dyDescent="0.2">
      <c r="A270" s="2" t="s">
        <v>1121</v>
      </c>
      <c r="B270" s="35" t="s">
        <v>213</v>
      </c>
      <c r="C270" s="36">
        <v>0</v>
      </c>
      <c r="D270" s="44" t="str">
        <f t="shared" si="68"/>
        <v>N/A</v>
      </c>
      <c r="E270" s="36">
        <v>0</v>
      </c>
      <c r="F270" s="44" t="str">
        <f t="shared" si="69"/>
        <v>N/A</v>
      </c>
      <c r="G270" s="36">
        <v>0</v>
      </c>
      <c r="H270" s="44" t="str">
        <f t="shared" si="70"/>
        <v>N/A</v>
      </c>
      <c r="I270" s="12" t="s">
        <v>1747</v>
      </c>
      <c r="J270" s="12" t="s">
        <v>1747</v>
      </c>
      <c r="K270" s="45" t="s">
        <v>739</v>
      </c>
      <c r="L270" s="9" t="str">
        <f t="shared" si="67"/>
        <v>N/A</v>
      </c>
    </row>
    <row r="271" spans="1:12" x14ac:dyDescent="0.2">
      <c r="A271" s="2" t="s">
        <v>1122</v>
      </c>
      <c r="B271" s="35" t="s">
        <v>213</v>
      </c>
      <c r="C271" s="36">
        <v>0</v>
      </c>
      <c r="D271" s="44" t="str">
        <f t="shared" si="68"/>
        <v>N/A</v>
      </c>
      <c r="E271" s="36">
        <v>0</v>
      </c>
      <c r="F271" s="44" t="str">
        <f t="shared" si="69"/>
        <v>N/A</v>
      </c>
      <c r="G271" s="36">
        <v>0</v>
      </c>
      <c r="H271" s="44" t="str">
        <f t="shared" si="70"/>
        <v>N/A</v>
      </c>
      <c r="I271" s="12" t="s">
        <v>1747</v>
      </c>
      <c r="J271" s="12" t="s">
        <v>1747</v>
      </c>
      <c r="K271" s="45" t="s">
        <v>739</v>
      </c>
      <c r="L271" s="9" t="str">
        <f t="shared" si="67"/>
        <v>N/A</v>
      </c>
    </row>
    <row r="272" spans="1:12" x14ac:dyDescent="0.2">
      <c r="A272" s="2" t="s">
        <v>1123</v>
      </c>
      <c r="B272" s="35" t="s">
        <v>213</v>
      </c>
      <c r="C272" s="36">
        <v>0</v>
      </c>
      <c r="D272" s="44" t="str">
        <f t="shared" si="68"/>
        <v>N/A</v>
      </c>
      <c r="E272" s="36">
        <v>0</v>
      </c>
      <c r="F272" s="44" t="str">
        <f t="shared" si="69"/>
        <v>N/A</v>
      </c>
      <c r="G272" s="36">
        <v>0</v>
      </c>
      <c r="H272" s="44" t="str">
        <f t="shared" si="70"/>
        <v>N/A</v>
      </c>
      <c r="I272" s="12" t="s">
        <v>1747</v>
      </c>
      <c r="J272" s="12" t="s">
        <v>1747</v>
      </c>
      <c r="K272" s="45" t="s">
        <v>739</v>
      </c>
      <c r="L272" s="9" t="str">
        <f t="shared" si="67"/>
        <v>N/A</v>
      </c>
    </row>
    <row r="273" spans="1:12" x14ac:dyDescent="0.2">
      <c r="A273" s="2" t="s">
        <v>1124</v>
      </c>
      <c r="B273" s="35" t="s">
        <v>213</v>
      </c>
      <c r="C273" s="36">
        <v>0</v>
      </c>
      <c r="D273" s="44" t="str">
        <f t="shared" si="68"/>
        <v>N/A</v>
      </c>
      <c r="E273" s="36">
        <v>0</v>
      </c>
      <c r="F273" s="44" t="str">
        <f t="shared" si="69"/>
        <v>N/A</v>
      </c>
      <c r="G273" s="36">
        <v>0</v>
      </c>
      <c r="H273" s="44" t="str">
        <f t="shared" si="70"/>
        <v>N/A</v>
      </c>
      <c r="I273" s="12" t="s">
        <v>1747</v>
      </c>
      <c r="J273" s="12" t="s">
        <v>1747</v>
      </c>
      <c r="K273" s="45" t="s">
        <v>739</v>
      </c>
      <c r="L273" s="9" t="str">
        <f t="shared" si="67"/>
        <v>N/A</v>
      </c>
    </row>
    <row r="274" spans="1:12" x14ac:dyDescent="0.2">
      <c r="A274" s="79" t="s">
        <v>153</v>
      </c>
      <c r="B274" s="35" t="s">
        <v>213</v>
      </c>
      <c r="C274" s="36">
        <v>0</v>
      </c>
      <c r="D274" s="44" t="str">
        <f t="shared" si="68"/>
        <v>N/A</v>
      </c>
      <c r="E274" s="36">
        <v>0</v>
      </c>
      <c r="F274" s="44" t="str">
        <f t="shared" si="69"/>
        <v>N/A</v>
      </c>
      <c r="G274" s="36">
        <v>0</v>
      </c>
      <c r="H274" s="44" t="str">
        <f t="shared" si="70"/>
        <v>N/A</v>
      </c>
      <c r="I274" s="12" t="s">
        <v>1747</v>
      </c>
      <c r="J274" s="12" t="s">
        <v>1747</v>
      </c>
      <c r="K274" s="45" t="s">
        <v>739</v>
      </c>
      <c r="L274" s="9" t="str">
        <f t="shared" si="67"/>
        <v>N/A</v>
      </c>
    </row>
    <row r="275" spans="1:12" x14ac:dyDescent="0.2">
      <c r="A275" s="2" t="s">
        <v>154</v>
      </c>
      <c r="B275" s="48" t="s">
        <v>217</v>
      </c>
      <c r="C275" s="1">
        <v>0</v>
      </c>
      <c r="D275" s="44" t="str">
        <f t="shared" ref="D275:D276" si="71">IF($B275="N/A","N/A",IF(C275&gt;0,"No",IF(C275&lt;0,"No","Yes")))</f>
        <v>Yes</v>
      </c>
      <c r="E275" s="1">
        <v>0</v>
      </c>
      <c r="F275" s="44" t="str">
        <f t="shared" ref="F275:F276" si="72">IF($B275="N/A","N/A",IF(E275&gt;0,"No",IF(E275&lt;0,"No","Yes")))</f>
        <v>Yes</v>
      </c>
      <c r="G275" s="1">
        <v>1</v>
      </c>
      <c r="H275" s="44" t="str">
        <f t="shared" ref="H275:H276" si="73">IF($B275="N/A","N/A",IF(G275&gt;0,"No",IF(G275&lt;0,"No","Yes")))</f>
        <v>No</v>
      </c>
      <c r="I275" s="12" t="s">
        <v>1747</v>
      </c>
      <c r="J275" s="12" t="s">
        <v>1747</v>
      </c>
      <c r="K275" s="45" t="s">
        <v>739</v>
      </c>
      <c r="L275" s="9" t="str">
        <f t="shared" si="67"/>
        <v>N/A</v>
      </c>
    </row>
    <row r="276" spans="1:12" x14ac:dyDescent="0.2">
      <c r="A276" s="2" t="s">
        <v>155</v>
      </c>
      <c r="B276" s="48" t="s">
        <v>217</v>
      </c>
      <c r="C276" s="1">
        <v>0</v>
      </c>
      <c r="D276" s="44" t="str">
        <f t="shared" si="71"/>
        <v>Yes</v>
      </c>
      <c r="E276" s="1">
        <v>0</v>
      </c>
      <c r="F276" s="44" t="str">
        <f t="shared" si="72"/>
        <v>Yes</v>
      </c>
      <c r="G276" s="1">
        <v>1</v>
      </c>
      <c r="H276" s="44" t="str">
        <f t="shared" si="73"/>
        <v>No</v>
      </c>
      <c r="I276" s="12" t="s">
        <v>1747</v>
      </c>
      <c r="J276" s="12" t="s">
        <v>1747</v>
      </c>
      <c r="K276" s="45" t="s">
        <v>739</v>
      </c>
      <c r="L276" s="9" t="str">
        <f t="shared" si="67"/>
        <v>N/A</v>
      </c>
    </row>
    <row r="277" spans="1:12" x14ac:dyDescent="0.2">
      <c r="A277" s="18" t="s">
        <v>693</v>
      </c>
      <c r="B277" s="1" t="s">
        <v>213</v>
      </c>
      <c r="C277" s="1">
        <v>1089282</v>
      </c>
      <c r="D277" s="11" t="str">
        <f t="shared" ref="D277:D284" si="74">IF($B277="N/A","N/A",IF(C277&gt;10,"No",IF(C277&lt;-10,"No","Yes")))</f>
        <v>N/A</v>
      </c>
      <c r="E277" s="1">
        <v>1123499</v>
      </c>
      <c r="F277" s="11" t="str">
        <f t="shared" ref="F277:F278" si="75">IF($B277="N/A","N/A",IF(E277&gt;10,"No",IF(E277&lt;-10,"No","Yes")))</f>
        <v>N/A</v>
      </c>
      <c r="G277" s="1">
        <v>1153287</v>
      </c>
      <c r="H277" s="11" t="str">
        <f t="shared" ref="H277:H278" si="76">IF($B277="N/A","N/A",IF(G277&gt;10,"No",IF(G277&lt;-10,"No","Yes")))</f>
        <v>N/A</v>
      </c>
      <c r="I277" s="12">
        <v>3.141</v>
      </c>
      <c r="J277" s="12">
        <v>2.6509999999999998</v>
      </c>
      <c r="K277" s="1" t="s">
        <v>213</v>
      </c>
      <c r="L277" s="9" t="str">
        <f t="shared" ref="L277:L278" si="77">IF(J277="Div by 0", "N/A", IF(K277="N/A","N/A", IF(J277&gt;VALUE(MID(K277,1,2)), "No", IF(J277&lt;-1*VALUE(MID(K277,1,2)), "No", "Yes"))))</f>
        <v>N/A</v>
      </c>
    </row>
    <row r="278" spans="1:12" x14ac:dyDescent="0.2">
      <c r="A278" s="18" t="s">
        <v>694</v>
      </c>
      <c r="B278" s="1" t="s">
        <v>213</v>
      </c>
      <c r="C278" s="1">
        <v>898615.16666999995</v>
      </c>
      <c r="D278" s="11" t="str">
        <f t="shared" si="74"/>
        <v>N/A</v>
      </c>
      <c r="E278" s="1">
        <v>902118.5</v>
      </c>
      <c r="F278" s="11" t="str">
        <f t="shared" si="75"/>
        <v>N/A</v>
      </c>
      <c r="G278" s="1">
        <v>935047</v>
      </c>
      <c r="H278" s="11" t="str">
        <f t="shared" si="76"/>
        <v>N/A</v>
      </c>
      <c r="I278" s="12">
        <v>0.38990000000000002</v>
      </c>
      <c r="J278" s="12">
        <v>3.65</v>
      </c>
      <c r="K278" s="1" t="s">
        <v>213</v>
      </c>
      <c r="L278" s="9" t="str">
        <f t="shared" si="77"/>
        <v>N/A</v>
      </c>
    </row>
    <row r="279" spans="1:12" x14ac:dyDescent="0.2">
      <c r="A279" s="18" t="s">
        <v>695</v>
      </c>
      <c r="B279" s="1" t="s">
        <v>213</v>
      </c>
      <c r="C279" s="1">
        <v>0</v>
      </c>
      <c r="D279" s="11" t="str">
        <f t="shared" si="74"/>
        <v>N/A</v>
      </c>
      <c r="E279" s="1">
        <v>0</v>
      </c>
      <c r="F279" s="11" t="str">
        <f t="shared" ref="F279:F284" si="78">IF($B279="N/A","N/A",IF(E279&gt;10,"No",IF(E279&lt;-10,"No","Yes")))</f>
        <v>N/A</v>
      </c>
      <c r="G279" s="1">
        <v>0</v>
      </c>
      <c r="H279" s="11" t="str">
        <f t="shared" ref="H279:H284" si="79">IF($B279="N/A","N/A",IF(G279&gt;10,"No",IF(G279&lt;-10,"No","Yes")))</f>
        <v>N/A</v>
      </c>
      <c r="I279" s="12" t="s">
        <v>1747</v>
      </c>
      <c r="J279" s="12" t="s">
        <v>1747</v>
      </c>
      <c r="K279" s="1" t="s">
        <v>213</v>
      </c>
      <c r="L279" s="9" t="str">
        <f t="shared" ref="L279:L285" si="80">IF(J279="Div by 0", "N/A", IF(K279="N/A","N/A", IF(J279&gt;VALUE(MID(K279,1,2)), "No", IF(J279&lt;-1*VALUE(MID(K279,1,2)), "No", "Yes"))))</f>
        <v>N/A</v>
      </c>
    </row>
    <row r="280" spans="1:12" x14ac:dyDescent="0.2">
      <c r="A280" s="18" t="s">
        <v>696</v>
      </c>
      <c r="B280" s="1" t="s">
        <v>213</v>
      </c>
      <c r="C280" s="1">
        <v>0</v>
      </c>
      <c r="D280" s="11" t="str">
        <f t="shared" si="74"/>
        <v>N/A</v>
      </c>
      <c r="E280" s="1">
        <v>0</v>
      </c>
      <c r="F280" s="11" t="str">
        <f t="shared" si="78"/>
        <v>N/A</v>
      </c>
      <c r="G280" s="1">
        <v>0</v>
      </c>
      <c r="H280" s="11" t="str">
        <f t="shared" si="79"/>
        <v>N/A</v>
      </c>
      <c r="I280" s="12" t="s">
        <v>1747</v>
      </c>
      <c r="J280" s="12" t="s">
        <v>1747</v>
      </c>
      <c r="K280" s="1" t="s">
        <v>213</v>
      </c>
      <c r="L280" s="9" t="str">
        <f t="shared" si="80"/>
        <v>N/A</v>
      </c>
    </row>
    <row r="281" spans="1:12" x14ac:dyDescent="0.2">
      <c r="A281" s="18" t="s">
        <v>697</v>
      </c>
      <c r="B281" s="1" t="s">
        <v>213</v>
      </c>
      <c r="C281" s="1">
        <v>0</v>
      </c>
      <c r="D281" s="11" t="str">
        <f t="shared" si="74"/>
        <v>N/A</v>
      </c>
      <c r="E281" s="1">
        <v>0</v>
      </c>
      <c r="F281" s="11" t="str">
        <f t="shared" si="78"/>
        <v>N/A</v>
      </c>
      <c r="G281" s="1">
        <v>0</v>
      </c>
      <c r="H281" s="11" t="str">
        <f t="shared" si="79"/>
        <v>N/A</v>
      </c>
      <c r="I281" s="12" t="s">
        <v>1747</v>
      </c>
      <c r="J281" s="12" t="s">
        <v>1747</v>
      </c>
      <c r="K281" s="1" t="s">
        <v>213</v>
      </c>
      <c r="L281" s="9" t="str">
        <f t="shared" si="80"/>
        <v>N/A</v>
      </c>
    </row>
    <row r="282" spans="1:12" x14ac:dyDescent="0.2">
      <c r="A282" s="18" t="s">
        <v>698</v>
      </c>
      <c r="B282" s="1" t="s">
        <v>213</v>
      </c>
      <c r="C282" s="1">
        <v>43449</v>
      </c>
      <c r="D282" s="11" t="str">
        <f t="shared" si="74"/>
        <v>N/A</v>
      </c>
      <c r="E282" s="1">
        <v>48517</v>
      </c>
      <c r="F282" s="11" t="str">
        <f t="shared" si="78"/>
        <v>N/A</v>
      </c>
      <c r="G282" s="1">
        <v>44428</v>
      </c>
      <c r="H282" s="11" t="str">
        <f t="shared" si="79"/>
        <v>N/A</v>
      </c>
      <c r="I282" s="12">
        <v>11.66</v>
      </c>
      <c r="J282" s="12">
        <v>-8.43</v>
      </c>
      <c r="K282" s="1" t="s">
        <v>213</v>
      </c>
      <c r="L282" s="9" t="str">
        <f t="shared" si="80"/>
        <v>N/A</v>
      </c>
    </row>
    <row r="283" spans="1:12" x14ac:dyDescent="0.2">
      <c r="A283" s="18" t="s">
        <v>699</v>
      </c>
      <c r="B283" s="1" t="s">
        <v>213</v>
      </c>
      <c r="C283" s="1">
        <v>68852</v>
      </c>
      <c r="D283" s="11" t="str">
        <f t="shared" si="74"/>
        <v>N/A</v>
      </c>
      <c r="E283" s="1">
        <v>77315</v>
      </c>
      <c r="F283" s="11" t="str">
        <f t="shared" si="78"/>
        <v>N/A</v>
      </c>
      <c r="G283" s="1">
        <v>79535</v>
      </c>
      <c r="H283" s="11" t="str">
        <f t="shared" si="79"/>
        <v>N/A</v>
      </c>
      <c r="I283" s="12">
        <v>12.29</v>
      </c>
      <c r="J283" s="12">
        <v>2.871</v>
      </c>
      <c r="K283" s="1" t="s">
        <v>213</v>
      </c>
      <c r="L283" s="9" t="str">
        <f t="shared" si="80"/>
        <v>N/A</v>
      </c>
    </row>
    <row r="284" spans="1:12" ht="25.5" x14ac:dyDescent="0.2">
      <c r="A284" s="18" t="s">
        <v>700</v>
      </c>
      <c r="B284" s="1" t="s">
        <v>213</v>
      </c>
      <c r="C284" s="1">
        <v>50647.166666999998</v>
      </c>
      <c r="D284" s="11" t="str">
        <f t="shared" si="74"/>
        <v>N/A</v>
      </c>
      <c r="E284" s="1">
        <v>56437.25</v>
      </c>
      <c r="F284" s="11" t="str">
        <f t="shared" si="78"/>
        <v>N/A</v>
      </c>
      <c r="G284" s="1">
        <v>57535</v>
      </c>
      <c r="H284" s="11" t="str">
        <f t="shared" si="79"/>
        <v>N/A</v>
      </c>
      <c r="I284" s="12">
        <v>11.43</v>
      </c>
      <c r="J284" s="12">
        <v>1.9450000000000001</v>
      </c>
      <c r="K284" s="1" t="s">
        <v>213</v>
      </c>
      <c r="L284" s="9" t="str">
        <f t="shared" si="80"/>
        <v>N/A</v>
      </c>
    </row>
    <row r="285" spans="1:12" x14ac:dyDescent="0.2">
      <c r="A285" s="18" t="s">
        <v>404</v>
      </c>
      <c r="B285" s="35" t="s">
        <v>290</v>
      </c>
      <c r="C285" s="8">
        <v>24.584264576999999</v>
      </c>
      <c r="D285" s="44" t="str">
        <f>IF($B285="N/A","N/A",IF(C285&lt;=40,"Yes","No"))</f>
        <v>Yes</v>
      </c>
      <c r="E285" s="8">
        <v>25.541446876999998</v>
      </c>
      <c r="F285" s="44" t="str">
        <f>IF($B285="N/A","N/A",IF(E285&lt;=40,"Yes","No"))</f>
        <v>Yes</v>
      </c>
      <c r="G285" s="8">
        <v>22.083047528000002</v>
      </c>
      <c r="H285" s="44" t="str">
        <f>IF($B285="N/A","N/A",IF(G285&lt;=40,"Yes","No"))</f>
        <v>Yes</v>
      </c>
      <c r="I285" s="12">
        <v>3.8929999999999998</v>
      </c>
      <c r="J285" s="12">
        <v>-13.5</v>
      </c>
      <c r="K285" s="45" t="s">
        <v>741</v>
      </c>
      <c r="L285" s="9" t="str">
        <f t="shared" si="80"/>
        <v>Yes</v>
      </c>
    </row>
    <row r="286" spans="1:12" x14ac:dyDescent="0.2">
      <c r="A286" s="18" t="s">
        <v>701</v>
      </c>
      <c r="B286" s="1" t="s">
        <v>213</v>
      </c>
      <c r="C286" s="1">
        <v>41301</v>
      </c>
      <c r="D286" s="11" t="str">
        <f t="shared" ref="D286:D304" si="81">IF($B286="N/A","N/A",IF(C286&gt;10,"No",IF(C286&lt;-10,"No","Yes")))</f>
        <v>N/A</v>
      </c>
      <c r="E286" s="1">
        <v>45121</v>
      </c>
      <c r="F286" s="11" t="str">
        <f t="shared" ref="F286:F287" si="82">IF($B286="N/A","N/A",IF(E286&gt;10,"No",IF(E286&lt;-10,"No","Yes")))</f>
        <v>N/A</v>
      </c>
      <c r="G286" s="1">
        <v>44536</v>
      </c>
      <c r="H286" s="11" t="str">
        <f t="shared" ref="H286:H287" si="83">IF($B286="N/A","N/A",IF(G286&gt;10,"No",IF(G286&lt;-10,"No","Yes")))</f>
        <v>N/A</v>
      </c>
      <c r="I286" s="12">
        <v>9.2490000000000006</v>
      </c>
      <c r="J286" s="12">
        <v>-1.3</v>
      </c>
      <c r="K286" s="1" t="s">
        <v>213</v>
      </c>
      <c r="L286" s="9" t="str">
        <f t="shared" ref="L286:L287" si="84">IF(J286="Div by 0", "N/A", IF(K286="N/A","N/A", IF(J286&gt;VALUE(MID(K286,1,2)), "No", IF(J286&lt;-1*VALUE(MID(K286,1,2)), "No", "Yes"))))</f>
        <v>N/A</v>
      </c>
    </row>
    <row r="287" spans="1:12" x14ac:dyDescent="0.2">
      <c r="A287" s="18" t="s">
        <v>702</v>
      </c>
      <c r="B287" s="1" t="s">
        <v>213</v>
      </c>
      <c r="C287" s="1">
        <v>19790.166667000001</v>
      </c>
      <c r="D287" s="11" t="str">
        <f t="shared" si="81"/>
        <v>N/A</v>
      </c>
      <c r="E287" s="1">
        <v>18520</v>
      </c>
      <c r="F287" s="11" t="str">
        <f t="shared" si="82"/>
        <v>N/A</v>
      </c>
      <c r="G287" s="1">
        <v>19902.666667000001</v>
      </c>
      <c r="H287" s="11" t="str">
        <f t="shared" si="83"/>
        <v>N/A</v>
      </c>
      <c r="I287" s="12">
        <v>-6.42</v>
      </c>
      <c r="J287" s="12">
        <v>7.4660000000000002</v>
      </c>
      <c r="K287" s="1" t="s">
        <v>213</v>
      </c>
      <c r="L287" s="9" t="str">
        <f t="shared" si="84"/>
        <v>N/A</v>
      </c>
    </row>
    <row r="288" spans="1:12" x14ac:dyDescent="0.2">
      <c r="A288" s="18" t="s">
        <v>703</v>
      </c>
      <c r="B288" s="1" t="s">
        <v>213</v>
      </c>
      <c r="C288" s="1">
        <v>23850</v>
      </c>
      <c r="D288" s="11" t="str">
        <f t="shared" si="81"/>
        <v>N/A</v>
      </c>
      <c r="E288" s="1">
        <v>23693</v>
      </c>
      <c r="F288" s="11" t="str">
        <f t="shared" ref="F288:F289" si="85">IF($B288="N/A","N/A",IF(E288&gt;10,"No",IF(E288&lt;-10,"No","Yes")))</f>
        <v>N/A</v>
      </c>
      <c r="G288" s="1">
        <v>22926</v>
      </c>
      <c r="H288" s="11" t="str">
        <f t="shared" ref="H288:H289" si="86">IF($B288="N/A","N/A",IF(G288&gt;10,"No",IF(G288&lt;-10,"No","Yes")))</f>
        <v>N/A</v>
      </c>
      <c r="I288" s="12">
        <v>-0.65800000000000003</v>
      </c>
      <c r="J288" s="12">
        <v>-3.24</v>
      </c>
      <c r="K288" s="1" t="s">
        <v>213</v>
      </c>
      <c r="L288" s="9" t="str">
        <f t="shared" ref="L288:L289" si="87">IF(J288="Div by 0", "N/A", IF(K288="N/A","N/A", IF(J288&gt;VALUE(MID(K288,1,2)), "No", IF(J288&lt;-1*VALUE(MID(K288,1,2)), "No", "Yes"))))</f>
        <v>N/A</v>
      </c>
    </row>
    <row r="289" spans="1:12" x14ac:dyDescent="0.2">
      <c r="A289" s="18" t="s">
        <v>715</v>
      </c>
      <c r="B289" s="1" t="s">
        <v>213</v>
      </c>
      <c r="C289" s="1">
        <v>17368</v>
      </c>
      <c r="D289" s="11" t="str">
        <f t="shared" si="81"/>
        <v>N/A</v>
      </c>
      <c r="E289" s="1">
        <v>15914.25</v>
      </c>
      <c r="F289" s="11" t="str">
        <f t="shared" si="85"/>
        <v>N/A</v>
      </c>
      <c r="G289" s="1">
        <v>16141.416667</v>
      </c>
      <c r="H289" s="11" t="str">
        <f t="shared" si="86"/>
        <v>N/A</v>
      </c>
      <c r="I289" s="12">
        <v>-8.3699999999999992</v>
      </c>
      <c r="J289" s="12">
        <v>1.427</v>
      </c>
      <c r="K289" s="1" t="s">
        <v>213</v>
      </c>
      <c r="L289" s="9" t="str">
        <f t="shared" si="87"/>
        <v>N/A</v>
      </c>
    </row>
    <row r="290" spans="1:12" x14ac:dyDescent="0.2">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1747</v>
      </c>
      <c r="J290" s="12" t="s">
        <v>1747</v>
      </c>
      <c r="K290" s="1" t="s">
        <v>213</v>
      </c>
      <c r="L290" s="9" t="str">
        <f t="shared" ref="L290:L301" si="90">IF(J290="Div by 0", "N/A", IF(K290="N/A","N/A", IF(J290&gt;VALUE(MID(K290,1,2)), "No", IF(J290&lt;-1*VALUE(MID(K290,1,2)), "No", "Yes"))))</f>
        <v>N/A</v>
      </c>
    </row>
    <row r="291" spans="1:12" x14ac:dyDescent="0.2">
      <c r="A291" s="18" t="s">
        <v>705</v>
      </c>
      <c r="B291" s="1" t="s">
        <v>213</v>
      </c>
      <c r="C291" s="1">
        <v>0</v>
      </c>
      <c r="D291" s="11" t="str">
        <f t="shared" si="81"/>
        <v>N/A</v>
      </c>
      <c r="E291" s="1">
        <v>0</v>
      </c>
      <c r="F291" s="11" t="str">
        <f t="shared" si="88"/>
        <v>N/A</v>
      </c>
      <c r="G291" s="1">
        <v>0</v>
      </c>
      <c r="H291" s="11" t="str">
        <f t="shared" si="89"/>
        <v>N/A</v>
      </c>
      <c r="I291" s="12" t="s">
        <v>1747</v>
      </c>
      <c r="J291" s="12" t="s">
        <v>1747</v>
      </c>
      <c r="K291" s="1" t="s">
        <v>213</v>
      </c>
      <c r="L291" s="9" t="str">
        <f t="shared" si="90"/>
        <v>N/A</v>
      </c>
    </row>
    <row r="292" spans="1:12" x14ac:dyDescent="0.2">
      <c r="A292" s="18" t="s">
        <v>723</v>
      </c>
      <c r="B292" s="35" t="s">
        <v>213</v>
      </c>
      <c r="C292" s="13" t="s">
        <v>1747</v>
      </c>
      <c r="D292" s="11" t="str">
        <f t="shared" si="81"/>
        <v>N/A</v>
      </c>
      <c r="E292" s="13" t="s">
        <v>1747</v>
      </c>
      <c r="F292" s="11" t="str">
        <f t="shared" si="88"/>
        <v>N/A</v>
      </c>
      <c r="G292" s="13" t="s">
        <v>1747</v>
      </c>
      <c r="H292" s="11" t="str">
        <f t="shared" si="89"/>
        <v>N/A</v>
      </c>
      <c r="I292" s="12" t="s">
        <v>1747</v>
      </c>
      <c r="J292" s="12" t="s">
        <v>1747</v>
      </c>
      <c r="K292" s="35" t="s">
        <v>213</v>
      </c>
      <c r="L292" s="9" t="str">
        <f t="shared" si="90"/>
        <v>N/A</v>
      </c>
    </row>
    <row r="293" spans="1:12" x14ac:dyDescent="0.2">
      <c r="A293" s="18" t="s">
        <v>716</v>
      </c>
      <c r="B293" s="1" t="s">
        <v>213</v>
      </c>
      <c r="C293" s="1">
        <v>0</v>
      </c>
      <c r="D293" s="11" t="str">
        <f t="shared" si="81"/>
        <v>N/A</v>
      </c>
      <c r="E293" s="1">
        <v>0</v>
      </c>
      <c r="F293" s="11" t="str">
        <f t="shared" si="88"/>
        <v>N/A</v>
      </c>
      <c r="G293" s="1">
        <v>0</v>
      </c>
      <c r="H293" s="11" t="str">
        <f t="shared" si="89"/>
        <v>N/A</v>
      </c>
      <c r="I293" s="12" t="s">
        <v>1747</v>
      </c>
      <c r="J293" s="12" t="s">
        <v>1747</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187</v>
      </c>
      <c r="D296" s="11" t="str">
        <f t="shared" si="81"/>
        <v>N/A</v>
      </c>
      <c r="E296" s="1">
        <v>390</v>
      </c>
      <c r="F296" s="11" t="str">
        <f t="shared" si="88"/>
        <v>N/A</v>
      </c>
      <c r="G296" s="1">
        <v>578</v>
      </c>
      <c r="H296" s="11" t="str">
        <f t="shared" si="89"/>
        <v>N/A</v>
      </c>
      <c r="I296" s="12">
        <v>108.6</v>
      </c>
      <c r="J296" s="12">
        <v>48.21</v>
      </c>
      <c r="K296" s="1" t="s">
        <v>213</v>
      </c>
      <c r="L296" s="9" t="str">
        <f t="shared" si="90"/>
        <v>N/A</v>
      </c>
    </row>
    <row r="297" spans="1:12" x14ac:dyDescent="0.2">
      <c r="A297" s="18" t="s">
        <v>718</v>
      </c>
      <c r="B297" s="1" t="s">
        <v>213</v>
      </c>
      <c r="C297" s="1">
        <v>97.333333332999999</v>
      </c>
      <c r="D297" s="11" t="str">
        <f t="shared" si="81"/>
        <v>N/A</v>
      </c>
      <c r="E297" s="1">
        <v>179.16666667000001</v>
      </c>
      <c r="F297" s="11" t="str">
        <f t="shared" si="88"/>
        <v>N/A</v>
      </c>
      <c r="G297" s="1">
        <v>297.16666666999998</v>
      </c>
      <c r="H297" s="11" t="str">
        <f t="shared" si="89"/>
        <v>N/A</v>
      </c>
      <c r="I297" s="12">
        <v>84.08</v>
      </c>
      <c r="J297" s="12">
        <v>65.86</v>
      </c>
      <c r="K297" s="1" t="s">
        <v>213</v>
      </c>
      <c r="L297" s="9" t="str">
        <f t="shared" si="90"/>
        <v>N/A</v>
      </c>
    </row>
    <row r="298" spans="1:12" x14ac:dyDescent="0.2">
      <c r="A298" s="18" t="s">
        <v>708</v>
      </c>
      <c r="B298" s="1" t="s">
        <v>213</v>
      </c>
      <c r="C298" s="1">
        <v>712</v>
      </c>
      <c r="D298" s="11" t="str">
        <f t="shared" si="81"/>
        <v>N/A</v>
      </c>
      <c r="E298" s="1">
        <v>833</v>
      </c>
      <c r="F298" s="11" t="str">
        <f t="shared" si="88"/>
        <v>N/A</v>
      </c>
      <c r="G298" s="1">
        <v>940</v>
      </c>
      <c r="H298" s="11" t="str">
        <f t="shared" si="89"/>
        <v>N/A</v>
      </c>
      <c r="I298" s="12">
        <v>16.989999999999998</v>
      </c>
      <c r="J298" s="12">
        <v>12.85</v>
      </c>
      <c r="K298" s="1" t="s">
        <v>213</v>
      </c>
      <c r="L298" s="9" t="str">
        <f t="shared" si="90"/>
        <v>N/A</v>
      </c>
    </row>
    <row r="299" spans="1:12" x14ac:dyDescent="0.2">
      <c r="A299" s="18" t="s">
        <v>719</v>
      </c>
      <c r="B299" s="1" t="s">
        <v>213</v>
      </c>
      <c r="C299" s="1">
        <v>419.25</v>
      </c>
      <c r="D299" s="11" t="str">
        <f t="shared" si="81"/>
        <v>N/A</v>
      </c>
      <c r="E299" s="1">
        <v>507.75</v>
      </c>
      <c r="F299" s="11" t="str">
        <f t="shared" si="88"/>
        <v>N/A</v>
      </c>
      <c r="G299" s="1">
        <v>492.58333333000002</v>
      </c>
      <c r="H299" s="11" t="str">
        <f t="shared" si="89"/>
        <v>N/A</v>
      </c>
      <c r="I299" s="12">
        <v>21.11</v>
      </c>
      <c r="J299" s="12">
        <v>-2.99</v>
      </c>
      <c r="K299" s="1" t="s">
        <v>213</v>
      </c>
      <c r="L299" s="9" t="str">
        <f t="shared" si="90"/>
        <v>N/A</v>
      </c>
    </row>
    <row r="300" spans="1:12" x14ac:dyDescent="0.2">
      <c r="A300" s="18" t="s">
        <v>405</v>
      </c>
      <c r="B300" s="1" t="s">
        <v>213</v>
      </c>
      <c r="C300" s="1">
        <v>59966</v>
      </c>
      <c r="D300" s="11" t="str">
        <f t="shared" si="81"/>
        <v>N/A</v>
      </c>
      <c r="E300" s="1">
        <v>55178</v>
      </c>
      <c r="F300" s="11" t="str">
        <f t="shared" si="88"/>
        <v>N/A</v>
      </c>
      <c r="G300" s="1">
        <v>55708</v>
      </c>
      <c r="H300" s="11" t="str">
        <f t="shared" si="89"/>
        <v>N/A</v>
      </c>
      <c r="I300" s="12">
        <v>-7.98</v>
      </c>
      <c r="J300" s="12">
        <v>0.96050000000000002</v>
      </c>
      <c r="K300" s="1" t="s">
        <v>213</v>
      </c>
      <c r="L300" s="9" t="str">
        <f t="shared" si="90"/>
        <v>N/A</v>
      </c>
    </row>
    <row r="301" spans="1:12" x14ac:dyDescent="0.2">
      <c r="A301" s="18" t="s">
        <v>720</v>
      </c>
      <c r="B301" s="1" t="s">
        <v>213</v>
      </c>
      <c r="C301" s="1">
        <v>45057.083333000002</v>
      </c>
      <c r="D301" s="11" t="str">
        <f t="shared" si="81"/>
        <v>N/A</v>
      </c>
      <c r="E301" s="1">
        <v>41519.916666999998</v>
      </c>
      <c r="F301" s="11" t="str">
        <f t="shared" si="88"/>
        <v>N/A</v>
      </c>
      <c r="G301" s="1">
        <v>41236.833333000002</v>
      </c>
      <c r="H301" s="11" t="str">
        <f t="shared" si="89"/>
        <v>N/A</v>
      </c>
      <c r="I301" s="12">
        <v>-7.85</v>
      </c>
      <c r="J301" s="12">
        <v>-0.68200000000000005</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58"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58"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58"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58"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58" t="s">
        <v>714</v>
      </c>
      <c r="B309" s="1" t="s">
        <v>213</v>
      </c>
      <c r="C309" s="1">
        <v>43625</v>
      </c>
      <c r="D309" s="1" t="s">
        <v>213</v>
      </c>
      <c r="E309" s="1">
        <v>48704</v>
      </c>
      <c r="F309" s="1" t="s">
        <v>213</v>
      </c>
      <c r="G309" s="1">
        <v>44615</v>
      </c>
      <c r="H309" s="1" t="s">
        <v>213</v>
      </c>
      <c r="I309" s="12">
        <v>11.64</v>
      </c>
      <c r="J309" s="12">
        <v>-8.4</v>
      </c>
      <c r="K309" s="1" t="s">
        <v>213</v>
      </c>
      <c r="L309" s="9" t="str">
        <f>IF(J309="Div by 0", "N/A", IF(K309="N/A","N/A", IF(J309&gt;VALUE(MID(K309,1,2)), "No", IF(J309&lt;-1*VALUE(MID(K309,1,2)), "No", "Yes"))))</f>
        <v>N/A</v>
      </c>
    </row>
    <row r="310" spans="1:12" x14ac:dyDescent="0.2">
      <c r="A310" s="80" t="s">
        <v>73</v>
      </c>
      <c r="B310" s="35" t="s">
        <v>213</v>
      </c>
      <c r="C310" s="36">
        <v>1044093</v>
      </c>
      <c r="D310" s="44" t="str">
        <f>IF($B310="N/A","N/A",IF(C310&gt;10,"No",IF(C310&lt;-10,"No","Yes")))</f>
        <v>N/A</v>
      </c>
      <c r="E310" s="36">
        <v>1005163</v>
      </c>
      <c r="F310" s="44" t="str">
        <f>IF($B310="N/A","N/A",IF(E310&gt;10,"No",IF(E310&lt;-10,"No","Yes")))</f>
        <v>N/A</v>
      </c>
      <c r="G310" s="36">
        <v>1067501</v>
      </c>
      <c r="H310" s="44" t="str">
        <f>IF($B310="N/A","N/A",IF(G310&gt;10,"No",IF(G310&lt;-10,"No","Yes")))</f>
        <v>N/A</v>
      </c>
      <c r="I310" s="12">
        <v>-3.73</v>
      </c>
      <c r="J310" s="12">
        <v>6.202</v>
      </c>
      <c r="K310" s="45" t="s">
        <v>741</v>
      </c>
      <c r="L310" s="9" t="str">
        <f t="shared" ref="L310:L339" si="92">IF(J310="Div by 0", "N/A", IF(K310="N/A","N/A", IF(J310&gt;VALUE(MID(K310,1,2)), "No", IF(J310&lt;-1*VALUE(MID(K310,1,2)), "No", "Yes"))))</f>
        <v>Yes</v>
      </c>
    </row>
    <row r="311" spans="1:12" x14ac:dyDescent="0.2">
      <c r="A311" s="58" t="s">
        <v>182</v>
      </c>
      <c r="B311" s="35" t="s">
        <v>213</v>
      </c>
      <c r="C311" s="36">
        <v>75138</v>
      </c>
      <c r="D311" s="11" t="str">
        <f t="shared" ref="D311:D314" si="93">IF($B311="N/A","N/A",IF(C311&gt;10,"No",IF(C311&lt;-10,"No","Yes")))</f>
        <v>N/A</v>
      </c>
      <c r="E311" s="36">
        <v>75553</v>
      </c>
      <c r="F311" s="11" t="str">
        <f t="shared" ref="F311:F314" si="94">IF($B311="N/A","N/A",IF(E311&gt;10,"No",IF(E311&lt;-10,"No","Yes")))</f>
        <v>N/A</v>
      </c>
      <c r="G311" s="36">
        <v>81306</v>
      </c>
      <c r="H311" s="11" t="str">
        <f t="shared" ref="H311:H314" si="95">IF($B311="N/A","N/A",IF(G311&gt;10,"No",IF(G311&lt;-10,"No","Yes")))</f>
        <v>N/A</v>
      </c>
      <c r="I311" s="12">
        <v>0.55230000000000001</v>
      </c>
      <c r="J311" s="12">
        <v>7.6150000000000002</v>
      </c>
      <c r="K311" s="45" t="s">
        <v>741</v>
      </c>
      <c r="L311" s="9" t="str">
        <f>IF(J311="Div by 0", "N/A", IF(OR(J311="N/A",K311="N/A"),"N/A", IF(J311&gt;VALUE(MID(K311,1,2)), "No", IF(J311&lt;-1*VALUE(MID(K311,1,2)), "No", "Yes"))))</f>
        <v>Yes</v>
      </c>
    </row>
    <row r="312" spans="1:12" x14ac:dyDescent="0.2">
      <c r="A312" s="58" t="s">
        <v>183</v>
      </c>
      <c r="B312" s="35" t="s">
        <v>213</v>
      </c>
      <c r="C312" s="36">
        <v>160412</v>
      </c>
      <c r="D312" s="11" t="str">
        <f t="shared" si="93"/>
        <v>N/A</v>
      </c>
      <c r="E312" s="36">
        <v>164461</v>
      </c>
      <c r="F312" s="11" t="str">
        <f t="shared" si="94"/>
        <v>N/A</v>
      </c>
      <c r="G312" s="36">
        <v>184293</v>
      </c>
      <c r="H312" s="11" t="str">
        <f t="shared" si="95"/>
        <v>N/A</v>
      </c>
      <c r="I312" s="12">
        <v>2.524</v>
      </c>
      <c r="J312" s="12">
        <v>12.06</v>
      </c>
      <c r="K312" s="45" t="s">
        <v>741</v>
      </c>
      <c r="L312" s="9" t="str">
        <f t="shared" ref="L312:L314" si="96">IF(J312="Div by 0", "N/A", IF(OR(J312="N/A",K312="N/A"),"N/A", IF(J312&gt;VALUE(MID(K312,1,2)), "No", IF(J312&lt;-1*VALUE(MID(K312,1,2)), "No", "Yes"))))</f>
        <v>Yes</v>
      </c>
    </row>
    <row r="313" spans="1:12" x14ac:dyDescent="0.2">
      <c r="A313" s="58" t="s">
        <v>184</v>
      </c>
      <c r="B313" s="35" t="s">
        <v>213</v>
      </c>
      <c r="C313" s="36">
        <v>621514</v>
      </c>
      <c r="D313" s="11" t="str">
        <f t="shared" si="93"/>
        <v>N/A</v>
      </c>
      <c r="E313" s="36">
        <v>597087</v>
      </c>
      <c r="F313" s="11" t="str">
        <f t="shared" si="94"/>
        <v>N/A</v>
      </c>
      <c r="G313" s="36">
        <v>625203</v>
      </c>
      <c r="H313" s="11" t="str">
        <f t="shared" si="95"/>
        <v>N/A</v>
      </c>
      <c r="I313" s="12">
        <v>-3.93</v>
      </c>
      <c r="J313" s="12">
        <v>4.7089999999999996</v>
      </c>
      <c r="K313" s="45" t="s">
        <v>741</v>
      </c>
      <c r="L313" s="9" t="str">
        <f t="shared" si="96"/>
        <v>Yes</v>
      </c>
    </row>
    <row r="314" spans="1:12" x14ac:dyDescent="0.2">
      <c r="A314" s="7" t="s">
        <v>185</v>
      </c>
      <c r="B314" s="35" t="s">
        <v>213</v>
      </c>
      <c r="C314" s="36">
        <v>187029</v>
      </c>
      <c r="D314" s="11" t="str">
        <f t="shared" si="93"/>
        <v>N/A</v>
      </c>
      <c r="E314" s="36">
        <v>168062</v>
      </c>
      <c r="F314" s="11" t="str">
        <f t="shared" si="94"/>
        <v>N/A</v>
      </c>
      <c r="G314" s="36">
        <v>176699</v>
      </c>
      <c r="H314" s="11" t="str">
        <f t="shared" si="95"/>
        <v>N/A</v>
      </c>
      <c r="I314" s="12">
        <v>-10.1</v>
      </c>
      <c r="J314" s="12">
        <v>5.1390000000000002</v>
      </c>
      <c r="K314" s="45" t="s">
        <v>741</v>
      </c>
      <c r="L314" s="9" t="str">
        <f t="shared" si="96"/>
        <v>Yes</v>
      </c>
    </row>
    <row r="315" spans="1:12" x14ac:dyDescent="0.2">
      <c r="A315" s="58" t="s">
        <v>1125</v>
      </c>
      <c r="B315" s="13" t="s">
        <v>213</v>
      </c>
      <c r="C315" s="36">
        <v>616891</v>
      </c>
      <c r="D315" s="9" t="str">
        <f t="shared" ref="D315:F318" si="97">IF($B315="N/A","N/A",IF(C315&lt;0,"No","Yes"))</f>
        <v>N/A</v>
      </c>
      <c r="E315" s="36">
        <v>592862</v>
      </c>
      <c r="F315" s="9" t="str">
        <f t="shared" si="97"/>
        <v>N/A</v>
      </c>
      <c r="G315" s="36">
        <v>620504</v>
      </c>
      <c r="H315" s="9" t="str">
        <f t="shared" ref="H315:H318" si="98">IF($B315="N/A","N/A",IF(G315&lt;0,"No","Yes"))</f>
        <v>N/A</v>
      </c>
      <c r="I315" s="12">
        <v>-3.9</v>
      </c>
      <c r="J315" s="12">
        <v>4.6619999999999999</v>
      </c>
      <c r="K315" s="1" t="s">
        <v>740</v>
      </c>
      <c r="L315" s="9" t="str">
        <f>IF(J315="Div by 0", "N/A", IF(OR(J315="N/A",K315="N/A"),"N/A", IF(J315&gt;VALUE(MID(K315,1,2)), "No", IF(J315&lt;-1*VALUE(MID(K315,1,2)), "No", "Yes"))))</f>
        <v>Yes</v>
      </c>
    </row>
    <row r="316" spans="1:12" x14ac:dyDescent="0.2">
      <c r="A316" s="58" t="s">
        <v>433</v>
      </c>
      <c r="B316" s="13" t="s">
        <v>213</v>
      </c>
      <c r="C316" s="36">
        <v>29828</v>
      </c>
      <c r="D316" s="9" t="str">
        <f t="shared" si="97"/>
        <v>N/A</v>
      </c>
      <c r="E316" s="36">
        <v>26682</v>
      </c>
      <c r="F316" s="9" t="str">
        <f t="shared" si="97"/>
        <v>N/A</v>
      </c>
      <c r="G316" s="36">
        <v>28164</v>
      </c>
      <c r="H316" s="9" t="str">
        <f t="shared" si="98"/>
        <v>N/A</v>
      </c>
      <c r="I316" s="12">
        <v>-10.5</v>
      </c>
      <c r="J316" s="12">
        <v>5.5540000000000003</v>
      </c>
      <c r="K316" s="1" t="s">
        <v>740</v>
      </c>
      <c r="L316" s="9" t="str">
        <f t="shared" ref="L316:L318" si="99">IF(J316="Div by 0", "N/A", IF(OR(J316="N/A",K316="N/A"),"N/A", IF(J316&gt;VALUE(MID(K316,1,2)), "No", IF(J316&lt;-1*VALUE(MID(K316,1,2)), "No", "Yes"))))</f>
        <v>Yes</v>
      </c>
    </row>
    <row r="317" spans="1:12" x14ac:dyDescent="0.2">
      <c r="A317" s="58" t="s">
        <v>434</v>
      </c>
      <c r="B317" s="13" t="s">
        <v>213</v>
      </c>
      <c r="C317" s="36">
        <v>308070</v>
      </c>
      <c r="D317" s="9" t="str">
        <f t="shared" si="97"/>
        <v>N/A</v>
      </c>
      <c r="E317" s="36">
        <v>295616</v>
      </c>
      <c r="F317" s="9" t="str">
        <f t="shared" si="97"/>
        <v>N/A</v>
      </c>
      <c r="G317" s="36">
        <v>323030</v>
      </c>
      <c r="H317" s="9" t="str">
        <f t="shared" si="98"/>
        <v>N/A</v>
      </c>
      <c r="I317" s="12">
        <v>-4.04</v>
      </c>
      <c r="J317" s="12">
        <v>9.2739999999999991</v>
      </c>
      <c r="K317" s="1" t="s">
        <v>740</v>
      </c>
      <c r="L317" s="9" t="str">
        <f t="shared" si="99"/>
        <v>Yes</v>
      </c>
    </row>
    <row r="318" spans="1:12" x14ac:dyDescent="0.2">
      <c r="A318" s="58" t="s">
        <v>1126</v>
      </c>
      <c r="B318" s="13" t="s">
        <v>213</v>
      </c>
      <c r="C318" s="36">
        <v>51508</v>
      </c>
      <c r="D318" s="9" t="str">
        <f t="shared" si="97"/>
        <v>N/A</v>
      </c>
      <c r="E318" s="36">
        <v>53179</v>
      </c>
      <c r="F318" s="9" t="str">
        <f t="shared" si="97"/>
        <v>N/A</v>
      </c>
      <c r="G318" s="36">
        <v>58541</v>
      </c>
      <c r="H318" s="9" t="str">
        <f t="shared" si="98"/>
        <v>N/A</v>
      </c>
      <c r="I318" s="12">
        <v>3.2440000000000002</v>
      </c>
      <c r="J318" s="12">
        <v>10.08</v>
      </c>
      <c r="K318" s="1" t="s">
        <v>740</v>
      </c>
      <c r="L318" s="9" t="str">
        <f t="shared" si="99"/>
        <v>No</v>
      </c>
    </row>
    <row r="319" spans="1:12" x14ac:dyDescent="0.2">
      <c r="A319" s="58" t="s">
        <v>98</v>
      </c>
      <c r="B319" s="35" t="s">
        <v>291</v>
      </c>
      <c r="C319" s="8">
        <v>86.992921128999996</v>
      </c>
      <c r="D319" s="44" t="str">
        <f>IF($B319="N/A","N/A",IF(C319&gt;80,"Yes","No"))</f>
        <v>Yes</v>
      </c>
      <c r="E319" s="8">
        <v>86.945400895000006</v>
      </c>
      <c r="F319" s="44" t="str">
        <f>IF($B319="N/A","N/A",IF(E319&gt;80,"Yes","No"))</f>
        <v>Yes</v>
      </c>
      <c r="G319" s="8">
        <v>87.140152561999997</v>
      </c>
      <c r="H319" s="44" t="str">
        <f>IF($B319="N/A","N/A",IF(G319&gt;80,"Yes","No"))</f>
        <v>Yes</v>
      </c>
      <c r="I319" s="12">
        <v>-5.5E-2</v>
      </c>
      <c r="J319" s="12">
        <v>0.224</v>
      </c>
      <c r="K319" s="45" t="s">
        <v>741</v>
      </c>
      <c r="L319" s="9" t="str">
        <f t="shared" si="92"/>
        <v>Yes</v>
      </c>
    </row>
    <row r="320" spans="1:12" x14ac:dyDescent="0.2">
      <c r="A320" s="58" t="s">
        <v>332</v>
      </c>
      <c r="B320" s="35" t="s">
        <v>278</v>
      </c>
      <c r="C320" s="8">
        <v>0</v>
      </c>
      <c r="D320" s="44" t="str">
        <f>IF($B320="N/A","N/A",IF(C320&gt;=5,"No",IF(C320&lt;0,"No","Yes")))</f>
        <v>Yes</v>
      </c>
      <c r="E320" s="8">
        <v>0</v>
      </c>
      <c r="F320" s="44" t="str">
        <f>IF($B320="N/A","N/A",IF(E320&gt;=5,"No",IF(E320&lt;0,"No","Yes")))</f>
        <v>Yes</v>
      </c>
      <c r="G320" s="8">
        <v>0</v>
      </c>
      <c r="H320" s="44" t="str">
        <f>IF($B320="N/A","N/A",IF(G320&gt;=5,"No",IF(G320&lt;0,"No","Yes")))</f>
        <v>Yes</v>
      </c>
      <c r="I320" s="12" t="s">
        <v>1747</v>
      </c>
      <c r="J320" s="12" t="s">
        <v>1747</v>
      </c>
      <c r="K320" s="45" t="s">
        <v>741</v>
      </c>
      <c r="L320" s="9" t="str">
        <f t="shared" si="92"/>
        <v>N/A</v>
      </c>
    </row>
    <row r="321" spans="1:12" x14ac:dyDescent="0.2">
      <c r="A321" s="58" t="s">
        <v>340</v>
      </c>
      <c r="B321" s="48" t="s">
        <v>278</v>
      </c>
      <c r="C321" s="8">
        <v>4.8131727728999998</v>
      </c>
      <c r="D321" s="44" t="str">
        <f>IF($B321="N/A","N/A",IF(C321&gt;=5,"No",IF(C321&lt;0,"No","Yes")))</f>
        <v>Yes</v>
      </c>
      <c r="E321" s="8">
        <v>5.6978818360999997</v>
      </c>
      <c r="F321" s="44" t="str">
        <f>IF($B321="N/A","N/A",IF(E321&gt;=5,"No",IF(E321&lt;0,"No","Yes")))</f>
        <v>No</v>
      </c>
      <c r="G321" s="8">
        <v>5.4321260588999998</v>
      </c>
      <c r="H321" s="44" t="str">
        <f>IF($B321="N/A","N/A",IF(G321&gt;=5,"No",IF(G321&lt;0,"No","Yes")))</f>
        <v>No</v>
      </c>
      <c r="I321" s="12">
        <v>18.38</v>
      </c>
      <c r="J321" s="12">
        <v>-4.66</v>
      </c>
      <c r="K321" s="45" t="s">
        <v>741</v>
      </c>
      <c r="L321" s="9" t="str">
        <f t="shared" si="92"/>
        <v>Yes</v>
      </c>
    </row>
    <row r="322" spans="1:12" x14ac:dyDescent="0.2">
      <c r="A322" s="58" t="s">
        <v>333</v>
      </c>
      <c r="B322" s="48" t="s">
        <v>278</v>
      </c>
      <c r="C322" s="8">
        <v>1.9999176319</v>
      </c>
      <c r="D322" s="44" t="str">
        <f>IF($B322="N/A","N/A",IF(C322&gt;=5,"No",IF(C322&lt;0,"No","Yes")))</f>
        <v>Yes</v>
      </c>
      <c r="E322" s="8">
        <v>1.6278951772000001</v>
      </c>
      <c r="F322" s="44" t="str">
        <f>IF($B322="N/A","N/A",IF(E322&gt;=5,"No",IF(E322&lt;0,"No","Yes")))</f>
        <v>Yes</v>
      </c>
      <c r="G322" s="8">
        <v>1.8590146519999999</v>
      </c>
      <c r="H322" s="44" t="str">
        <f>IF($B322="N/A","N/A",IF(G322&gt;=5,"No",IF(G322&lt;0,"No","Yes")))</f>
        <v>Yes</v>
      </c>
      <c r="I322" s="12">
        <v>-18.600000000000001</v>
      </c>
      <c r="J322" s="12">
        <v>14.2</v>
      </c>
      <c r="K322" s="45" t="s">
        <v>741</v>
      </c>
      <c r="L322" s="9" t="str">
        <f t="shared" si="92"/>
        <v>Yes</v>
      </c>
    </row>
    <row r="323" spans="1:12" x14ac:dyDescent="0.2">
      <c r="A323" s="58" t="s">
        <v>334</v>
      </c>
      <c r="B323" s="48" t="s">
        <v>292</v>
      </c>
      <c r="C323" s="8">
        <v>1.7198659506</v>
      </c>
      <c r="D323" s="44" t="str">
        <f>IF($B323="N/A","N/A",IF(C323&gt;0,"No",IF(C323&lt;0,"No","Yes")))</f>
        <v>No</v>
      </c>
      <c r="E323" s="8">
        <v>1.4997567559</v>
      </c>
      <c r="F323" s="44" t="str">
        <f>IF($B323="N/A","N/A",IF(E323&gt;0,"No",IF(E323&lt;0,"No","Yes")))</f>
        <v>No</v>
      </c>
      <c r="G323" s="8">
        <v>1.5014505841000001</v>
      </c>
      <c r="H323" s="44" t="str">
        <f>IF($B323="N/A","N/A",IF(G323&gt;0,"No",IF(G323&lt;0,"No","Yes")))</f>
        <v>No</v>
      </c>
      <c r="I323" s="12">
        <v>-12.8</v>
      </c>
      <c r="J323" s="12">
        <v>0.1129</v>
      </c>
      <c r="K323" s="45" t="s">
        <v>741</v>
      </c>
      <c r="L323" s="9" t="str">
        <f t="shared" si="92"/>
        <v>Yes</v>
      </c>
    </row>
    <row r="324" spans="1:12" x14ac:dyDescent="0.2">
      <c r="A324" s="58" t="s">
        <v>335</v>
      </c>
      <c r="B324" s="48" t="s">
        <v>278</v>
      </c>
      <c r="C324" s="8">
        <v>0</v>
      </c>
      <c r="D324" s="44" t="str">
        <f>IF($B324="N/A","N/A",IF(C324&gt;=5,"No",IF(C324&lt;0,"No","Yes")))</f>
        <v>Yes</v>
      </c>
      <c r="E324" s="8">
        <v>0</v>
      </c>
      <c r="F324" s="44" t="str">
        <f>IF($B324="N/A","N/A",IF(E324&gt;=5,"No",IF(E324&lt;0,"No","Yes")))</f>
        <v>Yes</v>
      </c>
      <c r="G324" s="8">
        <v>0</v>
      </c>
      <c r="H324" s="44" t="str">
        <f>IF($B324="N/A","N/A",IF(G324&gt;=5,"No",IF(G324&lt;0,"No","Yes")))</f>
        <v>Yes</v>
      </c>
      <c r="I324" s="12" t="s">
        <v>1747</v>
      </c>
      <c r="J324" s="12" t="s">
        <v>1747</v>
      </c>
      <c r="K324" s="45" t="s">
        <v>741</v>
      </c>
      <c r="L324" s="9" t="str">
        <f t="shared" si="92"/>
        <v>N/A</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1747</v>
      </c>
      <c r="J325" s="12" t="s">
        <v>1747</v>
      </c>
      <c r="K325" s="45" t="s">
        <v>741</v>
      </c>
      <c r="L325" s="9" t="str">
        <f t="shared" si="92"/>
        <v>N/A</v>
      </c>
    </row>
    <row r="326" spans="1:12" x14ac:dyDescent="0.2">
      <c r="A326" s="58" t="s">
        <v>337</v>
      </c>
      <c r="B326" s="48" t="s">
        <v>292</v>
      </c>
      <c r="C326" s="8">
        <v>1.00565754E-2</v>
      </c>
      <c r="D326" s="44" t="str">
        <f t="shared" si="100"/>
        <v>No</v>
      </c>
      <c r="E326" s="8">
        <v>1.6116788999999999E-2</v>
      </c>
      <c r="F326" s="44" t="str">
        <f t="shared" si="101"/>
        <v>No</v>
      </c>
      <c r="G326" s="8">
        <v>2.8946108700000001E-2</v>
      </c>
      <c r="H326" s="44" t="str">
        <f t="shared" si="102"/>
        <v>No</v>
      </c>
      <c r="I326" s="12">
        <v>60.26</v>
      </c>
      <c r="J326" s="12">
        <v>79.599999999999994</v>
      </c>
      <c r="K326" s="45" t="s">
        <v>741</v>
      </c>
      <c r="L326" s="9" t="str">
        <f t="shared" si="92"/>
        <v>No</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1747</v>
      </c>
      <c r="J327" s="12" t="s">
        <v>1747</v>
      </c>
      <c r="K327" s="45" t="s">
        <v>741</v>
      </c>
      <c r="L327" s="9" t="str">
        <f t="shared" si="92"/>
        <v>N/A</v>
      </c>
    </row>
    <row r="328" spans="1:12" x14ac:dyDescent="0.2">
      <c r="A328" s="58" t="s">
        <v>338</v>
      </c>
      <c r="B328" s="48" t="s">
        <v>292</v>
      </c>
      <c r="C328" s="8">
        <v>3.6682556099999999E-2</v>
      </c>
      <c r="D328" s="44" t="str">
        <f>IF($B328="N/A","N/A",IF(C328&gt;0,"No",IF(C328&lt;0,"No","Yes")))</f>
        <v>No</v>
      </c>
      <c r="E328" s="8">
        <v>5.4618007199999999E-2</v>
      </c>
      <c r="F328" s="44" t="str">
        <f>IF($B328="N/A","N/A",IF(E328&gt;0,"No",IF(E328&lt;0,"No","Yes")))</f>
        <v>No</v>
      </c>
      <c r="G328" s="8">
        <v>6.3981204700000002E-2</v>
      </c>
      <c r="H328" s="44" t="str">
        <f>IF($B328="N/A","N/A",IF(G328&gt;0,"No",IF(G328&lt;0,"No","Yes")))</f>
        <v>No</v>
      </c>
      <c r="I328" s="12">
        <v>48.89</v>
      </c>
      <c r="J328" s="12">
        <v>17.14</v>
      </c>
      <c r="K328" s="45" t="s">
        <v>741</v>
      </c>
      <c r="L328" s="9" t="str">
        <f t="shared" si="92"/>
        <v>No</v>
      </c>
    </row>
    <row r="329" spans="1:12" x14ac:dyDescent="0.2">
      <c r="A329" s="58" t="s">
        <v>339</v>
      </c>
      <c r="B329" s="48" t="s">
        <v>292</v>
      </c>
      <c r="C329" s="8">
        <v>4.4273833843999997</v>
      </c>
      <c r="D329" s="44" t="str">
        <f>IF($B329="N/A","N/A",IF(C329&gt;0,"No",IF(C329&lt;0,"No","Yes")))</f>
        <v>No</v>
      </c>
      <c r="E329" s="8">
        <v>4.1583305393999996</v>
      </c>
      <c r="F329" s="44" t="str">
        <f>IF($B329="N/A","N/A",IF(E329&gt;0,"No",IF(E329&lt;0,"No","Yes")))</f>
        <v>No</v>
      </c>
      <c r="G329" s="8">
        <v>3.9743288297000001</v>
      </c>
      <c r="H329" s="44" t="str">
        <f>IF($B329="N/A","N/A",IF(G329&gt;0,"No",IF(G329&lt;0,"No","Yes")))</f>
        <v>No</v>
      </c>
      <c r="I329" s="12">
        <v>-6.08</v>
      </c>
      <c r="J329" s="12">
        <v>-4.42</v>
      </c>
      <c r="K329" s="45" t="s">
        <v>741</v>
      </c>
      <c r="L329" s="9" t="str">
        <f t="shared" si="92"/>
        <v>Yes</v>
      </c>
    </row>
    <row r="330" spans="1:12" x14ac:dyDescent="0.2">
      <c r="A330" s="58" t="s">
        <v>1127</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1747</v>
      </c>
      <c r="J330" s="12" t="s">
        <v>1747</v>
      </c>
      <c r="K330" s="45" t="s">
        <v>741</v>
      </c>
      <c r="L330" s="9" t="str">
        <f t="shared" si="92"/>
        <v>N/A</v>
      </c>
    </row>
    <row r="331" spans="1:12" x14ac:dyDescent="0.2">
      <c r="A331" s="58" t="s">
        <v>1128</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1747</v>
      </c>
      <c r="J331" s="12" t="s">
        <v>1747</v>
      </c>
      <c r="K331" s="45" t="s">
        <v>741</v>
      </c>
      <c r="L331" s="9" t="str">
        <f t="shared" si="92"/>
        <v>N/A</v>
      </c>
    </row>
    <row r="332" spans="1:12" x14ac:dyDescent="0.2">
      <c r="A332" s="58" t="s">
        <v>1129</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1747</v>
      </c>
      <c r="J332" s="12" t="s">
        <v>1747</v>
      </c>
      <c r="K332" s="45" t="s">
        <v>741</v>
      </c>
      <c r="L332" s="9" t="str">
        <f t="shared" si="92"/>
        <v>N/A</v>
      </c>
    </row>
    <row r="333" spans="1:12" x14ac:dyDescent="0.2">
      <c r="A333" s="58" t="s">
        <v>1130</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1747</v>
      </c>
      <c r="J333" s="12" t="s">
        <v>1747</v>
      </c>
      <c r="K333" s="45" t="s">
        <v>741</v>
      </c>
      <c r="L333" s="9" t="str">
        <f t="shared" si="92"/>
        <v>N/A</v>
      </c>
    </row>
    <row r="334" spans="1:12" x14ac:dyDescent="0.2">
      <c r="A334" s="58" t="s">
        <v>1131</v>
      </c>
      <c r="B334" s="35" t="s">
        <v>293</v>
      </c>
      <c r="C334" s="8">
        <v>9.4285662292999994</v>
      </c>
      <c r="D334" s="44" t="str">
        <f>IF($B334="N/A","N/A",IF(C334&gt;15,"No",IF(C334&lt;2,"No","Yes")))</f>
        <v>Yes</v>
      </c>
      <c r="E334" s="8">
        <v>9.1635883930999995</v>
      </c>
      <c r="F334" s="44" t="str">
        <f>IF($B334="N/A","N/A",IF(E334&gt;15,"No",IF(E334&lt;2,"No","Yes")))</f>
        <v>Yes</v>
      </c>
      <c r="G334" s="8">
        <v>10.318210475000001</v>
      </c>
      <c r="H334" s="44" t="str">
        <f>IF($B334="N/A","N/A",IF(G334&gt;15,"No",IF(G334&lt;2,"No","Yes")))</f>
        <v>Yes</v>
      </c>
      <c r="I334" s="12">
        <v>-2.81</v>
      </c>
      <c r="J334" s="12">
        <v>12.6</v>
      </c>
      <c r="K334" s="45" t="s">
        <v>741</v>
      </c>
      <c r="L334" s="9" t="str">
        <f t="shared" si="92"/>
        <v>Yes</v>
      </c>
    </row>
    <row r="335" spans="1:12" x14ac:dyDescent="0.2">
      <c r="A335" s="58" t="s">
        <v>1132</v>
      </c>
      <c r="B335" s="35" t="s">
        <v>213</v>
      </c>
      <c r="C335" s="36">
        <v>0</v>
      </c>
      <c r="D335" s="44" t="str">
        <f>IF($B335="N/A","N/A",IF(C335&gt;10,"No",IF(C335&lt;-10,"No","Yes")))</f>
        <v>N/A</v>
      </c>
      <c r="E335" s="36">
        <v>0</v>
      </c>
      <c r="F335" s="44" t="str">
        <f>IF($B335="N/A","N/A",IF(E335&gt;10,"No",IF(E335&lt;-10,"No","Yes")))</f>
        <v>N/A</v>
      </c>
      <c r="G335" s="36">
        <v>0</v>
      </c>
      <c r="H335" s="44" t="str">
        <f>IF($B335="N/A","N/A",IF(G335&gt;10,"No",IF(G335&lt;-10,"No","Yes")))</f>
        <v>N/A</v>
      </c>
      <c r="I335" s="12" t="s">
        <v>1747</v>
      </c>
      <c r="J335" s="12" t="s">
        <v>1747</v>
      </c>
      <c r="K335" s="45" t="s">
        <v>741</v>
      </c>
      <c r="L335" s="9" t="str">
        <f t="shared" si="92"/>
        <v>N/A</v>
      </c>
    </row>
    <row r="336" spans="1:12" x14ac:dyDescent="0.2">
      <c r="A336" s="58" t="s">
        <v>1687</v>
      </c>
      <c r="B336" s="35" t="s">
        <v>213</v>
      </c>
      <c r="C336" s="36">
        <v>55781</v>
      </c>
      <c r="D336" s="44" t="str">
        <f>IF($B336="N/A","N/A",IF(C336&gt;10,"No",IF(C336&lt;-10,"No","Yes")))</f>
        <v>N/A</v>
      </c>
      <c r="E336" s="36">
        <v>54807</v>
      </c>
      <c r="F336" s="44" t="str">
        <f>IF($B336="N/A","N/A",IF(E336&gt;10,"No",IF(E336&lt;-10,"No","Yes")))</f>
        <v>N/A</v>
      </c>
      <c r="G336" s="36">
        <v>54571</v>
      </c>
      <c r="H336" s="44" t="str">
        <f>IF($B336="N/A","N/A",IF(G336&gt;10,"No",IF(G336&lt;-10,"No","Yes")))</f>
        <v>N/A</v>
      </c>
      <c r="I336" s="12">
        <v>-1.75</v>
      </c>
      <c r="J336" s="12">
        <v>-0.43099999999999999</v>
      </c>
      <c r="K336" s="45" t="s">
        <v>741</v>
      </c>
      <c r="L336" s="9" t="str">
        <f t="shared" si="92"/>
        <v>Yes</v>
      </c>
    </row>
    <row r="337" spans="1:12" x14ac:dyDescent="0.2">
      <c r="A337" s="58" t="s">
        <v>1688</v>
      </c>
      <c r="B337" s="35" t="s">
        <v>213</v>
      </c>
      <c r="C337" s="36">
        <v>644</v>
      </c>
      <c r="D337" s="44" t="str">
        <f>IF($B337="N/A","N/A",IF(C337&gt;10,"No",IF(C337&lt;-10,"No","Yes")))</f>
        <v>N/A</v>
      </c>
      <c r="E337" s="36">
        <v>501</v>
      </c>
      <c r="F337" s="44" t="str">
        <f>IF($B337="N/A","N/A",IF(E337&gt;10,"No",IF(E337&lt;-10,"No","Yes")))</f>
        <v>N/A</v>
      </c>
      <c r="G337" s="36">
        <v>520</v>
      </c>
      <c r="H337" s="44" t="str">
        <f>IF($B337="N/A","N/A",IF(G337&gt;10,"No",IF(G337&lt;-10,"No","Yes")))</f>
        <v>N/A</v>
      </c>
      <c r="I337" s="12">
        <v>-22.2</v>
      </c>
      <c r="J337" s="12">
        <v>3.7919999999999998</v>
      </c>
      <c r="K337" s="45" t="s">
        <v>741</v>
      </c>
      <c r="L337" s="9" t="str">
        <f t="shared" si="92"/>
        <v>Yes</v>
      </c>
    </row>
    <row r="338" spans="1:12" x14ac:dyDescent="0.2">
      <c r="A338" s="58" t="s">
        <v>1689</v>
      </c>
      <c r="B338" s="35" t="s">
        <v>213</v>
      </c>
      <c r="C338" s="36">
        <v>7546</v>
      </c>
      <c r="D338" s="44" t="str">
        <f>IF($B338="N/A","N/A",IF(C338&gt;10,"No",IF(C338&lt;-10,"No","Yes")))</f>
        <v>N/A</v>
      </c>
      <c r="E338" s="36">
        <v>11496</v>
      </c>
      <c r="F338" s="44" t="str">
        <f>IF($B338="N/A","N/A",IF(E338&gt;10,"No",IF(E338&lt;-10,"No","Yes")))</f>
        <v>N/A</v>
      </c>
      <c r="G338" s="36">
        <v>9605</v>
      </c>
      <c r="H338" s="44" t="str">
        <f>IF($B338="N/A","N/A",IF(G338&gt;10,"No",IF(G338&lt;-10,"No","Yes")))</f>
        <v>N/A</v>
      </c>
      <c r="I338" s="12">
        <v>52.35</v>
      </c>
      <c r="J338" s="12">
        <v>-16.399999999999999</v>
      </c>
      <c r="K338" s="45" t="s">
        <v>741</v>
      </c>
      <c r="L338" s="9" t="str">
        <f t="shared" si="92"/>
        <v>No</v>
      </c>
    </row>
    <row r="339" spans="1:12" x14ac:dyDescent="0.2">
      <c r="A339" s="58" t="s">
        <v>1690</v>
      </c>
      <c r="B339" s="35" t="s">
        <v>213</v>
      </c>
      <c r="C339" s="36">
        <v>34</v>
      </c>
      <c r="D339" s="44" t="str">
        <f>IF($B339="N/A","N/A",IF(C339&gt;10,"No",IF(C339&lt;-10,"No","Yes")))</f>
        <v>N/A</v>
      </c>
      <c r="E339" s="36">
        <v>39</v>
      </c>
      <c r="F339" s="44" t="str">
        <f>IF($B339="N/A","N/A",IF(E339&gt;10,"No",IF(E339&lt;-10,"No","Yes")))</f>
        <v>N/A</v>
      </c>
      <c r="G339" s="36">
        <v>36</v>
      </c>
      <c r="H339" s="44" t="str">
        <f>IF($B339="N/A","N/A",IF(G339&gt;10,"No",IF(G339&lt;-10,"No","Yes")))</f>
        <v>N/A</v>
      </c>
      <c r="I339" s="12">
        <v>14.71</v>
      </c>
      <c r="J339" s="12">
        <v>-7.69</v>
      </c>
      <c r="K339" s="45" t="s">
        <v>741</v>
      </c>
      <c r="L339" s="9" t="str">
        <f t="shared" si="92"/>
        <v>Yes</v>
      </c>
    </row>
    <row r="340" spans="1:12" s="21" customFormat="1" ht="12" customHeight="1" x14ac:dyDescent="0.2">
      <c r="A340" s="167" t="s">
        <v>1647</v>
      </c>
      <c r="B340" s="168"/>
      <c r="C340" s="168"/>
      <c r="D340" s="168"/>
      <c r="E340" s="168"/>
      <c r="F340" s="168"/>
      <c r="G340" s="168"/>
      <c r="H340" s="168"/>
      <c r="I340" s="168"/>
      <c r="J340" s="168"/>
      <c r="K340" s="168"/>
      <c r="L340" s="169"/>
    </row>
    <row r="341" spans="1:12" s="21" customFormat="1" ht="12.75" customHeight="1" x14ac:dyDescent="0.2">
      <c r="A341" s="157" t="s">
        <v>1645</v>
      </c>
      <c r="B341" s="158"/>
      <c r="C341" s="158"/>
      <c r="D341" s="158"/>
      <c r="E341" s="158"/>
      <c r="F341" s="158"/>
      <c r="G341" s="158"/>
      <c r="H341" s="158"/>
      <c r="I341" s="158"/>
      <c r="J341" s="158"/>
      <c r="K341" s="158"/>
      <c r="L341" s="159"/>
    </row>
    <row r="342" spans="1:12" s="21" customFormat="1" x14ac:dyDescent="0.2">
      <c r="A342" s="160" t="s">
        <v>1743</v>
      </c>
      <c r="B342" s="160"/>
      <c r="C342" s="160"/>
      <c r="D342" s="160"/>
      <c r="E342" s="160"/>
      <c r="F342" s="160"/>
      <c r="G342" s="160"/>
      <c r="H342" s="160"/>
      <c r="I342" s="160"/>
      <c r="J342" s="160"/>
      <c r="K342" s="160"/>
      <c r="L342" s="161"/>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216" sqref="A216:L216"/>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745</v>
      </c>
    </row>
    <row r="2" spans="1:1" s="114" customFormat="1" x14ac:dyDescent="0.2">
      <c r="A2" s="133" t="s">
        <v>1646</v>
      </c>
    </row>
    <row r="3" spans="1:1" s="114" customFormat="1" x14ac:dyDescent="0.2">
      <c r="A3" s="116" t="s">
        <v>1643</v>
      </c>
    </row>
    <row r="4" spans="1:1" s="114" customFormat="1" x14ac:dyDescent="0.2">
      <c r="A4" s="117" t="s">
        <v>1686</v>
      </c>
    </row>
    <row r="5" spans="1:1" s="114" customFormat="1" x14ac:dyDescent="0.2">
      <c r="A5" s="115" t="s">
        <v>1644</v>
      </c>
    </row>
    <row r="6" spans="1:1" s="114" customFormat="1" x14ac:dyDescent="0.2">
      <c r="A6" s="115" t="s">
        <v>746</v>
      </c>
    </row>
    <row r="7" spans="1:1" x14ac:dyDescent="0.2">
      <c r="A7" s="117" t="s">
        <v>747</v>
      </c>
    </row>
    <row r="8" spans="1:1" x14ac:dyDescent="0.2">
      <c r="A8" s="133" t="s">
        <v>1646</v>
      </c>
    </row>
    <row r="9" spans="1:1" x14ac:dyDescent="0.2">
      <c r="A9" s="113"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7"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24.75" customHeight="1" x14ac:dyDescent="0.2">
      <c r="A2" s="172" t="s">
        <v>1606</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 t="s">
        <v>58</v>
      </c>
      <c r="B6" s="48" t="s">
        <v>213</v>
      </c>
      <c r="C6" s="14">
        <v>5730134622</v>
      </c>
      <c r="D6" s="11" t="str">
        <f t="shared" ref="D6:D12" si="0">IF($B6="N/A","N/A",IF(C6&gt;10,"No",IF(C6&lt;-10,"No","Yes")))</f>
        <v>N/A</v>
      </c>
      <c r="E6" s="14">
        <v>6302309194</v>
      </c>
      <c r="F6" s="11" t="str">
        <f t="shared" ref="F6:F12" si="1">IF($B6="N/A","N/A",IF(E6&gt;10,"No",IF(E6&lt;-10,"No","Yes")))</f>
        <v>N/A</v>
      </c>
      <c r="G6" s="14">
        <v>6402542907</v>
      </c>
      <c r="H6" s="11" t="str">
        <f t="shared" ref="H6:H12" si="2">IF($B6="N/A","N/A",IF(G6&gt;10,"No",IF(G6&lt;-10,"No","Yes")))</f>
        <v>N/A</v>
      </c>
      <c r="I6" s="12">
        <v>9.9849999999999994</v>
      </c>
      <c r="J6" s="12">
        <v>1.59</v>
      </c>
      <c r="K6" s="48" t="s">
        <v>739</v>
      </c>
      <c r="L6" s="9" t="str">
        <f t="shared" ref="L6:L13" si="3">IF(J6="Div by 0", "N/A", IF(K6="N/A","N/A", IF(J6&gt;VALUE(MID(K6,1,2)), "No", IF(J6&lt;-1*VALUE(MID(K6,1,2)), "No", "Yes"))))</f>
        <v>Yes</v>
      </c>
    </row>
    <row r="7" spans="1:12" x14ac:dyDescent="0.2">
      <c r="A7" s="4" t="s">
        <v>1133</v>
      </c>
      <c r="B7" s="48" t="s">
        <v>213</v>
      </c>
      <c r="C7" s="14">
        <v>4616.5937445</v>
      </c>
      <c r="D7" s="11" t="str">
        <f t="shared" si="0"/>
        <v>N/A</v>
      </c>
      <c r="E7" s="14">
        <v>4927.8870113000003</v>
      </c>
      <c r="F7" s="11" t="str">
        <f t="shared" si="1"/>
        <v>N/A</v>
      </c>
      <c r="G7" s="14">
        <v>4914.1425096000003</v>
      </c>
      <c r="H7" s="11" t="str">
        <f t="shared" si="2"/>
        <v>N/A</v>
      </c>
      <c r="I7" s="12">
        <v>6.7430000000000003</v>
      </c>
      <c r="J7" s="12">
        <v>-0.27900000000000003</v>
      </c>
      <c r="K7" s="48" t="s">
        <v>739</v>
      </c>
      <c r="L7" s="9" t="str">
        <f t="shared" si="3"/>
        <v>Yes</v>
      </c>
    </row>
    <row r="8" spans="1:12" x14ac:dyDescent="0.2">
      <c r="A8" s="4" t="s">
        <v>724</v>
      </c>
      <c r="B8" s="48" t="s">
        <v>213</v>
      </c>
      <c r="C8" s="14">
        <v>636</v>
      </c>
      <c r="D8" s="11" t="str">
        <f t="shared" si="0"/>
        <v>N/A</v>
      </c>
      <c r="E8" s="14">
        <v>630</v>
      </c>
      <c r="F8" s="11" t="str">
        <f t="shared" si="1"/>
        <v>N/A</v>
      </c>
      <c r="G8" s="14">
        <v>646</v>
      </c>
      <c r="H8" s="11" t="str">
        <f t="shared" si="2"/>
        <v>N/A</v>
      </c>
      <c r="I8" s="12">
        <v>-0.94299999999999995</v>
      </c>
      <c r="J8" s="12">
        <v>2.54</v>
      </c>
      <c r="K8" s="48" t="s">
        <v>739</v>
      </c>
      <c r="L8" s="9" t="str">
        <f t="shared" si="3"/>
        <v>Yes</v>
      </c>
    </row>
    <row r="9" spans="1:12" x14ac:dyDescent="0.2">
      <c r="A9" s="4" t="s">
        <v>725</v>
      </c>
      <c r="B9" s="48" t="s">
        <v>213</v>
      </c>
      <c r="C9" s="14">
        <v>1152</v>
      </c>
      <c r="D9" s="11" t="str">
        <f t="shared" si="0"/>
        <v>N/A</v>
      </c>
      <c r="E9" s="14">
        <v>1156</v>
      </c>
      <c r="F9" s="11" t="str">
        <f t="shared" si="1"/>
        <v>N/A</v>
      </c>
      <c r="G9" s="14">
        <v>1190</v>
      </c>
      <c r="H9" s="11" t="str">
        <f t="shared" si="2"/>
        <v>N/A</v>
      </c>
      <c r="I9" s="12">
        <v>0.34720000000000001</v>
      </c>
      <c r="J9" s="12">
        <v>2.9409999999999998</v>
      </c>
      <c r="K9" s="48" t="s">
        <v>739</v>
      </c>
      <c r="L9" s="9" t="str">
        <f t="shared" si="3"/>
        <v>Yes</v>
      </c>
    </row>
    <row r="10" spans="1:12" x14ac:dyDescent="0.2">
      <c r="A10" s="4" t="s">
        <v>726</v>
      </c>
      <c r="B10" s="48" t="s">
        <v>213</v>
      </c>
      <c r="C10" s="14">
        <v>2768</v>
      </c>
      <c r="D10" s="11" t="str">
        <f t="shared" si="0"/>
        <v>N/A</v>
      </c>
      <c r="E10" s="14">
        <v>2936</v>
      </c>
      <c r="F10" s="11" t="str">
        <f t="shared" si="1"/>
        <v>N/A</v>
      </c>
      <c r="G10" s="14">
        <v>3149</v>
      </c>
      <c r="H10" s="11" t="str">
        <f t="shared" si="2"/>
        <v>N/A</v>
      </c>
      <c r="I10" s="12">
        <v>6.069</v>
      </c>
      <c r="J10" s="12">
        <v>7.2549999999999999</v>
      </c>
      <c r="K10" s="48" t="s">
        <v>739</v>
      </c>
      <c r="L10" s="9" t="str">
        <f t="shared" si="3"/>
        <v>Yes</v>
      </c>
    </row>
    <row r="11" spans="1:12" x14ac:dyDescent="0.2">
      <c r="A11" s="4" t="s">
        <v>727</v>
      </c>
      <c r="B11" s="48" t="s">
        <v>213</v>
      </c>
      <c r="C11" s="14">
        <v>19881</v>
      </c>
      <c r="D11" s="11" t="str">
        <f t="shared" si="0"/>
        <v>N/A</v>
      </c>
      <c r="E11" s="14">
        <v>22674</v>
      </c>
      <c r="F11" s="11" t="str">
        <f t="shared" si="1"/>
        <v>N/A</v>
      </c>
      <c r="G11" s="14">
        <v>22170</v>
      </c>
      <c r="H11" s="11" t="str">
        <f t="shared" si="2"/>
        <v>N/A</v>
      </c>
      <c r="I11" s="12">
        <v>14.05</v>
      </c>
      <c r="J11" s="12">
        <v>-2.2200000000000002</v>
      </c>
      <c r="K11" s="48" t="s">
        <v>739</v>
      </c>
      <c r="L11" s="9" t="str">
        <f t="shared" si="3"/>
        <v>Yes</v>
      </c>
    </row>
    <row r="12" spans="1:12" x14ac:dyDescent="0.2">
      <c r="A12" s="4" t="s">
        <v>728</v>
      </c>
      <c r="B12" s="48" t="s">
        <v>213</v>
      </c>
      <c r="C12" s="14">
        <v>68538</v>
      </c>
      <c r="D12" s="11" t="str">
        <f t="shared" si="0"/>
        <v>N/A</v>
      </c>
      <c r="E12" s="14">
        <v>72958</v>
      </c>
      <c r="F12" s="11" t="str">
        <f t="shared" si="1"/>
        <v>N/A</v>
      </c>
      <c r="G12" s="14">
        <v>71104</v>
      </c>
      <c r="H12" s="11" t="str">
        <f t="shared" si="2"/>
        <v>N/A</v>
      </c>
      <c r="I12" s="12">
        <v>6.4489999999999998</v>
      </c>
      <c r="J12" s="12">
        <v>-2.54</v>
      </c>
      <c r="K12" s="48" t="s">
        <v>739</v>
      </c>
      <c r="L12" s="9" t="str">
        <f t="shared" si="3"/>
        <v>Yes</v>
      </c>
    </row>
    <row r="13" spans="1:12" x14ac:dyDescent="0.2">
      <c r="A13" s="4" t="s">
        <v>74</v>
      </c>
      <c r="B13" s="48" t="s">
        <v>213</v>
      </c>
      <c r="C13" s="14">
        <v>10480757</v>
      </c>
      <c r="D13" s="11" t="str">
        <f>IF($B13="N/A","N/A",IF(C13&gt;10,"No",IF(C13&lt;-10,"No","Yes")))</f>
        <v>N/A</v>
      </c>
      <c r="E13" s="14">
        <v>7381901</v>
      </c>
      <c r="F13" s="11" t="str">
        <f>IF($B13="N/A","N/A",IF(E13&gt;10,"No",IF(E13&lt;-10,"No","Yes")))</f>
        <v>N/A</v>
      </c>
      <c r="G13" s="14">
        <v>4234338</v>
      </c>
      <c r="H13" s="11" t="str">
        <f>IF($B13="N/A","N/A",IF(G13&gt;10,"No",IF(G13&lt;-10,"No","Yes")))</f>
        <v>N/A</v>
      </c>
      <c r="I13" s="12">
        <v>-29.6</v>
      </c>
      <c r="J13" s="12">
        <v>-42.6</v>
      </c>
      <c r="K13" s="48" t="s">
        <v>739</v>
      </c>
      <c r="L13" s="9" t="str">
        <f t="shared" si="3"/>
        <v>No</v>
      </c>
    </row>
    <row r="14" spans="1:12" x14ac:dyDescent="0.2">
      <c r="A14" s="63" t="s">
        <v>157</v>
      </c>
      <c r="B14" s="35" t="s">
        <v>213</v>
      </c>
      <c r="C14" s="8">
        <v>5.9051533833000001</v>
      </c>
      <c r="D14" s="44" t="str">
        <f t="shared" ref="D14:D18" si="4">IF($B14="N/A","N/A",IF(C14&gt;10,"No",IF(C14&lt;-10,"No","Yes")))</f>
        <v>N/A</v>
      </c>
      <c r="E14" s="8">
        <v>6.8772006096</v>
      </c>
      <c r="F14" s="44" t="str">
        <f t="shared" ref="F14:F18" si="5">IF($B14="N/A","N/A",IF(E14&gt;10,"No",IF(E14&lt;-10,"No","Yes")))</f>
        <v>N/A</v>
      </c>
      <c r="G14" s="8">
        <v>7.1461630033999999</v>
      </c>
      <c r="H14" s="44" t="str">
        <f t="shared" ref="H14:H18" si="6">IF($B14="N/A","N/A",IF(G14&gt;10,"No",IF(G14&lt;-10,"No","Yes")))</f>
        <v>N/A</v>
      </c>
      <c r="I14" s="12">
        <v>16.46</v>
      </c>
      <c r="J14" s="12">
        <v>3.911</v>
      </c>
      <c r="K14" s="45" t="s">
        <v>739</v>
      </c>
      <c r="L14" s="9" t="str">
        <f t="shared" ref="L14:L18" si="7">IF(J14="Div by 0", "N/A", IF(K14="N/A","N/A", IF(J14&gt;VALUE(MID(K14,1,2)), "No", IF(J14&lt;-1*VALUE(MID(K14,1,2)), "No", "Yes"))))</f>
        <v>Yes</v>
      </c>
    </row>
    <row r="15" spans="1:12" x14ac:dyDescent="0.2">
      <c r="A15" s="4" t="s">
        <v>419</v>
      </c>
      <c r="B15" s="35" t="s">
        <v>213</v>
      </c>
      <c r="C15" s="8">
        <v>23.413839154000001</v>
      </c>
      <c r="D15" s="44" t="str">
        <f t="shared" si="4"/>
        <v>N/A</v>
      </c>
      <c r="E15" s="8">
        <v>24.616490637999998</v>
      </c>
      <c r="F15" s="44" t="str">
        <f t="shared" si="5"/>
        <v>N/A</v>
      </c>
      <c r="G15" s="8">
        <v>24.936856519999999</v>
      </c>
      <c r="H15" s="44" t="str">
        <f t="shared" si="6"/>
        <v>N/A</v>
      </c>
      <c r="I15" s="12">
        <v>5.1360000000000001</v>
      </c>
      <c r="J15" s="12">
        <v>1.3009999999999999</v>
      </c>
      <c r="K15" s="45" t="s">
        <v>739</v>
      </c>
      <c r="L15" s="9" t="str">
        <f t="shared" si="7"/>
        <v>Yes</v>
      </c>
    </row>
    <row r="16" spans="1:12" x14ac:dyDescent="0.2">
      <c r="A16" s="4" t="s">
        <v>420</v>
      </c>
      <c r="B16" s="35" t="s">
        <v>213</v>
      </c>
      <c r="C16" s="8">
        <v>11.325211338000001</v>
      </c>
      <c r="D16" s="44" t="str">
        <f t="shared" si="4"/>
        <v>N/A</v>
      </c>
      <c r="E16" s="8">
        <v>12.483643295</v>
      </c>
      <c r="F16" s="44" t="str">
        <f t="shared" si="5"/>
        <v>N/A</v>
      </c>
      <c r="G16" s="8">
        <v>13.587727637</v>
      </c>
      <c r="H16" s="44" t="str">
        <f t="shared" si="6"/>
        <v>N/A</v>
      </c>
      <c r="I16" s="12">
        <v>10.23</v>
      </c>
      <c r="J16" s="12">
        <v>8.8439999999999994</v>
      </c>
      <c r="K16" s="45" t="s">
        <v>739</v>
      </c>
      <c r="L16" s="9" t="str">
        <f t="shared" si="7"/>
        <v>Yes</v>
      </c>
    </row>
    <row r="17" spans="1:12" x14ac:dyDescent="0.2">
      <c r="A17" s="4" t="s">
        <v>421</v>
      </c>
      <c r="B17" s="35" t="s">
        <v>213</v>
      </c>
      <c r="C17" s="8">
        <v>2.6832025258000001</v>
      </c>
      <c r="D17" s="44" t="str">
        <f t="shared" si="4"/>
        <v>N/A</v>
      </c>
      <c r="E17" s="8">
        <v>3.3895144341000001</v>
      </c>
      <c r="F17" s="44" t="str">
        <f t="shared" si="5"/>
        <v>N/A</v>
      </c>
      <c r="G17" s="8">
        <v>3.2083285900999998</v>
      </c>
      <c r="H17" s="44" t="str">
        <f t="shared" si="6"/>
        <v>N/A</v>
      </c>
      <c r="I17" s="12">
        <v>26.32</v>
      </c>
      <c r="J17" s="12">
        <v>-5.35</v>
      </c>
      <c r="K17" s="45" t="s">
        <v>739</v>
      </c>
      <c r="L17" s="9" t="str">
        <f t="shared" si="7"/>
        <v>Yes</v>
      </c>
    </row>
    <row r="18" spans="1:12" x14ac:dyDescent="0.2">
      <c r="A18" s="4" t="s">
        <v>422</v>
      </c>
      <c r="B18" s="35" t="s">
        <v>213</v>
      </c>
      <c r="C18" s="8">
        <v>5.1607642125000002</v>
      </c>
      <c r="D18" s="44" t="str">
        <f t="shared" si="4"/>
        <v>N/A</v>
      </c>
      <c r="E18" s="8">
        <v>6.0791510474999999</v>
      </c>
      <c r="F18" s="44" t="str">
        <f t="shared" si="5"/>
        <v>N/A</v>
      </c>
      <c r="G18" s="8">
        <v>6.2609995610000002</v>
      </c>
      <c r="H18" s="44" t="str">
        <f t="shared" si="6"/>
        <v>N/A</v>
      </c>
      <c r="I18" s="12">
        <v>17.8</v>
      </c>
      <c r="J18" s="12">
        <v>2.9910000000000001</v>
      </c>
      <c r="K18" s="45" t="s">
        <v>739</v>
      </c>
      <c r="L18" s="9" t="str">
        <f t="shared" si="7"/>
        <v>Yes</v>
      </c>
    </row>
    <row r="19" spans="1:12" x14ac:dyDescent="0.2">
      <c r="A19" s="4" t="s">
        <v>75</v>
      </c>
      <c r="B19" s="48" t="s">
        <v>213</v>
      </c>
      <c r="C19" s="36">
        <v>11</v>
      </c>
      <c r="D19" s="44" t="str">
        <f t="shared" ref="D19:D50" si="8">IF($B19="N/A","N/A",IF(C19&gt;10,"No",IF(C19&lt;-10,"No","Yes")))</f>
        <v>N/A</v>
      </c>
      <c r="E19" s="36">
        <v>11</v>
      </c>
      <c r="F19" s="44" t="str">
        <f t="shared" ref="F19:F50" si="9">IF($B19="N/A","N/A",IF(E19&gt;10,"No",IF(E19&lt;-10,"No","Yes")))</f>
        <v>N/A</v>
      </c>
      <c r="G19" s="36">
        <v>12</v>
      </c>
      <c r="H19" s="44" t="str">
        <f t="shared" ref="H19:H50" si="10">IF($B19="N/A","N/A",IF(G19&gt;10,"No",IF(G19&lt;-10,"No","Yes")))</f>
        <v>N/A</v>
      </c>
      <c r="I19" s="12">
        <v>-20</v>
      </c>
      <c r="J19" s="12">
        <v>50</v>
      </c>
      <c r="K19" s="48" t="s">
        <v>213</v>
      </c>
      <c r="L19" s="9" t="str">
        <f t="shared" ref="L19:L25" si="11">IF(J19="Div by 0", "N/A", IF(K19="N/A","N/A", IF(J19&gt;VALUE(MID(K19,1,2)), "No", IF(J19&lt;-1*VALUE(MID(K19,1,2)), "No", "Yes"))))</f>
        <v>N/A</v>
      </c>
    </row>
    <row r="20" spans="1:12" x14ac:dyDescent="0.2">
      <c r="A20" s="4" t="s">
        <v>76</v>
      </c>
      <c r="B20" s="48" t="s">
        <v>213</v>
      </c>
      <c r="C20" s="36">
        <v>50</v>
      </c>
      <c r="D20" s="44" t="str">
        <f t="shared" si="8"/>
        <v>N/A</v>
      </c>
      <c r="E20" s="36">
        <v>45</v>
      </c>
      <c r="F20" s="44" t="str">
        <f t="shared" si="9"/>
        <v>N/A</v>
      </c>
      <c r="G20" s="36">
        <v>79</v>
      </c>
      <c r="H20" s="44" t="str">
        <f t="shared" si="10"/>
        <v>N/A</v>
      </c>
      <c r="I20" s="12">
        <v>-10</v>
      </c>
      <c r="J20" s="12">
        <v>75.56</v>
      </c>
      <c r="K20" s="48" t="s">
        <v>213</v>
      </c>
      <c r="L20" s="9" t="str">
        <f t="shared" si="11"/>
        <v>N/A</v>
      </c>
    </row>
    <row r="21" spans="1:12" x14ac:dyDescent="0.2">
      <c r="A21" s="63" t="s">
        <v>1133</v>
      </c>
      <c r="B21" s="48" t="s">
        <v>213</v>
      </c>
      <c r="C21" s="14">
        <v>4616.5937445</v>
      </c>
      <c r="D21" s="11" t="str">
        <f t="shared" si="8"/>
        <v>N/A</v>
      </c>
      <c r="E21" s="14">
        <v>4927.8870113000003</v>
      </c>
      <c r="F21" s="11" t="str">
        <f t="shared" si="9"/>
        <v>N/A</v>
      </c>
      <c r="G21" s="14">
        <v>4914.1425096000003</v>
      </c>
      <c r="H21" s="11" t="str">
        <f t="shared" si="10"/>
        <v>N/A</v>
      </c>
      <c r="I21" s="12">
        <v>6.7430000000000003</v>
      </c>
      <c r="J21" s="12">
        <v>-0.27900000000000003</v>
      </c>
      <c r="K21" s="48" t="s">
        <v>739</v>
      </c>
      <c r="L21" s="9" t="str">
        <f t="shared" si="11"/>
        <v>Yes</v>
      </c>
    </row>
    <row r="22" spans="1:12" x14ac:dyDescent="0.2">
      <c r="A22" s="4" t="s">
        <v>1728</v>
      </c>
      <c r="B22" s="48" t="s">
        <v>213</v>
      </c>
      <c r="C22" s="14">
        <v>14476.882444000001</v>
      </c>
      <c r="D22" s="11" t="str">
        <f t="shared" si="8"/>
        <v>N/A</v>
      </c>
      <c r="E22" s="14">
        <v>14302.989163</v>
      </c>
      <c r="F22" s="11" t="str">
        <f t="shared" si="9"/>
        <v>N/A</v>
      </c>
      <c r="G22" s="14">
        <v>10867.033464</v>
      </c>
      <c r="H22" s="11" t="str">
        <f t="shared" si="10"/>
        <v>N/A</v>
      </c>
      <c r="I22" s="12">
        <v>-1.2</v>
      </c>
      <c r="J22" s="12">
        <v>-24</v>
      </c>
      <c r="K22" s="48" t="s">
        <v>739</v>
      </c>
      <c r="L22" s="9" t="str">
        <f t="shared" si="11"/>
        <v>Yes</v>
      </c>
    </row>
    <row r="23" spans="1:12" x14ac:dyDescent="0.2">
      <c r="A23" s="4" t="s">
        <v>1134</v>
      </c>
      <c r="B23" s="48" t="s">
        <v>213</v>
      </c>
      <c r="C23" s="14">
        <v>14664.441837</v>
      </c>
      <c r="D23" s="11" t="str">
        <f t="shared" si="8"/>
        <v>N/A</v>
      </c>
      <c r="E23" s="14">
        <v>15348.152414</v>
      </c>
      <c r="F23" s="11" t="str">
        <f t="shared" si="9"/>
        <v>N/A</v>
      </c>
      <c r="G23" s="14">
        <v>15297.846249</v>
      </c>
      <c r="H23" s="11" t="str">
        <f t="shared" si="10"/>
        <v>N/A</v>
      </c>
      <c r="I23" s="12">
        <v>4.6619999999999999</v>
      </c>
      <c r="J23" s="12">
        <v>-0.32800000000000001</v>
      </c>
      <c r="K23" s="48" t="s">
        <v>739</v>
      </c>
      <c r="L23" s="9" t="str">
        <f t="shared" si="11"/>
        <v>Yes</v>
      </c>
    </row>
    <row r="24" spans="1:12" x14ac:dyDescent="0.2">
      <c r="A24" s="4" t="s">
        <v>1135</v>
      </c>
      <c r="B24" s="48" t="s">
        <v>213</v>
      </c>
      <c r="C24" s="14">
        <v>1624.4922782000001</v>
      </c>
      <c r="D24" s="11" t="str">
        <f t="shared" si="8"/>
        <v>N/A</v>
      </c>
      <c r="E24" s="14">
        <v>1648.7361593999999</v>
      </c>
      <c r="F24" s="11" t="str">
        <f t="shared" si="9"/>
        <v>N/A</v>
      </c>
      <c r="G24" s="14">
        <v>1710.3711166000001</v>
      </c>
      <c r="H24" s="11" t="str">
        <f t="shared" si="10"/>
        <v>N/A</v>
      </c>
      <c r="I24" s="12">
        <v>1.492</v>
      </c>
      <c r="J24" s="12">
        <v>3.738</v>
      </c>
      <c r="K24" s="48" t="s">
        <v>739</v>
      </c>
      <c r="L24" s="9" t="str">
        <f t="shared" si="11"/>
        <v>Yes</v>
      </c>
    </row>
    <row r="25" spans="1:12" x14ac:dyDescent="0.2">
      <c r="A25" s="4" t="s">
        <v>1136</v>
      </c>
      <c r="B25" s="48" t="s">
        <v>213</v>
      </c>
      <c r="C25" s="14">
        <v>2675.0632028999999</v>
      </c>
      <c r="D25" s="11" t="str">
        <f t="shared" si="8"/>
        <v>N/A</v>
      </c>
      <c r="E25" s="14">
        <v>2969.7755182999999</v>
      </c>
      <c r="F25" s="11" t="str">
        <f t="shared" si="9"/>
        <v>N/A</v>
      </c>
      <c r="G25" s="14">
        <v>3172.8025161</v>
      </c>
      <c r="H25" s="11" t="str">
        <f t="shared" si="10"/>
        <v>N/A</v>
      </c>
      <c r="I25" s="12">
        <v>11.02</v>
      </c>
      <c r="J25" s="12">
        <v>6.8360000000000003</v>
      </c>
      <c r="K25" s="48" t="s">
        <v>739</v>
      </c>
      <c r="L25" s="9" t="str">
        <f t="shared" si="11"/>
        <v>Yes</v>
      </c>
    </row>
    <row r="26" spans="1:12" x14ac:dyDescent="0.2">
      <c r="A26" s="2" t="s">
        <v>1137</v>
      </c>
      <c r="B26" s="48" t="s">
        <v>213</v>
      </c>
      <c r="C26" s="14">
        <v>4592.1556701999998</v>
      </c>
      <c r="D26" s="11" t="str">
        <f t="shared" si="8"/>
        <v>N/A</v>
      </c>
      <c r="E26" s="14">
        <v>4906.7574764999999</v>
      </c>
      <c r="F26" s="11" t="str">
        <f t="shared" si="9"/>
        <v>N/A</v>
      </c>
      <c r="G26" s="14">
        <v>4855.6448572999998</v>
      </c>
      <c r="H26" s="11" t="str">
        <f t="shared" si="10"/>
        <v>N/A</v>
      </c>
      <c r="I26" s="12">
        <v>6.851</v>
      </c>
      <c r="J26" s="12">
        <v>-1.04</v>
      </c>
      <c r="K26" s="48" t="s">
        <v>739</v>
      </c>
      <c r="L26" s="9" t="str">
        <f>IF(J26="Div by 0", "N/A", IF(OR(J26="N/A",K26="N/A"),"N/A", IF(J26&gt;VALUE(MID(K26,1,2)), "No", IF(J26&lt;-1*VALUE(MID(K26,1,2)), "No", "Yes"))))</f>
        <v>Yes</v>
      </c>
    </row>
    <row r="27" spans="1:12" x14ac:dyDescent="0.2">
      <c r="A27" s="2" t="s">
        <v>1138</v>
      </c>
      <c r="B27" s="48" t="s">
        <v>213</v>
      </c>
      <c r="C27" s="14">
        <v>4650.3209956000001</v>
      </c>
      <c r="D27" s="11" t="str">
        <f t="shared" si="8"/>
        <v>N/A</v>
      </c>
      <c r="E27" s="14">
        <v>4957.0119969999996</v>
      </c>
      <c r="F27" s="11" t="str">
        <f t="shared" si="9"/>
        <v>N/A</v>
      </c>
      <c r="G27" s="14">
        <v>4994.5518334999997</v>
      </c>
      <c r="H27" s="11" t="str">
        <f t="shared" si="10"/>
        <v>N/A</v>
      </c>
      <c r="I27" s="12">
        <v>6.5949999999999998</v>
      </c>
      <c r="J27" s="12">
        <v>0.75729999999999997</v>
      </c>
      <c r="K27" s="48" t="s">
        <v>739</v>
      </c>
      <c r="L27" s="9" t="str">
        <f>IF(J27="Div by 0", "N/A", IF(OR(J27="N/A",K27="N/A"),"N/A", IF(J27&gt;VALUE(MID(K27,1,2)), "No", IF(J27&lt;-1*VALUE(MID(K27,1,2)), "No", "Yes"))))</f>
        <v>Yes</v>
      </c>
    </row>
    <row r="28" spans="1:12" x14ac:dyDescent="0.2">
      <c r="A28" s="63" t="s">
        <v>1139</v>
      </c>
      <c r="B28" s="48" t="s">
        <v>213</v>
      </c>
      <c r="C28" s="14">
        <v>12960.776055</v>
      </c>
      <c r="D28" s="11" t="str">
        <f t="shared" si="8"/>
        <v>N/A</v>
      </c>
      <c r="E28" s="14">
        <v>12468.189872000001</v>
      </c>
      <c r="F28" s="11" t="str">
        <f t="shared" si="9"/>
        <v>N/A</v>
      </c>
      <c r="G28" s="14">
        <v>10249.475952999999</v>
      </c>
      <c r="H28" s="11" t="str">
        <f t="shared" si="10"/>
        <v>N/A</v>
      </c>
      <c r="I28" s="12">
        <v>-3.8</v>
      </c>
      <c r="J28" s="12">
        <v>-17.8</v>
      </c>
      <c r="K28" s="48" t="s">
        <v>739</v>
      </c>
      <c r="L28" s="9" t="str">
        <f>IF(J28="Div by 0", "N/A", IF(K28="N/A","N/A", IF(J28&gt;VALUE(MID(K28,1,2)), "No", IF(J28&lt;-1*VALUE(MID(K28,1,2)), "No", "Yes"))))</f>
        <v>Yes</v>
      </c>
    </row>
    <row r="29" spans="1:12" x14ac:dyDescent="0.2">
      <c r="A29" s="2" t="s">
        <v>1140</v>
      </c>
      <c r="B29" s="48" t="s">
        <v>213</v>
      </c>
      <c r="C29" s="14">
        <v>14520.416431</v>
      </c>
      <c r="D29" s="11" t="str">
        <f t="shared" si="8"/>
        <v>N/A</v>
      </c>
      <c r="E29" s="14">
        <v>14264.570181999999</v>
      </c>
      <c r="F29" s="11" t="str">
        <f t="shared" si="9"/>
        <v>N/A</v>
      </c>
      <c r="G29" s="14">
        <v>10671.518007000001</v>
      </c>
      <c r="H29" s="11" t="str">
        <f t="shared" si="10"/>
        <v>N/A</v>
      </c>
      <c r="I29" s="12">
        <v>-1.76</v>
      </c>
      <c r="J29" s="12">
        <v>-25.2</v>
      </c>
      <c r="K29" s="48" t="s">
        <v>739</v>
      </c>
      <c r="L29" s="9" t="str">
        <f>IF(J29="Div by 0", "N/A", IF(K29="N/A","N/A", IF(J29&gt;VALUE(MID(K29,1,2)), "No", IF(J29&lt;-1*VALUE(MID(K29,1,2)), "No", "Yes"))))</f>
        <v>Yes</v>
      </c>
    </row>
    <row r="30" spans="1:12" x14ac:dyDescent="0.2">
      <c r="A30" s="2" t="s">
        <v>1141</v>
      </c>
      <c r="B30" s="48" t="s">
        <v>213</v>
      </c>
      <c r="C30" s="14">
        <v>11700.945766999999</v>
      </c>
      <c r="D30" s="11" t="str">
        <f t="shared" si="8"/>
        <v>N/A</v>
      </c>
      <c r="E30" s="14">
        <v>10908.828793000001</v>
      </c>
      <c r="F30" s="11" t="str">
        <f t="shared" si="9"/>
        <v>N/A</v>
      </c>
      <c r="G30" s="14">
        <v>9933.0717826</v>
      </c>
      <c r="H30" s="11" t="str">
        <f t="shared" si="10"/>
        <v>N/A</v>
      </c>
      <c r="I30" s="12">
        <v>-6.77</v>
      </c>
      <c r="J30" s="12">
        <v>-8.94</v>
      </c>
      <c r="K30" s="48" t="s">
        <v>739</v>
      </c>
      <c r="L30" s="9" t="str">
        <f>IF(J30="Div by 0", "N/A", IF(K30="N/A","N/A", IF(J30&gt;VALUE(MID(K30,1,2)), "No", IF(J30&lt;-1*VALUE(MID(K30,1,2)), "No", "Yes"))))</f>
        <v>Yes</v>
      </c>
    </row>
    <row r="31" spans="1:12" x14ac:dyDescent="0.2">
      <c r="A31" s="2" t="s">
        <v>1142</v>
      </c>
      <c r="B31" s="48" t="s">
        <v>213</v>
      </c>
      <c r="C31" s="14">
        <v>12783.704455999999</v>
      </c>
      <c r="D31" s="11" t="str">
        <f t="shared" si="8"/>
        <v>N/A</v>
      </c>
      <c r="E31" s="14">
        <v>12473.135186</v>
      </c>
      <c r="F31" s="11" t="str">
        <f t="shared" si="9"/>
        <v>N/A</v>
      </c>
      <c r="G31" s="14">
        <v>10174.606698</v>
      </c>
      <c r="H31" s="11" t="str">
        <f t="shared" si="10"/>
        <v>N/A</v>
      </c>
      <c r="I31" s="12">
        <v>-2.4300000000000002</v>
      </c>
      <c r="J31" s="12">
        <v>-18.399999999999999</v>
      </c>
      <c r="K31" s="48" t="s">
        <v>739</v>
      </c>
      <c r="L31" s="9" t="str">
        <f>IF(J31="Div by 0", "N/A", IF(OR(J31="N/A",K31="N/A"),"N/A", IF(J31&gt;VALUE(MID(K31,1,2)), "No", IF(J31&lt;-1*VALUE(MID(K31,1,2)), "No", "Yes"))))</f>
        <v>Yes</v>
      </c>
    </row>
    <row r="32" spans="1:12" x14ac:dyDescent="0.2">
      <c r="A32" s="2" t="s">
        <v>1143</v>
      </c>
      <c r="B32" s="48" t="s">
        <v>213</v>
      </c>
      <c r="C32" s="14">
        <v>13252.364118</v>
      </c>
      <c r="D32" s="11" t="str">
        <f t="shared" si="8"/>
        <v>N/A</v>
      </c>
      <c r="E32" s="14">
        <v>12460.196929</v>
      </c>
      <c r="F32" s="11" t="str">
        <f t="shared" si="9"/>
        <v>N/A</v>
      </c>
      <c r="G32" s="14">
        <v>10368.107023</v>
      </c>
      <c r="H32" s="11" t="str">
        <f t="shared" si="10"/>
        <v>N/A</v>
      </c>
      <c r="I32" s="12">
        <v>-5.98</v>
      </c>
      <c r="J32" s="12">
        <v>-16.8</v>
      </c>
      <c r="K32" s="48" t="s">
        <v>739</v>
      </c>
      <c r="L32" s="9" t="str">
        <f>IF(J32="Div by 0", "N/A", IF(OR(J32="N/A",K32="N/A"),"N/A", IF(J32&gt;VALUE(MID(K32,1,2)), "No", IF(J32&lt;-1*VALUE(MID(K32,1,2)), "No", "Yes"))))</f>
        <v>Yes</v>
      </c>
    </row>
    <row r="33" spans="1:12" x14ac:dyDescent="0.2">
      <c r="A33" s="2" t="s">
        <v>1731</v>
      </c>
      <c r="B33" s="48" t="s">
        <v>213</v>
      </c>
      <c r="C33" s="14">
        <v>2337.8622866000001</v>
      </c>
      <c r="D33" s="11" t="str">
        <f t="shared" si="8"/>
        <v>N/A</v>
      </c>
      <c r="E33" s="14">
        <v>1749.4355353000001</v>
      </c>
      <c r="F33" s="11" t="str">
        <f t="shared" si="9"/>
        <v>N/A</v>
      </c>
      <c r="G33" s="14">
        <v>1944.7468732</v>
      </c>
      <c r="H33" s="11" t="str">
        <f t="shared" si="10"/>
        <v>N/A</v>
      </c>
      <c r="I33" s="12">
        <v>-25.2</v>
      </c>
      <c r="J33" s="12">
        <v>11.16</v>
      </c>
      <c r="K33" s="48" t="s">
        <v>739</v>
      </c>
      <c r="L33" s="9" t="str">
        <f t="shared" ref="L33:L45" si="12">IF(J33="Div by 0", "N/A", IF(K33="N/A","N/A", IF(J33&gt;VALUE(MID(K33,1,2)), "No", IF(J33&lt;-1*VALUE(MID(K33,1,2)), "No", "Yes"))))</f>
        <v>Yes</v>
      </c>
    </row>
    <row r="34" spans="1:12" x14ac:dyDescent="0.2">
      <c r="A34" s="2" t="s">
        <v>1732</v>
      </c>
      <c r="B34" s="48" t="s">
        <v>213</v>
      </c>
      <c r="C34" s="14">
        <v>1561.3718329000001</v>
      </c>
      <c r="D34" s="11" t="str">
        <f t="shared" si="8"/>
        <v>N/A</v>
      </c>
      <c r="E34" s="14">
        <v>2282.0579161999999</v>
      </c>
      <c r="F34" s="11" t="str">
        <f t="shared" si="9"/>
        <v>N/A</v>
      </c>
      <c r="G34" s="14">
        <v>3030.8116415999998</v>
      </c>
      <c r="H34" s="11" t="str">
        <f t="shared" si="10"/>
        <v>N/A</v>
      </c>
      <c r="I34" s="12">
        <v>46.16</v>
      </c>
      <c r="J34" s="12">
        <v>32.81</v>
      </c>
      <c r="K34" s="48" t="s">
        <v>739</v>
      </c>
      <c r="L34" s="9" t="str">
        <f t="shared" si="12"/>
        <v>No</v>
      </c>
    </row>
    <row r="35" spans="1:12" x14ac:dyDescent="0.2">
      <c r="A35" s="2" t="s">
        <v>1733</v>
      </c>
      <c r="B35" s="48" t="s">
        <v>213</v>
      </c>
      <c r="C35" s="14">
        <v>18424.298417999998</v>
      </c>
      <c r="D35" s="11" t="str">
        <f t="shared" si="8"/>
        <v>N/A</v>
      </c>
      <c r="E35" s="14">
        <v>17961.017198000001</v>
      </c>
      <c r="F35" s="11" t="str">
        <f t="shared" si="9"/>
        <v>N/A</v>
      </c>
      <c r="G35" s="14">
        <v>14610.897365999999</v>
      </c>
      <c r="H35" s="11" t="str">
        <f t="shared" si="10"/>
        <v>N/A</v>
      </c>
      <c r="I35" s="12">
        <v>-2.5099999999999998</v>
      </c>
      <c r="J35" s="12">
        <v>-18.7</v>
      </c>
      <c r="K35" s="48" t="s">
        <v>739</v>
      </c>
      <c r="L35" s="9" t="str">
        <f t="shared" si="12"/>
        <v>Yes</v>
      </c>
    </row>
    <row r="36" spans="1:12" x14ac:dyDescent="0.2">
      <c r="A36" s="2" t="s">
        <v>1734</v>
      </c>
      <c r="B36" s="48" t="s">
        <v>213</v>
      </c>
      <c r="C36" s="14">
        <v>1345.4501071</v>
      </c>
      <c r="D36" s="11" t="str">
        <f t="shared" si="8"/>
        <v>N/A</v>
      </c>
      <c r="E36" s="14">
        <v>899.62728185000003</v>
      </c>
      <c r="F36" s="11" t="str">
        <f t="shared" si="9"/>
        <v>N/A</v>
      </c>
      <c r="G36" s="14">
        <v>1259.8127896999999</v>
      </c>
      <c r="H36" s="11" t="str">
        <f t="shared" si="10"/>
        <v>N/A</v>
      </c>
      <c r="I36" s="12">
        <v>-33.1</v>
      </c>
      <c r="J36" s="12">
        <v>40.04</v>
      </c>
      <c r="K36" s="48" t="s">
        <v>739</v>
      </c>
      <c r="L36" s="9" t="str">
        <f t="shared" si="12"/>
        <v>No</v>
      </c>
    </row>
    <row r="37" spans="1:12" x14ac:dyDescent="0.2">
      <c r="A37" s="2" t="s">
        <v>1735</v>
      </c>
      <c r="B37" s="48" t="s">
        <v>213</v>
      </c>
      <c r="C37" s="14">
        <v>31126.303741</v>
      </c>
      <c r="D37" s="11" t="str">
        <f t="shared" si="8"/>
        <v>N/A</v>
      </c>
      <c r="E37" s="14">
        <v>29442.842286999999</v>
      </c>
      <c r="F37" s="11" t="str">
        <f t="shared" si="9"/>
        <v>N/A</v>
      </c>
      <c r="G37" s="14">
        <v>23135.903537999999</v>
      </c>
      <c r="H37" s="11" t="str">
        <f t="shared" si="10"/>
        <v>N/A</v>
      </c>
      <c r="I37" s="12">
        <v>-5.41</v>
      </c>
      <c r="J37" s="12">
        <v>-21.4</v>
      </c>
      <c r="K37" s="48" t="s">
        <v>739</v>
      </c>
      <c r="L37" s="9" t="str">
        <f t="shared" si="12"/>
        <v>Yes</v>
      </c>
    </row>
    <row r="38" spans="1:12" x14ac:dyDescent="0.2">
      <c r="A38" s="2" t="s">
        <v>1736</v>
      </c>
      <c r="B38" s="48" t="s">
        <v>213</v>
      </c>
      <c r="C38" s="14" t="s">
        <v>1747</v>
      </c>
      <c r="D38" s="11" t="str">
        <f t="shared" si="8"/>
        <v>N/A</v>
      </c>
      <c r="E38" s="14" t="s">
        <v>1747</v>
      </c>
      <c r="F38" s="11" t="str">
        <f t="shared" si="9"/>
        <v>N/A</v>
      </c>
      <c r="G38" s="14" t="s">
        <v>1747</v>
      </c>
      <c r="H38" s="11" t="str">
        <f t="shared" si="10"/>
        <v>N/A</v>
      </c>
      <c r="I38" s="12" t="s">
        <v>1747</v>
      </c>
      <c r="J38" s="12" t="s">
        <v>1747</v>
      </c>
      <c r="K38" s="48" t="s">
        <v>739</v>
      </c>
      <c r="L38" s="9" t="str">
        <f t="shared" si="12"/>
        <v>N/A</v>
      </c>
    </row>
    <row r="39" spans="1:12" x14ac:dyDescent="0.2">
      <c r="A39" s="2" t="s">
        <v>1737</v>
      </c>
      <c r="B39" s="48" t="s">
        <v>213</v>
      </c>
      <c r="C39" s="14">
        <v>152.79260477</v>
      </c>
      <c r="D39" s="11" t="str">
        <f t="shared" si="8"/>
        <v>N/A</v>
      </c>
      <c r="E39" s="14">
        <v>152.67728364999999</v>
      </c>
      <c r="F39" s="11" t="str">
        <f t="shared" si="9"/>
        <v>N/A</v>
      </c>
      <c r="G39" s="14">
        <v>331.60923077000001</v>
      </c>
      <c r="H39" s="11" t="str">
        <f t="shared" si="10"/>
        <v>N/A</v>
      </c>
      <c r="I39" s="12">
        <v>-7.4999999999999997E-2</v>
      </c>
      <c r="J39" s="12">
        <v>117.2</v>
      </c>
      <c r="K39" s="48" t="s">
        <v>739</v>
      </c>
      <c r="L39" s="9" t="str">
        <f t="shared" si="12"/>
        <v>No</v>
      </c>
    </row>
    <row r="40" spans="1:12" x14ac:dyDescent="0.2">
      <c r="A40" s="2" t="s">
        <v>1738</v>
      </c>
      <c r="B40" s="48" t="s">
        <v>213</v>
      </c>
      <c r="C40" s="14" t="s">
        <v>1747</v>
      </c>
      <c r="D40" s="11" t="str">
        <f t="shared" si="8"/>
        <v>N/A</v>
      </c>
      <c r="E40" s="14" t="s">
        <v>1747</v>
      </c>
      <c r="F40" s="11" t="str">
        <f t="shared" si="9"/>
        <v>N/A</v>
      </c>
      <c r="G40" s="14" t="s">
        <v>1747</v>
      </c>
      <c r="H40" s="11" t="str">
        <f t="shared" si="10"/>
        <v>N/A</v>
      </c>
      <c r="I40" s="12" t="s">
        <v>1747</v>
      </c>
      <c r="J40" s="12" t="s">
        <v>1747</v>
      </c>
      <c r="K40" s="48" t="s">
        <v>739</v>
      </c>
      <c r="L40" s="9" t="str">
        <f t="shared" si="12"/>
        <v>N/A</v>
      </c>
    </row>
    <row r="41" spans="1:12" x14ac:dyDescent="0.2">
      <c r="A41" s="2" t="s">
        <v>1739</v>
      </c>
      <c r="B41" s="48" t="s">
        <v>213</v>
      </c>
      <c r="C41" s="14">
        <v>22418.014411</v>
      </c>
      <c r="D41" s="11" t="str">
        <f t="shared" si="8"/>
        <v>N/A</v>
      </c>
      <c r="E41" s="14">
        <v>21930.853176000001</v>
      </c>
      <c r="F41" s="11" t="str">
        <f t="shared" si="9"/>
        <v>N/A</v>
      </c>
      <c r="G41" s="14">
        <v>16169.354174</v>
      </c>
      <c r="H41" s="11" t="str">
        <f t="shared" si="10"/>
        <v>N/A</v>
      </c>
      <c r="I41" s="12">
        <v>-2.17</v>
      </c>
      <c r="J41" s="12">
        <v>-26.3</v>
      </c>
      <c r="K41" s="48" t="s">
        <v>739</v>
      </c>
      <c r="L41" s="9" t="str">
        <f t="shared" si="12"/>
        <v>Yes</v>
      </c>
    </row>
    <row r="42" spans="1:12" x14ac:dyDescent="0.2">
      <c r="A42" s="2" t="s">
        <v>1740</v>
      </c>
      <c r="B42" s="48" t="s">
        <v>213</v>
      </c>
      <c r="C42" s="14" t="s">
        <v>1747</v>
      </c>
      <c r="D42" s="11" t="str">
        <f t="shared" si="8"/>
        <v>N/A</v>
      </c>
      <c r="E42" s="14" t="s">
        <v>1747</v>
      </c>
      <c r="F42" s="11" t="str">
        <f t="shared" si="9"/>
        <v>N/A</v>
      </c>
      <c r="G42" s="14" t="s">
        <v>1747</v>
      </c>
      <c r="H42" s="11" t="str">
        <f t="shared" si="10"/>
        <v>N/A</v>
      </c>
      <c r="I42" s="12" t="s">
        <v>1747</v>
      </c>
      <c r="J42" s="12" t="s">
        <v>1747</v>
      </c>
      <c r="K42" s="48" t="s">
        <v>739</v>
      </c>
      <c r="L42" s="9" t="str">
        <f t="shared" si="12"/>
        <v>N/A</v>
      </c>
    </row>
    <row r="43" spans="1:12" x14ac:dyDescent="0.2">
      <c r="A43" s="2" t="s">
        <v>1741</v>
      </c>
      <c r="B43" s="48" t="s">
        <v>213</v>
      </c>
      <c r="C43" s="14" t="s">
        <v>1747</v>
      </c>
      <c r="D43" s="11" t="str">
        <f t="shared" si="8"/>
        <v>N/A</v>
      </c>
      <c r="E43" s="14" t="s">
        <v>1747</v>
      </c>
      <c r="F43" s="11" t="str">
        <f t="shared" si="9"/>
        <v>N/A</v>
      </c>
      <c r="G43" s="14" t="s">
        <v>1747</v>
      </c>
      <c r="H43" s="11" t="str">
        <f t="shared" si="10"/>
        <v>N/A</v>
      </c>
      <c r="I43" s="12" t="s">
        <v>1747</v>
      </c>
      <c r="J43" s="12" t="s">
        <v>1747</v>
      </c>
      <c r="K43" s="48" t="s">
        <v>739</v>
      </c>
      <c r="L43" s="9" t="str">
        <f t="shared" si="12"/>
        <v>N/A</v>
      </c>
    </row>
    <row r="44" spans="1:12" x14ac:dyDescent="0.2">
      <c r="A44" s="2" t="s">
        <v>1144</v>
      </c>
      <c r="B44" s="48" t="s">
        <v>213</v>
      </c>
      <c r="C44" s="14">
        <v>19220.288097000001</v>
      </c>
      <c r="D44" s="11" t="str">
        <f t="shared" si="8"/>
        <v>N/A</v>
      </c>
      <c r="E44" s="14">
        <v>18432.991277000001</v>
      </c>
      <c r="F44" s="11" t="str">
        <f t="shared" si="9"/>
        <v>N/A</v>
      </c>
      <c r="G44" s="14">
        <v>14320.116322</v>
      </c>
      <c r="H44" s="11" t="str">
        <f t="shared" si="10"/>
        <v>N/A</v>
      </c>
      <c r="I44" s="12">
        <v>-4.0999999999999996</v>
      </c>
      <c r="J44" s="12">
        <v>-22.3</v>
      </c>
      <c r="K44" s="48" t="s">
        <v>739</v>
      </c>
      <c r="L44" s="9" t="str">
        <f t="shared" si="12"/>
        <v>Yes</v>
      </c>
    </row>
    <row r="45" spans="1:12" ht="25.5" x14ac:dyDescent="0.2">
      <c r="A45" s="2" t="s">
        <v>1145</v>
      </c>
      <c r="B45" s="48" t="s">
        <v>213</v>
      </c>
      <c r="C45" s="14">
        <v>1352.9378028000001</v>
      </c>
      <c r="D45" s="11" t="str">
        <f t="shared" si="8"/>
        <v>N/A</v>
      </c>
      <c r="E45" s="14">
        <v>1622.3401484000001</v>
      </c>
      <c r="F45" s="11" t="str">
        <f t="shared" si="9"/>
        <v>N/A</v>
      </c>
      <c r="G45" s="14">
        <v>2151.2006864999998</v>
      </c>
      <c r="H45" s="11" t="str">
        <f t="shared" si="10"/>
        <v>N/A</v>
      </c>
      <c r="I45" s="12">
        <v>19.91</v>
      </c>
      <c r="J45" s="12">
        <v>32.6</v>
      </c>
      <c r="K45" s="48" t="s">
        <v>739</v>
      </c>
      <c r="L45" s="9" t="str">
        <f t="shared" si="12"/>
        <v>No</v>
      </c>
    </row>
    <row r="46" spans="1:12" x14ac:dyDescent="0.2">
      <c r="A46" s="2" t="s">
        <v>1146</v>
      </c>
      <c r="B46" s="35" t="s">
        <v>213</v>
      </c>
      <c r="C46" s="47">
        <v>41717.586553000001</v>
      </c>
      <c r="D46" s="44" t="str">
        <f t="shared" si="8"/>
        <v>N/A</v>
      </c>
      <c r="E46" s="47">
        <v>42726.700078000002</v>
      </c>
      <c r="F46" s="44" t="str">
        <f t="shared" si="9"/>
        <v>N/A</v>
      </c>
      <c r="G46" s="47">
        <v>30902.015554000001</v>
      </c>
      <c r="H46" s="44" t="str">
        <f t="shared" si="10"/>
        <v>N/A</v>
      </c>
      <c r="I46" s="12">
        <v>2.419</v>
      </c>
      <c r="J46" s="12">
        <v>-27.7</v>
      </c>
      <c r="K46" s="45" t="s">
        <v>739</v>
      </c>
      <c r="L46" s="9" t="str">
        <f>IF(J46="Div by 0", "N/A", IF(K46="N/A","N/A", IF(J46&gt;VALUE(MID(K46,1,2)), "No", IF(J46&lt;-1*VALUE(MID(K46,1,2)), "No", "Yes"))))</f>
        <v>Yes</v>
      </c>
    </row>
    <row r="47" spans="1:12" x14ac:dyDescent="0.2">
      <c r="A47" s="64" t="s">
        <v>1147</v>
      </c>
      <c r="B47" s="35" t="s">
        <v>213</v>
      </c>
      <c r="C47" s="47">
        <v>42490.408121</v>
      </c>
      <c r="D47" s="44" t="str">
        <f t="shared" si="8"/>
        <v>N/A</v>
      </c>
      <c r="E47" s="47">
        <v>44079.833356000003</v>
      </c>
      <c r="F47" s="44" t="str">
        <f t="shared" si="9"/>
        <v>N/A</v>
      </c>
      <c r="G47" s="47">
        <v>45327.671116999998</v>
      </c>
      <c r="H47" s="44" t="str">
        <f t="shared" si="10"/>
        <v>N/A</v>
      </c>
      <c r="I47" s="12">
        <v>3.7410000000000001</v>
      </c>
      <c r="J47" s="12">
        <v>2.831</v>
      </c>
      <c r="K47" s="45" t="s">
        <v>739</v>
      </c>
      <c r="L47" s="9" t="str">
        <f>IF(J47="Div by 0", "N/A", IF(K47="N/A","N/A", IF(J47&gt;VALUE(MID(K47,1,2)), "No", IF(J47&lt;-1*VALUE(MID(K47,1,2)), "No", "Yes"))))</f>
        <v>Yes</v>
      </c>
    </row>
    <row r="48" spans="1:12" ht="25.5" x14ac:dyDescent="0.2">
      <c r="A48" s="2" t="s">
        <v>1148</v>
      </c>
      <c r="B48" s="35" t="s">
        <v>213</v>
      </c>
      <c r="C48" s="47">
        <v>51930.470562000002</v>
      </c>
      <c r="D48" s="44" t="str">
        <f t="shared" si="8"/>
        <v>N/A</v>
      </c>
      <c r="E48" s="47">
        <v>60943.575138</v>
      </c>
      <c r="F48" s="44" t="str">
        <f t="shared" si="9"/>
        <v>N/A</v>
      </c>
      <c r="G48" s="47">
        <v>62426.245713999997</v>
      </c>
      <c r="H48" s="44" t="str">
        <f t="shared" si="10"/>
        <v>N/A</v>
      </c>
      <c r="I48" s="12">
        <v>17.36</v>
      </c>
      <c r="J48" s="12">
        <v>2.4329999999999998</v>
      </c>
      <c r="K48" s="45" t="s">
        <v>739</v>
      </c>
      <c r="L48" s="9" t="str">
        <f>IF(J48="Div by 0", "N/A", IF(K48="N/A","N/A", IF(J48&gt;VALUE(MID(K48,1,2)), "No", IF(J48&lt;-1*VALUE(MID(K48,1,2)), "No", "Yes"))))</f>
        <v>Yes</v>
      </c>
    </row>
    <row r="49" spans="1:12" x14ac:dyDescent="0.2">
      <c r="A49" s="6" t="s">
        <v>1149</v>
      </c>
      <c r="B49" s="35" t="s">
        <v>213</v>
      </c>
      <c r="C49" s="47">
        <v>41707.674360999998</v>
      </c>
      <c r="D49" s="44" t="str">
        <f t="shared" si="8"/>
        <v>N/A</v>
      </c>
      <c r="E49" s="47">
        <v>41835.795634000002</v>
      </c>
      <c r="F49" s="44" t="str">
        <f t="shared" si="9"/>
        <v>N/A</v>
      </c>
      <c r="G49" s="47">
        <v>41547.348825000001</v>
      </c>
      <c r="H49" s="44" t="str">
        <f t="shared" si="10"/>
        <v>N/A</v>
      </c>
      <c r="I49" s="12">
        <v>0.30719999999999997</v>
      </c>
      <c r="J49" s="12">
        <v>-0.68899999999999995</v>
      </c>
      <c r="K49" s="45" t="s">
        <v>739</v>
      </c>
      <c r="L49" s="9" t="str">
        <f t="shared" ref="L49:L59" si="13">IF(J49="Div by 0", "N/A", IF(K49="N/A","N/A", IF(J49&gt;VALUE(MID(K49,1,2)), "No", IF(J49&lt;-1*VALUE(MID(K49,1,2)), "No", "Yes"))))</f>
        <v>Yes</v>
      </c>
    </row>
    <row r="50" spans="1:12" ht="25.5" x14ac:dyDescent="0.2">
      <c r="A50" s="2" t="s">
        <v>1150</v>
      </c>
      <c r="B50" s="35" t="s">
        <v>213</v>
      </c>
      <c r="C50" s="47">
        <v>36709.826687000001</v>
      </c>
      <c r="D50" s="44" t="str">
        <f t="shared" si="8"/>
        <v>N/A</v>
      </c>
      <c r="E50" s="47">
        <v>38441.616880000001</v>
      </c>
      <c r="F50" s="44" t="str">
        <f t="shared" si="9"/>
        <v>N/A</v>
      </c>
      <c r="G50" s="47">
        <v>37675.913786999998</v>
      </c>
      <c r="H50" s="44" t="str">
        <f t="shared" si="10"/>
        <v>N/A</v>
      </c>
      <c r="I50" s="12">
        <v>4.718</v>
      </c>
      <c r="J50" s="12">
        <v>-1.99</v>
      </c>
      <c r="K50" s="45" t="s">
        <v>739</v>
      </c>
      <c r="L50" s="9" t="str">
        <f t="shared" si="13"/>
        <v>Yes</v>
      </c>
    </row>
    <row r="51" spans="1:12" x14ac:dyDescent="0.2">
      <c r="A51" s="2" t="s">
        <v>1151</v>
      </c>
      <c r="B51" s="35" t="s">
        <v>213</v>
      </c>
      <c r="C51" s="47" t="s">
        <v>1747</v>
      </c>
      <c r="D51" s="44" t="str">
        <f t="shared" ref="D51:D82" si="14">IF($B51="N/A","N/A",IF(C51&gt;10,"No",IF(C51&lt;-10,"No","Yes")))</f>
        <v>N/A</v>
      </c>
      <c r="E51" s="47" t="s">
        <v>1747</v>
      </c>
      <c r="F51" s="44" t="str">
        <f t="shared" ref="F51:F82" si="15">IF($B51="N/A","N/A",IF(E51&gt;10,"No",IF(E51&lt;-10,"No","Yes")))</f>
        <v>N/A</v>
      </c>
      <c r="G51" s="47" t="s">
        <v>1747</v>
      </c>
      <c r="H51" s="44" t="str">
        <f t="shared" ref="H51:H82" si="16">IF($B51="N/A","N/A",IF(G51&gt;10,"No",IF(G51&lt;-10,"No","Yes")))</f>
        <v>N/A</v>
      </c>
      <c r="I51" s="12" t="s">
        <v>1747</v>
      </c>
      <c r="J51" s="12" t="s">
        <v>1747</v>
      </c>
      <c r="K51" s="45" t="s">
        <v>739</v>
      </c>
      <c r="L51" s="9" t="str">
        <f t="shared" si="13"/>
        <v>N/A</v>
      </c>
    </row>
    <row r="52" spans="1:12" ht="25.5" x14ac:dyDescent="0.2">
      <c r="A52" s="2" t="s">
        <v>1152</v>
      </c>
      <c r="B52" s="35" t="s">
        <v>213</v>
      </c>
      <c r="C52" s="47" t="s">
        <v>1747</v>
      </c>
      <c r="D52" s="44" t="str">
        <f t="shared" si="14"/>
        <v>N/A</v>
      </c>
      <c r="E52" s="47" t="s">
        <v>1747</v>
      </c>
      <c r="F52" s="44" t="str">
        <f t="shared" si="15"/>
        <v>N/A</v>
      </c>
      <c r="G52" s="47" t="s">
        <v>1747</v>
      </c>
      <c r="H52" s="44" t="str">
        <f t="shared" si="16"/>
        <v>N/A</v>
      </c>
      <c r="I52" s="12" t="s">
        <v>1747</v>
      </c>
      <c r="J52" s="12" t="s">
        <v>1747</v>
      </c>
      <c r="K52" s="45" t="s">
        <v>739</v>
      </c>
      <c r="L52" s="9" t="str">
        <f t="shared" si="13"/>
        <v>N/A</v>
      </c>
    </row>
    <row r="53" spans="1:12" ht="25.5" x14ac:dyDescent="0.2">
      <c r="A53" s="2" t="s">
        <v>1153</v>
      </c>
      <c r="B53" s="35" t="s">
        <v>213</v>
      </c>
      <c r="C53" s="47">
        <v>55120.520270000001</v>
      </c>
      <c r="D53" s="44" t="str">
        <f t="shared" si="14"/>
        <v>N/A</v>
      </c>
      <c r="E53" s="47">
        <v>58650.476190000001</v>
      </c>
      <c r="F53" s="44" t="str">
        <f t="shared" si="15"/>
        <v>N/A</v>
      </c>
      <c r="G53" s="47">
        <v>53397.860825000003</v>
      </c>
      <c r="H53" s="44" t="str">
        <f t="shared" si="16"/>
        <v>N/A</v>
      </c>
      <c r="I53" s="12">
        <v>6.4039999999999999</v>
      </c>
      <c r="J53" s="12">
        <v>-8.9600000000000009</v>
      </c>
      <c r="K53" s="45" t="s">
        <v>739</v>
      </c>
      <c r="L53" s="9" t="str">
        <f t="shared" si="13"/>
        <v>Yes</v>
      </c>
    </row>
    <row r="54" spans="1:12" ht="25.5" x14ac:dyDescent="0.2">
      <c r="A54" s="2" t="s">
        <v>1154</v>
      </c>
      <c r="B54" s="35" t="s">
        <v>213</v>
      </c>
      <c r="C54" s="47" t="s">
        <v>1747</v>
      </c>
      <c r="D54" s="44" t="str">
        <f t="shared" si="14"/>
        <v>N/A</v>
      </c>
      <c r="E54" s="47" t="s">
        <v>1747</v>
      </c>
      <c r="F54" s="44" t="str">
        <f t="shared" si="15"/>
        <v>N/A</v>
      </c>
      <c r="G54" s="47" t="s">
        <v>1747</v>
      </c>
      <c r="H54" s="44" t="str">
        <f t="shared" si="16"/>
        <v>N/A</v>
      </c>
      <c r="I54" s="12" t="s">
        <v>1747</v>
      </c>
      <c r="J54" s="12" t="s">
        <v>1747</v>
      </c>
      <c r="K54" s="45" t="s">
        <v>739</v>
      </c>
      <c r="L54" s="9" t="str">
        <f t="shared" si="13"/>
        <v>N/A</v>
      </c>
    </row>
    <row r="55" spans="1:12" ht="25.5" x14ac:dyDescent="0.2">
      <c r="A55" s="2" t="s">
        <v>1155</v>
      </c>
      <c r="B55" s="35" t="s">
        <v>213</v>
      </c>
      <c r="C55" s="47">
        <v>45517.295092</v>
      </c>
      <c r="D55" s="44" t="str">
        <f t="shared" si="14"/>
        <v>N/A</v>
      </c>
      <c r="E55" s="47">
        <v>44169.658178999998</v>
      </c>
      <c r="F55" s="44" t="str">
        <f t="shared" si="15"/>
        <v>N/A</v>
      </c>
      <c r="G55" s="47">
        <v>44868.924055000003</v>
      </c>
      <c r="H55" s="44" t="str">
        <f t="shared" si="16"/>
        <v>N/A</v>
      </c>
      <c r="I55" s="12">
        <v>-2.96</v>
      </c>
      <c r="J55" s="12">
        <v>1.583</v>
      </c>
      <c r="K55" s="45" t="s">
        <v>739</v>
      </c>
      <c r="L55" s="9" t="str">
        <f t="shared" si="13"/>
        <v>Yes</v>
      </c>
    </row>
    <row r="56" spans="1:12" ht="25.5" x14ac:dyDescent="0.2">
      <c r="A56" s="2" t="s">
        <v>1156</v>
      </c>
      <c r="B56" s="35" t="s">
        <v>213</v>
      </c>
      <c r="C56" s="47" t="s">
        <v>1747</v>
      </c>
      <c r="D56" s="44" t="str">
        <f t="shared" si="14"/>
        <v>N/A</v>
      </c>
      <c r="E56" s="47" t="s">
        <v>1747</v>
      </c>
      <c r="F56" s="44" t="str">
        <f t="shared" si="15"/>
        <v>N/A</v>
      </c>
      <c r="G56" s="47">
        <v>34803.760902000002</v>
      </c>
      <c r="H56" s="44" t="str">
        <f t="shared" si="16"/>
        <v>N/A</v>
      </c>
      <c r="I56" s="12" t="s">
        <v>1747</v>
      </c>
      <c r="J56" s="12" t="s">
        <v>1747</v>
      </c>
      <c r="K56" s="45" t="s">
        <v>739</v>
      </c>
      <c r="L56" s="9" t="str">
        <f t="shared" si="13"/>
        <v>N/A</v>
      </c>
    </row>
    <row r="57" spans="1:12" ht="25.5" x14ac:dyDescent="0.2">
      <c r="A57" s="2" t="s">
        <v>1157</v>
      </c>
      <c r="B57" s="35" t="s">
        <v>213</v>
      </c>
      <c r="C57" s="47" t="s">
        <v>1747</v>
      </c>
      <c r="D57" s="44" t="str">
        <f t="shared" si="14"/>
        <v>N/A</v>
      </c>
      <c r="E57" s="47" t="s">
        <v>1747</v>
      </c>
      <c r="F57" s="44" t="str">
        <f t="shared" si="15"/>
        <v>N/A</v>
      </c>
      <c r="G57" s="47" t="s">
        <v>1747</v>
      </c>
      <c r="H57" s="44" t="str">
        <f t="shared" si="16"/>
        <v>N/A</v>
      </c>
      <c r="I57" s="12" t="s">
        <v>1747</v>
      </c>
      <c r="J57" s="12" t="s">
        <v>1747</v>
      </c>
      <c r="K57" s="45" t="s">
        <v>739</v>
      </c>
      <c r="L57" s="9" t="str">
        <f t="shared" si="13"/>
        <v>N/A</v>
      </c>
    </row>
    <row r="58" spans="1:12" ht="25.5" x14ac:dyDescent="0.2">
      <c r="A58" s="2" t="s">
        <v>1158</v>
      </c>
      <c r="B58" s="35" t="s">
        <v>213</v>
      </c>
      <c r="C58" s="47">
        <v>47463.342920000003</v>
      </c>
      <c r="D58" s="44" t="str">
        <f t="shared" si="14"/>
        <v>N/A</v>
      </c>
      <c r="E58" s="47">
        <v>44291.331991999999</v>
      </c>
      <c r="F58" s="44" t="str">
        <f t="shared" si="15"/>
        <v>N/A</v>
      </c>
      <c r="G58" s="47">
        <v>128361</v>
      </c>
      <c r="H58" s="44" t="str">
        <f t="shared" si="16"/>
        <v>N/A</v>
      </c>
      <c r="I58" s="12">
        <v>-6.68</v>
      </c>
      <c r="J58" s="12">
        <v>189.8</v>
      </c>
      <c r="K58" s="45" t="s">
        <v>739</v>
      </c>
      <c r="L58" s="9" t="str">
        <f t="shared" si="13"/>
        <v>No</v>
      </c>
    </row>
    <row r="59" spans="1:12" ht="25.5" x14ac:dyDescent="0.2">
      <c r="A59" s="2" t="s">
        <v>1159</v>
      </c>
      <c r="B59" s="35" t="s">
        <v>213</v>
      </c>
      <c r="C59" s="47" t="s">
        <v>1747</v>
      </c>
      <c r="D59" s="44" t="str">
        <f t="shared" si="14"/>
        <v>N/A</v>
      </c>
      <c r="E59" s="47" t="s">
        <v>1747</v>
      </c>
      <c r="F59" s="44" t="str">
        <f t="shared" si="15"/>
        <v>N/A</v>
      </c>
      <c r="G59" s="47" t="s">
        <v>1747</v>
      </c>
      <c r="H59" s="44" t="str">
        <f t="shared" si="16"/>
        <v>N/A</v>
      </c>
      <c r="I59" s="12" t="s">
        <v>1747</v>
      </c>
      <c r="J59" s="12" t="s">
        <v>1747</v>
      </c>
      <c r="K59" s="45" t="s">
        <v>739</v>
      </c>
      <c r="L59" s="9" t="str">
        <f t="shared" si="13"/>
        <v>N/A</v>
      </c>
    </row>
    <row r="60" spans="1:12" x14ac:dyDescent="0.2">
      <c r="A60" s="6" t="s">
        <v>356</v>
      </c>
      <c r="B60" s="35" t="s">
        <v>213</v>
      </c>
      <c r="C60" s="47">
        <v>632424273</v>
      </c>
      <c r="D60" s="44" t="str">
        <f t="shared" si="14"/>
        <v>N/A</v>
      </c>
      <c r="E60" s="47">
        <v>604990301</v>
      </c>
      <c r="F60" s="44" t="str">
        <f t="shared" si="15"/>
        <v>N/A</v>
      </c>
      <c r="G60" s="47">
        <v>652908388</v>
      </c>
      <c r="H60" s="44" t="str">
        <f t="shared" si="16"/>
        <v>N/A</v>
      </c>
      <c r="I60" s="12">
        <v>-4.34</v>
      </c>
      <c r="J60" s="12">
        <v>7.92</v>
      </c>
      <c r="K60" s="45" t="s">
        <v>739</v>
      </c>
      <c r="L60" s="9" t="str">
        <f t="shared" ref="L60:L70" si="17">IF(J60="Div by 0", "N/A", IF(K60="N/A","N/A", IF(J60&gt;VALUE(MID(K60,1,2)), "No", IF(J60&lt;-1*VALUE(MID(K60,1,2)), "No", "Yes"))))</f>
        <v>Yes</v>
      </c>
    </row>
    <row r="61" spans="1:12" ht="25.5" x14ac:dyDescent="0.2">
      <c r="A61" s="2" t="s">
        <v>1160</v>
      </c>
      <c r="B61" s="35" t="s">
        <v>213</v>
      </c>
      <c r="C61" s="47">
        <v>131914590</v>
      </c>
      <c r="D61" s="44" t="str">
        <f t="shared" si="14"/>
        <v>N/A</v>
      </c>
      <c r="E61" s="47">
        <v>120945816</v>
      </c>
      <c r="F61" s="44" t="str">
        <f t="shared" si="15"/>
        <v>N/A</v>
      </c>
      <c r="G61" s="47">
        <v>126327725</v>
      </c>
      <c r="H61" s="44" t="str">
        <f t="shared" si="16"/>
        <v>N/A</v>
      </c>
      <c r="I61" s="12">
        <v>-8.32</v>
      </c>
      <c r="J61" s="12">
        <v>4.45</v>
      </c>
      <c r="K61" s="45" t="s">
        <v>739</v>
      </c>
      <c r="L61" s="9" t="str">
        <f t="shared" si="17"/>
        <v>Yes</v>
      </c>
    </row>
    <row r="62" spans="1:12" x14ac:dyDescent="0.2">
      <c r="A62" s="2" t="s">
        <v>1161</v>
      </c>
      <c r="B62" s="35" t="s">
        <v>213</v>
      </c>
      <c r="C62" s="47">
        <v>0</v>
      </c>
      <c r="D62" s="44" t="str">
        <f t="shared" si="14"/>
        <v>N/A</v>
      </c>
      <c r="E62" s="47">
        <v>0</v>
      </c>
      <c r="F62" s="44" t="str">
        <f t="shared" si="15"/>
        <v>N/A</v>
      </c>
      <c r="G62" s="47">
        <v>0</v>
      </c>
      <c r="H62" s="44" t="str">
        <f t="shared" si="16"/>
        <v>N/A</v>
      </c>
      <c r="I62" s="12" t="s">
        <v>1747</v>
      </c>
      <c r="J62" s="12" t="s">
        <v>1747</v>
      </c>
      <c r="K62" s="45" t="s">
        <v>739</v>
      </c>
      <c r="L62" s="9" t="str">
        <f t="shared" si="17"/>
        <v>N/A</v>
      </c>
    </row>
    <row r="63" spans="1:12" ht="25.5" x14ac:dyDescent="0.2">
      <c r="A63" s="2" t="s">
        <v>1162</v>
      </c>
      <c r="B63" s="35" t="s">
        <v>213</v>
      </c>
      <c r="C63" s="47">
        <v>0</v>
      </c>
      <c r="D63" s="44" t="str">
        <f t="shared" si="14"/>
        <v>N/A</v>
      </c>
      <c r="E63" s="47">
        <v>0</v>
      </c>
      <c r="F63" s="44" t="str">
        <f t="shared" si="15"/>
        <v>N/A</v>
      </c>
      <c r="G63" s="47">
        <v>0</v>
      </c>
      <c r="H63" s="44" t="str">
        <f t="shared" si="16"/>
        <v>N/A</v>
      </c>
      <c r="I63" s="12" t="s">
        <v>1747</v>
      </c>
      <c r="J63" s="12" t="s">
        <v>1747</v>
      </c>
      <c r="K63" s="45" t="s">
        <v>739</v>
      </c>
      <c r="L63" s="9" t="str">
        <f t="shared" si="17"/>
        <v>N/A</v>
      </c>
    </row>
    <row r="64" spans="1:12" ht="25.5" x14ac:dyDescent="0.2">
      <c r="A64" s="2" t="s">
        <v>1163</v>
      </c>
      <c r="B64" s="35" t="s">
        <v>213</v>
      </c>
      <c r="C64" s="47">
        <v>4612386</v>
      </c>
      <c r="D64" s="44" t="str">
        <f t="shared" si="14"/>
        <v>N/A</v>
      </c>
      <c r="E64" s="47">
        <v>4448288</v>
      </c>
      <c r="F64" s="44" t="str">
        <f t="shared" si="15"/>
        <v>N/A</v>
      </c>
      <c r="G64" s="47">
        <v>5069282</v>
      </c>
      <c r="H64" s="44" t="str">
        <f t="shared" si="16"/>
        <v>N/A</v>
      </c>
      <c r="I64" s="12">
        <v>-3.56</v>
      </c>
      <c r="J64" s="12">
        <v>13.96</v>
      </c>
      <c r="K64" s="45" t="s">
        <v>739</v>
      </c>
      <c r="L64" s="9" t="str">
        <f t="shared" si="17"/>
        <v>Yes</v>
      </c>
    </row>
    <row r="65" spans="1:12" ht="25.5" x14ac:dyDescent="0.2">
      <c r="A65" s="2" t="s">
        <v>1164</v>
      </c>
      <c r="B65" s="35" t="s">
        <v>213</v>
      </c>
      <c r="C65" s="47">
        <v>0</v>
      </c>
      <c r="D65" s="44" t="str">
        <f t="shared" si="14"/>
        <v>N/A</v>
      </c>
      <c r="E65" s="47">
        <v>0</v>
      </c>
      <c r="F65" s="44" t="str">
        <f t="shared" si="15"/>
        <v>N/A</v>
      </c>
      <c r="G65" s="47">
        <v>0</v>
      </c>
      <c r="H65" s="44" t="str">
        <f t="shared" si="16"/>
        <v>N/A</v>
      </c>
      <c r="I65" s="12" t="s">
        <v>1747</v>
      </c>
      <c r="J65" s="12" t="s">
        <v>1747</v>
      </c>
      <c r="K65" s="45" t="s">
        <v>739</v>
      </c>
      <c r="L65" s="9" t="str">
        <f t="shared" si="17"/>
        <v>N/A</v>
      </c>
    </row>
    <row r="66" spans="1:12" ht="25.5" x14ac:dyDescent="0.2">
      <c r="A66" s="2" t="s">
        <v>1165</v>
      </c>
      <c r="B66" s="35" t="s">
        <v>213</v>
      </c>
      <c r="C66" s="47">
        <v>477461563</v>
      </c>
      <c r="D66" s="44" t="str">
        <f t="shared" si="14"/>
        <v>N/A</v>
      </c>
      <c r="E66" s="47">
        <v>460569453</v>
      </c>
      <c r="F66" s="44" t="str">
        <f t="shared" si="15"/>
        <v>N/A</v>
      </c>
      <c r="G66" s="47">
        <v>509222345</v>
      </c>
      <c r="H66" s="44" t="str">
        <f t="shared" si="16"/>
        <v>N/A</v>
      </c>
      <c r="I66" s="12">
        <v>-3.54</v>
      </c>
      <c r="J66" s="12">
        <v>10.56</v>
      </c>
      <c r="K66" s="45" t="s">
        <v>739</v>
      </c>
      <c r="L66" s="9" t="str">
        <f t="shared" si="17"/>
        <v>Yes</v>
      </c>
    </row>
    <row r="67" spans="1:12" ht="25.5" x14ac:dyDescent="0.2">
      <c r="A67" s="2" t="s">
        <v>1166</v>
      </c>
      <c r="B67" s="35" t="s">
        <v>213</v>
      </c>
      <c r="C67" s="47">
        <v>0</v>
      </c>
      <c r="D67" s="44" t="str">
        <f t="shared" si="14"/>
        <v>N/A</v>
      </c>
      <c r="E67" s="47">
        <v>0</v>
      </c>
      <c r="F67" s="44" t="str">
        <f t="shared" si="15"/>
        <v>N/A</v>
      </c>
      <c r="G67" s="47">
        <v>12284923</v>
      </c>
      <c r="H67" s="44" t="str">
        <f t="shared" si="16"/>
        <v>N/A</v>
      </c>
      <c r="I67" s="12" t="s">
        <v>1747</v>
      </c>
      <c r="J67" s="12" t="s">
        <v>1747</v>
      </c>
      <c r="K67" s="45" t="s">
        <v>739</v>
      </c>
      <c r="L67" s="9" t="str">
        <f t="shared" si="17"/>
        <v>N/A</v>
      </c>
    </row>
    <row r="68" spans="1:12" ht="25.5" x14ac:dyDescent="0.2">
      <c r="A68" s="2" t="s">
        <v>1167</v>
      </c>
      <c r="B68" s="35" t="s">
        <v>213</v>
      </c>
      <c r="C68" s="47">
        <v>0</v>
      </c>
      <c r="D68" s="44" t="str">
        <f t="shared" si="14"/>
        <v>N/A</v>
      </c>
      <c r="E68" s="47">
        <v>0</v>
      </c>
      <c r="F68" s="44" t="str">
        <f t="shared" si="15"/>
        <v>N/A</v>
      </c>
      <c r="G68" s="47">
        <v>0</v>
      </c>
      <c r="H68" s="44" t="str">
        <f t="shared" si="16"/>
        <v>N/A</v>
      </c>
      <c r="I68" s="12" t="s">
        <v>1747</v>
      </c>
      <c r="J68" s="12" t="s">
        <v>1747</v>
      </c>
      <c r="K68" s="45" t="s">
        <v>739</v>
      </c>
      <c r="L68" s="9" t="str">
        <f t="shared" si="17"/>
        <v>N/A</v>
      </c>
    </row>
    <row r="69" spans="1:12" ht="25.5" x14ac:dyDescent="0.2">
      <c r="A69" s="2" t="s">
        <v>1168</v>
      </c>
      <c r="B69" s="35" t="s">
        <v>213</v>
      </c>
      <c r="C69" s="47">
        <v>18435734</v>
      </c>
      <c r="D69" s="44" t="str">
        <f t="shared" si="14"/>
        <v>N/A</v>
      </c>
      <c r="E69" s="47">
        <v>19026744</v>
      </c>
      <c r="F69" s="44" t="str">
        <f t="shared" si="15"/>
        <v>N/A</v>
      </c>
      <c r="G69" s="47">
        <v>4113</v>
      </c>
      <c r="H69" s="44" t="str">
        <f t="shared" si="16"/>
        <v>N/A</v>
      </c>
      <c r="I69" s="12">
        <v>3.206</v>
      </c>
      <c r="J69" s="12">
        <v>-100</v>
      </c>
      <c r="K69" s="45" t="s">
        <v>739</v>
      </c>
      <c r="L69" s="9" t="str">
        <f t="shared" si="17"/>
        <v>No</v>
      </c>
    </row>
    <row r="70" spans="1:12" ht="25.5" x14ac:dyDescent="0.2">
      <c r="A70" s="2" t="s">
        <v>1169</v>
      </c>
      <c r="B70" s="35" t="s">
        <v>213</v>
      </c>
      <c r="C70" s="47">
        <v>0</v>
      </c>
      <c r="D70" s="44" t="str">
        <f t="shared" si="14"/>
        <v>N/A</v>
      </c>
      <c r="E70" s="47">
        <v>0</v>
      </c>
      <c r="F70" s="44" t="str">
        <f t="shared" si="15"/>
        <v>N/A</v>
      </c>
      <c r="G70" s="47">
        <v>0</v>
      </c>
      <c r="H70" s="44" t="str">
        <f t="shared" si="16"/>
        <v>N/A</v>
      </c>
      <c r="I70" s="12" t="s">
        <v>1747</v>
      </c>
      <c r="J70" s="12" t="s">
        <v>1747</v>
      </c>
      <c r="K70" s="45" t="s">
        <v>739</v>
      </c>
      <c r="L70" s="9" t="str">
        <f t="shared" si="17"/>
        <v>N/A</v>
      </c>
    </row>
    <row r="71" spans="1:12" x14ac:dyDescent="0.2">
      <c r="A71" s="6" t="s">
        <v>1170</v>
      </c>
      <c r="B71" s="35" t="s">
        <v>213</v>
      </c>
      <c r="C71" s="47">
        <v>27860.100132</v>
      </c>
      <c r="D71" s="44" t="str">
        <f t="shared" si="14"/>
        <v>N/A</v>
      </c>
      <c r="E71" s="47">
        <v>26680.939405000001</v>
      </c>
      <c r="F71" s="44" t="str">
        <f t="shared" si="15"/>
        <v>N/A</v>
      </c>
      <c r="G71" s="47">
        <v>25202.006716</v>
      </c>
      <c r="H71" s="44" t="str">
        <f t="shared" si="16"/>
        <v>N/A</v>
      </c>
      <c r="I71" s="12">
        <v>-4.2300000000000004</v>
      </c>
      <c r="J71" s="12">
        <v>-5.54</v>
      </c>
      <c r="K71" s="45" t="s">
        <v>739</v>
      </c>
      <c r="L71" s="9" t="str">
        <f t="shared" ref="L71:L81" si="18">IF(J71="Div by 0", "N/A", IF(K71="N/A","N/A", IF(J71&gt;VALUE(MID(K71,1,2)), "No", IF(J71&lt;-1*VALUE(MID(K71,1,2)), "No", "Yes"))))</f>
        <v>Yes</v>
      </c>
    </row>
    <row r="72" spans="1:12" ht="25.5" x14ac:dyDescent="0.2">
      <c r="A72" s="2" t="s">
        <v>1171</v>
      </c>
      <c r="B72" s="35" t="s">
        <v>213</v>
      </c>
      <c r="C72" s="47">
        <v>13086.764880999999</v>
      </c>
      <c r="D72" s="44" t="str">
        <f t="shared" si="14"/>
        <v>N/A</v>
      </c>
      <c r="E72" s="47">
        <v>12571.023386000001</v>
      </c>
      <c r="F72" s="44" t="str">
        <f t="shared" si="15"/>
        <v>N/A</v>
      </c>
      <c r="G72" s="47">
        <v>11193.312511</v>
      </c>
      <c r="H72" s="44" t="str">
        <f t="shared" si="16"/>
        <v>N/A</v>
      </c>
      <c r="I72" s="12">
        <v>-3.94</v>
      </c>
      <c r="J72" s="12">
        <v>-11</v>
      </c>
      <c r="K72" s="45" t="s">
        <v>739</v>
      </c>
      <c r="L72" s="9" t="str">
        <f t="shared" si="18"/>
        <v>Yes</v>
      </c>
    </row>
    <row r="73" spans="1:12" ht="25.5" x14ac:dyDescent="0.2">
      <c r="A73" s="2" t="s">
        <v>1172</v>
      </c>
      <c r="B73" s="35" t="s">
        <v>213</v>
      </c>
      <c r="C73" s="47" t="s">
        <v>1747</v>
      </c>
      <c r="D73" s="44" t="str">
        <f t="shared" si="14"/>
        <v>N/A</v>
      </c>
      <c r="E73" s="47" t="s">
        <v>1747</v>
      </c>
      <c r="F73" s="44" t="str">
        <f t="shared" si="15"/>
        <v>N/A</v>
      </c>
      <c r="G73" s="47" t="s">
        <v>1747</v>
      </c>
      <c r="H73" s="44" t="str">
        <f t="shared" si="16"/>
        <v>N/A</v>
      </c>
      <c r="I73" s="12" t="s">
        <v>1747</v>
      </c>
      <c r="J73" s="12" t="s">
        <v>1747</v>
      </c>
      <c r="K73" s="45" t="s">
        <v>739</v>
      </c>
      <c r="L73" s="9" t="str">
        <f t="shared" si="18"/>
        <v>N/A</v>
      </c>
    </row>
    <row r="74" spans="1:12" ht="25.5" x14ac:dyDescent="0.2">
      <c r="A74" s="2" t="s">
        <v>1173</v>
      </c>
      <c r="B74" s="35" t="s">
        <v>213</v>
      </c>
      <c r="C74" s="47" t="s">
        <v>1747</v>
      </c>
      <c r="D74" s="44" t="str">
        <f t="shared" si="14"/>
        <v>N/A</v>
      </c>
      <c r="E74" s="47" t="s">
        <v>1747</v>
      </c>
      <c r="F74" s="44" t="str">
        <f t="shared" si="15"/>
        <v>N/A</v>
      </c>
      <c r="G74" s="47" t="s">
        <v>1747</v>
      </c>
      <c r="H74" s="44" t="str">
        <f t="shared" si="16"/>
        <v>N/A</v>
      </c>
      <c r="I74" s="12" t="s">
        <v>1747</v>
      </c>
      <c r="J74" s="12" t="s">
        <v>1747</v>
      </c>
      <c r="K74" s="45" t="s">
        <v>739</v>
      </c>
      <c r="L74" s="9" t="str">
        <f t="shared" si="18"/>
        <v>N/A</v>
      </c>
    </row>
    <row r="75" spans="1:12" ht="25.5" x14ac:dyDescent="0.2">
      <c r="A75" s="2" t="s">
        <v>1174</v>
      </c>
      <c r="B75" s="35" t="s">
        <v>213</v>
      </c>
      <c r="C75" s="47">
        <v>31164.770270000001</v>
      </c>
      <c r="D75" s="44" t="str">
        <f t="shared" si="14"/>
        <v>N/A</v>
      </c>
      <c r="E75" s="47">
        <v>30260.462585000001</v>
      </c>
      <c r="F75" s="44" t="str">
        <f t="shared" si="15"/>
        <v>N/A</v>
      </c>
      <c r="G75" s="47">
        <v>26130.319587999998</v>
      </c>
      <c r="H75" s="44" t="str">
        <f t="shared" si="16"/>
        <v>N/A</v>
      </c>
      <c r="I75" s="12">
        <v>-2.9</v>
      </c>
      <c r="J75" s="12">
        <v>-13.6</v>
      </c>
      <c r="K75" s="45" t="s">
        <v>739</v>
      </c>
      <c r="L75" s="9" t="str">
        <f t="shared" si="18"/>
        <v>Yes</v>
      </c>
    </row>
    <row r="76" spans="1:12" ht="25.5" x14ac:dyDescent="0.2">
      <c r="A76" s="2" t="s">
        <v>1175</v>
      </c>
      <c r="B76" s="35" t="s">
        <v>213</v>
      </c>
      <c r="C76" s="47" t="s">
        <v>1747</v>
      </c>
      <c r="D76" s="44" t="str">
        <f t="shared" si="14"/>
        <v>N/A</v>
      </c>
      <c r="E76" s="47" t="s">
        <v>1747</v>
      </c>
      <c r="F76" s="44" t="str">
        <f t="shared" si="15"/>
        <v>N/A</v>
      </c>
      <c r="G76" s="47" t="s">
        <v>1747</v>
      </c>
      <c r="H76" s="44" t="str">
        <f t="shared" si="16"/>
        <v>N/A</v>
      </c>
      <c r="I76" s="12" t="s">
        <v>1747</v>
      </c>
      <c r="J76" s="12" t="s">
        <v>1747</v>
      </c>
      <c r="K76" s="45" t="s">
        <v>739</v>
      </c>
      <c r="L76" s="9" t="str">
        <f t="shared" si="18"/>
        <v>N/A</v>
      </c>
    </row>
    <row r="77" spans="1:12" ht="25.5" x14ac:dyDescent="0.2">
      <c r="A77" s="2" t="s">
        <v>1176</v>
      </c>
      <c r="B77" s="35" t="s">
        <v>213</v>
      </c>
      <c r="C77" s="47">
        <v>39722.259816999998</v>
      </c>
      <c r="D77" s="44" t="str">
        <f t="shared" si="14"/>
        <v>N/A</v>
      </c>
      <c r="E77" s="47">
        <v>37112.768171000003</v>
      </c>
      <c r="F77" s="44" t="str">
        <f t="shared" si="15"/>
        <v>N/A</v>
      </c>
      <c r="G77" s="47">
        <v>37007.437862999999</v>
      </c>
      <c r="H77" s="44" t="str">
        <f t="shared" si="16"/>
        <v>N/A</v>
      </c>
      <c r="I77" s="12">
        <v>-6.57</v>
      </c>
      <c r="J77" s="12">
        <v>-0.28399999999999997</v>
      </c>
      <c r="K77" s="45" t="s">
        <v>739</v>
      </c>
      <c r="L77" s="9" t="str">
        <f t="shared" si="18"/>
        <v>Yes</v>
      </c>
    </row>
    <row r="78" spans="1:12" ht="25.5" x14ac:dyDescent="0.2">
      <c r="A78" s="2" t="s">
        <v>1177</v>
      </c>
      <c r="B78" s="35" t="s">
        <v>213</v>
      </c>
      <c r="C78" s="47" t="s">
        <v>1747</v>
      </c>
      <c r="D78" s="44" t="str">
        <f t="shared" si="14"/>
        <v>N/A</v>
      </c>
      <c r="E78" s="47" t="s">
        <v>1747</v>
      </c>
      <c r="F78" s="44" t="str">
        <f t="shared" si="15"/>
        <v>N/A</v>
      </c>
      <c r="G78" s="47">
        <v>18473.568421</v>
      </c>
      <c r="H78" s="44" t="str">
        <f t="shared" si="16"/>
        <v>N/A</v>
      </c>
      <c r="I78" s="12" t="s">
        <v>1747</v>
      </c>
      <c r="J78" s="12" t="s">
        <v>1747</v>
      </c>
      <c r="K78" s="45" t="s">
        <v>739</v>
      </c>
      <c r="L78" s="9" t="str">
        <f t="shared" si="18"/>
        <v>N/A</v>
      </c>
    </row>
    <row r="79" spans="1:12" ht="25.5" x14ac:dyDescent="0.2">
      <c r="A79" s="2" t="s">
        <v>1178</v>
      </c>
      <c r="B79" s="35" t="s">
        <v>213</v>
      </c>
      <c r="C79" s="47" t="s">
        <v>1747</v>
      </c>
      <c r="D79" s="44" t="str">
        <f t="shared" si="14"/>
        <v>N/A</v>
      </c>
      <c r="E79" s="47" t="s">
        <v>1747</v>
      </c>
      <c r="F79" s="44" t="str">
        <f t="shared" si="15"/>
        <v>N/A</v>
      </c>
      <c r="G79" s="47" t="s">
        <v>1747</v>
      </c>
      <c r="H79" s="44" t="str">
        <f t="shared" si="16"/>
        <v>N/A</v>
      </c>
      <c r="I79" s="12" t="s">
        <v>1747</v>
      </c>
      <c r="J79" s="12" t="s">
        <v>1747</v>
      </c>
      <c r="K79" s="45" t="s">
        <v>739</v>
      </c>
      <c r="L79" s="9" t="str">
        <f t="shared" si="18"/>
        <v>N/A</v>
      </c>
    </row>
    <row r="80" spans="1:12" ht="25.5" x14ac:dyDescent="0.2">
      <c r="A80" s="2" t="s">
        <v>1179</v>
      </c>
      <c r="B80" s="35" t="s">
        <v>213</v>
      </c>
      <c r="C80" s="47">
        <v>40787.022124000003</v>
      </c>
      <c r="D80" s="44" t="str">
        <f t="shared" si="14"/>
        <v>N/A</v>
      </c>
      <c r="E80" s="47">
        <v>38283.187123000003</v>
      </c>
      <c r="F80" s="44" t="str">
        <f t="shared" si="15"/>
        <v>N/A</v>
      </c>
      <c r="G80" s="47">
        <v>2056.5</v>
      </c>
      <c r="H80" s="44" t="str">
        <f t="shared" si="16"/>
        <v>N/A</v>
      </c>
      <c r="I80" s="12">
        <v>-6.14</v>
      </c>
      <c r="J80" s="12">
        <v>-94.6</v>
      </c>
      <c r="K80" s="45" t="s">
        <v>739</v>
      </c>
      <c r="L80" s="9" t="str">
        <f t="shared" si="18"/>
        <v>No</v>
      </c>
    </row>
    <row r="81" spans="1:12" ht="25.5" x14ac:dyDescent="0.2">
      <c r="A81" s="2" t="s">
        <v>1180</v>
      </c>
      <c r="B81" s="35" t="s">
        <v>213</v>
      </c>
      <c r="C81" s="47" t="s">
        <v>1747</v>
      </c>
      <c r="D81" s="44" t="str">
        <f t="shared" si="14"/>
        <v>N/A</v>
      </c>
      <c r="E81" s="47" t="s">
        <v>1747</v>
      </c>
      <c r="F81" s="44" t="str">
        <f t="shared" si="15"/>
        <v>N/A</v>
      </c>
      <c r="G81" s="47" t="s">
        <v>1747</v>
      </c>
      <c r="H81" s="44" t="str">
        <f t="shared" si="16"/>
        <v>N/A</v>
      </c>
      <c r="I81" s="12" t="s">
        <v>1747</v>
      </c>
      <c r="J81" s="12" t="s">
        <v>1747</v>
      </c>
      <c r="K81" s="45" t="s">
        <v>739</v>
      </c>
      <c r="L81" s="9" t="str">
        <f t="shared" si="18"/>
        <v>N/A</v>
      </c>
    </row>
    <row r="82" spans="1:12" x14ac:dyDescent="0.2">
      <c r="A82" s="2" t="s">
        <v>357</v>
      </c>
      <c r="B82" s="35" t="s">
        <v>213</v>
      </c>
      <c r="C82" s="47">
        <v>643848081</v>
      </c>
      <c r="D82" s="44" t="str">
        <f t="shared" si="14"/>
        <v>N/A</v>
      </c>
      <c r="E82" s="47">
        <v>619253592</v>
      </c>
      <c r="F82" s="44" t="str">
        <f t="shared" si="15"/>
        <v>N/A</v>
      </c>
      <c r="G82" s="47">
        <v>656077856</v>
      </c>
      <c r="H82" s="44" t="str">
        <f t="shared" si="16"/>
        <v>N/A</v>
      </c>
      <c r="I82" s="12">
        <v>-3.82</v>
      </c>
      <c r="J82" s="12">
        <v>5.9470000000000001</v>
      </c>
      <c r="K82" s="45" t="s">
        <v>739</v>
      </c>
      <c r="L82" s="9" t="str">
        <f t="shared" ref="L82:L138" si="19">IF(J82="Div by 0", "N/A", IF(K82="N/A","N/A", IF(J82&gt;VALUE(MID(K82,1,2)), "No", IF(J82&lt;-1*VALUE(MID(K82,1,2)), "No", "Yes"))))</f>
        <v>Yes</v>
      </c>
    </row>
    <row r="83" spans="1:12" x14ac:dyDescent="0.2">
      <c r="A83" s="2" t="s">
        <v>363</v>
      </c>
      <c r="B83" s="35" t="s">
        <v>213</v>
      </c>
      <c r="C83" s="47">
        <v>23528</v>
      </c>
      <c r="D83" s="44" t="str">
        <f t="shared" ref="D83:D114" si="20">IF($B83="N/A","N/A",IF(C83&gt;10,"No",IF(C83&lt;-10,"No","Yes")))</f>
        <v>N/A</v>
      </c>
      <c r="E83" s="36">
        <v>23824</v>
      </c>
      <c r="F83" s="44" t="str">
        <f t="shared" ref="F83:F114" si="21">IF($B83="N/A","N/A",IF(E83&gt;10,"No",IF(E83&lt;-10,"No","Yes")))</f>
        <v>N/A</v>
      </c>
      <c r="G83" s="36">
        <v>26447</v>
      </c>
      <c r="H83" s="44" t="str">
        <f t="shared" ref="H83:H114" si="22">IF($B83="N/A","N/A",IF(G83&gt;10,"No",IF(G83&lt;-10,"No","Yes")))</f>
        <v>N/A</v>
      </c>
      <c r="I83" s="12">
        <v>1.258</v>
      </c>
      <c r="J83" s="12">
        <v>11.01</v>
      </c>
      <c r="K83" s="45" t="s">
        <v>739</v>
      </c>
      <c r="L83" s="9" t="str">
        <f t="shared" si="19"/>
        <v>Yes</v>
      </c>
    </row>
    <row r="84" spans="1:12" x14ac:dyDescent="0.2">
      <c r="A84" s="2" t="s">
        <v>358</v>
      </c>
      <c r="B84" s="35" t="s">
        <v>213</v>
      </c>
      <c r="C84" s="47">
        <v>27365.185354000001</v>
      </c>
      <c r="D84" s="44" t="str">
        <f t="shared" si="20"/>
        <v>N/A</v>
      </c>
      <c r="E84" s="47">
        <v>25992.847213000001</v>
      </c>
      <c r="F84" s="44" t="str">
        <f t="shared" si="21"/>
        <v>N/A</v>
      </c>
      <c r="G84" s="47">
        <v>24807.269482</v>
      </c>
      <c r="H84" s="44" t="str">
        <f t="shared" si="22"/>
        <v>N/A</v>
      </c>
      <c r="I84" s="12">
        <v>-5.01</v>
      </c>
      <c r="J84" s="12">
        <v>-4.5599999999999996</v>
      </c>
      <c r="K84" s="45" t="s">
        <v>739</v>
      </c>
      <c r="L84" s="9" t="str">
        <f t="shared" si="19"/>
        <v>Yes</v>
      </c>
    </row>
    <row r="85" spans="1:12" ht="25.5" x14ac:dyDescent="0.2">
      <c r="A85" s="2" t="s">
        <v>1181</v>
      </c>
      <c r="B85" s="35" t="s">
        <v>213</v>
      </c>
      <c r="C85" s="47">
        <v>10066225</v>
      </c>
      <c r="D85" s="44" t="str">
        <f t="shared" si="20"/>
        <v>N/A</v>
      </c>
      <c r="E85" s="47">
        <v>9322422</v>
      </c>
      <c r="F85" s="44" t="str">
        <f t="shared" si="21"/>
        <v>N/A</v>
      </c>
      <c r="G85" s="47">
        <v>16843242</v>
      </c>
      <c r="H85" s="44" t="str">
        <f t="shared" si="22"/>
        <v>N/A</v>
      </c>
      <c r="I85" s="12">
        <v>-7.39</v>
      </c>
      <c r="J85" s="12">
        <v>80.67</v>
      </c>
      <c r="K85" s="45" t="s">
        <v>739</v>
      </c>
      <c r="L85" s="9" t="str">
        <f t="shared" si="19"/>
        <v>No</v>
      </c>
    </row>
    <row r="86" spans="1:12" x14ac:dyDescent="0.2">
      <c r="A86" s="2" t="s">
        <v>729</v>
      </c>
      <c r="B86" s="35" t="s">
        <v>213</v>
      </c>
      <c r="C86" s="47">
        <v>10093</v>
      </c>
      <c r="D86" s="44" t="str">
        <f t="shared" si="20"/>
        <v>N/A</v>
      </c>
      <c r="E86" s="36">
        <v>9644</v>
      </c>
      <c r="F86" s="44" t="str">
        <f t="shared" si="21"/>
        <v>N/A</v>
      </c>
      <c r="G86" s="36">
        <v>24652</v>
      </c>
      <c r="H86" s="44" t="str">
        <f t="shared" si="22"/>
        <v>N/A</v>
      </c>
      <c r="I86" s="12">
        <v>-4.45</v>
      </c>
      <c r="J86" s="12">
        <v>155.6</v>
      </c>
      <c r="K86" s="45" t="s">
        <v>739</v>
      </c>
      <c r="L86" s="9" t="str">
        <f t="shared" si="19"/>
        <v>No</v>
      </c>
    </row>
    <row r="87" spans="1:12" ht="25.5" x14ac:dyDescent="0.2">
      <c r="A87" s="2" t="s">
        <v>1182</v>
      </c>
      <c r="B87" s="35" t="s">
        <v>213</v>
      </c>
      <c r="C87" s="47">
        <v>997.34717131000002</v>
      </c>
      <c r="D87" s="44" t="str">
        <f t="shared" si="20"/>
        <v>N/A</v>
      </c>
      <c r="E87" s="47">
        <v>966.65512235999995</v>
      </c>
      <c r="F87" s="44" t="str">
        <f t="shared" si="21"/>
        <v>N/A</v>
      </c>
      <c r="G87" s="47">
        <v>683.24038617999997</v>
      </c>
      <c r="H87" s="44" t="str">
        <f t="shared" si="22"/>
        <v>N/A</v>
      </c>
      <c r="I87" s="12">
        <v>-3.08</v>
      </c>
      <c r="J87" s="12">
        <v>-29.3</v>
      </c>
      <c r="K87" s="45" t="s">
        <v>739</v>
      </c>
      <c r="L87" s="9" t="str">
        <f t="shared" si="19"/>
        <v>Yes</v>
      </c>
    </row>
    <row r="88" spans="1:12" ht="25.5" x14ac:dyDescent="0.2">
      <c r="A88" s="2" t="s">
        <v>1183</v>
      </c>
      <c r="B88" s="35" t="s">
        <v>213</v>
      </c>
      <c r="C88" s="47">
        <v>432594666</v>
      </c>
      <c r="D88" s="44" t="str">
        <f t="shared" si="20"/>
        <v>N/A</v>
      </c>
      <c r="E88" s="47">
        <v>394468325</v>
      </c>
      <c r="F88" s="44" t="str">
        <f t="shared" si="21"/>
        <v>N/A</v>
      </c>
      <c r="G88" s="47">
        <v>391047920</v>
      </c>
      <c r="H88" s="44" t="str">
        <f t="shared" si="22"/>
        <v>N/A</v>
      </c>
      <c r="I88" s="12">
        <v>-8.81</v>
      </c>
      <c r="J88" s="12">
        <v>-0.86699999999999999</v>
      </c>
      <c r="K88" s="45" t="s">
        <v>739</v>
      </c>
      <c r="L88" s="9" t="str">
        <f t="shared" si="19"/>
        <v>Yes</v>
      </c>
    </row>
    <row r="89" spans="1:12" x14ac:dyDescent="0.2">
      <c r="A89" s="2" t="s">
        <v>730</v>
      </c>
      <c r="B89" s="35" t="s">
        <v>213</v>
      </c>
      <c r="C89" s="47">
        <v>8230</v>
      </c>
      <c r="D89" s="44" t="str">
        <f t="shared" si="20"/>
        <v>N/A</v>
      </c>
      <c r="E89" s="36">
        <v>8467</v>
      </c>
      <c r="F89" s="44" t="str">
        <f t="shared" si="21"/>
        <v>N/A</v>
      </c>
      <c r="G89" s="36">
        <v>9001</v>
      </c>
      <c r="H89" s="44" t="str">
        <f t="shared" si="22"/>
        <v>N/A</v>
      </c>
      <c r="I89" s="12">
        <v>2.88</v>
      </c>
      <c r="J89" s="12">
        <v>6.3070000000000004</v>
      </c>
      <c r="K89" s="45" t="s">
        <v>739</v>
      </c>
      <c r="L89" s="9" t="str">
        <f t="shared" si="19"/>
        <v>Yes</v>
      </c>
    </row>
    <row r="90" spans="1:12" ht="25.5" x14ac:dyDescent="0.2">
      <c r="A90" s="2" t="s">
        <v>1184</v>
      </c>
      <c r="B90" s="35" t="s">
        <v>213</v>
      </c>
      <c r="C90" s="47">
        <v>52563.142892000003</v>
      </c>
      <c r="D90" s="44" t="str">
        <f t="shared" si="20"/>
        <v>N/A</v>
      </c>
      <c r="E90" s="47">
        <v>46588.912837999997</v>
      </c>
      <c r="F90" s="44" t="str">
        <f t="shared" si="21"/>
        <v>N/A</v>
      </c>
      <c r="G90" s="47">
        <v>43444.941673000001</v>
      </c>
      <c r="H90" s="44" t="str">
        <f t="shared" si="22"/>
        <v>N/A</v>
      </c>
      <c r="I90" s="12">
        <v>-11.4</v>
      </c>
      <c r="J90" s="12">
        <v>-6.75</v>
      </c>
      <c r="K90" s="45" t="s">
        <v>739</v>
      </c>
      <c r="L90" s="9" t="str">
        <f t="shared" si="19"/>
        <v>Yes</v>
      </c>
    </row>
    <row r="91" spans="1:12" ht="25.5" x14ac:dyDescent="0.2">
      <c r="A91" s="2" t="s">
        <v>1185</v>
      </c>
      <c r="B91" s="35" t="s">
        <v>213</v>
      </c>
      <c r="C91" s="47">
        <v>2880179</v>
      </c>
      <c r="D91" s="44" t="str">
        <f t="shared" si="20"/>
        <v>N/A</v>
      </c>
      <c r="E91" s="47">
        <v>2533571</v>
      </c>
      <c r="F91" s="44" t="str">
        <f t="shared" si="21"/>
        <v>N/A</v>
      </c>
      <c r="G91" s="47">
        <v>2361343</v>
      </c>
      <c r="H91" s="44" t="str">
        <f t="shared" si="22"/>
        <v>N/A</v>
      </c>
      <c r="I91" s="12">
        <v>-12</v>
      </c>
      <c r="J91" s="12">
        <v>-6.8</v>
      </c>
      <c r="K91" s="45" t="s">
        <v>739</v>
      </c>
      <c r="L91" s="9" t="str">
        <f t="shared" si="19"/>
        <v>Yes</v>
      </c>
    </row>
    <row r="92" spans="1:12" x14ac:dyDescent="0.2">
      <c r="A92" s="2" t="s">
        <v>731</v>
      </c>
      <c r="B92" s="35" t="s">
        <v>213</v>
      </c>
      <c r="C92" s="47">
        <v>1167</v>
      </c>
      <c r="D92" s="44" t="str">
        <f t="shared" si="20"/>
        <v>N/A</v>
      </c>
      <c r="E92" s="36">
        <v>1117</v>
      </c>
      <c r="F92" s="44" t="str">
        <f t="shared" si="21"/>
        <v>N/A</v>
      </c>
      <c r="G92" s="36">
        <v>1053</v>
      </c>
      <c r="H92" s="44" t="str">
        <f t="shared" si="22"/>
        <v>N/A</v>
      </c>
      <c r="I92" s="12">
        <v>-4.28</v>
      </c>
      <c r="J92" s="12">
        <v>-5.73</v>
      </c>
      <c r="K92" s="45" t="s">
        <v>739</v>
      </c>
      <c r="L92" s="9" t="str">
        <f t="shared" si="19"/>
        <v>Yes</v>
      </c>
    </row>
    <row r="93" spans="1:12" ht="25.5" x14ac:dyDescent="0.2">
      <c r="A93" s="2" t="s">
        <v>1186</v>
      </c>
      <c r="B93" s="35" t="s">
        <v>213</v>
      </c>
      <c r="C93" s="47">
        <v>2468.0197087000001</v>
      </c>
      <c r="D93" s="44" t="str">
        <f t="shared" si="20"/>
        <v>N/A</v>
      </c>
      <c r="E93" s="47">
        <v>2268.1924798999999</v>
      </c>
      <c r="F93" s="44" t="str">
        <f t="shared" si="21"/>
        <v>N/A</v>
      </c>
      <c r="G93" s="47">
        <v>2242.4909782</v>
      </c>
      <c r="H93" s="44" t="str">
        <f t="shared" si="22"/>
        <v>N/A</v>
      </c>
      <c r="I93" s="12">
        <v>-8.1</v>
      </c>
      <c r="J93" s="12">
        <v>-1.1299999999999999</v>
      </c>
      <c r="K93" s="45" t="s">
        <v>739</v>
      </c>
      <c r="L93" s="9" t="str">
        <f t="shared" si="19"/>
        <v>Yes</v>
      </c>
    </row>
    <row r="94" spans="1:12" x14ac:dyDescent="0.2">
      <c r="A94" s="2" t="s">
        <v>1187</v>
      </c>
      <c r="B94" s="35" t="s">
        <v>213</v>
      </c>
      <c r="C94" s="47">
        <v>46779168</v>
      </c>
      <c r="D94" s="44" t="str">
        <f t="shared" si="20"/>
        <v>N/A</v>
      </c>
      <c r="E94" s="47">
        <v>60763219</v>
      </c>
      <c r="F94" s="44" t="str">
        <f t="shared" si="21"/>
        <v>N/A</v>
      </c>
      <c r="G94" s="47">
        <v>75667142</v>
      </c>
      <c r="H94" s="44" t="str">
        <f t="shared" si="22"/>
        <v>N/A</v>
      </c>
      <c r="I94" s="12">
        <v>29.89</v>
      </c>
      <c r="J94" s="12">
        <v>24.53</v>
      </c>
      <c r="K94" s="45" t="s">
        <v>739</v>
      </c>
      <c r="L94" s="9" t="str">
        <f t="shared" si="19"/>
        <v>Yes</v>
      </c>
    </row>
    <row r="95" spans="1:12" x14ac:dyDescent="0.2">
      <c r="A95" s="2" t="s">
        <v>732</v>
      </c>
      <c r="B95" s="35" t="s">
        <v>213</v>
      </c>
      <c r="C95" s="47">
        <v>8165</v>
      </c>
      <c r="D95" s="44" t="str">
        <f t="shared" si="20"/>
        <v>N/A</v>
      </c>
      <c r="E95" s="36">
        <v>10756</v>
      </c>
      <c r="F95" s="44" t="str">
        <f t="shared" si="21"/>
        <v>N/A</v>
      </c>
      <c r="G95" s="36">
        <v>11490</v>
      </c>
      <c r="H95" s="44" t="str">
        <f t="shared" si="22"/>
        <v>N/A</v>
      </c>
      <c r="I95" s="12">
        <v>31.73</v>
      </c>
      <c r="J95" s="12">
        <v>6.8239999999999998</v>
      </c>
      <c r="K95" s="45" t="s">
        <v>739</v>
      </c>
      <c r="L95" s="9" t="str">
        <f t="shared" si="19"/>
        <v>Yes</v>
      </c>
    </row>
    <row r="96" spans="1:12" x14ac:dyDescent="0.2">
      <c r="A96" s="2" t="s">
        <v>1188</v>
      </c>
      <c r="B96" s="35" t="s">
        <v>213</v>
      </c>
      <c r="C96" s="47">
        <v>5729.2306184999998</v>
      </c>
      <c r="D96" s="44" t="str">
        <f t="shared" si="20"/>
        <v>N/A</v>
      </c>
      <c r="E96" s="47">
        <v>5649.2394013000003</v>
      </c>
      <c r="F96" s="44" t="str">
        <f t="shared" si="21"/>
        <v>N/A</v>
      </c>
      <c r="G96" s="47">
        <v>6585.4779809000001</v>
      </c>
      <c r="H96" s="44" t="str">
        <f t="shared" si="22"/>
        <v>N/A</v>
      </c>
      <c r="I96" s="12">
        <v>-1.4</v>
      </c>
      <c r="J96" s="12">
        <v>16.57</v>
      </c>
      <c r="K96" s="45" t="s">
        <v>739</v>
      </c>
      <c r="L96" s="9" t="str">
        <f t="shared" si="19"/>
        <v>Yes</v>
      </c>
    </row>
    <row r="97" spans="1:12" x14ac:dyDescent="0.2">
      <c r="A97" s="2" t="s">
        <v>1189</v>
      </c>
      <c r="B97" s="35" t="s">
        <v>213</v>
      </c>
      <c r="C97" s="47">
        <v>0</v>
      </c>
      <c r="D97" s="44" t="str">
        <f t="shared" si="20"/>
        <v>N/A</v>
      </c>
      <c r="E97" s="47">
        <v>0</v>
      </c>
      <c r="F97" s="44" t="str">
        <f t="shared" si="21"/>
        <v>N/A</v>
      </c>
      <c r="G97" s="47">
        <v>0</v>
      </c>
      <c r="H97" s="44" t="str">
        <f t="shared" si="22"/>
        <v>N/A</v>
      </c>
      <c r="I97" s="12" t="s">
        <v>1747</v>
      </c>
      <c r="J97" s="12" t="s">
        <v>1747</v>
      </c>
      <c r="K97" s="45" t="s">
        <v>739</v>
      </c>
      <c r="L97" s="9" t="str">
        <f t="shared" si="19"/>
        <v>N/A</v>
      </c>
    </row>
    <row r="98" spans="1:12" x14ac:dyDescent="0.2">
      <c r="A98" s="2" t="s">
        <v>520</v>
      </c>
      <c r="B98" s="35" t="s">
        <v>213</v>
      </c>
      <c r="C98" s="47">
        <v>0</v>
      </c>
      <c r="D98" s="44" t="str">
        <f t="shared" si="20"/>
        <v>N/A</v>
      </c>
      <c r="E98" s="36">
        <v>0</v>
      </c>
      <c r="F98" s="44" t="str">
        <f t="shared" si="21"/>
        <v>N/A</v>
      </c>
      <c r="G98" s="36">
        <v>0</v>
      </c>
      <c r="H98" s="44" t="str">
        <f t="shared" si="22"/>
        <v>N/A</v>
      </c>
      <c r="I98" s="12" t="s">
        <v>1747</v>
      </c>
      <c r="J98" s="12" t="s">
        <v>1747</v>
      </c>
      <c r="K98" s="45" t="s">
        <v>739</v>
      </c>
      <c r="L98" s="9" t="str">
        <f t="shared" si="19"/>
        <v>N/A</v>
      </c>
    </row>
    <row r="99" spans="1:12" x14ac:dyDescent="0.2">
      <c r="A99" s="2" t="s">
        <v>1190</v>
      </c>
      <c r="B99" s="35" t="s">
        <v>213</v>
      </c>
      <c r="C99" s="47" t="s">
        <v>1747</v>
      </c>
      <c r="D99" s="44" t="str">
        <f t="shared" si="20"/>
        <v>N/A</v>
      </c>
      <c r="E99" s="47" t="s">
        <v>1747</v>
      </c>
      <c r="F99" s="44" t="str">
        <f t="shared" si="21"/>
        <v>N/A</v>
      </c>
      <c r="G99" s="47" t="s">
        <v>1747</v>
      </c>
      <c r="H99" s="44" t="str">
        <f t="shared" si="22"/>
        <v>N/A</v>
      </c>
      <c r="I99" s="12" t="s">
        <v>1747</v>
      </c>
      <c r="J99" s="12" t="s">
        <v>1747</v>
      </c>
      <c r="K99" s="45" t="s">
        <v>739</v>
      </c>
      <c r="L99" s="9" t="str">
        <f t="shared" si="19"/>
        <v>N/A</v>
      </c>
    </row>
    <row r="100" spans="1:12" ht="25.5" x14ac:dyDescent="0.2">
      <c r="A100" s="2" t="s">
        <v>1191</v>
      </c>
      <c r="B100" s="35" t="s">
        <v>213</v>
      </c>
      <c r="C100" s="47">
        <v>5825303</v>
      </c>
      <c r="D100" s="44" t="str">
        <f t="shared" si="20"/>
        <v>N/A</v>
      </c>
      <c r="E100" s="47">
        <v>5599191</v>
      </c>
      <c r="F100" s="44" t="str">
        <f t="shared" si="21"/>
        <v>N/A</v>
      </c>
      <c r="G100" s="47">
        <v>6237903</v>
      </c>
      <c r="H100" s="44" t="str">
        <f t="shared" si="22"/>
        <v>N/A</v>
      </c>
      <c r="I100" s="12">
        <v>-3.88</v>
      </c>
      <c r="J100" s="12">
        <v>11.41</v>
      </c>
      <c r="K100" s="45" t="s">
        <v>739</v>
      </c>
      <c r="L100" s="9" t="str">
        <f t="shared" si="19"/>
        <v>Yes</v>
      </c>
    </row>
    <row r="101" spans="1:12" x14ac:dyDescent="0.2">
      <c r="A101" s="2" t="s">
        <v>521</v>
      </c>
      <c r="B101" s="35" t="s">
        <v>213</v>
      </c>
      <c r="C101" s="47">
        <v>3972</v>
      </c>
      <c r="D101" s="44" t="str">
        <f t="shared" si="20"/>
        <v>N/A</v>
      </c>
      <c r="E101" s="36">
        <v>3735</v>
      </c>
      <c r="F101" s="44" t="str">
        <f t="shared" si="21"/>
        <v>N/A</v>
      </c>
      <c r="G101" s="36">
        <v>4543</v>
      </c>
      <c r="H101" s="44" t="str">
        <f t="shared" si="22"/>
        <v>N/A</v>
      </c>
      <c r="I101" s="12">
        <v>-5.97</v>
      </c>
      <c r="J101" s="12">
        <v>21.63</v>
      </c>
      <c r="K101" s="45" t="s">
        <v>739</v>
      </c>
      <c r="L101" s="9" t="str">
        <f t="shared" si="19"/>
        <v>Yes</v>
      </c>
    </row>
    <row r="102" spans="1:12" ht="25.5" x14ac:dyDescent="0.2">
      <c r="A102" s="2" t="s">
        <v>1192</v>
      </c>
      <c r="B102" s="35" t="s">
        <v>213</v>
      </c>
      <c r="C102" s="47">
        <v>1466.5918933</v>
      </c>
      <c r="D102" s="44" t="str">
        <f t="shared" si="20"/>
        <v>N/A</v>
      </c>
      <c r="E102" s="47">
        <v>1499.1140562000001</v>
      </c>
      <c r="F102" s="44" t="str">
        <f t="shared" si="21"/>
        <v>N/A</v>
      </c>
      <c r="G102" s="47">
        <v>1373.0801233</v>
      </c>
      <c r="H102" s="44" t="str">
        <f t="shared" si="22"/>
        <v>N/A</v>
      </c>
      <c r="I102" s="12">
        <v>2.218</v>
      </c>
      <c r="J102" s="12">
        <v>-8.41</v>
      </c>
      <c r="K102" s="45" t="s">
        <v>739</v>
      </c>
      <c r="L102" s="9" t="str">
        <f t="shared" si="19"/>
        <v>Yes</v>
      </c>
    </row>
    <row r="103" spans="1:12" ht="25.5" x14ac:dyDescent="0.2">
      <c r="A103" s="65" t="s">
        <v>1193</v>
      </c>
      <c r="B103" s="35" t="s">
        <v>213</v>
      </c>
      <c r="C103" s="47">
        <v>0</v>
      </c>
      <c r="D103" s="44" t="str">
        <f t="shared" si="20"/>
        <v>N/A</v>
      </c>
      <c r="E103" s="47">
        <v>0</v>
      </c>
      <c r="F103" s="44" t="str">
        <f t="shared" si="21"/>
        <v>N/A</v>
      </c>
      <c r="G103" s="47">
        <v>0</v>
      </c>
      <c r="H103" s="44" t="str">
        <f t="shared" si="22"/>
        <v>N/A</v>
      </c>
      <c r="I103" s="12" t="s">
        <v>1747</v>
      </c>
      <c r="J103" s="12" t="s">
        <v>1747</v>
      </c>
      <c r="K103" s="45" t="s">
        <v>739</v>
      </c>
      <c r="L103" s="9" t="str">
        <f t="shared" si="19"/>
        <v>N/A</v>
      </c>
    </row>
    <row r="104" spans="1:12" ht="25.5" x14ac:dyDescent="0.2">
      <c r="A104" s="2" t="s">
        <v>522</v>
      </c>
      <c r="B104" s="35" t="s">
        <v>213</v>
      </c>
      <c r="C104" s="47">
        <v>0</v>
      </c>
      <c r="D104" s="44" t="str">
        <f t="shared" si="20"/>
        <v>N/A</v>
      </c>
      <c r="E104" s="36">
        <v>0</v>
      </c>
      <c r="F104" s="44" t="str">
        <f t="shared" si="21"/>
        <v>N/A</v>
      </c>
      <c r="G104" s="36">
        <v>0</v>
      </c>
      <c r="H104" s="44" t="str">
        <f t="shared" si="22"/>
        <v>N/A</v>
      </c>
      <c r="I104" s="12" t="s">
        <v>1747</v>
      </c>
      <c r="J104" s="12" t="s">
        <v>1747</v>
      </c>
      <c r="K104" s="45" t="s">
        <v>739</v>
      </c>
      <c r="L104" s="9" t="str">
        <f t="shared" si="19"/>
        <v>N/A</v>
      </c>
    </row>
    <row r="105" spans="1:12" ht="25.5" x14ac:dyDescent="0.2">
      <c r="A105" s="2" t="s">
        <v>1194</v>
      </c>
      <c r="B105" s="35" t="s">
        <v>213</v>
      </c>
      <c r="C105" s="47" t="s">
        <v>1747</v>
      </c>
      <c r="D105" s="44" t="str">
        <f t="shared" si="20"/>
        <v>N/A</v>
      </c>
      <c r="E105" s="47" t="s">
        <v>1747</v>
      </c>
      <c r="F105" s="44" t="str">
        <f t="shared" si="21"/>
        <v>N/A</v>
      </c>
      <c r="G105" s="47" t="s">
        <v>1747</v>
      </c>
      <c r="H105" s="44" t="str">
        <f t="shared" si="22"/>
        <v>N/A</v>
      </c>
      <c r="I105" s="12" t="s">
        <v>1747</v>
      </c>
      <c r="J105" s="12" t="s">
        <v>1747</v>
      </c>
      <c r="K105" s="45" t="s">
        <v>739</v>
      </c>
      <c r="L105" s="9" t="str">
        <f t="shared" si="19"/>
        <v>N/A</v>
      </c>
    </row>
    <row r="106" spans="1:12" ht="25.5" x14ac:dyDescent="0.2">
      <c r="A106" s="2" t="s">
        <v>1195</v>
      </c>
      <c r="B106" s="35" t="s">
        <v>213</v>
      </c>
      <c r="C106" s="47">
        <v>72349930</v>
      </c>
      <c r="D106" s="44" t="str">
        <f t="shared" si="20"/>
        <v>N/A</v>
      </c>
      <c r="E106" s="47">
        <v>66011092</v>
      </c>
      <c r="F106" s="44" t="str">
        <f t="shared" si="21"/>
        <v>N/A</v>
      </c>
      <c r="G106" s="47">
        <v>68195338</v>
      </c>
      <c r="H106" s="44" t="str">
        <f t="shared" si="22"/>
        <v>N/A</v>
      </c>
      <c r="I106" s="12">
        <v>-8.76</v>
      </c>
      <c r="J106" s="12">
        <v>3.3090000000000002</v>
      </c>
      <c r="K106" s="45" t="s">
        <v>739</v>
      </c>
      <c r="L106" s="9" t="str">
        <f t="shared" si="19"/>
        <v>Yes</v>
      </c>
    </row>
    <row r="107" spans="1:12" x14ac:dyDescent="0.2">
      <c r="A107" s="2" t="s">
        <v>523</v>
      </c>
      <c r="B107" s="35" t="s">
        <v>213</v>
      </c>
      <c r="C107" s="47">
        <v>6828</v>
      </c>
      <c r="D107" s="44" t="str">
        <f t="shared" si="20"/>
        <v>N/A</v>
      </c>
      <c r="E107" s="36">
        <v>6390</v>
      </c>
      <c r="F107" s="44" t="str">
        <f t="shared" si="21"/>
        <v>N/A</v>
      </c>
      <c r="G107" s="36">
        <v>7346</v>
      </c>
      <c r="H107" s="44" t="str">
        <f t="shared" si="22"/>
        <v>N/A</v>
      </c>
      <c r="I107" s="12">
        <v>-6.41</v>
      </c>
      <c r="J107" s="12">
        <v>14.96</v>
      </c>
      <c r="K107" s="45" t="s">
        <v>739</v>
      </c>
      <c r="L107" s="9" t="str">
        <f t="shared" si="19"/>
        <v>Yes</v>
      </c>
    </row>
    <row r="108" spans="1:12" ht="25.5" x14ac:dyDescent="0.2">
      <c r="A108" s="2" t="s">
        <v>1196</v>
      </c>
      <c r="B108" s="35" t="s">
        <v>213</v>
      </c>
      <c r="C108" s="47">
        <v>10596.064732999999</v>
      </c>
      <c r="D108" s="44" t="str">
        <f t="shared" si="20"/>
        <v>N/A</v>
      </c>
      <c r="E108" s="47">
        <v>10330.374335</v>
      </c>
      <c r="F108" s="44" t="str">
        <f t="shared" si="21"/>
        <v>N/A</v>
      </c>
      <c r="G108" s="47">
        <v>9283.3294310000001</v>
      </c>
      <c r="H108" s="44" t="str">
        <f t="shared" si="22"/>
        <v>N/A</v>
      </c>
      <c r="I108" s="12">
        <v>-2.5099999999999998</v>
      </c>
      <c r="J108" s="12">
        <v>-10.1</v>
      </c>
      <c r="K108" s="45" t="s">
        <v>739</v>
      </c>
      <c r="L108" s="9" t="str">
        <f t="shared" si="19"/>
        <v>Yes</v>
      </c>
    </row>
    <row r="109" spans="1:12" ht="25.5" x14ac:dyDescent="0.2">
      <c r="A109" s="2" t="s">
        <v>1197</v>
      </c>
      <c r="B109" s="35" t="s">
        <v>213</v>
      </c>
      <c r="C109" s="47">
        <v>25694145</v>
      </c>
      <c r="D109" s="44" t="str">
        <f t="shared" si="20"/>
        <v>N/A</v>
      </c>
      <c r="E109" s="47">
        <v>27402072</v>
      </c>
      <c r="F109" s="44" t="str">
        <f t="shared" si="21"/>
        <v>N/A</v>
      </c>
      <c r="G109" s="47">
        <v>32882984</v>
      </c>
      <c r="H109" s="44" t="str">
        <f t="shared" si="22"/>
        <v>N/A</v>
      </c>
      <c r="I109" s="12">
        <v>6.6470000000000002</v>
      </c>
      <c r="J109" s="12">
        <v>20</v>
      </c>
      <c r="K109" s="45" t="s">
        <v>739</v>
      </c>
      <c r="L109" s="9" t="str">
        <f t="shared" si="19"/>
        <v>Yes</v>
      </c>
    </row>
    <row r="110" spans="1:12" x14ac:dyDescent="0.2">
      <c r="A110" s="2" t="s">
        <v>524</v>
      </c>
      <c r="B110" s="35" t="s">
        <v>213</v>
      </c>
      <c r="C110" s="47">
        <v>4820</v>
      </c>
      <c r="D110" s="44" t="str">
        <f t="shared" si="20"/>
        <v>N/A</v>
      </c>
      <c r="E110" s="36">
        <v>5018</v>
      </c>
      <c r="F110" s="44" t="str">
        <f t="shared" si="21"/>
        <v>N/A</v>
      </c>
      <c r="G110" s="36">
        <v>5750</v>
      </c>
      <c r="H110" s="44" t="str">
        <f t="shared" si="22"/>
        <v>N/A</v>
      </c>
      <c r="I110" s="12">
        <v>4.1079999999999997</v>
      </c>
      <c r="J110" s="12">
        <v>14.59</v>
      </c>
      <c r="K110" s="45" t="s">
        <v>739</v>
      </c>
      <c r="L110" s="9" t="str">
        <f t="shared" si="19"/>
        <v>Yes</v>
      </c>
    </row>
    <row r="111" spans="1:12" ht="25.5" x14ac:dyDescent="0.2">
      <c r="A111" s="2" t="s">
        <v>1198</v>
      </c>
      <c r="B111" s="35" t="s">
        <v>213</v>
      </c>
      <c r="C111" s="47">
        <v>5330.7354771999999</v>
      </c>
      <c r="D111" s="44" t="str">
        <f t="shared" si="20"/>
        <v>N/A</v>
      </c>
      <c r="E111" s="47">
        <v>5460.7556795999999</v>
      </c>
      <c r="F111" s="44" t="str">
        <f t="shared" si="21"/>
        <v>N/A</v>
      </c>
      <c r="G111" s="47">
        <v>5718.7798260999998</v>
      </c>
      <c r="H111" s="44" t="str">
        <f t="shared" si="22"/>
        <v>N/A</v>
      </c>
      <c r="I111" s="12">
        <v>2.4390000000000001</v>
      </c>
      <c r="J111" s="12">
        <v>4.7249999999999996</v>
      </c>
      <c r="K111" s="45" t="s">
        <v>739</v>
      </c>
      <c r="L111" s="9" t="str">
        <f t="shared" si="19"/>
        <v>Yes</v>
      </c>
    </row>
    <row r="112" spans="1:12" ht="25.5" x14ac:dyDescent="0.2">
      <c r="A112" s="2" t="s">
        <v>1199</v>
      </c>
      <c r="B112" s="35" t="s">
        <v>213</v>
      </c>
      <c r="C112" s="47">
        <v>25460568</v>
      </c>
      <c r="D112" s="44" t="str">
        <f t="shared" si="20"/>
        <v>N/A</v>
      </c>
      <c r="E112" s="47">
        <v>30661598</v>
      </c>
      <c r="F112" s="44" t="str">
        <f t="shared" si="21"/>
        <v>N/A</v>
      </c>
      <c r="G112" s="47">
        <v>37721410</v>
      </c>
      <c r="H112" s="44" t="str">
        <f t="shared" si="22"/>
        <v>N/A</v>
      </c>
      <c r="I112" s="12">
        <v>20.43</v>
      </c>
      <c r="J112" s="12">
        <v>23.02</v>
      </c>
      <c r="K112" s="45" t="s">
        <v>739</v>
      </c>
      <c r="L112" s="9" t="str">
        <f t="shared" si="19"/>
        <v>Yes</v>
      </c>
    </row>
    <row r="113" spans="1:12" ht="25.5" x14ac:dyDescent="0.2">
      <c r="A113" s="2" t="s">
        <v>525</v>
      </c>
      <c r="B113" s="35" t="s">
        <v>213</v>
      </c>
      <c r="C113" s="47">
        <v>5859</v>
      </c>
      <c r="D113" s="44" t="str">
        <f t="shared" si="20"/>
        <v>N/A</v>
      </c>
      <c r="E113" s="36">
        <v>6668</v>
      </c>
      <c r="F113" s="44" t="str">
        <f t="shared" si="21"/>
        <v>N/A</v>
      </c>
      <c r="G113" s="36">
        <v>7324</v>
      </c>
      <c r="H113" s="44" t="str">
        <f t="shared" si="22"/>
        <v>N/A</v>
      </c>
      <c r="I113" s="12">
        <v>13.81</v>
      </c>
      <c r="J113" s="12">
        <v>9.8379999999999992</v>
      </c>
      <c r="K113" s="45" t="s">
        <v>739</v>
      </c>
      <c r="L113" s="9" t="str">
        <f t="shared" si="19"/>
        <v>Yes</v>
      </c>
    </row>
    <row r="114" spans="1:12" ht="25.5" x14ac:dyDescent="0.2">
      <c r="A114" s="2" t="s">
        <v>1200</v>
      </c>
      <c r="B114" s="35" t="s">
        <v>213</v>
      </c>
      <c r="C114" s="47">
        <v>4345.5483870999997</v>
      </c>
      <c r="D114" s="44" t="str">
        <f t="shared" si="20"/>
        <v>N/A</v>
      </c>
      <c r="E114" s="47">
        <v>4598.3200360000001</v>
      </c>
      <c r="F114" s="44" t="str">
        <f t="shared" si="21"/>
        <v>N/A</v>
      </c>
      <c r="G114" s="47">
        <v>5150.3836701</v>
      </c>
      <c r="H114" s="44" t="str">
        <f t="shared" si="22"/>
        <v>N/A</v>
      </c>
      <c r="I114" s="12">
        <v>5.8170000000000002</v>
      </c>
      <c r="J114" s="12">
        <v>12.01</v>
      </c>
      <c r="K114" s="45" t="s">
        <v>739</v>
      </c>
      <c r="L114" s="9" t="str">
        <f t="shared" si="19"/>
        <v>Yes</v>
      </c>
    </row>
    <row r="115" spans="1:12" ht="25.5" x14ac:dyDescent="0.2">
      <c r="A115" s="2" t="s">
        <v>1201</v>
      </c>
      <c r="B115" s="35" t="s">
        <v>213</v>
      </c>
      <c r="C115" s="47">
        <v>3266496</v>
      </c>
      <c r="D115" s="44" t="str">
        <f t="shared" ref="D115:D146" si="23">IF($B115="N/A","N/A",IF(C115&gt;10,"No",IF(C115&lt;-10,"No","Yes")))</f>
        <v>N/A</v>
      </c>
      <c r="E115" s="47">
        <v>5450075</v>
      </c>
      <c r="F115" s="44" t="str">
        <f t="shared" ref="F115:F146" si="24">IF($B115="N/A","N/A",IF(E115&gt;10,"No",IF(E115&lt;-10,"No","Yes")))</f>
        <v>N/A</v>
      </c>
      <c r="G115" s="47">
        <v>4896310</v>
      </c>
      <c r="H115" s="44" t="str">
        <f t="shared" ref="H115:H146" si="25">IF($B115="N/A","N/A",IF(G115&gt;10,"No",IF(G115&lt;-10,"No","Yes")))</f>
        <v>N/A</v>
      </c>
      <c r="I115" s="12">
        <v>66.849999999999994</v>
      </c>
      <c r="J115" s="12">
        <v>-10.199999999999999</v>
      </c>
      <c r="K115" s="45" t="s">
        <v>739</v>
      </c>
      <c r="L115" s="9" t="str">
        <f t="shared" si="19"/>
        <v>Yes</v>
      </c>
    </row>
    <row r="116" spans="1:12" ht="25.5" x14ac:dyDescent="0.2">
      <c r="A116" s="2" t="s">
        <v>526</v>
      </c>
      <c r="B116" s="35" t="s">
        <v>213</v>
      </c>
      <c r="C116" s="47">
        <v>1468</v>
      </c>
      <c r="D116" s="44" t="str">
        <f t="shared" si="23"/>
        <v>N/A</v>
      </c>
      <c r="E116" s="36">
        <v>1975</v>
      </c>
      <c r="F116" s="44" t="str">
        <f t="shared" si="24"/>
        <v>N/A</v>
      </c>
      <c r="G116" s="36">
        <v>2113</v>
      </c>
      <c r="H116" s="44" t="str">
        <f t="shared" si="25"/>
        <v>N/A</v>
      </c>
      <c r="I116" s="12">
        <v>34.54</v>
      </c>
      <c r="J116" s="12">
        <v>6.9870000000000001</v>
      </c>
      <c r="K116" s="45" t="s">
        <v>739</v>
      </c>
      <c r="L116" s="9" t="str">
        <f t="shared" si="19"/>
        <v>Yes</v>
      </c>
    </row>
    <row r="117" spans="1:12" ht="25.5" x14ac:dyDescent="0.2">
      <c r="A117" s="2" t="s">
        <v>1202</v>
      </c>
      <c r="B117" s="35" t="s">
        <v>213</v>
      </c>
      <c r="C117" s="47">
        <v>2225.133515</v>
      </c>
      <c r="D117" s="44" t="str">
        <f t="shared" si="23"/>
        <v>N/A</v>
      </c>
      <c r="E117" s="47">
        <v>2759.5316456</v>
      </c>
      <c r="F117" s="44" t="str">
        <f t="shared" si="24"/>
        <v>N/A</v>
      </c>
      <c r="G117" s="47">
        <v>2317.2314244999998</v>
      </c>
      <c r="H117" s="44" t="str">
        <f t="shared" si="25"/>
        <v>N/A</v>
      </c>
      <c r="I117" s="12">
        <v>24.02</v>
      </c>
      <c r="J117" s="12">
        <v>-16</v>
      </c>
      <c r="K117" s="45" t="s">
        <v>739</v>
      </c>
      <c r="L117" s="9" t="str">
        <f t="shared" si="19"/>
        <v>Yes</v>
      </c>
    </row>
    <row r="118" spans="1:12" ht="25.5" x14ac:dyDescent="0.2">
      <c r="A118" s="2" t="s">
        <v>1203</v>
      </c>
      <c r="B118" s="35" t="s">
        <v>213</v>
      </c>
      <c r="C118" s="47">
        <v>0</v>
      </c>
      <c r="D118" s="44" t="str">
        <f t="shared" si="23"/>
        <v>N/A</v>
      </c>
      <c r="E118" s="47">
        <v>0</v>
      </c>
      <c r="F118" s="44" t="str">
        <f t="shared" si="24"/>
        <v>N/A</v>
      </c>
      <c r="G118" s="47">
        <v>0</v>
      </c>
      <c r="H118" s="44" t="str">
        <f t="shared" si="25"/>
        <v>N/A</v>
      </c>
      <c r="I118" s="12" t="s">
        <v>1747</v>
      </c>
      <c r="J118" s="12" t="s">
        <v>1747</v>
      </c>
      <c r="K118" s="45" t="s">
        <v>739</v>
      </c>
      <c r="L118" s="9" t="str">
        <f t="shared" si="19"/>
        <v>N/A</v>
      </c>
    </row>
    <row r="119" spans="1:12" ht="25.5" x14ac:dyDescent="0.2">
      <c r="A119" s="2" t="s">
        <v>527</v>
      </c>
      <c r="B119" s="35" t="s">
        <v>213</v>
      </c>
      <c r="C119" s="47">
        <v>0</v>
      </c>
      <c r="D119" s="44" t="str">
        <f t="shared" si="23"/>
        <v>N/A</v>
      </c>
      <c r="E119" s="36">
        <v>0</v>
      </c>
      <c r="F119" s="44" t="str">
        <f t="shared" si="24"/>
        <v>N/A</v>
      </c>
      <c r="G119" s="36">
        <v>0</v>
      </c>
      <c r="H119" s="44" t="str">
        <f t="shared" si="25"/>
        <v>N/A</v>
      </c>
      <c r="I119" s="12" t="s">
        <v>1747</v>
      </c>
      <c r="J119" s="12" t="s">
        <v>1747</v>
      </c>
      <c r="K119" s="45" t="s">
        <v>739</v>
      </c>
      <c r="L119" s="9" t="str">
        <f t="shared" si="19"/>
        <v>N/A</v>
      </c>
    </row>
    <row r="120" spans="1:12" ht="25.5" x14ac:dyDescent="0.2">
      <c r="A120" s="2" t="s">
        <v>1204</v>
      </c>
      <c r="B120" s="35" t="s">
        <v>213</v>
      </c>
      <c r="C120" s="47" t="s">
        <v>1747</v>
      </c>
      <c r="D120" s="44" t="str">
        <f t="shared" si="23"/>
        <v>N/A</v>
      </c>
      <c r="E120" s="47" t="s">
        <v>1747</v>
      </c>
      <c r="F120" s="44" t="str">
        <f t="shared" si="24"/>
        <v>N/A</v>
      </c>
      <c r="G120" s="47" t="s">
        <v>1747</v>
      </c>
      <c r="H120" s="44" t="str">
        <f t="shared" si="25"/>
        <v>N/A</v>
      </c>
      <c r="I120" s="12" t="s">
        <v>1747</v>
      </c>
      <c r="J120" s="12" t="s">
        <v>1747</v>
      </c>
      <c r="K120" s="45" t="s">
        <v>739</v>
      </c>
      <c r="L120" s="9" t="str">
        <f t="shared" si="19"/>
        <v>N/A</v>
      </c>
    </row>
    <row r="121" spans="1:12" ht="25.5" x14ac:dyDescent="0.2">
      <c r="A121" s="2" t="s">
        <v>1205</v>
      </c>
      <c r="B121" s="35" t="s">
        <v>213</v>
      </c>
      <c r="C121" s="47">
        <v>5173816</v>
      </c>
      <c r="D121" s="44" t="str">
        <f t="shared" si="23"/>
        <v>N/A</v>
      </c>
      <c r="E121" s="47">
        <v>6898521</v>
      </c>
      <c r="F121" s="44" t="str">
        <f t="shared" si="24"/>
        <v>N/A</v>
      </c>
      <c r="G121" s="47">
        <v>7124499</v>
      </c>
      <c r="H121" s="44" t="str">
        <f t="shared" si="25"/>
        <v>N/A</v>
      </c>
      <c r="I121" s="12">
        <v>33.340000000000003</v>
      </c>
      <c r="J121" s="12">
        <v>3.2759999999999998</v>
      </c>
      <c r="K121" s="45" t="s">
        <v>739</v>
      </c>
      <c r="L121" s="9" t="str">
        <f t="shared" si="19"/>
        <v>Yes</v>
      </c>
    </row>
    <row r="122" spans="1:12" x14ac:dyDescent="0.2">
      <c r="A122" s="2" t="s">
        <v>528</v>
      </c>
      <c r="B122" s="35" t="s">
        <v>213</v>
      </c>
      <c r="C122" s="47">
        <v>578</v>
      </c>
      <c r="D122" s="44" t="str">
        <f t="shared" si="23"/>
        <v>N/A</v>
      </c>
      <c r="E122" s="36">
        <v>626</v>
      </c>
      <c r="F122" s="44" t="str">
        <f t="shared" si="24"/>
        <v>N/A</v>
      </c>
      <c r="G122" s="36">
        <v>753</v>
      </c>
      <c r="H122" s="44" t="str">
        <f t="shared" si="25"/>
        <v>N/A</v>
      </c>
      <c r="I122" s="12">
        <v>8.3040000000000003</v>
      </c>
      <c r="J122" s="12">
        <v>20.29</v>
      </c>
      <c r="K122" s="45" t="s">
        <v>739</v>
      </c>
      <c r="L122" s="9" t="str">
        <f t="shared" si="19"/>
        <v>Yes</v>
      </c>
    </row>
    <row r="123" spans="1:12" ht="25.5" x14ac:dyDescent="0.2">
      <c r="A123" s="2" t="s">
        <v>1206</v>
      </c>
      <c r="B123" s="35" t="s">
        <v>213</v>
      </c>
      <c r="C123" s="47">
        <v>8951.2387543000004</v>
      </c>
      <c r="D123" s="44" t="str">
        <f t="shared" si="23"/>
        <v>N/A</v>
      </c>
      <c r="E123" s="47">
        <v>11020.001597</v>
      </c>
      <c r="F123" s="44" t="str">
        <f t="shared" si="24"/>
        <v>N/A</v>
      </c>
      <c r="G123" s="47">
        <v>9461.4860558</v>
      </c>
      <c r="H123" s="44" t="str">
        <f t="shared" si="25"/>
        <v>N/A</v>
      </c>
      <c r="I123" s="12">
        <v>23.11</v>
      </c>
      <c r="J123" s="12">
        <v>-14.1</v>
      </c>
      <c r="K123" s="45" t="s">
        <v>739</v>
      </c>
      <c r="L123" s="9" t="str">
        <f t="shared" si="19"/>
        <v>Yes</v>
      </c>
    </row>
    <row r="124" spans="1:12" ht="25.5" x14ac:dyDescent="0.2">
      <c r="A124" s="2" t="s">
        <v>1207</v>
      </c>
      <c r="B124" s="35" t="s">
        <v>213</v>
      </c>
      <c r="C124" s="47">
        <v>6825659</v>
      </c>
      <c r="D124" s="44" t="str">
        <f t="shared" si="23"/>
        <v>N/A</v>
      </c>
      <c r="E124" s="47">
        <v>5821940</v>
      </c>
      <c r="F124" s="44" t="str">
        <f t="shared" si="24"/>
        <v>N/A</v>
      </c>
      <c r="G124" s="47">
        <v>6967618</v>
      </c>
      <c r="H124" s="44" t="str">
        <f t="shared" si="25"/>
        <v>N/A</v>
      </c>
      <c r="I124" s="12">
        <v>-14.7</v>
      </c>
      <c r="J124" s="12">
        <v>19.68</v>
      </c>
      <c r="K124" s="45" t="s">
        <v>739</v>
      </c>
      <c r="L124" s="9" t="str">
        <f t="shared" si="19"/>
        <v>Yes</v>
      </c>
    </row>
    <row r="125" spans="1:12" ht="25.5" x14ac:dyDescent="0.2">
      <c r="A125" s="2" t="s">
        <v>529</v>
      </c>
      <c r="B125" s="35" t="s">
        <v>213</v>
      </c>
      <c r="C125" s="47">
        <v>5694</v>
      </c>
      <c r="D125" s="44" t="str">
        <f t="shared" si="23"/>
        <v>N/A</v>
      </c>
      <c r="E125" s="36">
        <v>5314</v>
      </c>
      <c r="F125" s="44" t="str">
        <f t="shared" si="24"/>
        <v>N/A</v>
      </c>
      <c r="G125" s="36">
        <v>6280</v>
      </c>
      <c r="H125" s="44" t="str">
        <f t="shared" si="25"/>
        <v>N/A</v>
      </c>
      <c r="I125" s="12">
        <v>-6.67</v>
      </c>
      <c r="J125" s="12">
        <v>18.18</v>
      </c>
      <c r="K125" s="45" t="s">
        <v>739</v>
      </c>
      <c r="L125" s="9" t="str">
        <f t="shared" si="19"/>
        <v>Yes</v>
      </c>
    </row>
    <row r="126" spans="1:12" ht="25.5" x14ac:dyDescent="0.2">
      <c r="A126" s="2" t="s">
        <v>1208</v>
      </c>
      <c r="B126" s="35" t="s">
        <v>213</v>
      </c>
      <c r="C126" s="47">
        <v>1198.7458727999999</v>
      </c>
      <c r="D126" s="44" t="str">
        <f t="shared" si="23"/>
        <v>N/A</v>
      </c>
      <c r="E126" s="47">
        <v>1095.5852465</v>
      </c>
      <c r="F126" s="44" t="str">
        <f t="shared" si="24"/>
        <v>N/A</v>
      </c>
      <c r="G126" s="47">
        <v>1109.4933120999999</v>
      </c>
      <c r="H126" s="44" t="str">
        <f t="shared" si="25"/>
        <v>N/A</v>
      </c>
      <c r="I126" s="12">
        <v>-8.61</v>
      </c>
      <c r="J126" s="12">
        <v>1.2689999999999999</v>
      </c>
      <c r="K126" s="45" t="s">
        <v>739</v>
      </c>
      <c r="L126" s="9" t="str">
        <f t="shared" si="19"/>
        <v>Yes</v>
      </c>
    </row>
    <row r="127" spans="1:12" ht="25.5" x14ac:dyDescent="0.2">
      <c r="A127" s="2" t="s">
        <v>1209</v>
      </c>
      <c r="B127" s="35" t="s">
        <v>213</v>
      </c>
      <c r="C127" s="47">
        <v>3473125</v>
      </c>
      <c r="D127" s="44" t="str">
        <f t="shared" si="23"/>
        <v>N/A</v>
      </c>
      <c r="E127" s="47">
        <v>3743071</v>
      </c>
      <c r="F127" s="44" t="str">
        <f t="shared" si="24"/>
        <v>N/A</v>
      </c>
      <c r="G127" s="47">
        <v>5542930</v>
      </c>
      <c r="H127" s="44" t="str">
        <f t="shared" si="25"/>
        <v>N/A</v>
      </c>
      <c r="I127" s="12">
        <v>7.7720000000000002</v>
      </c>
      <c r="J127" s="12">
        <v>48.09</v>
      </c>
      <c r="K127" s="45" t="s">
        <v>739</v>
      </c>
      <c r="L127" s="9" t="str">
        <f t="shared" si="19"/>
        <v>No</v>
      </c>
    </row>
    <row r="128" spans="1:12" x14ac:dyDescent="0.2">
      <c r="A128" s="2" t="s">
        <v>530</v>
      </c>
      <c r="B128" s="35" t="s">
        <v>213</v>
      </c>
      <c r="C128" s="47">
        <v>2373</v>
      </c>
      <c r="D128" s="44" t="str">
        <f t="shared" si="23"/>
        <v>N/A</v>
      </c>
      <c r="E128" s="36">
        <v>2569</v>
      </c>
      <c r="F128" s="44" t="str">
        <f t="shared" si="24"/>
        <v>N/A</v>
      </c>
      <c r="G128" s="36">
        <v>5229</v>
      </c>
      <c r="H128" s="44" t="str">
        <f t="shared" si="25"/>
        <v>N/A</v>
      </c>
      <c r="I128" s="12">
        <v>8.26</v>
      </c>
      <c r="J128" s="12">
        <v>103.5</v>
      </c>
      <c r="K128" s="45" t="s">
        <v>739</v>
      </c>
      <c r="L128" s="9" t="str">
        <f t="shared" si="19"/>
        <v>No</v>
      </c>
    </row>
    <row r="129" spans="1:12" ht="25.5" x14ac:dyDescent="0.2">
      <c r="A129" s="2" t="s">
        <v>1210</v>
      </c>
      <c r="B129" s="35" t="s">
        <v>213</v>
      </c>
      <c r="C129" s="47">
        <v>1463.6009271</v>
      </c>
      <c r="D129" s="44" t="str">
        <f t="shared" si="23"/>
        <v>N/A</v>
      </c>
      <c r="E129" s="47">
        <v>1457.0147916999999</v>
      </c>
      <c r="F129" s="44" t="str">
        <f t="shared" si="24"/>
        <v>N/A</v>
      </c>
      <c r="G129" s="47">
        <v>1060.0363358</v>
      </c>
      <c r="H129" s="44" t="str">
        <f t="shared" si="25"/>
        <v>N/A</v>
      </c>
      <c r="I129" s="12">
        <v>-0.45</v>
      </c>
      <c r="J129" s="12">
        <v>-27.2</v>
      </c>
      <c r="K129" s="45" t="s">
        <v>739</v>
      </c>
      <c r="L129" s="9" t="str">
        <f t="shared" si="19"/>
        <v>Yes</v>
      </c>
    </row>
    <row r="130" spans="1:12" ht="25.5" x14ac:dyDescent="0.2">
      <c r="A130" s="2" t="s">
        <v>1211</v>
      </c>
      <c r="B130" s="35" t="s">
        <v>213</v>
      </c>
      <c r="C130" s="47">
        <v>103066</v>
      </c>
      <c r="D130" s="44" t="str">
        <f t="shared" si="23"/>
        <v>N/A</v>
      </c>
      <c r="E130" s="47">
        <v>167580</v>
      </c>
      <c r="F130" s="44" t="str">
        <f t="shared" si="24"/>
        <v>N/A</v>
      </c>
      <c r="G130" s="47">
        <v>98225</v>
      </c>
      <c r="H130" s="44" t="str">
        <f t="shared" si="25"/>
        <v>N/A</v>
      </c>
      <c r="I130" s="12">
        <v>62.59</v>
      </c>
      <c r="J130" s="12">
        <v>-41.4</v>
      </c>
      <c r="K130" s="45" t="s">
        <v>739</v>
      </c>
      <c r="L130" s="9" t="str">
        <f t="shared" si="19"/>
        <v>No</v>
      </c>
    </row>
    <row r="131" spans="1:12" ht="25.5" x14ac:dyDescent="0.2">
      <c r="A131" s="2" t="s">
        <v>531</v>
      </c>
      <c r="B131" s="35" t="s">
        <v>213</v>
      </c>
      <c r="C131" s="47">
        <v>111</v>
      </c>
      <c r="D131" s="44" t="str">
        <f t="shared" si="23"/>
        <v>N/A</v>
      </c>
      <c r="E131" s="36">
        <v>178</v>
      </c>
      <c r="F131" s="44" t="str">
        <f t="shared" si="24"/>
        <v>N/A</v>
      </c>
      <c r="G131" s="36">
        <v>104</v>
      </c>
      <c r="H131" s="44" t="str">
        <f t="shared" si="25"/>
        <v>N/A</v>
      </c>
      <c r="I131" s="12">
        <v>60.36</v>
      </c>
      <c r="J131" s="12">
        <v>-41.6</v>
      </c>
      <c r="K131" s="45" t="s">
        <v>739</v>
      </c>
      <c r="L131" s="9" t="str">
        <f t="shared" si="19"/>
        <v>No</v>
      </c>
    </row>
    <row r="132" spans="1:12" ht="25.5" x14ac:dyDescent="0.2">
      <c r="A132" s="2" t="s">
        <v>1212</v>
      </c>
      <c r="B132" s="35" t="s">
        <v>213</v>
      </c>
      <c r="C132" s="47">
        <v>928.52252252000005</v>
      </c>
      <c r="D132" s="44" t="str">
        <f t="shared" si="23"/>
        <v>N/A</v>
      </c>
      <c r="E132" s="47">
        <v>941.46067416000005</v>
      </c>
      <c r="F132" s="44" t="str">
        <f t="shared" si="24"/>
        <v>N/A</v>
      </c>
      <c r="G132" s="47">
        <v>944.47115384999995</v>
      </c>
      <c r="H132" s="44" t="str">
        <f t="shared" si="25"/>
        <v>N/A</v>
      </c>
      <c r="I132" s="12">
        <v>1.393</v>
      </c>
      <c r="J132" s="12">
        <v>0.31979999999999997</v>
      </c>
      <c r="K132" s="45" t="s">
        <v>739</v>
      </c>
      <c r="L132" s="9" t="str">
        <f t="shared" si="19"/>
        <v>Yes</v>
      </c>
    </row>
    <row r="133" spans="1:12" ht="25.5" x14ac:dyDescent="0.2">
      <c r="A133" s="2" t="s">
        <v>1213</v>
      </c>
      <c r="B133" s="35" t="s">
        <v>213</v>
      </c>
      <c r="C133" s="47">
        <v>0</v>
      </c>
      <c r="D133" s="44" t="str">
        <f t="shared" si="23"/>
        <v>N/A</v>
      </c>
      <c r="E133" s="47">
        <v>0</v>
      </c>
      <c r="F133" s="44" t="str">
        <f t="shared" si="24"/>
        <v>N/A</v>
      </c>
      <c r="G133" s="47">
        <v>0</v>
      </c>
      <c r="H133" s="44" t="str">
        <f t="shared" si="25"/>
        <v>N/A</v>
      </c>
      <c r="I133" s="12" t="s">
        <v>1747</v>
      </c>
      <c r="J133" s="12" t="s">
        <v>1747</v>
      </c>
      <c r="K133" s="45" t="s">
        <v>739</v>
      </c>
      <c r="L133" s="9" t="str">
        <f t="shared" si="19"/>
        <v>N/A</v>
      </c>
    </row>
    <row r="134" spans="1:12" x14ac:dyDescent="0.2">
      <c r="A134" s="2" t="s">
        <v>532</v>
      </c>
      <c r="B134" s="35" t="s">
        <v>213</v>
      </c>
      <c r="C134" s="47">
        <v>0</v>
      </c>
      <c r="D134" s="44" t="str">
        <f t="shared" si="23"/>
        <v>N/A</v>
      </c>
      <c r="E134" s="36">
        <v>0</v>
      </c>
      <c r="F134" s="44" t="str">
        <f t="shared" si="24"/>
        <v>N/A</v>
      </c>
      <c r="G134" s="36">
        <v>0</v>
      </c>
      <c r="H134" s="44" t="str">
        <f t="shared" si="25"/>
        <v>N/A</v>
      </c>
      <c r="I134" s="12" t="s">
        <v>1747</v>
      </c>
      <c r="J134" s="12" t="s">
        <v>1747</v>
      </c>
      <c r="K134" s="45" t="s">
        <v>739</v>
      </c>
      <c r="L134" s="9" t="str">
        <f t="shared" si="19"/>
        <v>N/A</v>
      </c>
    </row>
    <row r="135" spans="1:12" ht="25.5" x14ac:dyDescent="0.2">
      <c r="A135" s="2" t="s">
        <v>1214</v>
      </c>
      <c r="B135" s="35" t="s">
        <v>213</v>
      </c>
      <c r="C135" s="47" t="s">
        <v>1747</v>
      </c>
      <c r="D135" s="44" t="str">
        <f t="shared" si="23"/>
        <v>N/A</v>
      </c>
      <c r="E135" s="47" t="s">
        <v>1747</v>
      </c>
      <c r="F135" s="44" t="str">
        <f t="shared" si="24"/>
        <v>N/A</v>
      </c>
      <c r="G135" s="47" t="s">
        <v>1747</v>
      </c>
      <c r="H135" s="44" t="str">
        <f t="shared" si="25"/>
        <v>N/A</v>
      </c>
      <c r="I135" s="12" t="s">
        <v>1747</v>
      </c>
      <c r="J135" s="12" t="s">
        <v>1747</v>
      </c>
      <c r="K135" s="45" t="s">
        <v>739</v>
      </c>
      <c r="L135" s="9" t="str">
        <f t="shared" si="19"/>
        <v>N/A</v>
      </c>
    </row>
    <row r="136" spans="1:12" x14ac:dyDescent="0.2">
      <c r="A136" s="2" t="s">
        <v>1215</v>
      </c>
      <c r="B136" s="35" t="s">
        <v>213</v>
      </c>
      <c r="C136" s="47">
        <v>3355735</v>
      </c>
      <c r="D136" s="44" t="str">
        <f t="shared" si="23"/>
        <v>N/A</v>
      </c>
      <c r="E136" s="47">
        <v>410915</v>
      </c>
      <c r="F136" s="44" t="str">
        <f t="shared" si="24"/>
        <v>N/A</v>
      </c>
      <c r="G136" s="47">
        <v>490992</v>
      </c>
      <c r="H136" s="44" t="str">
        <f t="shared" si="25"/>
        <v>N/A</v>
      </c>
      <c r="I136" s="12">
        <v>-87.8</v>
      </c>
      <c r="J136" s="12">
        <v>19.489999999999998</v>
      </c>
      <c r="K136" s="45" t="s">
        <v>739</v>
      </c>
      <c r="L136" s="9" t="str">
        <f t="shared" si="19"/>
        <v>Yes</v>
      </c>
    </row>
    <row r="137" spans="1:12" x14ac:dyDescent="0.2">
      <c r="A137" s="2" t="s">
        <v>533</v>
      </c>
      <c r="B137" s="35" t="s">
        <v>213</v>
      </c>
      <c r="C137" s="47">
        <v>1233</v>
      </c>
      <c r="D137" s="44" t="str">
        <f t="shared" si="23"/>
        <v>N/A</v>
      </c>
      <c r="E137" s="36">
        <v>1234</v>
      </c>
      <c r="F137" s="44" t="str">
        <f t="shared" si="24"/>
        <v>N/A</v>
      </c>
      <c r="G137" s="36">
        <v>1143</v>
      </c>
      <c r="H137" s="44" t="str">
        <f t="shared" si="25"/>
        <v>N/A</v>
      </c>
      <c r="I137" s="12">
        <v>8.1100000000000005E-2</v>
      </c>
      <c r="J137" s="12">
        <v>-7.37</v>
      </c>
      <c r="K137" s="45" t="s">
        <v>739</v>
      </c>
      <c r="L137" s="9" t="str">
        <f t="shared" si="19"/>
        <v>Yes</v>
      </c>
    </row>
    <row r="138" spans="1:12" x14ac:dyDescent="0.2">
      <c r="A138" s="2" t="s">
        <v>1216</v>
      </c>
      <c r="B138" s="35" t="s">
        <v>213</v>
      </c>
      <c r="C138" s="47">
        <v>2721.6017843</v>
      </c>
      <c r="D138" s="44" t="str">
        <f t="shared" si="23"/>
        <v>N/A</v>
      </c>
      <c r="E138" s="47">
        <v>332.99432739000002</v>
      </c>
      <c r="F138" s="44" t="str">
        <f t="shared" si="24"/>
        <v>N/A</v>
      </c>
      <c r="G138" s="47">
        <v>429.56430446000002</v>
      </c>
      <c r="H138" s="44" t="str">
        <f t="shared" si="25"/>
        <v>N/A</v>
      </c>
      <c r="I138" s="12">
        <v>-87.8</v>
      </c>
      <c r="J138" s="12">
        <v>29</v>
      </c>
      <c r="K138" s="45" t="s">
        <v>739</v>
      </c>
      <c r="L138" s="9" t="str">
        <f t="shared" si="19"/>
        <v>Yes</v>
      </c>
    </row>
    <row r="139" spans="1:12" x14ac:dyDescent="0.2">
      <c r="A139" s="58" t="s">
        <v>406</v>
      </c>
      <c r="B139" s="14" t="s">
        <v>213</v>
      </c>
      <c r="C139" s="14">
        <v>5433081264</v>
      </c>
      <c r="D139" s="11" t="str">
        <f t="shared" si="23"/>
        <v>N/A</v>
      </c>
      <c r="E139" s="14">
        <v>5902871812</v>
      </c>
      <c r="F139" s="11" t="str">
        <f t="shared" si="24"/>
        <v>N/A</v>
      </c>
      <c r="G139" s="14">
        <v>5985087916</v>
      </c>
      <c r="H139" s="11" t="str">
        <f t="shared" si="25"/>
        <v>N/A</v>
      </c>
      <c r="I139" s="12">
        <v>8.6470000000000002</v>
      </c>
      <c r="J139" s="12">
        <v>1.393</v>
      </c>
      <c r="K139" s="14" t="s">
        <v>213</v>
      </c>
      <c r="L139" s="9" t="str">
        <f t="shared" ref="L139:L158" si="26">IF(J139="Div by 0", "N/A", IF(K139="N/A","N/A", IF(J139&gt;VALUE(MID(K139,1,2)), "No", IF(J139&lt;-1*VALUE(MID(K139,1,2)), "No", "Yes"))))</f>
        <v>N/A</v>
      </c>
    </row>
    <row r="140" spans="1:12" x14ac:dyDescent="0.2">
      <c r="A140" s="58" t="s">
        <v>1217</v>
      </c>
      <c r="B140" s="14" t="s">
        <v>213</v>
      </c>
      <c r="C140" s="14">
        <v>4987.7637415999998</v>
      </c>
      <c r="D140" s="11" t="str">
        <f t="shared" si="23"/>
        <v>N/A</v>
      </c>
      <c r="E140" s="14">
        <v>5254.0071793999996</v>
      </c>
      <c r="F140" s="11" t="str">
        <f t="shared" si="24"/>
        <v>N/A</v>
      </c>
      <c r="G140" s="14">
        <v>5189.5910696999999</v>
      </c>
      <c r="H140" s="11" t="str">
        <f t="shared" si="25"/>
        <v>N/A</v>
      </c>
      <c r="I140" s="12">
        <v>5.3380000000000001</v>
      </c>
      <c r="J140" s="12">
        <v>-1.23</v>
      </c>
      <c r="K140" s="14" t="s">
        <v>213</v>
      </c>
      <c r="L140" s="9" t="str">
        <f t="shared" si="26"/>
        <v>N/A</v>
      </c>
    </row>
    <row r="141" spans="1:12" x14ac:dyDescent="0.2">
      <c r="A141" s="58" t="s">
        <v>407</v>
      </c>
      <c r="B141" s="14" t="s">
        <v>213</v>
      </c>
      <c r="C141" s="14">
        <v>0</v>
      </c>
      <c r="D141" s="11" t="str">
        <f t="shared" si="23"/>
        <v>N/A</v>
      </c>
      <c r="E141" s="14">
        <v>0</v>
      </c>
      <c r="F141" s="11" t="str">
        <f t="shared" si="24"/>
        <v>N/A</v>
      </c>
      <c r="G141" s="14">
        <v>0</v>
      </c>
      <c r="H141" s="11" t="str">
        <f t="shared" si="25"/>
        <v>N/A</v>
      </c>
      <c r="I141" s="12" t="s">
        <v>1747</v>
      </c>
      <c r="J141" s="12" t="s">
        <v>1747</v>
      </c>
      <c r="K141" s="14" t="s">
        <v>213</v>
      </c>
      <c r="L141" s="9" t="str">
        <f t="shared" si="26"/>
        <v>N/A</v>
      </c>
    </row>
    <row r="142" spans="1:12" x14ac:dyDescent="0.2">
      <c r="A142" s="58" t="s">
        <v>1218</v>
      </c>
      <c r="B142" s="14" t="s">
        <v>213</v>
      </c>
      <c r="C142" s="14" t="s">
        <v>1747</v>
      </c>
      <c r="D142" s="11" t="str">
        <f t="shared" si="23"/>
        <v>N/A</v>
      </c>
      <c r="E142" s="14" t="s">
        <v>1747</v>
      </c>
      <c r="F142" s="11" t="str">
        <f t="shared" si="24"/>
        <v>N/A</v>
      </c>
      <c r="G142" s="14" t="s">
        <v>1747</v>
      </c>
      <c r="H142" s="11" t="str">
        <f t="shared" si="25"/>
        <v>N/A</v>
      </c>
      <c r="I142" s="12" t="s">
        <v>1747</v>
      </c>
      <c r="J142" s="12" t="s">
        <v>1747</v>
      </c>
      <c r="K142" s="14" t="s">
        <v>213</v>
      </c>
      <c r="L142" s="9" t="str">
        <f t="shared" si="26"/>
        <v>N/A</v>
      </c>
    </row>
    <row r="143" spans="1:12" x14ac:dyDescent="0.2">
      <c r="A143" s="58" t="s">
        <v>408</v>
      </c>
      <c r="B143" s="14" t="s">
        <v>213</v>
      </c>
      <c r="C143" s="14">
        <v>22864447</v>
      </c>
      <c r="D143" s="11" t="str">
        <f t="shared" si="23"/>
        <v>N/A</v>
      </c>
      <c r="E143" s="14">
        <v>47220981</v>
      </c>
      <c r="F143" s="11" t="str">
        <f t="shared" si="24"/>
        <v>N/A</v>
      </c>
      <c r="G143" s="14">
        <v>55951321</v>
      </c>
      <c r="H143" s="11" t="str">
        <f t="shared" si="25"/>
        <v>N/A</v>
      </c>
      <c r="I143" s="12">
        <v>106.5</v>
      </c>
      <c r="J143" s="12">
        <v>18.489999999999998</v>
      </c>
      <c r="K143" s="14" t="s">
        <v>213</v>
      </c>
      <c r="L143" s="9" t="str">
        <f t="shared" si="26"/>
        <v>N/A</v>
      </c>
    </row>
    <row r="144" spans="1:12" ht="25.5" x14ac:dyDescent="0.2">
      <c r="A144" s="58" t="s">
        <v>1219</v>
      </c>
      <c r="B144" s="14" t="s">
        <v>213</v>
      </c>
      <c r="C144" s="14">
        <v>526.23643812</v>
      </c>
      <c r="D144" s="11" t="str">
        <f t="shared" si="23"/>
        <v>N/A</v>
      </c>
      <c r="E144" s="14">
        <v>973.28732196999999</v>
      </c>
      <c r="F144" s="11" t="str">
        <f t="shared" si="24"/>
        <v>N/A</v>
      </c>
      <c r="G144" s="14">
        <v>1259.3706897</v>
      </c>
      <c r="H144" s="11" t="str">
        <f t="shared" si="25"/>
        <v>N/A</v>
      </c>
      <c r="I144" s="12">
        <v>84.95</v>
      </c>
      <c r="J144" s="12">
        <v>29.39</v>
      </c>
      <c r="K144" s="14" t="s">
        <v>213</v>
      </c>
      <c r="L144" s="9" t="str">
        <f t="shared" si="26"/>
        <v>N/A</v>
      </c>
    </row>
    <row r="145" spans="1:13" x14ac:dyDescent="0.2">
      <c r="A145" s="58" t="s">
        <v>409</v>
      </c>
      <c r="B145" s="14" t="s">
        <v>213</v>
      </c>
      <c r="C145" s="14">
        <v>123921303</v>
      </c>
      <c r="D145" s="11" t="str">
        <f t="shared" si="23"/>
        <v>N/A</v>
      </c>
      <c r="E145" s="14">
        <v>127137318</v>
      </c>
      <c r="F145" s="11" t="str">
        <f t="shared" si="24"/>
        <v>N/A</v>
      </c>
      <c r="G145" s="14">
        <v>135594340</v>
      </c>
      <c r="H145" s="11" t="str">
        <f t="shared" si="25"/>
        <v>N/A</v>
      </c>
      <c r="I145" s="12">
        <v>2.5950000000000002</v>
      </c>
      <c r="J145" s="12">
        <v>6.6520000000000001</v>
      </c>
      <c r="K145" s="14" t="s">
        <v>213</v>
      </c>
      <c r="L145" s="9" t="str">
        <f t="shared" si="26"/>
        <v>N/A</v>
      </c>
    </row>
    <row r="146" spans="1:13" x14ac:dyDescent="0.2">
      <c r="A146" s="58" t="s">
        <v>1220</v>
      </c>
      <c r="B146" s="14" t="s">
        <v>213</v>
      </c>
      <c r="C146" s="14">
        <v>3000.4431611999998</v>
      </c>
      <c r="D146" s="11" t="str">
        <f t="shared" si="23"/>
        <v>N/A</v>
      </c>
      <c r="E146" s="14">
        <v>2817.6972584999999</v>
      </c>
      <c r="F146" s="11" t="str">
        <f t="shared" si="24"/>
        <v>N/A</v>
      </c>
      <c r="G146" s="14">
        <v>3044.6007724000001</v>
      </c>
      <c r="H146" s="11" t="str">
        <f t="shared" si="25"/>
        <v>N/A</v>
      </c>
      <c r="I146" s="12">
        <v>-6.09</v>
      </c>
      <c r="J146" s="12">
        <v>8.0530000000000008</v>
      </c>
      <c r="K146" s="14" t="s">
        <v>213</v>
      </c>
      <c r="L146" s="9" t="str">
        <f t="shared" si="26"/>
        <v>N/A</v>
      </c>
    </row>
    <row r="147" spans="1:13" x14ac:dyDescent="0.2">
      <c r="A147" s="58" t="s">
        <v>410</v>
      </c>
      <c r="B147" s="14" t="s">
        <v>213</v>
      </c>
      <c r="C147" s="14">
        <v>22446576</v>
      </c>
      <c r="D147" s="11" t="str">
        <f t="shared" ref="D147:D160" si="27">IF($B147="N/A","N/A",IF(C147&gt;10,"No",IF(C147&lt;-10,"No","Yes")))</f>
        <v>N/A</v>
      </c>
      <c r="E147" s="14">
        <v>35763476</v>
      </c>
      <c r="F147" s="11" t="str">
        <f t="shared" ref="F147:F160" si="28">IF($B147="N/A","N/A",IF(E147&gt;10,"No",IF(E147&lt;-10,"No","Yes")))</f>
        <v>N/A</v>
      </c>
      <c r="G147" s="14">
        <v>49445598</v>
      </c>
      <c r="H147" s="11" t="str">
        <f t="shared" ref="H147:H160" si="29">IF($B147="N/A","N/A",IF(G147&gt;10,"No",IF(G147&lt;-10,"No","Yes")))</f>
        <v>N/A</v>
      </c>
      <c r="I147" s="12">
        <v>59.33</v>
      </c>
      <c r="J147" s="12">
        <v>38.26</v>
      </c>
      <c r="K147" s="14" t="s">
        <v>213</v>
      </c>
      <c r="L147" s="9" t="str">
        <f t="shared" si="26"/>
        <v>N/A</v>
      </c>
    </row>
    <row r="148" spans="1:13" x14ac:dyDescent="0.2">
      <c r="A148" s="58" t="s">
        <v>1221</v>
      </c>
      <c r="B148" s="14" t="s">
        <v>213</v>
      </c>
      <c r="C148" s="14">
        <v>941.15622642000005</v>
      </c>
      <c r="D148" s="11" t="str">
        <f t="shared" si="27"/>
        <v>N/A</v>
      </c>
      <c r="E148" s="14">
        <v>1509.4532561999999</v>
      </c>
      <c r="F148" s="11" t="str">
        <f t="shared" si="28"/>
        <v>N/A</v>
      </c>
      <c r="G148" s="14">
        <v>2156.7477100000001</v>
      </c>
      <c r="H148" s="11" t="str">
        <f t="shared" si="29"/>
        <v>N/A</v>
      </c>
      <c r="I148" s="12">
        <v>60.38</v>
      </c>
      <c r="J148" s="12">
        <v>42.88</v>
      </c>
      <c r="K148" s="14" t="s">
        <v>213</v>
      </c>
      <c r="L148" s="9" t="str">
        <f t="shared" si="26"/>
        <v>N/A</v>
      </c>
    </row>
    <row r="149" spans="1:13" x14ac:dyDescent="0.2">
      <c r="A149" s="58" t="s">
        <v>411</v>
      </c>
      <c r="B149" s="14" t="s">
        <v>213</v>
      </c>
      <c r="C149" s="14">
        <v>0</v>
      </c>
      <c r="D149" s="11" t="str">
        <f t="shared" si="27"/>
        <v>N/A</v>
      </c>
      <c r="E149" s="14">
        <v>0</v>
      </c>
      <c r="F149" s="11" t="str">
        <f t="shared" si="28"/>
        <v>N/A</v>
      </c>
      <c r="G149" s="14">
        <v>0</v>
      </c>
      <c r="H149" s="11" t="str">
        <f t="shared" si="29"/>
        <v>N/A</v>
      </c>
      <c r="I149" s="12" t="s">
        <v>1747</v>
      </c>
      <c r="J149" s="12" t="s">
        <v>1747</v>
      </c>
      <c r="K149" s="14" t="s">
        <v>213</v>
      </c>
      <c r="L149" s="9" t="str">
        <f t="shared" si="26"/>
        <v>N/A</v>
      </c>
    </row>
    <row r="150" spans="1:13" x14ac:dyDescent="0.2">
      <c r="A150" s="58" t="s">
        <v>1222</v>
      </c>
      <c r="B150" s="14" t="s">
        <v>213</v>
      </c>
      <c r="C150" s="14" t="s">
        <v>1747</v>
      </c>
      <c r="D150" s="11" t="str">
        <f t="shared" si="27"/>
        <v>N/A</v>
      </c>
      <c r="E150" s="14" t="s">
        <v>1747</v>
      </c>
      <c r="F150" s="11" t="str">
        <f t="shared" si="28"/>
        <v>N/A</v>
      </c>
      <c r="G150" s="14" t="s">
        <v>1747</v>
      </c>
      <c r="H150" s="11" t="str">
        <f t="shared" si="29"/>
        <v>N/A</v>
      </c>
      <c r="I150" s="12" t="s">
        <v>1747</v>
      </c>
      <c r="J150" s="12" t="s">
        <v>1747</v>
      </c>
      <c r="K150" s="14" t="s">
        <v>213</v>
      </c>
      <c r="L150" s="9" t="str">
        <f t="shared" si="26"/>
        <v>N/A</v>
      </c>
    </row>
    <row r="151" spans="1:13" x14ac:dyDescent="0.2">
      <c r="A151" s="58"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58"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58" t="s">
        <v>413</v>
      </c>
      <c r="B153" s="14" t="s">
        <v>213</v>
      </c>
      <c r="C153" s="14">
        <v>6693665</v>
      </c>
      <c r="D153" s="11" t="str">
        <f t="shared" si="27"/>
        <v>N/A</v>
      </c>
      <c r="E153" s="14">
        <v>13744350</v>
      </c>
      <c r="F153" s="11" t="str">
        <f t="shared" si="28"/>
        <v>N/A</v>
      </c>
      <c r="G153" s="14">
        <v>14108226</v>
      </c>
      <c r="H153" s="11" t="str">
        <f t="shared" si="29"/>
        <v>N/A</v>
      </c>
      <c r="I153" s="12">
        <v>105.3</v>
      </c>
      <c r="J153" s="12">
        <v>2.6469999999999998</v>
      </c>
      <c r="K153" s="14" t="s">
        <v>213</v>
      </c>
      <c r="L153" s="9" t="str">
        <f t="shared" si="26"/>
        <v>N/A</v>
      </c>
      <c r="M153" s="66"/>
    </row>
    <row r="154" spans="1:13" x14ac:dyDescent="0.2">
      <c r="A154" s="58" t="s">
        <v>1224</v>
      </c>
      <c r="B154" s="14" t="s">
        <v>213</v>
      </c>
      <c r="C154" s="14">
        <v>35795</v>
      </c>
      <c r="D154" s="11" t="str">
        <f t="shared" si="27"/>
        <v>N/A</v>
      </c>
      <c r="E154" s="14">
        <v>35241.923076999999</v>
      </c>
      <c r="F154" s="11" t="str">
        <f t="shared" si="28"/>
        <v>N/A</v>
      </c>
      <c r="G154" s="14">
        <v>24408.695501999999</v>
      </c>
      <c r="H154" s="11" t="str">
        <f t="shared" si="29"/>
        <v>N/A</v>
      </c>
      <c r="I154" s="12">
        <v>-1.55</v>
      </c>
      <c r="J154" s="12">
        <v>-30.7</v>
      </c>
      <c r="K154" s="14" t="s">
        <v>213</v>
      </c>
      <c r="L154" s="9" t="str">
        <f t="shared" si="26"/>
        <v>N/A</v>
      </c>
      <c r="M154" s="67"/>
    </row>
    <row r="155" spans="1:13" x14ac:dyDescent="0.2">
      <c r="A155" s="58" t="s">
        <v>414</v>
      </c>
      <c r="B155" s="14" t="s">
        <v>213</v>
      </c>
      <c r="C155" s="14">
        <v>20948411</v>
      </c>
      <c r="D155" s="11" t="str">
        <f t="shared" si="27"/>
        <v>N/A</v>
      </c>
      <c r="E155" s="14">
        <v>27809998</v>
      </c>
      <c r="F155" s="11" t="str">
        <f t="shared" si="28"/>
        <v>N/A</v>
      </c>
      <c r="G155" s="14">
        <v>29530873</v>
      </c>
      <c r="H155" s="11" t="str">
        <f t="shared" si="29"/>
        <v>N/A</v>
      </c>
      <c r="I155" s="12">
        <v>32.75</v>
      </c>
      <c r="J155" s="12">
        <v>6.1879999999999997</v>
      </c>
      <c r="K155" s="14" t="s">
        <v>213</v>
      </c>
      <c r="L155" s="9" t="str">
        <f t="shared" si="26"/>
        <v>N/A</v>
      </c>
    </row>
    <row r="156" spans="1:13" x14ac:dyDescent="0.2">
      <c r="A156" s="58" t="s">
        <v>1225</v>
      </c>
      <c r="B156" s="14" t="s">
        <v>213</v>
      </c>
      <c r="C156" s="14">
        <v>29421.925562</v>
      </c>
      <c r="D156" s="11" t="str">
        <f t="shared" si="27"/>
        <v>N/A</v>
      </c>
      <c r="E156" s="14">
        <v>33385.351740999999</v>
      </c>
      <c r="F156" s="11" t="str">
        <f t="shared" si="28"/>
        <v>N/A</v>
      </c>
      <c r="G156" s="14">
        <v>31415.822339999999</v>
      </c>
      <c r="H156" s="11" t="str">
        <f t="shared" si="29"/>
        <v>N/A</v>
      </c>
      <c r="I156" s="12">
        <v>13.47</v>
      </c>
      <c r="J156" s="12">
        <v>-5.9</v>
      </c>
      <c r="K156" s="14" t="s">
        <v>213</v>
      </c>
      <c r="L156" s="9" t="str">
        <f t="shared" si="26"/>
        <v>N/A</v>
      </c>
    </row>
    <row r="157" spans="1:13" x14ac:dyDescent="0.2">
      <c r="A157" s="58" t="s">
        <v>415</v>
      </c>
      <c r="B157" s="14" t="s">
        <v>213</v>
      </c>
      <c r="C157" s="14">
        <v>193380161</v>
      </c>
      <c r="D157" s="11" t="str">
        <f t="shared" si="27"/>
        <v>N/A</v>
      </c>
      <c r="E157" s="14">
        <v>258793427</v>
      </c>
      <c r="F157" s="11" t="str">
        <f t="shared" si="28"/>
        <v>N/A</v>
      </c>
      <c r="G157" s="14">
        <v>267159185</v>
      </c>
      <c r="H157" s="11" t="str">
        <f t="shared" si="29"/>
        <v>N/A</v>
      </c>
      <c r="I157" s="12">
        <v>33.83</v>
      </c>
      <c r="J157" s="12">
        <v>3.2330000000000001</v>
      </c>
      <c r="K157" s="14" t="s">
        <v>213</v>
      </c>
      <c r="L157" s="9" t="str">
        <f t="shared" si="26"/>
        <v>N/A</v>
      </c>
    </row>
    <row r="158" spans="1:13" x14ac:dyDescent="0.2">
      <c r="A158" s="58" t="s">
        <v>1226</v>
      </c>
      <c r="B158" s="14" t="s">
        <v>213</v>
      </c>
      <c r="C158" s="14">
        <v>3224.8300869999998</v>
      </c>
      <c r="D158" s="11" t="str">
        <f t="shared" si="27"/>
        <v>N/A</v>
      </c>
      <c r="E158" s="14">
        <v>4690.1559860999996</v>
      </c>
      <c r="F158" s="11" t="str">
        <f t="shared" si="28"/>
        <v>N/A</v>
      </c>
      <c r="G158" s="14">
        <v>4795.7059129999998</v>
      </c>
      <c r="H158" s="11" t="str">
        <f t="shared" si="29"/>
        <v>N/A</v>
      </c>
      <c r="I158" s="12">
        <v>45.44</v>
      </c>
      <c r="J158" s="12">
        <v>2.25</v>
      </c>
      <c r="K158" s="14" t="s">
        <v>213</v>
      </c>
      <c r="L158" s="9" t="str">
        <f t="shared" si="26"/>
        <v>N/A</v>
      </c>
    </row>
    <row r="159" spans="1:13" ht="25.5" x14ac:dyDescent="0.2">
      <c r="A159" s="58"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58"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58"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58"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58"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7"/>
    </row>
    <row r="164" spans="1:16" x14ac:dyDescent="0.2">
      <c r="A164" s="58" t="s">
        <v>1242</v>
      </c>
      <c r="B164" s="134" t="s">
        <v>213</v>
      </c>
      <c r="C164" s="134">
        <v>1425.3499690000001</v>
      </c>
      <c r="D164" s="135" t="str">
        <f t="shared" ref="D164" si="31">IF($B164="N/A","N/A",IF(C164&gt;10,"No",IF(C164&lt;-10,"No","Yes")))</f>
        <v>N/A</v>
      </c>
      <c r="E164" s="134">
        <v>1449.7304319</v>
      </c>
      <c r="F164" s="135" t="str">
        <f t="shared" ref="F164" si="32">IF($B164="N/A","N/A",IF(E164&gt;10,"No",IF(E164&lt;-10,"No","Yes")))</f>
        <v>N/A</v>
      </c>
      <c r="G164" s="134">
        <v>1510.3733268000001</v>
      </c>
      <c r="H164" s="135" t="str">
        <f t="shared" ref="H164" si="33">IF($B164="N/A","N/A",IF(G164&gt;10,"No",IF(G164&lt;-10,"No","Yes")))</f>
        <v>N/A</v>
      </c>
      <c r="I164" s="136">
        <v>1.71</v>
      </c>
      <c r="J164" s="136">
        <v>4.1829999999999998</v>
      </c>
      <c r="K164" s="137" t="s">
        <v>739</v>
      </c>
      <c r="L164" s="138" t="str">
        <f>IF(J164="Div by 0", "N/A", IF(OR(J164="N/A",K164="N/A"),"N/A", IF(J164&gt;VALUE(MID(K164,1,2)), "No", IF(J164&lt;-1*VALUE(MID(K164,1,2)), "No", "Yes"))))</f>
        <v>Yes</v>
      </c>
      <c r="N164" s="67"/>
    </row>
    <row r="165" spans="1:16" x14ac:dyDescent="0.2">
      <c r="A165" s="58" t="s">
        <v>1229</v>
      </c>
      <c r="B165" s="14" t="s">
        <v>213</v>
      </c>
      <c r="C165" s="14">
        <v>1422.1069639</v>
      </c>
      <c r="D165" s="11" t="str">
        <f t="shared" ref="D165:D171" si="34">IF($B165="N/A","N/A",IF(C165&gt;10,"No",IF(C165&lt;-10,"No","Yes")))</f>
        <v>N/A</v>
      </c>
      <c r="E165" s="14">
        <v>1447.9422281</v>
      </c>
      <c r="F165" s="11" t="str">
        <f t="shared" ref="F165:F171" si="35">IF($B165="N/A","N/A",IF(E165&gt;10,"No",IF(E165&lt;-10,"No","Yes")))</f>
        <v>N/A</v>
      </c>
      <c r="G165" s="14">
        <v>1508.9316385</v>
      </c>
      <c r="H165" s="11" t="str">
        <f t="shared" ref="H165:H171" si="36">IF($B165="N/A","N/A",IF(G165&gt;10,"No",IF(G165&lt;-10,"No","Yes")))</f>
        <v>N/A</v>
      </c>
      <c r="I165" s="12">
        <v>1.8169999999999999</v>
      </c>
      <c r="J165" s="12">
        <v>4.2119999999999997</v>
      </c>
      <c r="K165" s="45" t="s">
        <v>739</v>
      </c>
      <c r="L165" s="9" t="str">
        <f>IF(J165="Div by 0", "N/A", IF(OR(J165="N/A",K165="N/A"),"N/A", IF(J165&gt;VALUE(MID(K165,1,2)), "No", IF(J165&lt;-1*VALUE(MID(K165,1,2)), "No", "Yes"))))</f>
        <v>Yes</v>
      </c>
      <c r="N165" s="67"/>
    </row>
    <row r="166" spans="1:16" x14ac:dyDescent="0.2">
      <c r="A166" s="58" t="s">
        <v>1230</v>
      </c>
      <c r="B166" s="14" t="s">
        <v>213</v>
      </c>
      <c r="C166" s="14">
        <v>1634.4520884999999</v>
      </c>
      <c r="D166" s="11" t="str">
        <f t="shared" si="34"/>
        <v>N/A</v>
      </c>
      <c r="E166" s="14">
        <v>1572.8465377</v>
      </c>
      <c r="F166" s="11" t="str">
        <f t="shared" si="35"/>
        <v>N/A</v>
      </c>
      <c r="G166" s="14">
        <v>1602.0913915000001</v>
      </c>
      <c r="H166" s="11" t="str">
        <f t="shared" si="36"/>
        <v>N/A</v>
      </c>
      <c r="I166" s="12">
        <v>-3.77</v>
      </c>
      <c r="J166" s="12">
        <v>1.859</v>
      </c>
      <c r="K166" s="45" t="s">
        <v>739</v>
      </c>
      <c r="L166" s="9" t="str">
        <f t="shared" ref="L166" si="37">IF(J166="Div by 0", "N/A", IF(OR(J166="N/A",K166="N/A"),"N/A", IF(J166&gt;VALUE(MID(K166,1,2)), "No", IF(J166&lt;-1*VALUE(MID(K166,1,2)), "No", "Yes"))))</f>
        <v>Yes</v>
      </c>
      <c r="O166" s="67"/>
      <c r="P166" s="67"/>
    </row>
    <row r="167" spans="1:16" s="67" customFormat="1" x14ac:dyDescent="0.2">
      <c r="A167" s="68" t="s">
        <v>733</v>
      </c>
      <c r="B167" s="14" t="s">
        <v>213</v>
      </c>
      <c r="C167" s="1" t="s">
        <v>213</v>
      </c>
      <c r="D167" s="11" t="str">
        <f t="shared" si="34"/>
        <v>N/A</v>
      </c>
      <c r="E167" s="1">
        <v>0</v>
      </c>
      <c r="F167" s="11" t="str">
        <f t="shared" si="35"/>
        <v>N/A</v>
      </c>
      <c r="G167" s="1">
        <v>0</v>
      </c>
      <c r="H167" s="11" t="str">
        <f t="shared" si="36"/>
        <v>N/A</v>
      </c>
      <c r="I167" s="12" t="s">
        <v>213</v>
      </c>
      <c r="J167" s="12" t="s">
        <v>1747</v>
      </c>
      <c r="K167" s="14" t="s">
        <v>213</v>
      </c>
      <c r="L167" s="9" t="str">
        <f>IF(J167="Div by 0", "N/A", IF(K167="N/A","N/A", IF(J167&gt;VALUE(MID(K167,1,2)), "No", IF(J167&lt;-1*VALUE(MID(K167,1,2)), "No", "Yes"))))</f>
        <v>N/A</v>
      </c>
      <c r="M167" s="43"/>
      <c r="N167" s="43"/>
      <c r="O167" s="66"/>
      <c r="P167" s="66"/>
    </row>
    <row r="168" spans="1:16" s="66" customFormat="1" x14ac:dyDescent="0.2">
      <c r="A168" s="68" t="s">
        <v>734</v>
      </c>
      <c r="B168" s="14" t="s">
        <v>213</v>
      </c>
      <c r="C168" s="13" t="s">
        <v>213</v>
      </c>
      <c r="D168" s="11" t="str">
        <f t="shared" si="34"/>
        <v>N/A</v>
      </c>
      <c r="E168" s="13">
        <v>0</v>
      </c>
      <c r="F168" s="11" t="str">
        <f t="shared" si="35"/>
        <v>N/A</v>
      </c>
      <c r="G168" s="13">
        <v>0</v>
      </c>
      <c r="H168" s="11" t="str">
        <f t="shared" si="36"/>
        <v>N/A</v>
      </c>
      <c r="I168" s="12" t="s">
        <v>213</v>
      </c>
      <c r="J168" s="12" t="s">
        <v>1747</v>
      </c>
      <c r="K168" s="14" t="s">
        <v>213</v>
      </c>
      <c r="L168" s="9" t="str">
        <f>IF(J168="Div by 0", "N/A", IF(K168="N/A","N/A", IF(J168&gt;VALUE(MID(K168,1,2)), "No", IF(J168&lt;-1*VALUE(MID(K168,1,2)), "No", "Yes"))))</f>
        <v>N/A</v>
      </c>
      <c r="M168" s="43"/>
      <c r="N168" s="43"/>
      <c r="O168" s="67"/>
      <c r="P168" s="67"/>
    </row>
    <row r="169" spans="1:16" s="67" customFormat="1" x14ac:dyDescent="0.2">
      <c r="A169" s="68" t="s">
        <v>735</v>
      </c>
      <c r="B169" s="14" t="s">
        <v>213</v>
      </c>
      <c r="C169" s="1" t="s">
        <v>213</v>
      </c>
      <c r="D169" s="11" t="str">
        <f t="shared" si="34"/>
        <v>N/A</v>
      </c>
      <c r="E169" s="1">
        <v>0</v>
      </c>
      <c r="F169" s="11" t="str">
        <f t="shared" si="35"/>
        <v>N/A</v>
      </c>
      <c r="G169" s="1">
        <v>0</v>
      </c>
      <c r="H169" s="11" t="str">
        <f t="shared" si="36"/>
        <v>N/A</v>
      </c>
      <c r="I169" s="12" t="s">
        <v>213</v>
      </c>
      <c r="J169" s="12" t="s">
        <v>1747</v>
      </c>
      <c r="K169" s="14" t="s">
        <v>213</v>
      </c>
      <c r="L169" s="9" t="str">
        <f t="shared" ref="L169:L171" si="38">IF(J169="Div by 0", "N/A", IF(K169="N/A","N/A", IF(J169&gt;VALUE(MID(K169,1,2)), "No", IF(J169&lt;-1*VALUE(MID(K169,1,2)), "No", "Yes"))))</f>
        <v>N/A</v>
      </c>
      <c r="M169" s="43"/>
      <c r="N169" s="43"/>
      <c r="O169" s="43"/>
      <c r="P169" s="43"/>
    </row>
    <row r="170" spans="1:16" x14ac:dyDescent="0.2">
      <c r="A170" s="68" t="s">
        <v>1231</v>
      </c>
      <c r="B170" s="14" t="s">
        <v>213</v>
      </c>
      <c r="C170" s="14" t="s">
        <v>213</v>
      </c>
      <c r="D170" s="11" t="str">
        <f t="shared" si="34"/>
        <v>N/A</v>
      </c>
      <c r="E170" s="14" t="s">
        <v>1747</v>
      </c>
      <c r="F170" s="11" t="str">
        <f t="shared" si="35"/>
        <v>N/A</v>
      </c>
      <c r="G170" s="14" t="s">
        <v>1747</v>
      </c>
      <c r="H170" s="11" t="str">
        <f t="shared" si="36"/>
        <v>N/A</v>
      </c>
      <c r="I170" s="12" t="s">
        <v>213</v>
      </c>
      <c r="J170" s="12" t="s">
        <v>1747</v>
      </c>
      <c r="K170" s="14" t="s">
        <v>213</v>
      </c>
      <c r="L170" s="9" t="str">
        <f t="shared" si="38"/>
        <v>N/A</v>
      </c>
    </row>
    <row r="171" spans="1:16" ht="25.5" x14ac:dyDescent="0.2">
      <c r="A171" s="19" t="s">
        <v>1232</v>
      </c>
      <c r="B171" s="14" t="s">
        <v>213</v>
      </c>
      <c r="C171" s="14" t="s">
        <v>213</v>
      </c>
      <c r="D171" s="11" t="str">
        <f t="shared" si="34"/>
        <v>N/A</v>
      </c>
      <c r="E171" s="14" t="s">
        <v>1747</v>
      </c>
      <c r="F171" s="11" t="str">
        <f t="shared" si="35"/>
        <v>N/A</v>
      </c>
      <c r="G171" s="14" t="s">
        <v>1747</v>
      </c>
      <c r="H171" s="11" t="str">
        <f t="shared" si="36"/>
        <v>N/A</v>
      </c>
      <c r="I171" s="12" t="s">
        <v>213</v>
      </c>
      <c r="J171" s="12" t="s">
        <v>1747</v>
      </c>
      <c r="K171" s="14" t="s">
        <v>213</v>
      </c>
      <c r="L171" s="9" t="str">
        <f t="shared" si="38"/>
        <v>N/A</v>
      </c>
    </row>
    <row r="172" spans="1:16" s="21" customFormat="1" ht="12" customHeight="1" x14ac:dyDescent="0.2">
      <c r="A172" s="167" t="s">
        <v>1647</v>
      </c>
      <c r="B172" s="168"/>
      <c r="C172" s="168"/>
      <c r="D172" s="168"/>
      <c r="E172" s="168"/>
      <c r="F172" s="168"/>
      <c r="G172" s="168"/>
      <c r="H172" s="168"/>
      <c r="I172" s="168"/>
      <c r="J172" s="168"/>
      <c r="K172" s="168"/>
      <c r="L172" s="169"/>
    </row>
    <row r="173" spans="1:16" s="21" customFormat="1" ht="12.75" customHeight="1" x14ac:dyDescent="0.2">
      <c r="A173" s="157" t="s">
        <v>1645</v>
      </c>
      <c r="B173" s="158"/>
      <c r="C173" s="158"/>
      <c r="D173" s="158"/>
      <c r="E173" s="158"/>
      <c r="F173" s="158"/>
      <c r="G173" s="158"/>
      <c r="H173" s="158"/>
      <c r="I173" s="158"/>
      <c r="J173" s="158"/>
      <c r="K173" s="158"/>
      <c r="L173" s="159"/>
    </row>
    <row r="174" spans="1:16" s="21" customFormat="1" x14ac:dyDescent="0.2">
      <c r="A174" s="160" t="s">
        <v>1743</v>
      </c>
      <c r="B174" s="160"/>
      <c r="C174" s="160"/>
      <c r="D174" s="160"/>
      <c r="E174" s="160"/>
      <c r="F174" s="160"/>
      <c r="G174" s="160"/>
      <c r="H174" s="160"/>
      <c r="I174" s="160"/>
      <c r="J174" s="160"/>
      <c r="K174" s="160"/>
      <c r="L174" s="161"/>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5.5" customHeight="1" x14ac:dyDescent="0.2">
      <c r="A2" s="172" t="s">
        <v>1607</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x14ac:dyDescent="0.2">
      <c r="A4" s="175" t="s">
        <v>650</v>
      </c>
      <c r="B4" s="176"/>
      <c r="C4" s="176"/>
      <c r="D4" s="176"/>
      <c r="E4" s="176"/>
      <c r="F4" s="176"/>
      <c r="G4" s="176"/>
      <c r="H4" s="176"/>
      <c r="I4" s="176"/>
      <c r="J4" s="176"/>
      <c r="K4" s="176"/>
      <c r="L4" s="177"/>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0</v>
      </c>
      <c r="B6" s="1" t="s">
        <v>213</v>
      </c>
      <c r="C6" s="1">
        <v>1197579</v>
      </c>
      <c r="D6" s="11" t="str">
        <f t="shared" ref="D6:D11" si="0">IF($B6="N/A","N/A",IF(C6&gt;10,"No",IF(C6&lt;-10,"No","Yes")))</f>
        <v>N/A</v>
      </c>
      <c r="E6" s="1">
        <v>1230203</v>
      </c>
      <c r="F6" s="11" t="str">
        <f t="shared" ref="F6:F11" si="1">IF($B6="N/A","N/A",IF(E6&gt;10,"No",IF(E6&lt;-10,"No","Yes")))</f>
        <v>N/A</v>
      </c>
      <c r="G6" s="1">
        <v>1258266</v>
      </c>
      <c r="H6" s="11" t="str">
        <f t="shared" ref="H6:H11" si="2">IF($B6="N/A","N/A",IF(G6&gt;10,"No",IF(G6&lt;-10,"No","Yes")))</f>
        <v>N/A</v>
      </c>
      <c r="I6" s="12">
        <v>2.7240000000000002</v>
      </c>
      <c r="J6" s="12">
        <v>2.2810000000000001</v>
      </c>
      <c r="K6" s="1" t="s">
        <v>739</v>
      </c>
      <c r="L6" s="9" t="str">
        <f t="shared" ref="L6:L14" si="3">IF(J6="Div by 0", "N/A", IF(K6="N/A","N/A", IF(J6&gt;VALUE(MID(K6,1,2)), "No", IF(J6&lt;-1*VALUE(MID(K6,1,2)), "No", "Yes"))))</f>
        <v>Yes</v>
      </c>
    </row>
    <row r="7" spans="1:12" x14ac:dyDescent="0.2">
      <c r="A7" s="18" t="s">
        <v>100</v>
      </c>
      <c r="B7" s="48" t="s">
        <v>213</v>
      </c>
      <c r="C7" s="1">
        <v>71060</v>
      </c>
      <c r="D7" s="11" t="str">
        <f t="shared" si="0"/>
        <v>N/A</v>
      </c>
      <c r="E7" s="1">
        <v>75772</v>
      </c>
      <c r="F7" s="11" t="str">
        <f t="shared" si="1"/>
        <v>N/A</v>
      </c>
      <c r="G7" s="1">
        <v>80023</v>
      </c>
      <c r="H7" s="11" t="str">
        <f t="shared" si="2"/>
        <v>N/A</v>
      </c>
      <c r="I7" s="12">
        <v>6.6310000000000002</v>
      </c>
      <c r="J7" s="12">
        <v>5.61</v>
      </c>
      <c r="K7" s="48" t="s">
        <v>739</v>
      </c>
      <c r="L7" s="9" t="str">
        <f t="shared" si="3"/>
        <v>Yes</v>
      </c>
    </row>
    <row r="8" spans="1:12" x14ac:dyDescent="0.2">
      <c r="A8" s="18" t="s">
        <v>101</v>
      </c>
      <c r="B8" s="48" t="s">
        <v>213</v>
      </c>
      <c r="C8" s="1">
        <v>150641</v>
      </c>
      <c r="D8" s="11" t="str">
        <f t="shared" si="0"/>
        <v>N/A</v>
      </c>
      <c r="E8" s="1">
        <v>164221</v>
      </c>
      <c r="F8" s="11" t="str">
        <f t="shared" si="1"/>
        <v>N/A</v>
      </c>
      <c r="G8" s="1">
        <v>187500</v>
      </c>
      <c r="H8" s="11" t="str">
        <f t="shared" si="2"/>
        <v>N/A</v>
      </c>
      <c r="I8" s="12">
        <v>9.0150000000000006</v>
      </c>
      <c r="J8" s="12">
        <v>14.18</v>
      </c>
      <c r="K8" s="48" t="s">
        <v>739</v>
      </c>
      <c r="L8" s="9" t="str">
        <f t="shared" si="3"/>
        <v>Yes</v>
      </c>
    </row>
    <row r="9" spans="1:12" x14ac:dyDescent="0.2">
      <c r="A9" s="18" t="s">
        <v>104</v>
      </c>
      <c r="B9" s="48" t="s">
        <v>213</v>
      </c>
      <c r="C9" s="1">
        <v>718358</v>
      </c>
      <c r="D9" s="11" t="str">
        <f t="shared" si="0"/>
        <v>N/A</v>
      </c>
      <c r="E9" s="1">
        <v>734648</v>
      </c>
      <c r="F9" s="11" t="str">
        <f t="shared" si="1"/>
        <v>N/A</v>
      </c>
      <c r="G9" s="1">
        <v>737892</v>
      </c>
      <c r="H9" s="11" t="str">
        <f t="shared" si="2"/>
        <v>N/A</v>
      </c>
      <c r="I9" s="12">
        <v>2.2679999999999998</v>
      </c>
      <c r="J9" s="12">
        <v>0.44159999999999999</v>
      </c>
      <c r="K9" s="48" t="s">
        <v>739</v>
      </c>
      <c r="L9" s="9" t="str">
        <f t="shared" si="3"/>
        <v>Yes</v>
      </c>
    </row>
    <row r="10" spans="1:12" x14ac:dyDescent="0.2">
      <c r="A10" s="18" t="s">
        <v>105</v>
      </c>
      <c r="B10" s="48" t="s">
        <v>213</v>
      </c>
      <c r="C10" s="1">
        <v>257520</v>
      </c>
      <c r="D10" s="11" t="str">
        <f t="shared" si="0"/>
        <v>N/A</v>
      </c>
      <c r="E10" s="1">
        <v>255562</v>
      </c>
      <c r="F10" s="11" t="str">
        <f t="shared" si="1"/>
        <v>N/A</v>
      </c>
      <c r="G10" s="1">
        <v>252851</v>
      </c>
      <c r="H10" s="11" t="str">
        <f t="shared" si="2"/>
        <v>N/A</v>
      </c>
      <c r="I10" s="12">
        <v>-0.76</v>
      </c>
      <c r="J10" s="12">
        <v>-1.06</v>
      </c>
      <c r="K10" s="48" t="s">
        <v>739</v>
      </c>
      <c r="L10" s="9" t="str">
        <f t="shared" si="3"/>
        <v>Yes</v>
      </c>
    </row>
    <row r="11" spans="1:12" x14ac:dyDescent="0.2">
      <c r="A11" s="18" t="s">
        <v>77</v>
      </c>
      <c r="B11" s="1" t="s">
        <v>213</v>
      </c>
      <c r="C11" s="1">
        <v>994852.61</v>
      </c>
      <c r="D11" s="44" t="str">
        <f t="shared" si="0"/>
        <v>N/A</v>
      </c>
      <c r="E11" s="1">
        <v>994186.35</v>
      </c>
      <c r="F11" s="11" t="str">
        <f t="shared" si="1"/>
        <v>N/A</v>
      </c>
      <c r="G11" s="1">
        <v>1032011.93</v>
      </c>
      <c r="H11" s="11" t="str">
        <f t="shared" si="2"/>
        <v>N/A</v>
      </c>
      <c r="I11" s="12">
        <v>-6.7000000000000004E-2</v>
      </c>
      <c r="J11" s="12">
        <v>3.8050000000000002</v>
      </c>
      <c r="K11" s="1" t="s">
        <v>740</v>
      </c>
      <c r="L11" s="9" t="str">
        <f t="shared" si="3"/>
        <v>Yes</v>
      </c>
    </row>
    <row r="12" spans="1:12" x14ac:dyDescent="0.2">
      <c r="A12" s="18" t="s">
        <v>115</v>
      </c>
      <c r="B12" s="1" t="s">
        <v>213</v>
      </c>
      <c r="C12" s="1">
        <v>133286</v>
      </c>
      <c r="D12" s="1" t="s">
        <v>213</v>
      </c>
      <c r="E12" s="1">
        <v>141437</v>
      </c>
      <c r="F12" s="1" t="s">
        <v>213</v>
      </c>
      <c r="G12" s="1">
        <v>156758</v>
      </c>
      <c r="H12" s="1" t="s">
        <v>213</v>
      </c>
      <c r="I12" s="12">
        <v>6.1150000000000002</v>
      </c>
      <c r="J12" s="12">
        <v>10.83</v>
      </c>
      <c r="K12" s="1" t="s">
        <v>740</v>
      </c>
      <c r="L12" s="9" t="str">
        <f t="shared" si="3"/>
        <v>No</v>
      </c>
    </row>
    <row r="13" spans="1:12" x14ac:dyDescent="0.2">
      <c r="A13" s="18" t="s">
        <v>449</v>
      </c>
      <c r="B13" s="1" t="s">
        <v>213</v>
      </c>
      <c r="C13" s="1">
        <v>67906</v>
      </c>
      <c r="D13" s="1" t="s">
        <v>213</v>
      </c>
      <c r="E13" s="1">
        <v>72140</v>
      </c>
      <c r="F13" s="1" t="s">
        <v>213</v>
      </c>
      <c r="G13" s="1">
        <v>76087</v>
      </c>
      <c r="H13" s="1" t="s">
        <v>213</v>
      </c>
      <c r="I13" s="12">
        <v>6.2350000000000003</v>
      </c>
      <c r="J13" s="12">
        <v>5.4710000000000001</v>
      </c>
      <c r="K13" s="1" t="s">
        <v>740</v>
      </c>
      <c r="L13" s="9" t="str">
        <f t="shared" si="3"/>
        <v>Yes</v>
      </c>
    </row>
    <row r="14" spans="1:12" x14ac:dyDescent="0.2">
      <c r="A14" s="18" t="s">
        <v>450</v>
      </c>
      <c r="B14" s="1" t="s">
        <v>213</v>
      </c>
      <c r="C14" s="1">
        <v>63134</v>
      </c>
      <c r="D14" s="1" t="s">
        <v>213</v>
      </c>
      <c r="E14" s="1">
        <v>67641</v>
      </c>
      <c r="F14" s="1" t="s">
        <v>213</v>
      </c>
      <c r="G14" s="1">
        <v>79393</v>
      </c>
      <c r="H14" s="1" t="s">
        <v>213</v>
      </c>
      <c r="I14" s="12">
        <v>7.1390000000000002</v>
      </c>
      <c r="J14" s="12">
        <v>17.37</v>
      </c>
      <c r="K14" s="1" t="s">
        <v>740</v>
      </c>
      <c r="L14" s="9" t="str">
        <f t="shared" si="3"/>
        <v>No</v>
      </c>
    </row>
    <row r="15" spans="1:12" x14ac:dyDescent="0.2">
      <c r="A15" s="4" t="s">
        <v>58</v>
      </c>
      <c r="B15" s="48" t="s">
        <v>213</v>
      </c>
      <c r="C15" s="14">
        <v>5707252679</v>
      </c>
      <c r="D15" s="11" t="str">
        <f t="shared" ref="D15:D20" si="4">IF($B15="N/A","N/A",IF(C15&gt;10,"No",IF(C15&lt;-10,"No","Yes")))</f>
        <v>N/A</v>
      </c>
      <c r="E15" s="14">
        <v>6255059583</v>
      </c>
      <c r="F15" s="11" t="str">
        <f t="shared" ref="F15:F20" si="5">IF($B15="N/A","N/A",IF(E15&gt;10,"No",IF(E15&lt;-10,"No","Yes")))</f>
        <v>N/A</v>
      </c>
      <c r="G15" s="14">
        <v>6346572556</v>
      </c>
      <c r="H15" s="11" t="str">
        <f t="shared" ref="H15:H20" si="6">IF($B15="N/A","N/A",IF(G15&gt;10,"No",IF(G15&lt;-10,"No","Yes")))</f>
        <v>N/A</v>
      </c>
      <c r="I15" s="12">
        <v>9.5980000000000008</v>
      </c>
      <c r="J15" s="12">
        <v>1.4630000000000001</v>
      </c>
      <c r="K15" s="48" t="s">
        <v>739</v>
      </c>
      <c r="L15" s="9" t="str">
        <f t="shared" ref="L15:L20" si="7">IF(J15="Div by 0", "N/A", IF(K15="N/A","N/A", IF(J15&gt;VALUE(MID(K15,1,2)), "No", IF(J15&lt;-1*VALUE(MID(K15,1,2)), "No", "Yes"))))</f>
        <v>Yes</v>
      </c>
    </row>
    <row r="16" spans="1:12" x14ac:dyDescent="0.2">
      <c r="A16" s="4" t="s">
        <v>1133</v>
      </c>
      <c r="B16" s="48" t="s">
        <v>213</v>
      </c>
      <c r="C16" s="14">
        <v>4765.6586153999997</v>
      </c>
      <c r="D16" s="11" t="str">
        <f t="shared" si="4"/>
        <v>N/A</v>
      </c>
      <c r="E16" s="14">
        <v>5084.5751335000004</v>
      </c>
      <c r="F16" s="11" t="str">
        <f t="shared" si="5"/>
        <v>N/A</v>
      </c>
      <c r="G16" s="14">
        <v>5043.9037183</v>
      </c>
      <c r="H16" s="11" t="str">
        <f t="shared" si="6"/>
        <v>N/A</v>
      </c>
      <c r="I16" s="12">
        <v>6.6920000000000002</v>
      </c>
      <c r="J16" s="12">
        <v>-0.8</v>
      </c>
      <c r="K16" s="48" t="s">
        <v>739</v>
      </c>
      <c r="L16" s="9" t="str">
        <f t="shared" si="7"/>
        <v>Yes</v>
      </c>
    </row>
    <row r="17" spans="1:12" x14ac:dyDescent="0.2">
      <c r="A17" s="4" t="s">
        <v>1233</v>
      </c>
      <c r="B17" s="48" t="s">
        <v>213</v>
      </c>
      <c r="C17" s="14">
        <v>17902.833437000001</v>
      </c>
      <c r="D17" s="11" t="str">
        <f t="shared" si="4"/>
        <v>N/A</v>
      </c>
      <c r="E17" s="14">
        <v>17664.337090000001</v>
      </c>
      <c r="F17" s="11" t="str">
        <f t="shared" si="5"/>
        <v>N/A</v>
      </c>
      <c r="G17" s="14">
        <v>13145.861989999999</v>
      </c>
      <c r="H17" s="11" t="str">
        <f t="shared" si="6"/>
        <v>N/A</v>
      </c>
      <c r="I17" s="12">
        <v>-1.33</v>
      </c>
      <c r="J17" s="12">
        <v>-25.6</v>
      </c>
      <c r="K17" s="48" t="s">
        <v>739</v>
      </c>
      <c r="L17" s="9" t="str">
        <f t="shared" si="7"/>
        <v>Yes</v>
      </c>
    </row>
    <row r="18" spans="1:12" x14ac:dyDescent="0.2">
      <c r="A18" s="4" t="s">
        <v>1234</v>
      </c>
      <c r="B18" s="48" t="s">
        <v>213</v>
      </c>
      <c r="C18" s="14">
        <v>17121.686891000001</v>
      </c>
      <c r="D18" s="11" t="str">
        <f t="shared" si="4"/>
        <v>N/A</v>
      </c>
      <c r="E18" s="14">
        <v>17941.645344</v>
      </c>
      <c r="F18" s="11" t="str">
        <f t="shared" si="5"/>
        <v>N/A</v>
      </c>
      <c r="G18" s="14">
        <v>17228.190875</v>
      </c>
      <c r="H18" s="11" t="str">
        <f t="shared" si="6"/>
        <v>N/A</v>
      </c>
      <c r="I18" s="12">
        <v>4.7889999999999997</v>
      </c>
      <c r="J18" s="12">
        <v>-3.98</v>
      </c>
      <c r="K18" s="48" t="s">
        <v>739</v>
      </c>
      <c r="L18" s="9" t="str">
        <f t="shared" si="7"/>
        <v>Yes</v>
      </c>
    </row>
    <row r="19" spans="1:12" x14ac:dyDescent="0.2">
      <c r="A19" s="4" t="s">
        <v>1235</v>
      </c>
      <c r="B19" s="48" t="s">
        <v>213</v>
      </c>
      <c r="C19" s="14">
        <v>1624.4922782000001</v>
      </c>
      <c r="D19" s="11" t="str">
        <f t="shared" si="4"/>
        <v>N/A</v>
      </c>
      <c r="E19" s="14">
        <v>1648.7361593999999</v>
      </c>
      <c r="F19" s="11" t="str">
        <f t="shared" si="5"/>
        <v>N/A</v>
      </c>
      <c r="G19" s="14">
        <v>1710.3711166000001</v>
      </c>
      <c r="H19" s="11" t="str">
        <f t="shared" si="6"/>
        <v>N/A</v>
      </c>
      <c r="I19" s="12">
        <v>1.492</v>
      </c>
      <c r="J19" s="12">
        <v>3.738</v>
      </c>
      <c r="K19" s="48" t="s">
        <v>739</v>
      </c>
      <c r="L19" s="9" t="str">
        <f t="shared" si="7"/>
        <v>Yes</v>
      </c>
    </row>
    <row r="20" spans="1:12" x14ac:dyDescent="0.2">
      <c r="A20" s="4" t="s">
        <v>1236</v>
      </c>
      <c r="B20" s="48" t="s">
        <v>213</v>
      </c>
      <c r="C20" s="14">
        <v>2675.0632028999999</v>
      </c>
      <c r="D20" s="11" t="str">
        <f t="shared" si="4"/>
        <v>N/A</v>
      </c>
      <c r="E20" s="14">
        <v>2969.7755182999999</v>
      </c>
      <c r="F20" s="11" t="str">
        <f t="shared" si="5"/>
        <v>N/A</v>
      </c>
      <c r="G20" s="14">
        <v>3172.8025161</v>
      </c>
      <c r="H20" s="11" t="str">
        <f t="shared" si="6"/>
        <v>N/A</v>
      </c>
      <c r="I20" s="12">
        <v>11.02</v>
      </c>
      <c r="J20" s="12">
        <v>6.8360000000000003</v>
      </c>
      <c r="K20" s="48" t="s">
        <v>739</v>
      </c>
      <c r="L20" s="9" t="str">
        <f t="shared" si="7"/>
        <v>Yes</v>
      </c>
    </row>
    <row r="21" spans="1:12" x14ac:dyDescent="0.2">
      <c r="A21" s="2" t="s">
        <v>1137</v>
      </c>
      <c r="B21" s="48" t="s">
        <v>213</v>
      </c>
      <c r="C21" s="14">
        <v>4752.3853717000002</v>
      </c>
      <c r="D21" s="11" t="str">
        <f t="shared" ref="D21:D22" si="8">IF($B21="N/A","N/A",IF(C21&gt;10,"No",IF(C21&lt;-10,"No","Yes")))</f>
        <v>N/A</v>
      </c>
      <c r="E21" s="14">
        <v>5072.7734705000003</v>
      </c>
      <c r="F21" s="11" t="str">
        <f t="shared" ref="F21:F22" si="9">IF($B21="N/A","N/A",IF(E21&gt;10,"No",IF(E21&lt;-10,"No","Yes")))</f>
        <v>N/A</v>
      </c>
      <c r="G21" s="14">
        <v>4990.1836692999996</v>
      </c>
      <c r="H21" s="11" t="str">
        <f t="shared" ref="H21:H22" si="10">IF($B21="N/A","N/A",IF(G21&gt;10,"No",IF(G21&lt;-10,"No","Yes")))</f>
        <v>N/A</v>
      </c>
      <c r="I21" s="12">
        <v>6.742</v>
      </c>
      <c r="J21" s="12">
        <v>-1.63</v>
      </c>
      <c r="K21" s="48" t="s">
        <v>739</v>
      </c>
      <c r="L21" s="9" t="str">
        <f>IF(J21="Div by 0", "N/A", IF(OR(J21="N/A",K21="N/A"),"N/A", IF(J21&gt;VALUE(MID(K21,1,2)), "No", IF(J21&lt;-1*VALUE(MID(K21,1,2)), "No", "Yes"))))</f>
        <v>Yes</v>
      </c>
    </row>
    <row r="22" spans="1:12" x14ac:dyDescent="0.2">
      <c r="A22" s="2" t="s">
        <v>1138</v>
      </c>
      <c r="B22" s="48" t="s">
        <v>213</v>
      </c>
      <c r="C22" s="14">
        <v>4783.8609359000002</v>
      </c>
      <c r="D22" s="11" t="str">
        <f t="shared" si="8"/>
        <v>N/A</v>
      </c>
      <c r="E22" s="14">
        <v>5100.7427111999996</v>
      </c>
      <c r="F22" s="11" t="str">
        <f t="shared" si="9"/>
        <v>N/A</v>
      </c>
      <c r="G22" s="14">
        <v>5117.3655386</v>
      </c>
      <c r="H22" s="11" t="str">
        <f t="shared" si="10"/>
        <v>N/A</v>
      </c>
      <c r="I22" s="12">
        <v>6.6239999999999997</v>
      </c>
      <c r="J22" s="12">
        <v>0.32590000000000002</v>
      </c>
      <c r="K22" s="48" t="s">
        <v>739</v>
      </c>
      <c r="L22" s="9" t="str">
        <f>IF(J22="Div by 0", "N/A", IF(OR(J22="N/A",K22="N/A"),"N/A", IF(J22&gt;VALUE(MID(K22,1,2)), "No", IF(J22&lt;-1*VALUE(MID(K22,1,2)), "No", "Yes"))))</f>
        <v>Yes</v>
      </c>
    </row>
    <row r="23" spans="1:12" x14ac:dyDescent="0.2">
      <c r="A23" s="4" t="s">
        <v>1237</v>
      </c>
      <c r="B23" s="48" t="s">
        <v>213</v>
      </c>
      <c r="C23" s="14">
        <v>17014.227368</v>
      </c>
      <c r="D23" s="11" t="str">
        <f>IF($B23="N/A","N/A",IF(C23&gt;10,"No",IF(C23&lt;-10,"No","Yes")))</f>
        <v>N/A</v>
      </c>
      <c r="E23" s="14">
        <v>16411.275395000001</v>
      </c>
      <c r="F23" s="11" t="str">
        <f>IF($B23="N/A","N/A",IF(E23&gt;10,"No",IF(E23&lt;-10,"No","Yes")))</f>
        <v>N/A</v>
      </c>
      <c r="G23" s="14">
        <v>12797.431377999999</v>
      </c>
      <c r="H23" s="11" t="str">
        <f>IF($B23="N/A","N/A",IF(G23&gt;10,"No",IF(G23&lt;-10,"No","Yes")))</f>
        <v>N/A</v>
      </c>
      <c r="I23" s="12">
        <v>-3.54</v>
      </c>
      <c r="J23" s="12">
        <v>-22</v>
      </c>
      <c r="K23" s="48" t="s">
        <v>739</v>
      </c>
      <c r="L23" s="9" t="str">
        <f>IF(J23="Div by 0", "N/A", IF(K23="N/A","N/A", IF(J23&gt;VALUE(MID(K23,1,2)), "No", IF(J23&lt;-1*VALUE(MID(K23,1,2)), "No", "Yes"))))</f>
        <v>Yes</v>
      </c>
    </row>
    <row r="24" spans="1:12" x14ac:dyDescent="0.2">
      <c r="A24" s="4" t="s">
        <v>1238</v>
      </c>
      <c r="B24" s="48" t="s">
        <v>213</v>
      </c>
      <c r="C24" s="14">
        <v>18101.458487</v>
      </c>
      <c r="D24" s="11" t="str">
        <f>IF($B24="N/A","N/A",IF(C24&gt;10,"No",IF(C24&lt;-10,"No","Yes")))</f>
        <v>N/A</v>
      </c>
      <c r="E24" s="14">
        <v>17770.091960000002</v>
      </c>
      <c r="F24" s="11" t="str">
        <f>IF($B24="N/A","N/A",IF(E24&gt;10,"No",IF(E24&lt;-10,"No","Yes")))</f>
        <v>N/A</v>
      </c>
      <c r="G24" s="14">
        <v>13010.455203</v>
      </c>
      <c r="H24" s="11" t="str">
        <f>IF($B24="N/A","N/A",IF(G24&gt;10,"No",IF(G24&lt;-10,"No","Yes")))</f>
        <v>N/A</v>
      </c>
      <c r="I24" s="12">
        <v>-1.83</v>
      </c>
      <c r="J24" s="12">
        <v>-26.8</v>
      </c>
      <c r="K24" s="48" t="s">
        <v>739</v>
      </c>
      <c r="L24" s="9" t="str">
        <f>IF(J24="Div by 0", "N/A", IF(K24="N/A","N/A", IF(J24&gt;VALUE(MID(K24,1,2)), "No", IF(J24&lt;-1*VALUE(MID(K24,1,2)), "No", "Yes"))))</f>
        <v>Yes</v>
      </c>
    </row>
    <row r="25" spans="1:12" x14ac:dyDescent="0.2">
      <c r="A25" s="4" t="s">
        <v>1239</v>
      </c>
      <c r="B25" s="48" t="s">
        <v>213</v>
      </c>
      <c r="C25" s="14">
        <v>16309.028969999999</v>
      </c>
      <c r="D25" s="11" t="str">
        <f>IF($B25="N/A","N/A",IF(C25&gt;10,"No",IF(C25&lt;-10,"No","Yes")))</f>
        <v>N/A</v>
      </c>
      <c r="E25" s="14">
        <v>15226.242885</v>
      </c>
      <c r="F25" s="11" t="str">
        <f>IF($B25="N/A","N/A",IF(E25&gt;10,"No",IF(E25&lt;-10,"No","Yes")))</f>
        <v>N/A</v>
      </c>
      <c r="G25" s="14">
        <v>12717.266987999999</v>
      </c>
      <c r="H25" s="11" t="str">
        <f>IF($B25="N/A","N/A",IF(G25&gt;10,"No",IF(G25&lt;-10,"No","Yes")))</f>
        <v>N/A</v>
      </c>
      <c r="I25" s="12">
        <v>-6.64</v>
      </c>
      <c r="J25" s="12">
        <v>-16.5</v>
      </c>
      <c r="K25" s="48" t="s">
        <v>739</v>
      </c>
      <c r="L25" s="9" t="str">
        <f>IF(J25="Div by 0", "N/A", IF(K25="N/A","N/A", IF(J25&gt;VALUE(MID(K25,1,2)), "No", IF(J25&lt;-1*VALUE(MID(K25,1,2)), "No", "Yes"))))</f>
        <v>Yes</v>
      </c>
    </row>
    <row r="26" spans="1:12" x14ac:dyDescent="0.2">
      <c r="A26" s="4" t="s">
        <v>1240</v>
      </c>
      <c r="B26" s="48" t="s">
        <v>213</v>
      </c>
      <c r="C26" s="14">
        <v>16790.807649999999</v>
      </c>
      <c r="D26" s="11" t="str">
        <f t="shared" ref="D26:D27" si="11">IF($B26="N/A","N/A",IF(C26&gt;10,"No",IF(C26&lt;-10,"No","Yes")))</f>
        <v>N/A</v>
      </c>
      <c r="E26" s="14">
        <v>16414.813972</v>
      </c>
      <c r="F26" s="11" t="str">
        <f t="shared" ref="F26:F30" si="12">IF($B26="N/A","N/A",IF(E26&gt;10,"No",IF(E26&lt;-10,"No","Yes")))</f>
        <v>N/A</v>
      </c>
      <c r="G26" s="14">
        <v>12700.743</v>
      </c>
      <c r="H26" s="11" t="str">
        <f t="shared" ref="H26:H27" si="13">IF($B26="N/A","N/A",IF(G26&gt;10,"No",IF(G26&lt;-10,"No","Yes")))</f>
        <v>N/A</v>
      </c>
      <c r="I26" s="12">
        <v>-2.2400000000000002</v>
      </c>
      <c r="J26" s="12">
        <v>-22.6</v>
      </c>
      <c r="K26" s="48" t="s">
        <v>739</v>
      </c>
      <c r="L26" s="9" t="str">
        <f>IF(J26="Div by 0", "N/A", IF(OR(J26="N/A",K26="N/A"),"N/A", IF(J26&gt;VALUE(MID(K26,1,2)), "No", IF(J26&lt;-1*VALUE(MID(K26,1,2)), "No", "Yes"))))</f>
        <v>Yes</v>
      </c>
    </row>
    <row r="27" spans="1:12" x14ac:dyDescent="0.2">
      <c r="A27" s="4" t="s">
        <v>1241</v>
      </c>
      <c r="B27" s="48" t="s">
        <v>213</v>
      </c>
      <c r="C27" s="14">
        <v>17381.831180000001</v>
      </c>
      <c r="D27" s="11" t="str">
        <f t="shared" si="11"/>
        <v>N/A</v>
      </c>
      <c r="E27" s="14">
        <v>16405.556517000001</v>
      </c>
      <c r="F27" s="11" t="str">
        <f t="shared" si="12"/>
        <v>N/A</v>
      </c>
      <c r="G27" s="14">
        <v>12950.330117</v>
      </c>
      <c r="H27" s="11" t="str">
        <f t="shared" si="13"/>
        <v>N/A</v>
      </c>
      <c r="I27" s="12">
        <v>-5.62</v>
      </c>
      <c r="J27" s="12">
        <v>-21.1</v>
      </c>
      <c r="K27" s="48" t="s">
        <v>739</v>
      </c>
      <c r="L27" s="9" t="str">
        <f>IF(J27="Div by 0", "N/A", IF(OR(J27="N/A",K27="N/A"),"N/A", IF(J27&gt;VALUE(MID(K27,1,2)), "No", IF(J27&lt;-1*VALUE(MID(K27,1,2)), "No", "Yes"))))</f>
        <v>Yes</v>
      </c>
    </row>
    <row r="28" spans="1:12" x14ac:dyDescent="0.2">
      <c r="A28" s="58" t="s">
        <v>1242</v>
      </c>
      <c r="B28" s="14" t="s">
        <v>213</v>
      </c>
      <c r="C28" s="14">
        <v>1425.3499690000001</v>
      </c>
      <c r="D28" s="11" t="str">
        <f t="shared" ref="D28:D30" si="14">IF($B28="N/A","N/A",IF(C28&gt;10,"No",IF(C28&lt;-10,"No","Yes")))</f>
        <v>N/A</v>
      </c>
      <c r="E28" s="14">
        <v>1449.7304319</v>
      </c>
      <c r="F28" s="11" t="str">
        <f t="shared" si="12"/>
        <v>N/A</v>
      </c>
      <c r="G28" s="14">
        <v>1510.3733268000001</v>
      </c>
      <c r="H28" s="11" t="str">
        <f t="shared" ref="H28:H30" si="15">IF($B28="N/A","N/A",IF(G28&gt;10,"No",IF(G28&lt;-10,"No","Yes")))</f>
        <v>N/A</v>
      </c>
      <c r="I28" s="12">
        <v>1.71</v>
      </c>
      <c r="J28" s="12">
        <v>4.1829999999999998</v>
      </c>
      <c r="K28" s="45" t="s">
        <v>739</v>
      </c>
      <c r="L28" s="9" t="str">
        <f>IF(J28="Div by 0", "N/A", IF(OR(J28="N/A",K28="N/A"),"N/A", IF(J28&gt;VALUE(MID(K28,1,2)), "No", IF(J28&lt;-1*VALUE(MID(K28,1,2)), "No", "Yes"))))</f>
        <v>Yes</v>
      </c>
    </row>
    <row r="29" spans="1:12" x14ac:dyDescent="0.2">
      <c r="A29" s="58" t="s">
        <v>1243</v>
      </c>
      <c r="B29" s="14" t="s">
        <v>213</v>
      </c>
      <c r="C29" s="14">
        <v>1422.1069639</v>
      </c>
      <c r="D29" s="11" t="str">
        <f t="shared" si="14"/>
        <v>N/A</v>
      </c>
      <c r="E29" s="14">
        <v>1447.9422281</v>
      </c>
      <c r="F29" s="11" t="str">
        <f t="shared" si="12"/>
        <v>N/A</v>
      </c>
      <c r="G29" s="14">
        <v>1508.9316385</v>
      </c>
      <c r="H29" s="11" t="str">
        <f t="shared" si="15"/>
        <v>N/A</v>
      </c>
      <c r="I29" s="12">
        <v>1.8169999999999999</v>
      </c>
      <c r="J29" s="12">
        <v>4.2119999999999997</v>
      </c>
      <c r="K29" s="45" t="s">
        <v>739</v>
      </c>
      <c r="L29" s="9" t="str">
        <f t="shared" ref="L29:L30" si="16">IF(J29="Div by 0", "N/A", IF(OR(J29="N/A",K29="N/A"),"N/A", IF(J29&gt;VALUE(MID(K29,1,2)), "No", IF(J29&lt;-1*VALUE(MID(K29,1,2)), "No", "Yes"))))</f>
        <v>Yes</v>
      </c>
    </row>
    <row r="30" spans="1:12" x14ac:dyDescent="0.2">
      <c r="A30" s="58" t="s">
        <v>1244</v>
      </c>
      <c r="B30" s="14" t="s">
        <v>213</v>
      </c>
      <c r="C30" s="14">
        <v>1634.4520884999999</v>
      </c>
      <c r="D30" s="11" t="str">
        <f t="shared" si="14"/>
        <v>N/A</v>
      </c>
      <c r="E30" s="14">
        <v>1572.8465377</v>
      </c>
      <c r="F30" s="11" t="str">
        <f t="shared" si="12"/>
        <v>N/A</v>
      </c>
      <c r="G30" s="14">
        <v>1602.0913915000001</v>
      </c>
      <c r="H30" s="11" t="str">
        <f t="shared" si="15"/>
        <v>N/A</v>
      </c>
      <c r="I30" s="12">
        <v>-3.77</v>
      </c>
      <c r="J30" s="12">
        <v>1.859</v>
      </c>
      <c r="K30" s="45" t="s">
        <v>739</v>
      </c>
      <c r="L30" s="9" t="str">
        <f t="shared" si="16"/>
        <v>Yes</v>
      </c>
    </row>
    <row r="31" spans="1:12" x14ac:dyDescent="0.2">
      <c r="A31" s="46" t="s">
        <v>2</v>
      </c>
      <c r="B31" s="35" t="s">
        <v>213</v>
      </c>
      <c r="C31" s="13">
        <v>83.497790124999995</v>
      </c>
      <c r="D31" s="44" t="str">
        <f t="shared" ref="D31:D69" si="17">IF($B31="N/A","N/A",IF(C31&gt;10,"No",IF(C31&lt;-10,"No","Yes")))</f>
        <v>N/A</v>
      </c>
      <c r="E31" s="13">
        <v>79.618648304000004</v>
      </c>
      <c r="F31" s="44" t="str">
        <f t="shared" ref="F31:F69" si="18">IF($B31="N/A","N/A",IF(E31&gt;10,"No",IF(E31&lt;-10,"No","Yes")))</f>
        <v>N/A</v>
      </c>
      <c r="G31" s="13">
        <v>77.978265327000003</v>
      </c>
      <c r="H31" s="44" t="str">
        <f t="shared" ref="H31:H69" si="19">IF($B31="N/A","N/A",IF(G31&gt;10,"No",IF(G31&lt;-10,"No","Yes")))</f>
        <v>N/A</v>
      </c>
      <c r="I31" s="12">
        <v>-4.6500000000000004</v>
      </c>
      <c r="J31" s="12">
        <v>-2.06</v>
      </c>
      <c r="K31" s="45" t="s">
        <v>739</v>
      </c>
      <c r="L31" s="9" t="str">
        <f t="shared" ref="L31:L99" si="20">IF(J31="Div by 0", "N/A", IF(K31="N/A","N/A", IF(J31&gt;VALUE(MID(K31,1,2)), "No", IF(J31&lt;-1*VALUE(MID(K31,1,2)), "No", "Yes"))))</f>
        <v>Yes</v>
      </c>
    </row>
    <row r="32" spans="1:12" x14ac:dyDescent="0.2">
      <c r="A32" s="46" t="s">
        <v>22</v>
      </c>
      <c r="B32" s="35" t="s">
        <v>213</v>
      </c>
      <c r="C32" s="1">
        <v>999952</v>
      </c>
      <c r="D32" s="44" t="str">
        <f t="shared" si="17"/>
        <v>N/A</v>
      </c>
      <c r="E32" s="1">
        <v>979471</v>
      </c>
      <c r="F32" s="44" t="str">
        <f t="shared" si="18"/>
        <v>N/A</v>
      </c>
      <c r="G32" s="1">
        <v>981174</v>
      </c>
      <c r="H32" s="44" t="str">
        <f t="shared" si="19"/>
        <v>N/A</v>
      </c>
      <c r="I32" s="12">
        <v>-2.0499999999999998</v>
      </c>
      <c r="J32" s="12">
        <v>0.1739</v>
      </c>
      <c r="K32" s="45" t="s">
        <v>739</v>
      </c>
      <c r="L32" s="9" t="str">
        <f t="shared" si="20"/>
        <v>Yes</v>
      </c>
    </row>
    <row r="33" spans="1:12" x14ac:dyDescent="0.2">
      <c r="A33" s="46" t="s">
        <v>451</v>
      </c>
      <c r="B33" s="48" t="s">
        <v>213</v>
      </c>
      <c r="C33" s="1">
        <v>2697</v>
      </c>
      <c r="D33" s="1" t="str">
        <f t="shared" si="17"/>
        <v>N/A</v>
      </c>
      <c r="E33" s="1">
        <v>1785</v>
      </c>
      <c r="F33" s="1" t="str">
        <f t="shared" si="18"/>
        <v>N/A</v>
      </c>
      <c r="G33" s="1">
        <v>1802</v>
      </c>
      <c r="H33" s="11" t="str">
        <f t="shared" si="19"/>
        <v>N/A</v>
      </c>
      <c r="I33" s="12">
        <v>-33.799999999999997</v>
      </c>
      <c r="J33" s="12">
        <v>0.95240000000000002</v>
      </c>
      <c r="K33" s="48" t="s">
        <v>739</v>
      </c>
      <c r="L33" s="9" t="str">
        <f t="shared" si="20"/>
        <v>Yes</v>
      </c>
    </row>
    <row r="34" spans="1:12" x14ac:dyDescent="0.2">
      <c r="A34" s="46" t="s">
        <v>1245</v>
      </c>
      <c r="B34" s="5" t="s">
        <v>213</v>
      </c>
      <c r="C34" s="1">
        <v>1616</v>
      </c>
      <c r="D34" s="9" t="str">
        <f t="shared" ref="D34:D38" si="21">IF($B34="N/A","N/A",IF(C34&lt;0,"No","Yes"))</f>
        <v>N/A</v>
      </c>
      <c r="E34" s="1">
        <v>1173</v>
      </c>
      <c r="F34" s="9" t="str">
        <f t="shared" ref="F34:F38" si="22">IF($B34="N/A","N/A",IF(E34&lt;0,"No","Yes"))</f>
        <v>N/A</v>
      </c>
      <c r="G34" s="1">
        <v>1178</v>
      </c>
      <c r="H34" s="9" t="str">
        <f t="shared" ref="H34:H38" si="23">IF($B34="N/A","N/A",IF(G34&lt;0,"No","Yes"))</f>
        <v>N/A</v>
      </c>
      <c r="I34" s="12">
        <v>-27.4</v>
      </c>
      <c r="J34" s="12">
        <v>0.42630000000000001</v>
      </c>
      <c r="K34" s="1" t="s">
        <v>739</v>
      </c>
      <c r="L34" s="9" t="str">
        <f t="shared" si="20"/>
        <v>Yes</v>
      </c>
    </row>
    <row r="35" spans="1:12" x14ac:dyDescent="0.2">
      <c r="A35" s="46" t="s">
        <v>1246</v>
      </c>
      <c r="B35" s="5" t="s">
        <v>213</v>
      </c>
      <c r="C35" s="1">
        <v>0</v>
      </c>
      <c r="D35" s="9" t="str">
        <f t="shared" si="21"/>
        <v>N/A</v>
      </c>
      <c r="E35" s="1">
        <v>0</v>
      </c>
      <c r="F35" s="9" t="str">
        <f t="shared" si="22"/>
        <v>N/A</v>
      </c>
      <c r="G35" s="1">
        <v>0</v>
      </c>
      <c r="H35" s="9" t="str">
        <f t="shared" si="23"/>
        <v>N/A</v>
      </c>
      <c r="I35" s="12" t="s">
        <v>1747</v>
      </c>
      <c r="J35" s="12" t="s">
        <v>1747</v>
      </c>
      <c r="K35" s="1" t="s">
        <v>739</v>
      </c>
      <c r="L35" s="9" t="str">
        <f t="shared" si="20"/>
        <v>N/A</v>
      </c>
    </row>
    <row r="36" spans="1:12" x14ac:dyDescent="0.2">
      <c r="A36" s="46" t="s">
        <v>1247</v>
      </c>
      <c r="B36" s="5" t="s">
        <v>213</v>
      </c>
      <c r="C36" s="1">
        <v>178</v>
      </c>
      <c r="D36" s="9" t="str">
        <f t="shared" si="21"/>
        <v>N/A</v>
      </c>
      <c r="E36" s="1">
        <v>118</v>
      </c>
      <c r="F36" s="9" t="str">
        <f t="shared" si="22"/>
        <v>N/A</v>
      </c>
      <c r="G36" s="1">
        <v>123</v>
      </c>
      <c r="H36" s="9" t="str">
        <f t="shared" si="23"/>
        <v>N/A</v>
      </c>
      <c r="I36" s="12">
        <v>-33.700000000000003</v>
      </c>
      <c r="J36" s="12">
        <v>4.2370000000000001</v>
      </c>
      <c r="K36" s="1" t="s">
        <v>739</v>
      </c>
      <c r="L36" s="9" t="str">
        <f t="shared" si="20"/>
        <v>Yes</v>
      </c>
    </row>
    <row r="37" spans="1:12" x14ac:dyDescent="0.2">
      <c r="A37" s="46" t="s">
        <v>1248</v>
      </c>
      <c r="B37" s="5" t="s">
        <v>213</v>
      </c>
      <c r="C37" s="1">
        <v>903</v>
      </c>
      <c r="D37" s="9" t="str">
        <f t="shared" si="21"/>
        <v>N/A</v>
      </c>
      <c r="E37" s="1">
        <v>494</v>
      </c>
      <c r="F37" s="9" t="str">
        <f t="shared" si="22"/>
        <v>N/A</v>
      </c>
      <c r="G37" s="1">
        <v>501</v>
      </c>
      <c r="H37" s="9" t="str">
        <f t="shared" si="23"/>
        <v>N/A</v>
      </c>
      <c r="I37" s="12">
        <v>-45.3</v>
      </c>
      <c r="J37" s="12">
        <v>1.417</v>
      </c>
      <c r="K37" s="1" t="s">
        <v>739</v>
      </c>
      <c r="L37" s="9" t="str">
        <f t="shared" si="20"/>
        <v>Yes</v>
      </c>
    </row>
    <row r="38" spans="1:12" x14ac:dyDescent="0.2">
      <c r="A38" s="46"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6" t="s">
        <v>452</v>
      </c>
      <c r="B39" s="48" t="s">
        <v>213</v>
      </c>
      <c r="C39" s="1">
        <v>73939</v>
      </c>
      <c r="D39" s="1" t="str">
        <f t="shared" si="17"/>
        <v>N/A</v>
      </c>
      <c r="E39" s="1">
        <v>55424</v>
      </c>
      <c r="F39" s="1" t="str">
        <f t="shared" si="18"/>
        <v>N/A</v>
      </c>
      <c r="G39" s="1">
        <v>55341</v>
      </c>
      <c r="H39" s="11" t="str">
        <f t="shared" si="19"/>
        <v>N/A</v>
      </c>
      <c r="I39" s="12">
        <v>-25</v>
      </c>
      <c r="J39" s="12">
        <v>-0.15</v>
      </c>
      <c r="K39" s="48" t="s">
        <v>739</v>
      </c>
      <c r="L39" s="9" t="str">
        <f t="shared" si="20"/>
        <v>Yes</v>
      </c>
    </row>
    <row r="40" spans="1:12" x14ac:dyDescent="0.2">
      <c r="A40" s="46" t="s">
        <v>1250</v>
      </c>
      <c r="B40" s="5" t="s">
        <v>213</v>
      </c>
      <c r="C40" s="1">
        <v>52146</v>
      </c>
      <c r="D40" s="9" t="str">
        <f t="shared" ref="D40:D45" si="24">IF($B40="N/A","N/A",IF(C40&lt;0,"No","Yes"))</f>
        <v>N/A</v>
      </c>
      <c r="E40" s="1">
        <v>42723</v>
      </c>
      <c r="F40" s="9" t="str">
        <f t="shared" ref="F40:F45" si="25">IF($B40="N/A","N/A",IF(E40&lt;0,"No","Yes"))</f>
        <v>N/A</v>
      </c>
      <c r="G40" s="1">
        <v>43450</v>
      </c>
      <c r="H40" s="9" t="str">
        <f t="shared" ref="H40:H45" si="26">IF($B40="N/A","N/A",IF(G40&lt;0,"No","Yes"))</f>
        <v>N/A</v>
      </c>
      <c r="I40" s="12">
        <v>-18.100000000000001</v>
      </c>
      <c r="J40" s="12">
        <v>1.702</v>
      </c>
      <c r="K40" s="1" t="s">
        <v>739</v>
      </c>
      <c r="L40" s="9" t="str">
        <f t="shared" si="20"/>
        <v>Yes</v>
      </c>
    </row>
    <row r="41" spans="1:12" x14ac:dyDescent="0.2">
      <c r="A41" s="46" t="s">
        <v>1251</v>
      </c>
      <c r="B41" s="5" t="s">
        <v>213</v>
      </c>
      <c r="C41" s="1">
        <v>0</v>
      </c>
      <c r="D41" s="9" t="str">
        <f t="shared" si="24"/>
        <v>N/A</v>
      </c>
      <c r="E41" s="1">
        <v>0</v>
      </c>
      <c r="F41" s="9" t="str">
        <f t="shared" si="25"/>
        <v>N/A</v>
      </c>
      <c r="G41" s="1">
        <v>0</v>
      </c>
      <c r="H41" s="9" t="str">
        <f t="shared" si="26"/>
        <v>N/A</v>
      </c>
      <c r="I41" s="12" t="s">
        <v>1747</v>
      </c>
      <c r="J41" s="12" t="s">
        <v>1747</v>
      </c>
      <c r="K41" s="1" t="s">
        <v>739</v>
      </c>
      <c r="L41" s="9" t="str">
        <f t="shared" si="20"/>
        <v>N/A</v>
      </c>
    </row>
    <row r="42" spans="1:12" x14ac:dyDescent="0.2">
      <c r="A42" s="46" t="s">
        <v>1252</v>
      </c>
      <c r="B42" s="5" t="s">
        <v>213</v>
      </c>
      <c r="C42" s="1">
        <v>1236</v>
      </c>
      <c r="D42" s="9" t="str">
        <f t="shared" si="24"/>
        <v>N/A</v>
      </c>
      <c r="E42" s="1">
        <v>1001</v>
      </c>
      <c r="F42" s="9" t="str">
        <f t="shared" si="25"/>
        <v>N/A</v>
      </c>
      <c r="G42" s="1">
        <v>560</v>
      </c>
      <c r="H42" s="9" t="str">
        <f t="shared" si="26"/>
        <v>N/A</v>
      </c>
      <c r="I42" s="12">
        <v>-19</v>
      </c>
      <c r="J42" s="12">
        <v>-44.1</v>
      </c>
      <c r="K42" s="1" t="s">
        <v>739</v>
      </c>
      <c r="L42" s="9" t="str">
        <f t="shared" si="20"/>
        <v>No</v>
      </c>
    </row>
    <row r="43" spans="1:12" x14ac:dyDescent="0.2">
      <c r="A43" s="46" t="s">
        <v>1253</v>
      </c>
      <c r="B43" s="5" t="s">
        <v>213</v>
      </c>
      <c r="C43" s="1">
        <v>11</v>
      </c>
      <c r="D43" s="9" t="str">
        <f t="shared" si="24"/>
        <v>N/A</v>
      </c>
      <c r="E43" s="1">
        <v>11</v>
      </c>
      <c r="F43" s="9" t="str">
        <f t="shared" si="25"/>
        <v>N/A</v>
      </c>
      <c r="G43" s="1">
        <v>17</v>
      </c>
      <c r="H43" s="9" t="str">
        <f t="shared" si="26"/>
        <v>N/A</v>
      </c>
      <c r="I43" s="12">
        <v>83.33</v>
      </c>
      <c r="J43" s="12">
        <v>54.55</v>
      </c>
      <c r="K43" s="1" t="s">
        <v>739</v>
      </c>
      <c r="L43" s="9" t="str">
        <f t="shared" si="20"/>
        <v>No</v>
      </c>
    </row>
    <row r="44" spans="1:12" x14ac:dyDescent="0.2">
      <c r="A44" s="46" t="s">
        <v>1254</v>
      </c>
      <c r="B44" s="5" t="s">
        <v>213</v>
      </c>
      <c r="C44" s="1">
        <v>20551</v>
      </c>
      <c r="D44" s="9" t="str">
        <f t="shared" si="24"/>
        <v>N/A</v>
      </c>
      <c r="E44" s="1">
        <v>11689</v>
      </c>
      <c r="F44" s="9" t="str">
        <f t="shared" si="25"/>
        <v>N/A</v>
      </c>
      <c r="G44" s="1">
        <v>11314</v>
      </c>
      <c r="H44" s="9" t="str">
        <f t="shared" si="26"/>
        <v>N/A</v>
      </c>
      <c r="I44" s="12">
        <v>-43.1</v>
      </c>
      <c r="J44" s="12">
        <v>-3.21</v>
      </c>
      <c r="K44" s="1" t="s">
        <v>739</v>
      </c>
      <c r="L44" s="9" t="str">
        <f t="shared" si="20"/>
        <v>Yes</v>
      </c>
    </row>
    <row r="45" spans="1:12" x14ac:dyDescent="0.2">
      <c r="A45" s="46"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6" t="s">
        <v>453</v>
      </c>
      <c r="B46" s="48" t="s">
        <v>213</v>
      </c>
      <c r="C46" s="1">
        <v>691304</v>
      </c>
      <c r="D46" s="1" t="str">
        <f t="shared" si="17"/>
        <v>N/A</v>
      </c>
      <c r="E46" s="1">
        <v>693450</v>
      </c>
      <c r="F46" s="1" t="str">
        <f t="shared" si="18"/>
        <v>N/A</v>
      </c>
      <c r="G46" s="1">
        <v>698165</v>
      </c>
      <c r="H46" s="11" t="str">
        <f t="shared" si="19"/>
        <v>N/A</v>
      </c>
      <c r="I46" s="12">
        <v>0.31040000000000001</v>
      </c>
      <c r="J46" s="12">
        <v>0.67989999999999995</v>
      </c>
      <c r="K46" s="48" t="s">
        <v>739</v>
      </c>
      <c r="L46" s="9" t="str">
        <f t="shared" si="20"/>
        <v>Yes</v>
      </c>
    </row>
    <row r="47" spans="1:12" x14ac:dyDescent="0.2">
      <c r="A47" s="46" t="s">
        <v>1256</v>
      </c>
      <c r="B47" s="5" t="s">
        <v>213</v>
      </c>
      <c r="C47" s="1">
        <v>164054</v>
      </c>
      <c r="D47" s="9" t="str">
        <f t="shared" ref="D47:D53" si="27">IF($B47="N/A","N/A",IF(C47&lt;0,"No","Yes"))</f>
        <v>N/A</v>
      </c>
      <c r="E47" s="1">
        <v>156977</v>
      </c>
      <c r="F47" s="9" t="str">
        <f t="shared" ref="F47:F53" si="28">IF($B47="N/A","N/A",IF(E47&lt;0,"No","Yes"))</f>
        <v>N/A</v>
      </c>
      <c r="G47" s="1">
        <v>156610</v>
      </c>
      <c r="H47" s="9" t="str">
        <f t="shared" ref="H47:H53" si="29">IF($B47="N/A","N/A",IF(G47&lt;0,"No","Yes"))</f>
        <v>N/A</v>
      </c>
      <c r="I47" s="12">
        <v>-4.3099999999999996</v>
      </c>
      <c r="J47" s="12">
        <v>-0.23400000000000001</v>
      </c>
      <c r="K47" s="1" t="s">
        <v>739</v>
      </c>
      <c r="L47" s="9" t="str">
        <f t="shared" si="20"/>
        <v>Yes</v>
      </c>
    </row>
    <row r="48" spans="1:12" x14ac:dyDescent="0.2">
      <c r="A48" s="46"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6" t="s">
        <v>1258</v>
      </c>
      <c r="B49" s="5" t="s">
        <v>213</v>
      </c>
      <c r="C49" s="1">
        <v>0</v>
      </c>
      <c r="D49" s="9" t="str">
        <f t="shared" si="27"/>
        <v>N/A</v>
      </c>
      <c r="E49" s="1">
        <v>0</v>
      </c>
      <c r="F49" s="9" t="str">
        <f t="shared" si="28"/>
        <v>N/A</v>
      </c>
      <c r="G49" s="1">
        <v>0</v>
      </c>
      <c r="H49" s="9" t="str">
        <f t="shared" si="29"/>
        <v>N/A</v>
      </c>
      <c r="I49" s="12" t="s">
        <v>1747</v>
      </c>
      <c r="J49" s="12" t="s">
        <v>1747</v>
      </c>
      <c r="K49" s="1" t="s">
        <v>739</v>
      </c>
      <c r="L49" s="9" t="str">
        <f t="shared" si="20"/>
        <v>N/A</v>
      </c>
    </row>
    <row r="50" spans="1:12" x14ac:dyDescent="0.2">
      <c r="A50" s="46" t="s">
        <v>1259</v>
      </c>
      <c r="B50" s="5" t="s">
        <v>213</v>
      </c>
      <c r="C50" s="1">
        <v>407117</v>
      </c>
      <c r="D50" s="9" t="str">
        <f t="shared" si="27"/>
        <v>N/A</v>
      </c>
      <c r="E50" s="1">
        <v>424186</v>
      </c>
      <c r="F50" s="9" t="str">
        <f t="shared" si="28"/>
        <v>N/A</v>
      </c>
      <c r="G50" s="1">
        <v>428709</v>
      </c>
      <c r="H50" s="9" t="str">
        <f t="shared" si="29"/>
        <v>N/A</v>
      </c>
      <c r="I50" s="12">
        <v>4.1929999999999996</v>
      </c>
      <c r="J50" s="12">
        <v>1.0660000000000001</v>
      </c>
      <c r="K50" s="1" t="s">
        <v>739</v>
      </c>
      <c r="L50" s="9" t="str">
        <f t="shared" si="20"/>
        <v>Yes</v>
      </c>
    </row>
    <row r="51" spans="1:12" x14ac:dyDescent="0.2">
      <c r="A51" s="46" t="s">
        <v>1260</v>
      </c>
      <c r="B51" s="5" t="s">
        <v>213</v>
      </c>
      <c r="C51" s="1">
        <v>99133</v>
      </c>
      <c r="D51" s="9" t="str">
        <f t="shared" si="27"/>
        <v>N/A</v>
      </c>
      <c r="E51" s="1">
        <v>100859</v>
      </c>
      <c r="F51" s="9" t="str">
        <f t="shared" si="28"/>
        <v>N/A</v>
      </c>
      <c r="G51" s="1">
        <v>101564</v>
      </c>
      <c r="H51" s="9" t="str">
        <f t="shared" si="29"/>
        <v>N/A</v>
      </c>
      <c r="I51" s="12">
        <v>1.7410000000000001</v>
      </c>
      <c r="J51" s="12">
        <v>0.69899999999999995</v>
      </c>
      <c r="K51" s="1" t="s">
        <v>739</v>
      </c>
      <c r="L51" s="9" t="str">
        <f t="shared" si="20"/>
        <v>Yes</v>
      </c>
    </row>
    <row r="52" spans="1:12" x14ac:dyDescent="0.2">
      <c r="A52" s="46" t="s">
        <v>1261</v>
      </c>
      <c r="B52" s="5" t="s">
        <v>213</v>
      </c>
      <c r="C52" s="1">
        <v>21000</v>
      </c>
      <c r="D52" s="9" t="str">
        <f t="shared" si="27"/>
        <v>N/A</v>
      </c>
      <c r="E52" s="1">
        <v>11428</v>
      </c>
      <c r="F52" s="9" t="str">
        <f t="shared" si="28"/>
        <v>N/A</v>
      </c>
      <c r="G52" s="1">
        <v>11282</v>
      </c>
      <c r="H52" s="9" t="str">
        <f t="shared" si="29"/>
        <v>N/A</v>
      </c>
      <c r="I52" s="12">
        <v>-45.6</v>
      </c>
      <c r="J52" s="12">
        <v>-1.28</v>
      </c>
      <c r="K52" s="1" t="s">
        <v>739</v>
      </c>
      <c r="L52" s="9" t="str">
        <f t="shared" si="20"/>
        <v>Yes</v>
      </c>
    </row>
    <row r="53" spans="1:12" x14ac:dyDescent="0.2">
      <c r="A53" s="46" t="s">
        <v>1262</v>
      </c>
      <c r="B53" s="5" t="s">
        <v>213</v>
      </c>
      <c r="C53" s="1">
        <v>0</v>
      </c>
      <c r="D53" s="9" t="str">
        <f t="shared" si="27"/>
        <v>N/A</v>
      </c>
      <c r="E53" s="1">
        <v>0</v>
      </c>
      <c r="F53" s="9" t="str">
        <f t="shared" si="28"/>
        <v>N/A</v>
      </c>
      <c r="G53" s="1">
        <v>0</v>
      </c>
      <c r="H53" s="9" t="str">
        <f t="shared" si="29"/>
        <v>N/A</v>
      </c>
      <c r="I53" s="12" t="s">
        <v>1747</v>
      </c>
      <c r="J53" s="12" t="s">
        <v>1747</v>
      </c>
      <c r="K53" s="1" t="s">
        <v>739</v>
      </c>
      <c r="L53" s="9" t="str">
        <f t="shared" si="20"/>
        <v>N/A</v>
      </c>
    </row>
    <row r="54" spans="1:12" x14ac:dyDescent="0.2">
      <c r="A54" s="46" t="s">
        <v>454</v>
      </c>
      <c r="B54" s="48" t="s">
        <v>213</v>
      </c>
      <c r="C54" s="1">
        <v>232012</v>
      </c>
      <c r="D54" s="1" t="str">
        <f t="shared" si="17"/>
        <v>N/A</v>
      </c>
      <c r="E54" s="1">
        <v>228812</v>
      </c>
      <c r="F54" s="1" t="str">
        <f t="shared" si="18"/>
        <v>N/A</v>
      </c>
      <c r="G54" s="1">
        <v>225866</v>
      </c>
      <c r="H54" s="11" t="str">
        <f t="shared" si="19"/>
        <v>N/A</v>
      </c>
      <c r="I54" s="12">
        <v>-1.38</v>
      </c>
      <c r="J54" s="12">
        <v>-1.29</v>
      </c>
      <c r="K54" s="48" t="s">
        <v>739</v>
      </c>
      <c r="L54" s="9" t="str">
        <f t="shared" si="20"/>
        <v>Yes</v>
      </c>
    </row>
    <row r="55" spans="1:12" x14ac:dyDescent="0.2">
      <c r="A55" s="46" t="s">
        <v>1263</v>
      </c>
      <c r="B55" s="5" t="s">
        <v>213</v>
      </c>
      <c r="C55" s="1">
        <v>109798</v>
      </c>
      <c r="D55" s="9" t="str">
        <f t="shared" ref="D55:D60" si="30">IF($B55="N/A","N/A",IF(C55&lt;0,"No","Yes"))</f>
        <v>N/A</v>
      </c>
      <c r="E55" s="1">
        <v>106830</v>
      </c>
      <c r="F55" s="9" t="str">
        <f t="shared" ref="F55:F60" si="31">IF($B55="N/A","N/A",IF(E55&lt;0,"No","Yes"))</f>
        <v>N/A</v>
      </c>
      <c r="G55" s="1">
        <v>105519</v>
      </c>
      <c r="H55" s="9" t="str">
        <f t="shared" ref="H55:H60" si="32">IF($B55="N/A","N/A",IF(G55&lt;0,"No","Yes"))</f>
        <v>N/A</v>
      </c>
      <c r="I55" s="12">
        <v>-2.7</v>
      </c>
      <c r="J55" s="12">
        <v>-1.23</v>
      </c>
      <c r="K55" s="1" t="s">
        <v>739</v>
      </c>
      <c r="L55" s="9" t="str">
        <f t="shared" si="20"/>
        <v>Yes</v>
      </c>
    </row>
    <row r="56" spans="1:12" x14ac:dyDescent="0.2">
      <c r="A56" s="46"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6" t="s">
        <v>1265</v>
      </c>
      <c r="B57" s="5" t="s">
        <v>213</v>
      </c>
      <c r="C57" s="1">
        <v>0</v>
      </c>
      <c r="D57" s="9" t="str">
        <f t="shared" si="30"/>
        <v>N/A</v>
      </c>
      <c r="E57" s="1">
        <v>0</v>
      </c>
      <c r="F57" s="9" t="str">
        <f t="shared" si="31"/>
        <v>N/A</v>
      </c>
      <c r="G57" s="1">
        <v>0</v>
      </c>
      <c r="H57" s="9" t="str">
        <f t="shared" si="32"/>
        <v>N/A</v>
      </c>
      <c r="I57" s="12" t="s">
        <v>1747</v>
      </c>
      <c r="J57" s="12" t="s">
        <v>1747</v>
      </c>
      <c r="K57" s="1" t="s">
        <v>739</v>
      </c>
      <c r="L57" s="9" t="str">
        <f t="shared" si="20"/>
        <v>N/A</v>
      </c>
    </row>
    <row r="58" spans="1:12" x14ac:dyDescent="0.2">
      <c r="A58" s="46" t="s">
        <v>1266</v>
      </c>
      <c r="B58" s="5" t="s">
        <v>213</v>
      </c>
      <c r="C58" s="1">
        <v>20783</v>
      </c>
      <c r="D58" s="9" t="str">
        <f t="shared" si="30"/>
        <v>N/A</v>
      </c>
      <c r="E58" s="1">
        <v>21448</v>
      </c>
      <c r="F58" s="9" t="str">
        <f t="shared" si="31"/>
        <v>N/A</v>
      </c>
      <c r="G58" s="1">
        <v>25546</v>
      </c>
      <c r="H58" s="9" t="str">
        <f t="shared" si="32"/>
        <v>N/A</v>
      </c>
      <c r="I58" s="12">
        <v>3.2</v>
      </c>
      <c r="J58" s="12">
        <v>19.11</v>
      </c>
      <c r="K58" s="1" t="s">
        <v>739</v>
      </c>
      <c r="L58" s="9" t="str">
        <f t="shared" si="20"/>
        <v>Yes</v>
      </c>
    </row>
    <row r="59" spans="1:12" x14ac:dyDescent="0.2">
      <c r="A59" s="46" t="s">
        <v>1267</v>
      </c>
      <c r="B59" s="5" t="s">
        <v>213</v>
      </c>
      <c r="C59" s="1">
        <v>44506</v>
      </c>
      <c r="D59" s="9" t="str">
        <f t="shared" si="30"/>
        <v>N/A</v>
      </c>
      <c r="E59" s="1">
        <v>48034</v>
      </c>
      <c r="F59" s="9" t="str">
        <f t="shared" si="31"/>
        <v>N/A</v>
      </c>
      <c r="G59" s="1">
        <v>42305</v>
      </c>
      <c r="H59" s="9" t="str">
        <f t="shared" si="32"/>
        <v>N/A</v>
      </c>
      <c r="I59" s="12">
        <v>7.9269999999999996</v>
      </c>
      <c r="J59" s="12">
        <v>-11.9</v>
      </c>
      <c r="K59" s="1" t="s">
        <v>739</v>
      </c>
      <c r="L59" s="9" t="str">
        <f t="shared" si="20"/>
        <v>Yes</v>
      </c>
    </row>
    <row r="60" spans="1:12" x14ac:dyDescent="0.2">
      <c r="A60" s="46" t="s">
        <v>1268</v>
      </c>
      <c r="B60" s="5" t="s">
        <v>213</v>
      </c>
      <c r="C60" s="1">
        <v>56925</v>
      </c>
      <c r="D60" s="9" t="str">
        <f t="shared" si="30"/>
        <v>N/A</v>
      </c>
      <c r="E60" s="1">
        <v>52500</v>
      </c>
      <c r="F60" s="9" t="str">
        <f t="shared" si="31"/>
        <v>N/A</v>
      </c>
      <c r="G60" s="1">
        <v>52496</v>
      </c>
      <c r="H60" s="9" t="str">
        <f t="shared" si="32"/>
        <v>N/A</v>
      </c>
      <c r="I60" s="12">
        <v>-7.77</v>
      </c>
      <c r="J60" s="12">
        <v>-8.0000000000000002E-3</v>
      </c>
      <c r="K60" s="1" t="s">
        <v>739</v>
      </c>
      <c r="L60" s="9" t="str">
        <f t="shared" si="20"/>
        <v>Yes</v>
      </c>
    </row>
    <row r="61" spans="1:12" x14ac:dyDescent="0.2">
      <c r="A61" s="3" t="s">
        <v>186</v>
      </c>
      <c r="B61" s="35" t="s">
        <v>213</v>
      </c>
      <c r="C61" s="1">
        <v>920946</v>
      </c>
      <c r="D61" s="1" t="str">
        <f t="shared" si="17"/>
        <v>N/A</v>
      </c>
      <c r="E61" s="1">
        <v>933044</v>
      </c>
      <c r="F61" s="1" t="str">
        <f t="shared" si="18"/>
        <v>N/A</v>
      </c>
      <c r="G61" s="1">
        <v>937095</v>
      </c>
      <c r="H61" s="11" t="str">
        <f t="shared" si="19"/>
        <v>N/A</v>
      </c>
      <c r="I61" s="12">
        <v>1.3140000000000001</v>
      </c>
      <c r="J61" s="12">
        <v>0.43419999999999997</v>
      </c>
      <c r="K61" s="45" t="s">
        <v>739</v>
      </c>
      <c r="L61" s="9" t="str">
        <f>IF(J61="Div by 0", "N/A", IF(OR(J61="N/A",K61="N/A"),"N/A", IF(J61&gt;VALUE(MID(K61,1,2)), "No", IF(J61&lt;-1*VALUE(MID(K61,1,2)), "No", "Yes"))))</f>
        <v>Yes</v>
      </c>
    </row>
    <row r="62" spans="1:12" x14ac:dyDescent="0.2">
      <c r="A62" s="3" t="s">
        <v>187</v>
      </c>
      <c r="B62" s="35" t="s">
        <v>213</v>
      </c>
      <c r="C62" s="1">
        <v>0</v>
      </c>
      <c r="D62" s="1" t="str">
        <f t="shared" si="17"/>
        <v>N/A</v>
      </c>
      <c r="E62" s="1">
        <v>0</v>
      </c>
      <c r="F62" s="1" t="str">
        <f t="shared" si="18"/>
        <v>N/A</v>
      </c>
      <c r="G62" s="1">
        <v>0</v>
      </c>
      <c r="H62" s="11" t="str">
        <f t="shared" si="19"/>
        <v>N/A</v>
      </c>
      <c r="I62" s="12" t="s">
        <v>1747</v>
      </c>
      <c r="J62" s="12" t="s">
        <v>1747</v>
      </c>
      <c r="K62" s="45" t="s">
        <v>739</v>
      </c>
      <c r="L62" s="9" t="str">
        <f t="shared" ref="L62:L69" si="33">IF(J62="Div by 0", "N/A", IF(OR(J62="N/A",K62="N/A"),"N/A", IF(J62&gt;VALUE(MID(K62,1,2)), "No", IF(J62&lt;-1*VALUE(MID(K62,1,2)), "No", "Yes"))))</f>
        <v>N/A</v>
      </c>
    </row>
    <row r="63" spans="1:12" x14ac:dyDescent="0.2">
      <c r="A63" s="3" t="s">
        <v>188</v>
      </c>
      <c r="B63" s="35" t="s">
        <v>213</v>
      </c>
      <c r="C63" s="1">
        <v>0</v>
      </c>
      <c r="D63" s="1" t="str">
        <f t="shared" si="17"/>
        <v>N/A</v>
      </c>
      <c r="E63" s="1">
        <v>0</v>
      </c>
      <c r="F63" s="1" t="str">
        <f t="shared" si="18"/>
        <v>N/A</v>
      </c>
      <c r="G63" s="1">
        <v>0</v>
      </c>
      <c r="H63" s="11" t="str">
        <f t="shared" si="19"/>
        <v>N/A</v>
      </c>
      <c r="I63" s="12" t="s">
        <v>1747</v>
      </c>
      <c r="J63" s="12" t="s">
        <v>1747</v>
      </c>
      <c r="K63" s="45" t="s">
        <v>739</v>
      </c>
      <c r="L63" s="9" t="str">
        <f t="shared" si="33"/>
        <v>N/A</v>
      </c>
    </row>
    <row r="64" spans="1:12" x14ac:dyDescent="0.2">
      <c r="A64" s="3" t="s">
        <v>189</v>
      </c>
      <c r="B64" s="35" t="s">
        <v>213</v>
      </c>
      <c r="C64" s="1">
        <v>0</v>
      </c>
      <c r="D64" s="1" t="str">
        <f t="shared" si="17"/>
        <v>N/A</v>
      </c>
      <c r="E64" s="1">
        <v>0</v>
      </c>
      <c r="F64" s="1" t="str">
        <f t="shared" si="18"/>
        <v>N/A</v>
      </c>
      <c r="G64" s="1">
        <v>0</v>
      </c>
      <c r="H64" s="11" t="str">
        <f t="shared" si="19"/>
        <v>N/A</v>
      </c>
      <c r="I64" s="12" t="s">
        <v>1747</v>
      </c>
      <c r="J64" s="12" t="s">
        <v>1747</v>
      </c>
      <c r="K64" s="45" t="s">
        <v>739</v>
      </c>
      <c r="L64" s="9" t="str">
        <f t="shared" si="33"/>
        <v>N/A</v>
      </c>
    </row>
    <row r="65" spans="1:12" x14ac:dyDescent="0.2">
      <c r="A65" s="3" t="s">
        <v>190</v>
      </c>
      <c r="B65" s="35" t="s">
        <v>213</v>
      </c>
      <c r="C65" s="1">
        <v>0</v>
      </c>
      <c r="D65" s="1" t="str">
        <f t="shared" si="17"/>
        <v>N/A</v>
      </c>
      <c r="E65" s="1">
        <v>0</v>
      </c>
      <c r="F65" s="1" t="str">
        <f t="shared" si="18"/>
        <v>N/A</v>
      </c>
      <c r="G65" s="1">
        <v>0</v>
      </c>
      <c r="H65" s="11" t="str">
        <f t="shared" si="19"/>
        <v>N/A</v>
      </c>
      <c r="I65" s="12" t="s">
        <v>1747</v>
      </c>
      <c r="J65" s="12" t="s">
        <v>1747</v>
      </c>
      <c r="K65" s="45" t="s">
        <v>739</v>
      </c>
      <c r="L65" s="9" t="str">
        <f t="shared" si="33"/>
        <v>N/A</v>
      </c>
    </row>
    <row r="66" spans="1:12" x14ac:dyDescent="0.2">
      <c r="A66" s="3" t="s">
        <v>191</v>
      </c>
      <c r="B66" s="35" t="s">
        <v>213</v>
      </c>
      <c r="C66" s="1">
        <v>0</v>
      </c>
      <c r="D66" s="1" t="str">
        <f t="shared" si="17"/>
        <v>N/A</v>
      </c>
      <c r="E66" s="1">
        <v>0</v>
      </c>
      <c r="F66" s="1" t="str">
        <f t="shared" si="18"/>
        <v>N/A</v>
      </c>
      <c r="G66" s="1">
        <v>0</v>
      </c>
      <c r="H66" s="11" t="str">
        <f t="shared" si="19"/>
        <v>N/A</v>
      </c>
      <c r="I66" s="12" t="s">
        <v>1747</v>
      </c>
      <c r="J66" s="12" t="s">
        <v>1747</v>
      </c>
      <c r="K66" s="45" t="s">
        <v>739</v>
      </c>
      <c r="L66" s="9" t="str">
        <f t="shared" si="33"/>
        <v>N/A</v>
      </c>
    </row>
    <row r="67" spans="1:12" x14ac:dyDescent="0.2">
      <c r="A67" s="3" t="s">
        <v>192</v>
      </c>
      <c r="B67" s="35" t="s">
        <v>213</v>
      </c>
      <c r="C67" s="1">
        <v>87230</v>
      </c>
      <c r="D67" s="1" t="str">
        <f t="shared" si="17"/>
        <v>N/A</v>
      </c>
      <c r="E67" s="1">
        <v>49316</v>
      </c>
      <c r="F67" s="1" t="str">
        <f t="shared" si="18"/>
        <v>N/A</v>
      </c>
      <c r="G67" s="1">
        <v>47236</v>
      </c>
      <c r="H67" s="11" t="str">
        <f t="shared" si="19"/>
        <v>N/A</v>
      </c>
      <c r="I67" s="12">
        <v>-43.5</v>
      </c>
      <c r="J67" s="12">
        <v>-4.22</v>
      </c>
      <c r="K67" s="45" t="s">
        <v>739</v>
      </c>
      <c r="L67" s="9" t="str">
        <f t="shared" si="33"/>
        <v>Yes</v>
      </c>
    </row>
    <row r="68" spans="1:12" x14ac:dyDescent="0.2">
      <c r="A68" s="2" t="s">
        <v>193</v>
      </c>
      <c r="B68" s="48" t="s">
        <v>213</v>
      </c>
      <c r="C68" s="1">
        <v>0</v>
      </c>
      <c r="D68" s="1" t="str">
        <f t="shared" si="17"/>
        <v>N/A</v>
      </c>
      <c r="E68" s="1">
        <v>0</v>
      </c>
      <c r="F68" s="1" t="str">
        <f t="shared" si="18"/>
        <v>N/A</v>
      </c>
      <c r="G68" s="1">
        <v>0</v>
      </c>
      <c r="H68" s="11" t="str">
        <f t="shared" si="19"/>
        <v>N/A</v>
      </c>
      <c r="I68" s="57" t="s">
        <v>1747</v>
      </c>
      <c r="J68" s="57" t="s">
        <v>1747</v>
      </c>
      <c r="K68" s="48" t="s">
        <v>739</v>
      </c>
      <c r="L68" s="9" t="str">
        <f t="shared" si="33"/>
        <v>N/A</v>
      </c>
    </row>
    <row r="69" spans="1:12" x14ac:dyDescent="0.2">
      <c r="A69" s="2" t="s">
        <v>194</v>
      </c>
      <c r="B69" s="48" t="s">
        <v>213</v>
      </c>
      <c r="C69" s="1">
        <v>0</v>
      </c>
      <c r="D69" s="1" t="str">
        <f t="shared" si="17"/>
        <v>N/A</v>
      </c>
      <c r="E69" s="1">
        <v>0</v>
      </c>
      <c r="F69" s="1" t="str">
        <f t="shared" si="18"/>
        <v>N/A</v>
      </c>
      <c r="G69" s="1">
        <v>0</v>
      </c>
      <c r="H69" s="11" t="str">
        <f t="shared" si="19"/>
        <v>N/A</v>
      </c>
      <c r="I69" s="57" t="s">
        <v>1747</v>
      </c>
      <c r="J69" s="57" t="s">
        <v>1747</v>
      </c>
      <c r="K69" s="48" t="s">
        <v>739</v>
      </c>
      <c r="L69" s="9" t="str">
        <f t="shared" si="33"/>
        <v>N/A</v>
      </c>
    </row>
    <row r="70" spans="1:12" x14ac:dyDescent="0.2">
      <c r="A70" s="46" t="s">
        <v>78</v>
      </c>
      <c r="B70" s="48" t="s">
        <v>294</v>
      </c>
      <c r="C70" s="13">
        <v>2.8757708986999999</v>
      </c>
      <c r="D70" s="44" t="str">
        <f>IF($B70="N/A","N/A",IF(C70&gt;=20,"No",IF(C70&lt;0,"No","Yes")))</f>
        <v>Yes</v>
      </c>
      <c r="E70" s="13">
        <v>2.1486598272999999</v>
      </c>
      <c r="F70" s="44" t="str">
        <f>IF($B70="N/A","N/A",IF(E70&gt;=20,"No",IF(E70&lt;0,"No","Yes")))</f>
        <v>Yes</v>
      </c>
      <c r="G70" s="13">
        <v>1.6528662014</v>
      </c>
      <c r="H70" s="44" t="str">
        <f>IF($B70="N/A","N/A",IF(G70&gt;=20,"No",IF(G70&lt;0,"No","Yes")))</f>
        <v>Yes</v>
      </c>
      <c r="I70" s="12">
        <v>-25.3</v>
      </c>
      <c r="J70" s="12">
        <v>-23.1</v>
      </c>
      <c r="K70" s="45" t="s">
        <v>739</v>
      </c>
      <c r="L70" s="9" t="str">
        <f t="shared" si="20"/>
        <v>Yes</v>
      </c>
    </row>
    <row r="71" spans="1:12" x14ac:dyDescent="0.2">
      <c r="A71" s="46" t="s">
        <v>79</v>
      </c>
      <c r="B71" s="35" t="s">
        <v>213</v>
      </c>
      <c r="C71" s="13">
        <v>0</v>
      </c>
      <c r="D71" s="44" t="str">
        <f>IF($B71="N/A","N/A",IF(C71&gt;10,"No",IF(C71&lt;-10,"No","Yes")))</f>
        <v>N/A</v>
      </c>
      <c r="E71" s="13">
        <v>0</v>
      </c>
      <c r="F71" s="44" t="str">
        <f>IF($B71="N/A","N/A",IF(E71&gt;10,"No",IF(E71&lt;-10,"No","Yes")))</f>
        <v>N/A</v>
      </c>
      <c r="G71" s="13">
        <v>0</v>
      </c>
      <c r="H71" s="44" t="str">
        <f>IF($B71="N/A","N/A",IF(G71&gt;10,"No",IF(G71&lt;-10,"No","Yes")))</f>
        <v>N/A</v>
      </c>
      <c r="I71" s="12" t="s">
        <v>1747</v>
      </c>
      <c r="J71" s="12" t="s">
        <v>1747</v>
      </c>
      <c r="K71" s="45" t="s">
        <v>739</v>
      </c>
      <c r="L71" s="9" t="str">
        <f t="shared" si="20"/>
        <v>N/A</v>
      </c>
    </row>
    <row r="72" spans="1:12" x14ac:dyDescent="0.2">
      <c r="A72" s="46" t="s">
        <v>80</v>
      </c>
      <c r="B72" s="35" t="s">
        <v>213</v>
      </c>
      <c r="C72" s="13">
        <v>3.3394354996</v>
      </c>
      <c r="D72" s="44" t="str">
        <f>IF($B72="N/A","N/A",IF(C72&gt;10,"No",IF(C72&lt;-10,"No","Yes")))</f>
        <v>N/A</v>
      </c>
      <c r="E72" s="13">
        <v>1.7145442847000001</v>
      </c>
      <c r="F72" s="44" t="str">
        <f>IF($B72="N/A","N/A",IF(E72&gt;10,"No",IF(E72&lt;-10,"No","Yes")))</f>
        <v>N/A</v>
      </c>
      <c r="G72" s="13">
        <v>1.2873346177</v>
      </c>
      <c r="H72" s="44" t="str">
        <f>IF($B72="N/A","N/A",IF(G72&gt;10,"No",IF(G72&lt;-10,"No","Yes")))</f>
        <v>N/A</v>
      </c>
      <c r="I72" s="12">
        <v>-48.7</v>
      </c>
      <c r="J72" s="12">
        <v>-24.9</v>
      </c>
      <c r="K72" s="45" t="s">
        <v>739</v>
      </c>
      <c r="L72" s="9" t="str">
        <f t="shared" si="20"/>
        <v>Yes</v>
      </c>
    </row>
    <row r="73" spans="1:12" x14ac:dyDescent="0.2">
      <c r="A73" s="46" t="s">
        <v>81</v>
      </c>
      <c r="B73" s="35" t="s">
        <v>213</v>
      </c>
      <c r="C73" s="13">
        <v>0.27771655280000002</v>
      </c>
      <c r="D73" s="44" t="str">
        <f>IF($B73="N/A","N/A",IF(C73&gt;10,"No",IF(C73&lt;-10,"No","Yes")))</f>
        <v>N/A</v>
      </c>
      <c r="E73" s="13">
        <v>0.4414231482</v>
      </c>
      <c r="F73" s="44" t="str">
        <f>IF($B73="N/A","N/A",IF(E73&gt;10,"No",IF(E73&lt;-10,"No","Yes")))</f>
        <v>N/A</v>
      </c>
      <c r="G73" s="13">
        <v>1.6926227923999999</v>
      </c>
      <c r="H73" s="44" t="str">
        <f>IF($B73="N/A","N/A",IF(G73&gt;10,"No",IF(G73&lt;-10,"No","Yes")))</f>
        <v>N/A</v>
      </c>
      <c r="I73" s="12">
        <v>58.95</v>
      </c>
      <c r="J73" s="12">
        <v>283.39999999999998</v>
      </c>
      <c r="K73" s="45" t="s">
        <v>739</v>
      </c>
      <c r="L73" s="9" t="str">
        <f t="shared" si="20"/>
        <v>No</v>
      </c>
    </row>
    <row r="74" spans="1:12" x14ac:dyDescent="0.2">
      <c r="A74" s="46" t="s">
        <v>121</v>
      </c>
      <c r="B74" s="35" t="s">
        <v>213</v>
      </c>
      <c r="C74" s="13">
        <v>0</v>
      </c>
      <c r="D74" s="44" t="str">
        <f>IF($B74="N/A","N/A",IF(C74&gt;10,"No",IF(C74&lt;-10,"No","Yes")))</f>
        <v>N/A</v>
      </c>
      <c r="E74" s="13">
        <v>0</v>
      </c>
      <c r="F74" s="44" t="str">
        <f>IF($B74="N/A","N/A",IF(E74&gt;10,"No",IF(E74&lt;-10,"No","Yes")))</f>
        <v>N/A</v>
      </c>
      <c r="G74" s="13">
        <v>0</v>
      </c>
      <c r="H74" s="44" t="str">
        <f>IF($B74="N/A","N/A",IF(G74&gt;10,"No",IF(G74&lt;-10,"No","Yes")))</f>
        <v>N/A</v>
      </c>
      <c r="I74" s="12" t="s">
        <v>1747</v>
      </c>
      <c r="J74" s="12" t="s">
        <v>1747</v>
      </c>
      <c r="K74" s="45" t="s">
        <v>739</v>
      </c>
      <c r="L74" s="9" t="str">
        <f t="shared" si="20"/>
        <v>N/A</v>
      </c>
    </row>
    <row r="75" spans="1:12" x14ac:dyDescent="0.2">
      <c r="A75" s="46" t="s">
        <v>82</v>
      </c>
      <c r="B75" s="35" t="s">
        <v>213</v>
      </c>
      <c r="C75" s="13">
        <v>31.223275292</v>
      </c>
      <c r="D75" s="44" t="str">
        <f>IF($B75="N/A","N/A",IF(C75&gt;10,"No",IF(C75&lt;-10,"No","Yes")))</f>
        <v>N/A</v>
      </c>
      <c r="E75" s="13">
        <v>1.2889555928</v>
      </c>
      <c r="F75" s="44" t="str">
        <f>IF($B75="N/A","N/A",IF(E75&gt;10,"No",IF(E75&lt;-10,"No","Yes")))</f>
        <v>N/A</v>
      </c>
      <c r="G75" s="13">
        <v>1.7853692468</v>
      </c>
      <c r="H75" s="44" t="str">
        <f>IF($B75="N/A","N/A",IF(G75&gt;10,"No",IF(G75&lt;-10,"No","Yes")))</f>
        <v>N/A</v>
      </c>
      <c r="I75" s="12">
        <v>-95.9</v>
      </c>
      <c r="J75" s="12">
        <v>38.51</v>
      </c>
      <c r="K75" s="45" t="s">
        <v>739</v>
      </c>
      <c r="L75" s="9" t="str">
        <f t="shared" si="20"/>
        <v>No</v>
      </c>
    </row>
    <row r="76" spans="1:12" x14ac:dyDescent="0.2">
      <c r="A76" s="46" t="s">
        <v>195</v>
      </c>
      <c r="B76" s="35" t="s">
        <v>213</v>
      </c>
      <c r="C76" s="13">
        <v>96.827665046999996</v>
      </c>
      <c r="D76" s="44" t="str">
        <f t="shared" ref="D76:D98" si="34">IF($B76="N/A","N/A",IF(C76&gt;10,"No",IF(C76&lt;-10,"No","Yes")))</f>
        <v>N/A</v>
      </c>
      <c r="E76" s="13">
        <v>96.961899153000005</v>
      </c>
      <c r="F76" s="44" t="str">
        <f t="shared" ref="F76:F98" si="35">IF($B76="N/A","N/A",IF(E76&gt;10,"No",IF(E76&lt;-10,"No","Yes")))</f>
        <v>N/A</v>
      </c>
      <c r="G76" s="13">
        <v>97.213082847999999</v>
      </c>
      <c r="H76" s="44" t="str">
        <f t="shared" ref="H76:H98" si="36">IF($B76="N/A","N/A",IF(G76&gt;10,"No",IF(G76&lt;-10,"No","Yes")))</f>
        <v>N/A</v>
      </c>
      <c r="I76" s="12">
        <v>0.1386</v>
      </c>
      <c r="J76" s="12">
        <v>0.2591</v>
      </c>
      <c r="K76" s="45" t="s">
        <v>739</v>
      </c>
      <c r="L76" s="9" t="str">
        <f>IF(J76="Div by 0", "N/A", IF(OR(J76="N/A",K76="N/A"),"N/A", IF(J76&gt;VALUE(MID(K76,1,2)), "No", IF(J76&lt;-1*VALUE(MID(K76,1,2)), "No", "Yes"))))</f>
        <v>Yes</v>
      </c>
    </row>
    <row r="77" spans="1:12" x14ac:dyDescent="0.2">
      <c r="A77" s="46" t="s">
        <v>196</v>
      </c>
      <c r="B77" s="35" t="s">
        <v>213</v>
      </c>
      <c r="C77" s="13">
        <v>0</v>
      </c>
      <c r="D77" s="44" t="str">
        <f t="shared" si="34"/>
        <v>N/A</v>
      </c>
      <c r="E77" s="13">
        <v>0</v>
      </c>
      <c r="F77" s="44" t="str">
        <f t="shared" si="35"/>
        <v>N/A</v>
      </c>
      <c r="G77" s="13">
        <v>0</v>
      </c>
      <c r="H77" s="44" t="str">
        <f t="shared" si="36"/>
        <v>N/A</v>
      </c>
      <c r="I77" s="12" t="s">
        <v>1747</v>
      </c>
      <c r="J77" s="12" t="s">
        <v>1747</v>
      </c>
      <c r="K77" s="45" t="s">
        <v>739</v>
      </c>
      <c r="L77" s="9" t="str">
        <f t="shared" ref="L77:L81" si="37">IF(J77="Div by 0", "N/A", IF(OR(J77="N/A",K77="N/A"),"N/A", IF(J77&gt;VALUE(MID(K77,1,2)), "No", IF(J77&lt;-1*VALUE(MID(K77,1,2)), "No", "Yes"))))</f>
        <v>N/A</v>
      </c>
    </row>
    <row r="78" spans="1:12" x14ac:dyDescent="0.2">
      <c r="A78" s="46" t="s">
        <v>197</v>
      </c>
      <c r="B78" s="35" t="s">
        <v>213</v>
      </c>
      <c r="C78" s="13">
        <v>0.29341716680000002</v>
      </c>
      <c r="D78" s="44" t="str">
        <f t="shared" si="34"/>
        <v>N/A</v>
      </c>
      <c r="E78" s="13">
        <v>0.14406741270000001</v>
      </c>
      <c r="F78" s="44" t="str">
        <f t="shared" si="35"/>
        <v>N/A</v>
      </c>
      <c r="G78" s="13">
        <v>0.1603381002</v>
      </c>
      <c r="H78" s="44" t="str">
        <f t="shared" si="36"/>
        <v>N/A</v>
      </c>
      <c r="I78" s="12">
        <v>-50.9</v>
      </c>
      <c r="J78" s="12">
        <v>11.29</v>
      </c>
      <c r="K78" s="45" t="s">
        <v>739</v>
      </c>
      <c r="L78" s="9" t="str">
        <f t="shared" si="37"/>
        <v>Yes</v>
      </c>
    </row>
    <row r="79" spans="1:12" x14ac:dyDescent="0.2">
      <c r="A79" s="46" t="s">
        <v>198</v>
      </c>
      <c r="B79" s="35" t="s">
        <v>213</v>
      </c>
      <c r="C79" s="13">
        <v>96.683046683000001</v>
      </c>
      <c r="D79" s="44" t="str">
        <f t="shared" si="34"/>
        <v>N/A</v>
      </c>
      <c r="E79" s="13">
        <v>96.818465376999995</v>
      </c>
      <c r="F79" s="44" t="str">
        <f t="shared" si="35"/>
        <v>N/A</v>
      </c>
      <c r="G79" s="13">
        <v>96.285377358000005</v>
      </c>
      <c r="H79" s="44" t="str">
        <f t="shared" si="36"/>
        <v>N/A</v>
      </c>
      <c r="I79" s="12">
        <v>0.1401</v>
      </c>
      <c r="J79" s="12">
        <v>-0.55100000000000005</v>
      </c>
      <c r="K79" s="45" t="s">
        <v>739</v>
      </c>
      <c r="L79" s="9" t="str">
        <f t="shared" si="37"/>
        <v>Yes</v>
      </c>
    </row>
    <row r="80" spans="1:12" x14ac:dyDescent="0.2">
      <c r="A80" s="46" t="s">
        <v>199</v>
      </c>
      <c r="B80" s="35" t="s">
        <v>213</v>
      </c>
      <c r="C80" s="13">
        <v>0</v>
      </c>
      <c r="D80" s="44" t="str">
        <f t="shared" si="34"/>
        <v>N/A</v>
      </c>
      <c r="E80" s="13">
        <v>0</v>
      </c>
      <c r="F80" s="44" t="str">
        <f t="shared" si="35"/>
        <v>N/A</v>
      </c>
      <c r="G80" s="13">
        <v>0</v>
      </c>
      <c r="H80" s="44" t="str">
        <f t="shared" si="36"/>
        <v>N/A</v>
      </c>
      <c r="I80" s="12" t="s">
        <v>1747</v>
      </c>
      <c r="J80" s="12" t="s">
        <v>1747</v>
      </c>
      <c r="K80" s="45" t="s">
        <v>739</v>
      </c>
      <c r="L80" s="9" t="str">
        <f t="shared" si="37"/>
        <v>N/A</v>
      </c>
    </row>
    <row r="81" spans="1:12" x14ac:dyDescent="0.2">
      <c r="A81" s="46" t="s">
        <v>200</v>
      </c>
      <c r="B81" s="48" t="s">
        <v>213</v>
      </c>
      <c r="C81" s="13">
        <v>0.79852579850000005</v>
      </c>
      <c r="D81" s="44" t="str">
        <f t="shared" si="34"/>
        <v>N/A</v>
      </c>
      <c r="E81" s="13">
        <v>0.24953212729999999</v>
      </c>
      <c r="F81" s="44" t="str">
        <f t="shared" si="35"/>
        <v>N/A</v>
      </c>
      <c r="G81" s="13">
        <v>0.53066037740000005</v>
      </c>
      <c r="H81" s="44" t="str">
        <f t="shared" si="36"/>
        <v>N/A</v>
      </c>
      <c r="I81" s="12">
        <v>-68.8</v>
      </c>
      <c r="J81" s="12">
        <v>112.7</v>
      </c>
      <c r="K81" s="48" t="s">
        <v>739</v>
      </c>
      <c r="L81" s="9" t="str">
        <f t="shared" si="37"/>
        <v>No</v>
      </c>
    </row>
    <row r="82" spans="1:12" x14ac:dyDescent="0.2">
      <c r="A82" s="46" t="s">
        <v>73</v>
      </c>
      <c r="B82" s="35" t="s">
        <v>213</v>
      </c>
      <c r="C82" s="36">
        <v>1006778</v>
      </c>
      <c r="D82" s="44" t="str">
        <f t="shared" si="34"/>
        <v>N/A</v>
      </c>
      <c r="E82" s="36">
        <v>964539</v>
      </c>
      <c r="F82" s="44" t="str">
        <f t="shared" si="35"/>
        <v>N/A</v>
      </c>
      <c r="G82" s="36">
        <v>1028523</v>
      </c>
      <c r="H82" s="44" t="str">
        <f t="shared" si="36"/>
        <v>N/A</v>
      </c>
      <c r="I82" s="12">
        <v>-4.2</v>
      </c>
      <c r="J82" s="12">
        <v>6.6340000000000003</v>
      </c>
      <c r="K82" s="45" t="s">
        <v>739</v>
      </c>
      <c r="L82" s="9" t="str">
        <f t="shared" si="20"/>
        <v>Yes</v>
      </c>
    </row>
    <row r="83" spans="1:12" x14ac:dyDescent="0.2">
      <c r="A83" s="46" t="s">
        <v>1269</v>
      </c>
      <c r="B83" s="35" t="s">
        <v>213</v>
      </c>
      <c r="C83" s="8">
        <v>69.643953284999995</v>
      </c>
      <c r="D83" s="44" t="str">
        <f t="shared" si="34"/>
        <v>N/A</v>
      </c>
      <c r="E83" s="8">
        <v>73.328813038999996</v>
      </c>
      <c r="F83" s="44" t="str">
        <f t="shared" si="35"/>
        <v>N/A</v>
      </c>
      <c r="G83" s="8">
        <v>69.566164295999997</v>
      </c>
      <c r="H83" s="44" t="str">
        <f t="shared" si="36"/>
        <v>N/A</v>
      </c>
      <c r="I83" s="12">
        <v>5.2910000000000004</v>
      </c>
      <c r="J83" s="12">
        <v>-5.13</v>
      </c>
      <c r="K83" s="45" t="s">
        <v>739</v>
      </c>
      <c r="L83" s="9" t="str">
        <f t="shared" si="20"/>
        <v>Yes</v>
      </c>
    </row>
    <row r="84" spans="1:12" x14ac:dyDescent="0.2">
      <c r="A84" s="46" t="s">
        <v>1270</v>
      </c>
      <c r="B84" s="35" t="s">
        <v>213</v>
      </c>
      <c r="C84" s="8">
        <v>0</v>
      </c>
      <c r="D84" s="44" t="str">
        <f t="shared" si="34"/>
        <v>N/A</v>
      </c>
      <c r="E84" s="8">
        <v>0</v>
      </c>
      <c r="F84" s="44" t="str">
        <f t="shared" si="35"/>
        <v>N/A</v>
      </c>
      <c r="G84" s="8">
        <v>0</v>
      </c>
      <c r="H84" s="44" t="str">
        <f t="shared" si="36"/>
        <v>N/A</v>
      </c>
      <c r="I84" s="12" t="s">
        <v>1747</v>
      </c>
      <c r="J84" s="12" t="s">
        <v>1747</v>
      </c>
      <c r="K84" s="45" t="s">
        <v>739</v>
      </c>
      <c r="L84" s="9" t="str">
        <f t="shared" si="20"/>
        <v>N/A</v>
      </c>
    </row>
    <row r="85" spans="1:12" x14ac:dyDescent="0.2">
      <c r="A85" s="46" t="s">
        <v>1271</v>
      </c>
      <c r="B85" s="35" t="s">
        <v>213</v>
      </c>
      <c r="C85" s="8">
        <v>0</v>
      </c>
      <c r="D85" s="44" t="str">
        <f t="shared" si="34"/>
        <v>N/A</v>
      </c>
      <c r="E85" s="8">
        <v>0</v>
      </c>
      <c r="F85" s="44" t="str">
        <f t="shared" si="35"/>
        <v>N/A</v>
      </c>
      <c r="G85" s="8">
        <v>0</v>
      </c>
      <c r="H85" s="44" t="str">
        <f t="shared" si="36"/>
        <v>N/A</v>
      </c>
      <c r="I85" s="12" t="s">
        <v>1747</v>
      </c>
      <c r="J85" s="12" t="s">
        <v>1747</v>
      </c>
      <c r="K85" s="45" t="s">
        <v>739</v>
      </c>
      <c r="L85" s="9" t="str">
        <f t="shared" si="20"/>
        <v>N/A</v>
      </c>
    </row>
    <row r="86" spans="1:12" x14ac:dyDescent="0.2">
      <c r="A86" s="46" t="s">
        <v>1272</v>
      </c>
      <c r="B86" s="35" t="s">
        <v>213</v>
      </c>
      <c r="C86" s="8">
        <v>7.2952527766999999</v>
      </c>
      <c r="D86" s="44" t="str">
        <f t="shared" si="34"/>
        <v>N/A</v>
      </c>
      <c r="E86" s="8">
        <v>3.7577537041000002</v>
      </c>
      <c r="F86" s="44" t="str">
        <f t="shared" si="35"/>
        <v>N/A</v>
      </c>
      <c r="G86" s="8">
        <v>3.3808675157999999</v>
      </c>
      <c r="H86" s="44" t="str">
        <f t="shared" si="36"/>
        <v>N/A</v>
      </c>
      <c r="I86" s="12">
        <v>-48.5</v>
      </c>
      <c r="J86" s="12">
        <v>-10</v>
      </c>
      <c r="K86" s="45" t="s">
        <v>739</v>
      </c>
      <c r="L86" s="9" t="str">
        <f t="shared" si="20"/>
        <v>Yes</v>
      </c>
    </row>
    <row r="87" spans="1:12" x14ac:dyDescent="0.2">
      <c r="A87" s="46" t="s">
        <v>1273</v>
      </c>
      <c r="B87" s="35" t="s">
        <v>213</v>
      </c>
      <c r="C87" s="8">
        <v>0</v>
      </c>
      <c r="D87" s="44" t="str">
        <f t="shared" si="34"/>
        <v>N/A</v>
      </c>
      <c r="E87" s="8">
        <v>0</v>
      </c>
      <c r="F87" s="44" t="str">
        <f t="shared" si="35"/>
        <v>N/A</v>
      </c>
      <c r="G87" s="8">
        <v>0</v>
      </c>
      <c r="H87" s="44" t="str">
        <f t="shared" si="36"/>
        <v>N/A</v>
      </c>
      <c r="I87" s="12" t="s">
        <v>1747</v>
      </c>
      <c r="J87" s="12" t="s">
        <v>1747</v>
      </c>
      <c r="K87" s="45" t="s">
        <v>739</v>
      </c>
      <c r="L87" s="9" t="str">
        <f t="shared" si="20"/>
        <v>N/A</v>
      </c>
    </row>
    <row r="88" spans="1:12" x14ac:dyDescent="0.2">
      <c r="A88" s="46" t="s">
        <v>1274</v>
      </c>
      <c r="B88" s="35" t="s">
        <v>213</v>
      </c>
      <c r="C88" s="8">
        <v>0</v>
      </c>
      <c r="D88" s="44" t="str">
        <f t="shared" si="34"/>
        <v>N/A</v>
      </c>
      <c r="E88" s="8">
        <v>0</v>
      </c>
      <c r="F88" s="44" t="str">
        <f t="shared" si="35"/>
        <v>N/A</v>
      </c>
      <c r="G88" s="8">
        <v>0</v>
      </c>
      <c r="H88" s="44" t="str">
        <f t="shared" si="36"/>
        <v>N/A</v>
      </c>
      <c r="I88" s="12" t="s">
        <v>1747</v>
      </c>
      <c r="J88" s="12" t="s">
        <v>1747</v>
      </c>
      <c r="K88" s="45" t="s">
        <v>739</v>
      </c>
      <c r="L88" s="9" t="str">
        <f t="shared" si="20"/>
        <v>N/A</v>
      </c>
    </row>
    <row r="89" spans="1:12" x14ac:dyDescent="0.2">
      <c r="A89" s="46" t="s">
        <v>1275</v>
      </c>
      <c r="B89" s="35" t="s">
        <v>213</v>
      </c>
      <c r="C89" s="8">
        <v>0</v>
      </c>
      <c r="D89" s="44" t="str">
        <f t="shared" si="34"/>
        <v>N/A</v>
      </c>
      <c r="E89" s="8">
        <v>0</v>
      </c>
      <c r="F89" s="44" t="str">
        <f t="shared" si="35"/>
        <v>N/A</v>
      </c>
      <c r="G89" s="8">
        <v>0</v>
      </c>
      <c r="H89" s="44" t="str">
        <f t="shared" si="36"/>
        <v>N/A</v>
      </c>
      <c r="I89" s="12" t="s">
        <v>1747</v>
      </c>
      <c r="J89" s="12" t="s">
        <v>1747</v>
      </c>
      <c r="K89" s="45" t="s">
        <v>739</v>
      </c>
      <c r="L89" s="9" t="str">
        <f t="shared" si="20"/>
        <v>N/A</v>
      </c>
    </row>
    <row r="90" spans="1:12" x14ac:dyDescent="0.2">
      <c r="A90" s="46" t="s">
        <v>1276</v>
      </c>
      <c r="B90" s="35" t="s">
        <v>213</v>
      </c>
      <c r="C90" s="8">
        <v>0</v>
      </c>
      <c r="D90" s="44" t="str">
        <f t="shared" si="34"/>
        <v>N/A</v>
      </c>
      <c r="E90" s="8">
        <v>0</v>
      </c>
      <c r="F90" s="44" t="str">
        <f t="shared" si="35"/>
        <v>N/A</v>
      </c>
      <c r="G90" s="8">
        <v>0</v>
      </c>
      <c r="H90" s="44" t="str">
        <f t="shared" si="36"/>
        <v>N/A</v>
      </c>
      <c r="I90" s="12" t="s">
        <v>1747</v>
      </c>
      <c r="J90" s="12" t="s">
        <v>1747</v>
      </c>
      <c r="K90" s="45" t="s">
        <v>739</v>
      </c>
      <c r="L90" s="9" t="str">
        <f t="shared" si="20"/>
        <v>N/A</v>
      </c>
    </row>
    <row r="91" spans="1:12" x14ac:dyDescent="0.2">
      <c r="A91" s="46" t="s">
        <v>1277</v>
      </c>
      <c r="B91" s="35" t="s">
        <v>213</v>
      </c>
      <c r="C91" s="8">
        <v>0</v>
      </c>
      <c r="D91" s="44" t="str">
        <f t="shared" si="34"/>
        <v>N/A</v>
      </c>
      <c r="E91" s="8">
        <v>0</v>
      </c>
      <c r="F91" s="44" t="str">
        <f t="shared" si="35"/>
        <v>N/A</v>
      </c>
      <c r="G91" s="8">
        <v>0</v>
      </c>
      <c r="H91" s="44" t="str">
        <f t="shared" si="36"/>
        <v>N/A</v>
      </c>
      <c r="I91" s="12" t="s">
        <v>1747</v>
      </c>
      <c r="J91" s="12" t="s">
        <v>1747</v>
      </c>
      <c r="K91" s="45" t="s">
        <v>739</v>
      </c>
      <c r="L91" s="9" t="str">
        <f t="shared" si="20"/>
        <v>N/A</v>
      </c>
    </row>
    <row r="92" spans="1:12" x14ac:dyDescent="0.2">
      <c r="A92" s="46" t="s">
        <v>1278</v>
      </c>
      <c r="B92" s="35" t="s">
        <v>213</v>
      </c>
      <c r="C92" s="8">
        <v>0</v>
      </c>
      <c r="D92" s="44" t="str">
        <f t="shared" si="34"/>
        <v>N/A</v>
      </c>
      <c r="E92" s="8">
        <v>0</v>
      </c>
      <c r="F92" s="44" t="str">
        <f t="shared" si="35"/>
        <v>N/A</v>
      </c>
      <c r="G92" s="8">
        <v>0</v>
      </c>
      <c r="H92" s="44" t="str">
        <f t="shared" si="36"/>
        <v>N/A</v>
      </c>
      <c r="I92" s="12" t="s">
        <v>1747</v>
      </c>
      <c r="J92" s="12" t="s">
        <v>1747</v>
      </c>
      <c r="K92" s="45" t="s">
        <v>739</v>
      </c>
      <c r="L92" s="9" t="str">
        <f t="shared" si="20"/>
        <v>N/A</v>
      </c>
    </row>
    <row r="93" spans="1:12" x14ac:dyDescent="0.2">
      <c r="A93" s="46" t="s">
        <v>1279</v>
      </c>
      <c r="B93" s="35" t="s">
        <v>213</v>
      </c>
      <c r="C93" s="8">
        <v>0</v>
      </c>
      <c r="D93" s="44" t="str">
        <f t="shared" si="34"/>
        <v>N/A</v>
      </c>
      <c r="E93" s="8">
        <v>0</v>
      </c>
      <c r="F93" s="44" t="str">
        <f t="shared" si="35"/>
        <v>N/A</v>
      </c>
      <c r="G93" s="8">
        <v>0</v>
      </c>
      <c r="H93" s="44" t="str">
        <f t="shared" si="36"/>
        <v>N/A</v>
      </c>
      <c r="I93" s="12" t="s">
        <v>1747</v>
      </c>
      <c r="J93" s="12" t="s">
        <v>1747</v>
      </c>
      <c r="K93" s="45" t="s">
        <v>739</v>
      </c>
      <c r="L93" s="9" t="str">
        <f t="shared" si="20"/>
        <v>N/A</v>
      </c>
    </row>
    <row r="94" spans="1:12" x14ac:dyDescent="0.2">
      <c r="A94" s="46" t="s">
        <v>1280</v>
      </c>
      <c r="B94" s="35" t="s">
        <v>213</v>
      </c>
      <c r="C94" s="8">
        <v>0</v>
      </c>
      <c r="D94" s="44" t="str">
        <f t="shared" si="34"/>
        <v>N/A</v>
      </c>
      <c r="E94" s="8">
        <v>0</v>
      </c>
      <c r="F94" s="44" t="str">
        <f t="shared" si="35"/>
        <v>N/A</v>
      </c>
      <c r="G94" s="8">
        <v>0</v>
      </c>
      <c r="H94" s="44" t="str">
        <f t="shared" si="36"/>
        <v>N/A</v>
      </c>
      <c r="I94" s="12" t="s">
        <v>1747</v>
      </c>
      <c r="J94" s="12" t="s">
        <v>1747</v>
      </c>
      <c r="K94" s="45" t="s">
        <v>739</v>
      </c>
      <c r="L94" s="9" t="str">
        <f t="shared" si="20"/>
        <v>N/A</v>
      </c>
    </row>
    <row r="95" spans="1:12" x14ac:dyDescent="0.2">
      <c r="A95" s="46" t="s">
        <v>1281</v>
      </c>
      <c r="B95" s="48" t="s">
        <v>213</v>
      </c>
      <c r="C95" s="13">
        <v>0</v>
      </c>
      <c r="D95" s="11" t="str">
        <f t="shared" si="34"/>
        <v>N/A</v>
      </c>
      <c r="E95" s="13">
        <v>0</v>
      </c>
      <c r="F95" s="11" t="str">
        <f t="shared" si="35"/>
        <v>N/A</v>
      </c>
      <c r="G95" s="13">
        <v>0</v>
      </c>
      <c r="H95" s="11" t="str">
        <f t="shared" si="36"/>
        <v>N/A</v>
      </c>
      <c r="I95" s="57" t="s">
        <v>1747</v>
      </c>
      <c r="J95" s="57" t="s">
        <v>1747</v>
      </c>
      <c r="K95" s="48" t="s">
        <v>739</v>
      </c>
      <c r="L95" s="9" t="str">
        <f t="shared" si="20"/>
        <v>N/A</v>
      </c>
    </row>
    <row r="96" spans="1:12" x14ac:dyDescent="0.2">
      <c r="A96" s="46" t="s">
        <v>1282</v>
      </c>
      <c r="B96" s="48" t="s">
        <v>213</v>
      </c>
      <c r="C96" s="13">
        <v>0</v>
      </c>
      <c r="D96" s="11" t="str">
        <f t="shared" si="34"/>
        <v>N/A</v>
      </c>
      <c r="E96" s="13">
        <v>0</v>
      </c>
      <c r="F96" s="11" t="str">
        <f t="shared" si="35"/>
        <v>N/A</v>
      </c>
      <c r="G96" s="13">
        <v>0</v>
      </c>
      <c r="H96" s="11" t="str">
        <f t="shared" si="36"/>
        <v>N/A</v>
      </c>
      <c r="I96" s="57" t="s">
        <v>1747</v>
      </c>
      <c r="J96" s="57" t="s">
        <v>1747</v>
      </c>
      <c r="K96" s="48" t="s">
        <v>739</v>
      </c>
      <c r="L96" s="9" t="str">
        <f t="shared" si="20"/>
        <v>N/A</v>
      </c>
    </row>
    <row r="97" spans="1:12" x14ac:dyDescent="0.2">
      <c r="A97" s="46" t="s">
        <v>1283</v>
      </c>
      <c r="B97" s="35" t="s">
        <v>213</v>
      </c>
      <c r="C97" s="8">
        <v>9.5353693000000007E-3</v>
      </c>
      <c r="D97" s="44" t="str">
        <f t="shared" si="34"/>
        <v>N/A</v>
      </c>
      <c r="E97" s="8">
        <v>3.1102940000000002E-4</v>
      </c>
      <c r="F97" s="44" t="str">
        <f t="shared" si="35"/>
        <v>N/A</v>
      </c>
      <c r="G97" s="8">
        <v>7.7781439999999996E-4</v>
      </c>
      <c r="H97" s="44" t="str">
        <f t="shared" si="36"/>
        <v>N/A</v>
      </c>
      <c r="I97" s="12">
        <v>-96.7</v>
      </c>
      <c r="J97" s="12">
        <v>150.1</v>
      </c>
      <c r="K97" s="45" t="s">
        <v>739</v>
      </c>
      <c r="L97" s="9" t="str">
        <f t="shared" si="20"/>
        <v>No</v>
      </c>
    </row>
    <row r="98" spans="1:12" x14ac:dyDescent="0.2">
      <c r="A98" s="46" t="s">
        <v>1284</v>
      </c>
      <c r="B98" s="35" t="s">
        <v>213</v>
      </c>
      <c r="C98" s="8">
        <v>23.051258569000002</v>
      </c>
      <c r="D98" s="44" t="str">
        <f t="shared" si="34"/>
        <v>N/A</v>
      </c>
      <c r="E98" s="8">
        <v>22.913122226999999</v>
      </c>
      <c r="F98" s="44" t="str">
        <f t="shared" si="35"/>
        <v>N/A</v>
      </c>
      <c r="G98" s="8">
        <v>27.052190373999998</v>
      </c>
      <c r="H98" s="44" t="str">
        <f t="shared" si="36"/>
        <v>N/A</v>
      </c>
      <c r="I98" s="12">
        <v>-0.59899999999999998</v>
      </c>
      <c r="J98" s="12">
        <v>18.059999999999999</v>
      </c>
      <c r="K98" s="45" t="s">
        <v>739</v>
      </c>
      <c r="L98" s="9" t="str">
        <f t="shared" si="20"/>
        <v>Yes</v>
      </c>
    </row>
    <row r="99" spans="1:12" x14ac:dyDescent="0.2">
      <c r="A99" s="46" t="s">
        <v>1285</v>
      </c>
      <c r="B99" s="60" t="s">
        <v>278</v>
      </c>
      <c r="C99" s="8">
        <v>0</v>
      </c>
      <c r="D99" s="44" t="str">
        <f>IF($B99="N/A","N/A",IF(C99&gt;=5,"No",IF(C99&lt;0,"No","Yes")))</f>
        <v>Yes</v>
      </c>
      <c r="E99" s="8">
        <v>0</v>
      </c>
      <c r="F99" s="44" t="str">
        <f>IF($B99="N/A","N/A",IF(E99&gt;=5,"No",IF(E99&lt;0,"No","Yes")))</f>
        <v>Yes</v>
      </c>
      <c r="G99" s="8">
        <v>0</v>
      </c>
      <c r="H99" s="44" t="str">
        <f>IF($B99="N/A","N/A",IF(G99&gt;=5,"No",IF(G99&lt;0,"No","Yes")))</f>
        <v>Yes</v>
      </c>
      <c r="I99" s="12" t="s">
        <v>1747</v>
      </c>
      <c r="J99" s="12" t="s">
        <v>1747</v>
      </c>
      <c r="K99" s="45" t="s">
        <v>739</v>
      </c>
      <c r="L99" s="9" t="str">
        <f t="shared" si="20"/>
        <v>N/A</v>
      </c>
    </row>
    <row r="100" spans="1:12" x14ac:dyDescent="0.2">
      <c r="A100" s="46" t="s">
        <v>107</v>
      </c>
      <c r="B100" s="35" t="s">
        <v>213</v>
      </c>
      <c r="C100" s="47">
        <v>1125445639</v>
      </c>
      <c r="D100" s="44" t="str">
        <f>IF($B100="N/A","N/A",IF(C100&gt;10,"No",IF(C100&lt;-10,"No","Yes")))</f>
        <v>N/A</v>
      </c>
      <c r="E100" s="47">
        <v>1165860744</v>
      </c>
      <c r="F100" s="44" t="str">
        <f>IF($B100="N/A","N/A",IF(E100&gt;10,"No",IF(E100&lt;-10,"No","Yes")))</f>
        <v>N/A</v>
      </c>
      <c r="G100" s="47">
        <v>1178642407</v>
      </c>
      <c r="H100" s="44" t="str">
        <f>IF($B100="N/A","N/A",IF(G100&gt;10,"No",IF(G100&lt;-10,"No","Yes")))</f>
        <v>N/A</v>
      </c>
      <c r="I100" s="12">
        <v>3.5910000000000002</v>
      </c>
      <c r="J100" s="12">
        <v>1.0960000000000001</v>
      </c>
      <c r="K100" s="45" t="s">
        <v>739</v>
      </c>
      <c r="L100" s="9" t="str">
        <f t="shared" ref="L100:L111" si="38">IF(J100="Div by 0", "N/A", IF(K100="N/A","N/A", IF(J100&gt;VALUE(MID(K100,1,2)), "No", IF(J100&lt;-1*VALUE(MID(K100,1,2)), "No", "Yes"))))</f>
        <v>Yes</v>
      </c>
    </row>
    <row r="101" spans="1:12" x14ac:dyDescent="0.2">
      <c r="A101" s="46" t="s">
        <v>455</v>
      </c>
      <c r="B101" s="35" t="s">
        <v>213</v>
      </c>
      <c r="C101" s="47">
        <v>1061319724</v>
      </c>
      <c r="D101" s="44" t="str">
        <f>IF($B101="N/A","N/A",IF(C101&gt;10,"No",IF(C101&lt;-10,"No","Yes")))</f>
        <v>N/A</v>
      </c>
      <c r="E101" s="47">
        <v>1132296051</v>
      </c>
      <c r="F101" s="44" t="str">
        <f>IF($B101="N/A","N/A",IF(E101&gt;10,"No",IF(E101&lt;-10,"No","Yes")))</f>
        <v>N/A</v>
      </c>
      <c r="G101" s="47">
        <v>1127602527</v>
      </c>
      <c r="H101" s="44" t="str">
        <f>IF($B101="N/A","N/A",IF(G101&gt;10,"No",IF(G101&lt;-10,"No","Yes")))</f>
        <v>N/A</v>
      </c>
      <c r="I101" s="12">
        <v>6.6879999999999997</v>
      </c>
      <c r="J101" s="12">
        <v>-0.41499999999999998</v>
      </c>
      <c r="K101" s="45" t="s">
        <v>739</v>
      </c>
      <c r="L101" s="9" t="str">
        <f t="shared" si="38"/>
        <v>Yes</v>
      </c>
    </row>
    <row r="102" spans="1:12" x14ac:dyDescent="0.2">
      <c r="A102" s="46" t="s">
        <v>456</v>
      </c>
      <c r="B102" s="35" t="s">
        <v>213</v>
      </c>
      <c r="C102" s="47">
        <v>0</v>
      </c>
      <c r="D102" s="44" t="str">
        <f>IF($B102="N/A","N/A",IF(C102&gt;10,"No",IF(C102&lt;-10,"No","Yes")))</f>
        <v>N/A</v>
      </c>
      <c r="E102" s="47">
        <v>0</v>
      </c>
      <c r="F102" s="44" t="str">
        <f>IF($B102="N/A","N/A",IF(E102&gt;10,"No",IF(E102&lt;-10,"No","Yes")))</f>
        <v>N/A</v>
      </c>
      <c r="G102" s="47">
        <v>0</v>
      </c>
      <c r="H102" s="44" t="str">
        <f>IF($B102="N/A","N/A",IF(G102&gt;10,"No",IF(G102&lt;-10,"No","Yes")))</f>
        <v>N/A</v>
      </c>
      <c r="I102" s="12" t="s">
        <v>1747</v>
      </c>
      <c r="J102" s="12" t="s">
        <v>1747</v>
      </c>
      <c r="K102" s="45" t="s">
        <v>739</v>
      </c>
      <c r="L102" s="9" t="str">
        <f t="shared" si="38"/>
        <v>N/A</v>
      </c>
    </row>
    <row r="103" spans="1:12" x14ac:dyDescent="0.2">
      <c r="A103" s="46" t="s">
        <v>457</v>
      </c>
      <c r="B103" s="35" t="s">
        <v>213</v>
      </c>
      <c r="C103" s="47">
        <v>64125915</v>
      </c>
      <c r="D103" s="44" t="str">
        <f>IF($B103="N/A","N/A",IF(C103&gt;10,"No",IF(C103&lt;-10,"No","Yes")))</f>
        <v>N/A</v>
      </c>
      <c r="E103" s="47">
        <v>33564693</v>
      </c>
      <c r="F103" s="44" t="str">
        <f>IF($B103="N/A","N/A",IF(E103&gt;10,"No",IF(E103&lt;-10,"No","Yes")))</f>
        <v>N/A</v>
      </c>
      <c r="G103" s="47">
        <v>51039880</v>
      </c>
      <c r="H103" s="44" t="str">
        <f>IF($B103="N/A","N/A",IF(G103&gt;10,"No",IF(G103&lt;-10,"No","Yes")))</f>
        <v>N/A</v>
      </c>
      <c r="I103" s="12">
        <v>-47.7</v>
      </c>
      <c r="J103" s="12">
        <v>52.06</v>
      </c>
      <c r="K103" s="45" t="s">
        <v>739</v>
      </c>
      <c r="L103" s="9" t="str">
        <f t="shared" si="38"/>
        <v>No</v>
      </c>
    </row>
    <row r="104" spans="1:12" x14ac:dyDescent="0.2">
      <c r="A104" s="46" t="s">
        <v>108</v>
      </c>
      <c r="B104" s="61" t="s">
        <v>295</v>
      </c>
      <c r="C104" s="8">
        <v>1.0104335334000001</v>
      </c>
      <c r="D104" s="44" t="str">
        <f>IF($B104="N/A","N/A",IF(C104&gt;2,"No",IF(C104&lt;0.9,"No","Yes")))</f>
        <v>Yes</v>
      </c>
      <c r="E104" s="8">
        <v>1.014058278</v>
      </c>
      <c r="F104" s="44" t="str">
        <f>IF($B104="N/A","N/A",IF(E104&gt;2,"No",IF(E104&lt;0.9,"No","Yes")))</f>
        <v>Yes</v>
      </c>
      <c r="G104" s="8">
        <v>1.0115400547</v>
      </c>
      <c r="H104" s="44" t="str">
        <f>IF($B104="N/A","N/A",IF(G104&gt;2,"No",IF(G104&lt;0.9,"No","Yes")))</f>
        <v>Yes</v>
      </c>
      <c r="I104" s="12">
        <v>0.35870000000000002</v>
      </c>
      <c r="J104" s="12">
        <v>-0.248</v>
      </c>
      <c r="K104" s="45" t="s">
        <v>739</v>
      </c>
      <c r="L104" s="9" t="str">
        <f t="shared" si="38"/>
        <v>Yes</v>
      </c>
    </row>
    <row r="105" spans="1:12" x14ac:dyDescent="0.2">
      <c r="A105" s="46" t="s">
        <v>458</v>
      </c>
      <c r="B105" s="61" t="s">
        <v>295</v>
      </c>
      <c r="C105" s="8">
        <v>0.9509544982</v>
      </c>
      <c r="D105" s="44" t="str">
        <f>IF($B105="N/A","N/A",IF(C105&gt;2,"No",IF(C105&lt;0.9,"No","Yes")))</f>
        <v>Yes</v>
      </c>
      <c r="E105" s="8">
        <v>0.97693360910000004</v>
      </c>
      <c r="F105" s="44" t="str">
        <f>IF($B105="N/A","N/A",IF(E105&gt;2,"No",IF(E105&lt;0.9,"No","Yes")))</f>
        <v>Yes</v>
      </c>
      <c r="G105" s="8">
        <v>0.97733746619999995</v>
      </c>
      <c r="H105" s="44" t="str">
        <f>IF($B105="N/A","N/A",IF(G105&gt;2,"No",IF(G105&lt;0.9,"No","Yes")))</f>
        <v>Yes</v>
      </c>
      <c r="I105" s="12">
        <v>2.7320000000000002</v>
      </c>
      <c r="J105" s="12">
        <v>4.1300000000000003E-2</v>
      </c>
      <c r="K105" s="45" t="s">
        <v>739</v>
      </c>
      <c r="L105" s="9" t="str">
        <f t="shared" si="38"/>
        <v>Yes</v>
      </c>
    </row>
    <row r="106" spans="1:12" x14ac:dyDescent="0.2">
      <c r="A106" s="46" t="s">
        <v>459</v>
      </c>
      <c r="B106" s="61" t="s">
        <v>295</v>
      </c>
      <c r="C106" s="8" t="s">
        <v>1747</v>
      </c>
      <c r="D106" s="44" t="str">
        <f>IF($B106="N/A","N/A",IF(C106&gt;2,"No",IF(C106&lt;0.9,"No","Yes")))</f>
        <v>No</v>
      </c>
      <c r="E106" s="8" t="s">
        <v>1747</v>
      </c>
      <c r="F106" s="44" t="str">
        <f>IF($B106="N/A","N/A",IF(E106&gt;2,"No",IF(E106&lt;0.9,"No","Yes")))</f>
        <v>No</v>
      </c>
      <c r="G106" s="8" t="s">
        <v>1747</v>
      </c>
      <c r="H106" s="44" t="str">
        <f>IF($B106="N/A","N/A",IF(G106&gt;2,"No",IF(G106&lt;0.9,"No","Yes")))</f>
        <v>No</v>
      </c>
      <c r="I106" s="12" t="s">
        <v>1747</v>
      </c>
      <c r="J106" s="12" t="s">
        <v>1747</v>
      </c>
      <c r="K106" s="45" t="s">
        <v>739</v>
      </c>
      <c r="L106" s="9" t="str">
        <f t="shared" si="38"/>
        <v>N/A</v>
      </c>
    </row>
    <row r="107" spans="1:12" x14ac:dyDescent="0.2">
      <c r="A107" s="46" t="s">
        <v>460</v>
      </c>
      <c r="B107" s="61" t="s">
        <v>295</v>
      </c>
      <c r="C107" s="8">
        <v>1.5960688700000001</v>
      </c>
      <c r="D107" s="44" t="str">
        <f>IF($B107="N/A","N/A",IF(C107&gt;2,"No",IF(C107&lt;0.9,"No","Yes")))</f>
        <v>Yes</v>
      </c>
      <c r="E107" s="8">
        <v>1.7918359522</v>
      </c>
      <c r="F107" s="44" t="str">
        <f>IF($B107="N/A","N/A",IF(E107&gt;2,"No",IF(E107&lt;0.9,"No","Yes")))</f>
        <v>Yes</v>
      </c>
      <c r="G107" s="8">
        <v>1.7502109619999999</v>
      </c>
      <c r="H107" s="44" t="str">
        <f>IF($B107="N/A","N/A",IF(G107&gt;2,"No",IF(G107&lt;0.9,"No","Yes")))</f>
        <v>Yes</v>
      </c>
      <c r="I107" s="12">
        <v>12.27</v>
      </c>
      <c r="J107" s="12">
        <v>-2.3199999999999998</v>
      </c>
      <c r="K107" s="45" t="s">
        <v>739</v>
      </c>
      <c r="L107" s="9" t="str">
        <f t="shared" si="38"/>
        <v>Yes</v>
      </c>
    </row>
    <row r="108" spans="1:12" x14ac:dyDescent="0.2">
      <c r="A108" s="46" t="s">
        <v>1286</v>
      </c>
      <c r="B108" s="35" t="s">
        <v>213</v>
      </c>
      <c r="C108" s="47">
        <v>121.86195865000001</v>
      </c>
      <c r="D108" s="44" t="str">
        <f>IF($B108="N/A","N/A",IF(C108&gt;10,"No",IF(C108&lt;-10,"No","Yes")))</f>
        <v>N/A</v>
      </c>
      <c r="E108" s="47">
        <v>130.53203913999999</v>
      </c>
      <c r="F108" s="44" t="str">
        <f>IF($B108="N/A","N/A",IF(E108&gt;10,"No",IF(E108&lt;-10,"No","Yes")))</f>
        <v>N/A</v>
      </c>
      <c r="G108" s="47">
        <v>130.96341057000001</v>
      </c>
      <c r="H108" s="44" t="str">
        <f>IF($B108="N/A","N/A",IF(G108&gt;10,"No",IF(G108&lt;-10,"No","Yes")))</f>
        <v>N/A</v>
      </c>
      <c r="I108" s="12">
        <v>7.1150000000000002</v>
      </c>
      <c r="J108" s="12">
        <v>0.33050000000000002</v>
      </c>
      <c r="K108" s="45" t="s">
        <v>739</v>
      </c>
      <c r="L108" s="9" t="str">
        <f t="shared" si="38"/>
        <v>Yes</v>
      </c>
    </row>
    <row r="109" spans="1:12" x14ac:dyDescent="0.2">
      <c r="A109" s="46" t="s">
        <v>1287</v>
      </c>
      <c r="B109" s="35" t="s">
        <v>213</v>
      </c>
      <c r="C109" s="47">
        <v>126.5580794</v>
      </c>
      <c r="D109" s="44" t="str">
        <f>IF($B109="N/A","N/A",IF(C109&gt;10,"No",IF(C109&lt;-10,"No","Yes")))</f>
        <v>N/A</v>
      </c>
      <c r="E109" s="47">
        <v>132.82401654</v>
      </c>
      <c r="F109" s="44" t="str">
        <f>IF($B109="N/A","N/A",IF(E109&gt;10,"No",IF(E109&lt;-10,"No","Yes")))</f>
        <v>N/A</v>
      </c>
      <c r="G109" s="47">
        <v>131.09087299999999</v>
      </c>
      <c r="H109" s="44" t="str">
        <f>IF($B109="N/A","N/A",IF(G109&gt;10,"No",IF(G109&lt;-10,"No","Yes")))</f>
        <v>N/A</v>
      </c>
      <c r="I109" s="12">
        <v>4.9509999999999996</v>
      </c>
      <c r="J109" s="12">
        <v>-1.3</v>
      </c>
      <c r="K109" s="45" t="s">
        <v>739</v>
      </c>
      <c r="L109" s="9" t="str">
        <f t="shared" si="38"/>
        <v>Yes</v>
      </c>
    </row>
    <row r="110" spans="1:12" x14ac:dyDescent="0.2">
      <c r="A110" s="46" t="s">
        <v>1288</v>
      </c>
      <c r="B110" s="35" t="s">
        <v>213</v>
      </c>
      <c r="C110" s="47" t="s">
        <v>1747</v>
      </c>
      <c r="D110" s="44" t="str">
        <f>IF($B110="N/A","N/A",IF(C110&gt;10,"No",IF(C110&lt;-10,"No","Yes")))</f>
        <v>N/A</v>
      </c>
      <c r="E110" s="47" t="s">
        <v>1747</v>
      </c>
      <c r="F110" s="44" t="str">
        <f>IF($B110="N/A","N/A",IF(E110&gt;10,"No",IF(E110&lt;-10,"No","Yes")))</f>
        <v>N/A</v>
      </c>
      <c r="G110" s="47" t="s">
        <v>1747</v>
      </c>
      <c r="H110" s="44" t="str">
        <f>IF($B110="N/A","N/A",IF(G110&gt;10,"No",IF(G110&lt;-10,"No","Yes")))</f>
        <v>N/A</v>
      </c>
      <c r="I110" s="12" t="s">
        <v>1747</v>
      </c>
      <c r="J110" s="12" t="s">
        <v>1747</v>
      </c>
      <c r="K110" s="45" t="s">
        <v>739</v>
      </c>
      <c r="L110" s="9" t="str">
        <f t="shared" si="38"/>
        <v>N/A</v>
      </c>
    </row>
    <row r="111" spans="1:12" x14ac:dyDescent="0.2">
      <c r="A111" s="46" t="s">
        <v>1289</v>
      </c>
      <c r="B111" s="35" t="s">
        <v>213</v>
      </c>
      <c r="C111" s="47">
        <v>75.421046317999995</v>
      </c>
      <c r="D111" s="44" t="str">
        <f>IF($B111="N/A","N/A",IF(C111&gt;10,"No",IF(C111&lt;-10,"No","Yes")))</f>
        <v>N/A</v>
      </c>
      <c r="E111" s="47">
        <v>82.497518783999993</v>
      </c>
      <c r="F111" s="44" t="str">
        <f>IF($B111="N/A","N/A",IF(E111&gt;10,"No",IF(E111&lt;-10,"No","Yes")))</f>
        <v>N/A</v>
      </c>
      <c r="G111" s="47">
        <v>128.18422004000001</v>
      </c>
      <c r="H111" s="44" t="str">
        <f>IF($B111="N/A","N/A",IF(G111&gt;10,"No",IF(G111&lt;-10,"No","Yes")))</f>
        <v>N/A</v>
      </c>
      <c r="I111" s="12">
        <v>9.3829999999999991</v>
      </c>
      <c r="J111" s="12">
        <v>55.38</v>
      </c>
      <c r="K111" s="45" t="s">
        <v>739</v>
      </c>
      <c r="L111" s="9" t="str">
        <f t="shared" si="38"/>
        <v>No</v>
      </c>
    </row>
    <row r="112" spans="1:12" x14ac:dyDescent="0.2">
      <c r="A112" s="46" t="s">
        <v>325</v>
      </c>
      <c r="B112" s="48" t="s">
        <v>296</v>
      </c>
      <c r="C112" s="8">
        <v>98.396523032999994</v>
      </c>
      <c r="D112" s="44" t="str">
        <f>IF(OR($B112="N/A",$C112="N/A"),"N/A",IF(C112&gt;98,"Yes","No"))</f>
        <v>Yes</v>
      </c>
      <c r="E112" s="8">
        <v>98.027404589</v>
      </c>
      <c r="F112" s="44" t="str">
        <f>IF(OR($B112="N/A",$E112="N/A"),"N/A",IF(E112&gt;98,"Yes","No"))</f>
        <v>Yes</v>
      </c>
      <c r="G112" s="8">
        <v>97.915660219000003</v>
      </c>
      <c r="H112" s="44" t="str">
        <f t="shared" ref="H112:H115" si="39">IF($B112="N/A","N/A",IF(G112&gt;98,"Yes","No"))</f>
        <v>No</v>
      </c>
      <c r="I112" s="12">
        <v>-0.375</v>
      </c>
      <c r="J112" s="12">
        <v>-0.114</v>
      </c>
      <c r="K112" s="45" t="s">
        <v>739</v>
      </c>
      <c r="L112" s="9" t="str">
        <f>IF(J112="Div by 0", "N/A", IF(OR(J112="N/A",K112="N/A"),"N/A", IF(J112&gt;VALUE(MID(K112,1,2)), "No", IF(J112&lt;-1*VALUE(MID(K112,1,2)), "No", "Yes"))))</f>
        <v>Yes</v>
      </c>
    </row>
    <row r="113" spans="1:12" x14ac:dyDescent="0.2">
      <c r="A113" s="46" t="s">
        <v>461</v>
      </c>
      <c r="B113" s="48" t="s">
        <v>296</v>
      </c>
      <c r="C113" s="8">
        <v>98.327697823999998</v>
      </c>
      <c r="D113" s="44" t="str">
        <f t="shared" ref="D113:D115" si="40">IF(OR($B113="N/A",$C113="N/A"),"N/A",IF(C113&gt;98,"Yes","No"))</f>
        <v>Yes</v>
      </c>
      <c r="E113" s="8">
        <v>97.987340360999994</v>
      </c>
      <c r="F113" s="44" t="str">
        <f t="shared" ref="F113:F115" si="41">IF(OR($B113="N/A",$E113="N/A"),"N/A",IF(E113&gt;98,"Yes","No"))</f>
        <v>No</v>
      </c>
      <c r="G113" s="8">
        <v>97.908963338999996</v>
      </c>
      <c r="H113" s="44" t="str">
        <f t="shared" si="39"/>
        <v>No</v>
      </c>
      <c r="I113" s="12">
        <v>-0.34599999999999997</v>
      </c>
      <c r="J113" s="12">
        <v>-0.08</v>
      </c>
      <c r="K113" s="45" t="s">
        <v>739</v>
      </c>
      <c r="L113" s="9" t="str">
        <f t="shared" ref="L113:L115" si="42">IF(J113="Div by 0", "N/A", IF(OR(J113="N/A",K113="N/A"),"N/A", IF(J113&gt;VALUE(MID(K113,1,2)), "No", IF(J113&lt;-1*VALUE(MID(K113,1,2)), "No", "Yes"))))</f>
        <v>Yes</v>
      </c>
    </row>
    <row r="114" spans="1:12" x14ac:dyDescent="0.2">
      <c r="A114" s="46" t="s">
        <v>462</v>
      </c>
      <c r="B114" s="48" t="s">
        <v>296</v>
      </c>
      <c r="C114" s="8" t="s">
        <v>1747</v>
      </c>
      <c r="D114" s="44" t="str">
        <f t="shared" si="40"/>
        <v>Yes</v>
      </c>
      <c r="E114" s="8" t="s">
        <v>1747</v>
      </c>
      <c r="F114" s="44" t="str">
        <f t="shared" si="41"/>
        <v>Yes</v>
      </c>
      <c r="G114" s="8" t="s">
        <v>1747</v>
      </c>
      <c r="H114" s="44" t="str">
        <f t="shared" si="39"/>
        <v>Yes</v>
      </c>
      <c r="I114" s="12" t="s">
        <v>1747</v>
      </c>
      <c r="J114" s="12" t="s">
        <v>1747</v>
      </c>
      <c r="K114" s="45" t="s">
        <v>739</v>
      </c>
      <c r="L114" s="9" t="str">
        <f t="shared" si="42"/>
        <v>N/A</v>
      </c>
    </row>
    <row r="115" spans="1:12" x14ac:dyDescent="0.2">
      <c r="A115" s="46" t="s">
        <v>463</v>
      </c>
      <c r="B115" s="48" t="s">
        <v>296</v>
      </c>
      <c r="C115" s="8">
        <v>98.718330848999997</v>
      </c>
      <c r="D115" s="44" t="str">
        <f t="shared" si="40"/>
        <v>Yes</v>
      </c>
      <c r="E115" s="8">
        <v>98.465001216999994</v>
      </c>
      <c r="F115" s="44" t="str">
        <f t="shared" si="41"/>
        <v>Yes</v>
      </c>
      <c r="G115" s="8">
        <v>97.199170124000005</v>
      </c>
      <c r="H115" s="44" t="str">
        <f t="shared" si="39"/>
        <v>No</v>
      </c>
      <c r="I115" s="12">
        <v>-0.25700000000000001</v>
      </c>
      <c r="J115" s="12">
        <v>-1.29</v>
      </c>
      <c r="K115" s="45" t="s">
        <v>739</v>
      </c>
      <c r="L115" s="9" t="str">
        <f t="shared" si="42"/>
        <v>Yes</v>
      </c>
    </row>
    <row r="116" spans="1:12" x14ac:dyDescent="0.2">
      <c r="A116" s="3" t="s">
        <v>464</v>
      </c>
      <c r="B116" s="48" t="s">
        <v>213</v>
      </c>
      <c r="C116" s="50">
        <v>920946</v>
      </c>
      <c r="D116" s="44" t="str">
        <f>IF($B116="N/A","N/A",IF(C116&gt;10,"No",IF(C116&lt;-10,"No","Yes")))</f>
        <v>N/A</v>
      </c>
      <c r="E116" s="50">
        <v>933044</v>
      </c>
      <c r="F116" s="44" t="str">
        <f>IF($B116="N/A","N/A",IF(E116&gt;10,"No",IF(E116&lt;-10,"No","Yes")))</f>
        <v>N/A</v>
      </c>
      <c r="G116" s="50">
        <v>937095</v>
      </c>
      <c r="H116" s="44" t="str">
        <f>IF($B116="N/A","N/A",IF(G116&gt;10,"No",IF(G116&lt;-10,"No","Yes")))</f>
        <v>N/A</v>
      </c>
      <c r="I116" s="12">
        <v>1.3140000000000001</v>
      </c>
      <c r="J116" s="12">
        <v>0.43419999999999997</v>
      </c>
      <c r="K116" s="48" t="s">
        <v>739</v>
      </c>
      <c r="L116" s="9" t="str">
        <f>IF(J116="Div by 0", "N/A", IF(OR(J116="N/A",K116="N/A"),"N/A", IF(J116&gt;VALUE(MID(K116,1,2)), "No", IF(J116&lt;-1*VALUE(MID(K116,1,2)), "No", "Yes"))))</f>
        <v>Yes</v>
      </c>
    </row>
    <row r="117" spans="1:12" x14ac:dyDescent="0.2">
      <c r="A117" s="3" t="s">
        <v>211</v>
      </c>
      <c r="B117" s="48" t="s">
        <v>213</v>
      </c>
      <c r="C117" s="8">
        <v>76.084265526999999</v>
      </c>
      <c r="D117" s="44" t="str">
        <f>IF($B117="N/A","N/A",IF(C117&gt;10,"No",IF(C117&lt;-10,"No","Yes")))</f>
        <v>N/A</v>
      </c>
      <c r="E117" s="8">
        <v>76.311299360000007</v>
      </c>
      <c r="F117" s="44" t="str">
        <f>IF($B117="N/A","N/A",IF(E117&gt;10,"No",IF(E117&lt;-10,"No","Yes")))</f>
        <v>N/A</v>
      </c>
      <c r="G117" s="8">
        <v>76.569718117999997</v>
      </c>
      <c r="H117" s="44" t="str">
        <f>IF($B117="N/A","N/A",IF(G117&gt;10,"No",IF(G117&lt;-10,"No","Yes")))</f>
        <v>N/A</v>
      </c>
      <c r="I117" s="12">
        <v>0.2984</v>
      </c>
      <c r="J117" s="12">
        <v>0.33860000000000001</v>
      </c>
      <c r="K117" s="48" t="s">
        <v>739</v>
      </c>
      <c r="L117" s="9" t="str">
        <f>IF(J117="Div by 0", "N/A", IF(OR(J117="N/A",K117="N/A"),"N/A", IF(J117&gt;VALUE(MID(K117,1,2)), "No", IF(J117&lt;-1*VALUE(MID(K117,1,2)), "No", "Yes"))))</f>
        <v>Yes</v>
      </c>
    </row>
    <row r="118" spans="1:12" x14ac:dyDescent="0.2">
      <c r="A118" s="4" t="s">
        <v>1628</v>
      </c>
      <c r="B118" s="48" t="s">
        <v>213</v>
      </c>
      <c r="C118" s="14">
        <v>0</v>
      </c>
      <c r="D118" s="11" t="str">
        <f>IF($B118="N/A","N/A",IF(C118&gt;10,"No",IF(C118&lt;-10,"No","Yes")))</f>
        <v>N/A</v>
      </c>
      <c r="E118" s="14">
        <v>0</v>
      </c>
      <c r="F118" s="11" t="str">
        <f>IF($B118="N/A","N/A",IF(E118&gt;10,"No",IF(E118&lt;-10,"No","Yes")))</f>
        <v>N/A</v>
      </c>
      <c r="G118" s="14">
        <v>0</v>
      </c>
      <c r="H118" s="11" t="str">
        <f>IF($B118="N/A","N/A",IF(G118&gt;10,"No",IF(G118&lt;-10,"No","Yes")))</f>
        <v>N/A</v>
      </c>
      <c r="I118" s="57" t="s">
        <v>1747</v>
      </c>
      <c r="J118" s="57" t="s">
        <v>1747</v>
      </c>
      <c r="K118" s="48" t="s">
        <v>739</v>
      </c>
      <c r="L118" s="9" t="str">
        <f>IF(J118="Div by 0", "N/A", IF(K118="N/A","N/A", IF(J118&gt;VALUE(MID(K118,1,2)), "No", IF(J118&lt;-1*VALUE(MID(K118,1,2)), "No", "Yes"))))</f>
        <v>N/A</v>
      </c>
    </row>
    <row r="119" spans="1:12" x14ac:dyDescent="0.2">
      <c r="A119" s="4" t="s">
        <v>1629</v>
      </c>
      <c r="B119" s="48" t="s">
        <v>213</v>
      </c>
      <c r="C119" s="14">
        <v>0</v>
      </c>
      <c r="D119" s="11" t="str">
        <f>IF($B119="N/A","N/A",IF(C119&gt;10,"No",IF(C119&lt;-10,"No","Yes")))</f>
        <v>N/A</v>
      </c>
      <c r="E119" s="14">
        <v>0</v>
      </c>
      <c r="F119" s="11" t="str">
        <f>IF($B119="N/A","N/A",IF(E119&gt;10,"No",IF(E119&lt;-10,"No","Yes")))</f>
        <v>N/A</v>
      </c>
      <c r="G119" s="14">
        <v>0</v>
      </c>
      <c r="H119" s="11" t="str">
        <f>IF($B119="N/A","N/A",IF(G119&gt;10,"No",IF(G119&lt;-10,"No","Yes")))</f>
        <v>N/A</v>
      </c>
      <c r="I119" s="57" t="s">
        <v>1747</v>
      </c>
      <c r="J119" s="57" t="s">
        <v>1747</v>
      </c>
      <c r="K119" s="48" t="s">
        <v>739</v>
      </c>
      <c r="L119" s="9" t="str">
        <f>IF(J119="Div by 0", "N/A", IF(K119="N/A","N/A", IF(J119&gt;VALUE(MID(K119,1,2)), "No", IF(J119&lt;-1*VALUE(MID(K119,1,2)), "No", "Yes"))))</f>
        <v>N/A</v>
      </c>
    </row>
    <row r="120" spans="1:12" x14ac:dyDescent="0.2">
      <c r="A120" s="4" t="s">
        <v>1630</v>
      </c>
      <c r="B120" s="48" t="s">
        <v>213</v>
      </c>
      <c r="C120" s="1">
        <v>0</v>
      </c>
      <c r="D120" s="11" t="str">
        <f>IF($B120="N/A","N/A",IF(C120&gt;10,"No",IF(C120&lt;-10,"No","Yes")))</f>
        <v>N/A</v>
      </c>
      <c r="E120" s="1">
        <v>0</v>
      </c>
      <c r="F120" s="11" t="str">
        <f>IF($B120="N/A","N/A",IF(E120&gt;10,"No",IF(E120&lt;-10,"No","Yes")))</f>
        <v>N/A</v>
      </c>
      <c r="G120" s="1">
        <v>0</v>
      </c>
      <c r="H120" s="11" t="str">
        <f>IF($B120="N/A","N/A",IF(G120&gt;10,"No",IF(G120&lt;-10,"No","Yes")))</f>
        <v>N/A</v>
      </c>
      <c r="I120" s="57" t="s">
        <v>1747</v>
      </c>
      <c r="J120" s="57" t="s">
        <v>1747</v>
      </c>
      <c r="K120" s="48" t="s">
        <v>739</v>
      </c>
      <c r="L120" s="9" t="str">
        <f>IF(J120="Div by 0", "N/A", IF(K120="N/A","N/A", IF(J120&gt;VALUE(MID(K120,1,2)), "No", IF(J120&lt;-1*VALUE(MID(K120,1,2)), "No", "Yes"))))</f>
        <v>N/A</v>
      </c>
    </row>
    <row r="121" spans="1:12" x14ac:dyDescent="0.2">
      <c r="A121" s="4" t="s">
        <v>1631</v>
      </c>
      <c r="B121" s="5" t="s">
        <v>213</v>
      </c>
      <c r="C121" s="1">
        <v>0</v>
      </c>
      <c r="D121" s="9" t="str">
        <f t="shared" ref="D121:H134" si="43">IF($B121="N/A","N/A",IF(C121&lt;0,"No","Yes"))</f>
        <v>N/A</v>
      </c>
      <c r="E121" s="1">
        <v>0</v>
      </c>
      <c r="F121" s="9" t="str">
        <f t="shared" si="43"/>
        <v>N/A</v>
      </c>
      <c r="G121" s="1">
        <v>0</v>
      </c>
      <c r="H121" s="9" t="str">
        <f t="shared" si="43"/>
        <v>N/A</v>
      </c>
      <c r="I121" s="57" t="s">
        <v>1747</v>
      </c>
      <c r="J121" s="57" t="s">
        <v>1747</v>
      </c>
      <c r="K121" s="5" t="s">
        <v>739</v>
      </c>
      <c r="L121" s="9" t="str">
        <f t="shared" ref="L121:L142" si="44">IF(J121="Div by 0", "N/A", IF(OR(J121="N/A",K121="N/A"),"N/A", IF(J121&gt;VALUE(MID(K121,1,2)), "No", IF(J121&lt;-1*VALUE(MID(K121,1,2)), "No", "Yes"))))</f>
        <v>N/A</v>
      </c>
    </row>
    <row r="122" spans="1:12" x14ac:dyDescent="0.2">
      <c r="A122" s="4" t="s">
        <v>1632</v>
      </c>
      <c r="B122" s="5" t="s">
        <v>213</v>
      </c>
      <c r="C122" s="1">
        <v>0</v>
      </c>
      <c r="D122" s="9" t="str">
        <f t="shared" si="43"/>
        <v>N/A</v>
      </c>
      <c r="E122" s="1">
        <v>0</v>
      </c>
      <c r="F122" s="9" t="str">
        <f t="shared" si="43"/>
        <v>N/A</v>
      </c>
      <c r="G122" s="1">
        <v>0</v>
      </c>
      <c r="H122" s="9" t="str">
        <f t="shared" si="43"/>
        <v>N/A</v>
      </c>
      <c r="I122" s="57" t="s">
        <v>1747</v>
      </c>
      <c r="J122" s="57" t="s">
        <v>1747</v>
      </c>
      <c r="K122" s="5" t="s">
        <v>739</v>
      </c>
      <c r="L122" s="9" t="str">
        <f t="shared" si="44"/>
        <v>N/A</v>
      </c>
    </row>
    <row r="123" spans="1:12" x14ac:dyDescent="0.2">
      <c r="A123" s="4" t="s">
        <v>1633</v>
      </c>
      <c r="B123" s="5" t="s">
        <v>213</v>
      </c>
      <c r="C123" s="1">
        <v>0</v>
      </c>
      <c r="D123" s="9" t="str">
        <f t="shared" si="43"/>
        <v>N/A</v>
      </c>
      <c r="E123" s="1">
        <v>0</v>
      </c>
      <c r="F123" s="9" t="str">
        <f t="shared" si="43"/>
        <v>N/A</v>
      </c>
      <c r="G123" s="1">
        <v>0</v>
      </c>
      <c r="H123" s="9" t="str">
        <f t="shared" si="43"/>
        <v>N/A</v>
      </c>
      <c r="I123" s="57" t="s">
        <v>1747</v>
      </c>
      <c r="J123" s="57" t="s">
        <v>1747</v>
      </c>
      <c r="K123" s="5" t="s">
        <v>739</v>
      </c>
      <c r="L123" s="9" t="str">
        <f t="shared" si="44"/>
        <v>N/A</v>
      </c>
    </row>
    <row r="124" spans="1:12" x14ac:dyDescent="0.2">
      <c r="A124" s="4" t="s">
        <v>1634</v>
      </c>
      <c r="B124" s="5" t="s">
        <v>213</v>
      </c>
      <c r="C124" s="1">
        <v>0</v>
      </c>
      <c r="D124" s="9" t="str">
        <f t="shared" si="43"/>
        <v>N/A</v>
      </c>
      <c r="E124" s="1">
        <v>0</v>
      </c>
      <c r="F124" s="9" t="str">
        <f t="shared" si="43"/>
        <v>N/A</v>
      </c>
      <c r="G124" s="1">
        <v>0</v>
      </c>
      <c r="H124" s="9" t="str">
        <f t="shared" si="43"/>
        <v>N/A</v>
      </c>
      <c r="I124" s="57" t="s">
        <v>1747</v>
      </c>
      <c r="J124" s="57" t="s">
        <v>1747</v>
      </c>
      <c r="K124" s="5" t="s">
        <v>739</v>
      </c>
      <c r="L124" s="9" t="str">
        <f t="shared" si="44"/>
        <v>N/A</v>
      </c>
    </row>
    <row r="125" spans="1:12" x14ac:dyDescent="0.2">
      <c r="A125" s="2" t="s">
        <v>1635</v>
      </c>
      <c r="B125" s="5" t="s">
        <v>213</v>
      </c>
      <c r="C125" s="62">
        <v>0</v>
      </c>
      <c r="D125" s="9" t="str">
        <f t="shared" si="43"/>
        <v>N/A</v>
      </c>
      <c r="E125" s="62">
        <v>0</v>
      </c>
      <c r="F125" s="9" t="str">
        <f t="shared" si="43"/>
        <v>N/A</v>
      </c>
      <c r="G125" s="62">
        <v>0</v>
      </c>
      <c r="H125" s="9" t="str">
        <f t="shared" si="43"/>
        <v>N/A</v>
      </c>
      <c r="I125" s="12" t="s">
        <v>1747</v>
      </c>
      <c r="J125" s="12" t="s">
        <v>1747</v>
      </c>
      <c r="K125" s="48" t="s">
        <v>739</v>
      </c>
      <c r="L125" s="9" t="str">
        <f>IF(J125="Div by 0", "N/A", IF(OR(J125="N/A",K125="N/A"),"N/A", IF(J125&gt;VALUE(MID(K125,1,2)), "No", IF(J125&lt;-1*VALUE(MID(K125,1,2)), "No", "Yes"))))</f>
        <v>N/A</v>
      </c>
    </row>
    <row r="126" spans="1:12" ht="25.5" x14ac:dyDescent="0.2">
      <c r="A126" s="2" t="s">
        <v>1636</v>
      </c>
      <c r="B126" s="5" t="s">
        <v>213</v>
      </c>
      <c r="C126" s="62">
        <v>0</v>
      </c>
      <c r="D126" s="9" t="str">
        <f t="shared" si="43"/>
        <v>N/A</v>
      </c>
      <c r="E126" s="62">
        <v>0</v>
      </c>
      <c r="F126" s="9" t="str">
        <f t="shared" si="43"/>
        <v>N/A</v>
      </c>
      <c r="G126" s="62">
        <v>0</v>
      </c>
      <c r="H126" s="9" t="str">
        <f t="shared" si="43"/>
        <v>N/A</v>
      </c>
      <c r="I126" s="12" t="s">
        <v>1747</v>
      </c>
      <c r="J126" s="12" t="s">
        <v>1747</v>
      </c>
      <c r="K126" s="5" t="s">
        <v>739</v>
      </c>
      <c r="L126" s="9" t="str">
        <f t="shared" ref="L126:L129" si="45">IF(J126="Div by 0", "N/A", IF(OR(J126="N/A",K126="N/A"),"N/A", IF(J126&gt;VALUE(MID(K126,1,2)), "No", IF(J126&lt;-1*VALUE(MID(K126,1,2)), "No", "Yes"))))</f>
        <v>N/A</v>
      </c>
    </row>
    <row r="127" spans="1:12" ht="25.5" x14ac:dyDescent="0.2">
      <c r="A127" s="2" t="s">
        <v>1637</v>
      </c>
      <c r="B127" s="5" t="s">
        <v>213</v>
      </c>
      <c r="C127" s="62">
        <v>0</v>
      </c>
      <c r="D127" s="9" t="str">
        <f t="shared" si="43"/>
        <v>N/A</v>
      </c>
      <c r="E127" s="62">
        <v>0</v>
      </c>
      <c r="F127" s="9" t="str">
        <f t="shared" si="43"/>
        <v>N/A</v>
      </c>
      <c r="G127" s="62">
        <v>0</v>
      </c>
      <c r="H127" s="9" t="str">
        <f t="shared" si="43"/>
        <v>N/A</v>
      </c>
      <c r="I127" s="12" t="s">
        <v>1747</v>
      </c>
      <c r="J127" s="12" t="s">
        <v>1747</v>
      </c>
      <c r="K127" s="5" t="s">
        <v>739</v>
      </c>
      <c r="L127" s="9" t="str">
        <f t="shared" si="45"/>
        <v>N/A</v>
      </c>
    </row>
    <row r="128" spans="1:12" ht="25.5" x14ac:dyDescent="0.2">
      <c r="A128" s="2" t="s">
        <v>1638</v>
      </c>
      <c r="B128" s="5" t="s">
        <v>213</v>
      </c>
      <c r="C128" s="62">
        <v>0</v>
      </c>
      <c r="D128" s="9" t="str">
        <f t="shared" si="43"/>
        <v>N/A</v>
      </c>
      <c r="E128" s="62">
        <v>0</v>
      </c>
      <c r="F128" s="9" t="str">
        <f t="shared" si="43"/>
        <v>N/A</v>
      </c>
      <c r="G128" s="62">
        <v>0</v>
      </c>
      <c r="H128" s="9" t="str">
        <f t="shared" si="43"/>
        <v>N/A</v>
      </c>
      <c r="I128" s="12" t="s">
        <v>1747</v>
      </c>
      <c r="J128" s="12" t="s">
        <v>1747</v>
      </c>
      <c r="K128" s="5" t="s">
        <v>739</v>
      </c>
      <c r="L128" s="9" t="str">
        <f t="shared" si="45"/>
        <v>N/A</v>
      </c>
    </row>
    <row r="129" spans="1:12" ht="25.5" x14ac:dyDescent="0.2">
      <c r="A129" s="2" t="s">
        <v>1639</v>
      </c>
      <c r="B129" s="5" t="s">
        <v>213</v>
      </c>
      <c r="C129" s="62">
        <v>0</v>
      </c>
      <c r="D129" s="9" t="str">
        <f t="shared" si="43"/>
        <v>N/A</v>
      </c>
      <c r="E129" s="62">
        <v>0</v>
      </c>
      <c r="F129" s="9" t="str">
        <f t="shared" si="43"/>
        <v>N/A</v>
      </c>
      <c r="G129" s="62">
        <v>0</v>
      </c>
      <c r="H129" s="9" t="str">
        <f t="shared" si="43"/>
        <v>N/A</v>
      </c>
      <c r="I129" s="12" t="s">
        <v>1747</v>
      </c>
      <c r="J129" s="12" t="s">
        <v>1747</v>
      </c>
      <c r="K129" s="5" t="s">
        <v>739</v>
      </c>
      <c r="L129" s="9" t="str">
        <f t="shared" si="45"/>
        <v>N/A</v>
      </c>
    </row>
    <row r="130" spans="1:12" ht="25.5" x14ac:dyDescent="0.2">
      <c r="A130" s="2" t="s">
        <v>1640</v>
      </c>
      <c r="B130" s="5" t="s">
        <v>213</v>
      </c>
      <c r="C130" s="62" t="s">
        <v>1747</v>
      </c>
      <c r="D130" s="9" t="str">
        <f t="shared" si="43"/>
        <v>N/A</v>
      </c>
      <c r="E130" s="62" t="s">
        <v>1747</v>
      </c>
      <c r="F130" s="9" t="str">
        <f t="shared" si="43"/>
        <v>N/A</v>
      </c>
      <c r="G130" s="62" t="s">
        <v>1747</v>
      </c>
      <c r="H130" s="9" t="str">
        <f t="shared" si="43"/>
        <v>N/A</v>
      </c>
      <c r="I130" s="12" t="s">
        <v>1747</v>
      </c>
      <c r="J130" s="12" t="s">
        <v>1747</v>
      </c>
      <c r="K130" s="48" t="s">
        <v>739</v>
      </c>
      <c r="L130" s="9" t="str">
        <f>IF(J130="Div by 0", "N/A", IF(OR(J130="N/A",K130="N/A"),"N/A", IF(J130&gt;VALUE(MID(K130,1,2)), "No", IF(J130&lt;-1*VALUE(MID(K130,1,2)), "No", "Yes"))))</f>
        <v>N/A</v>
      </c>
    </row>
    <row r="131" spans="1:12" ht="25.5" x14ac:dyDescent="0.2">
      <c r="A131" s="2" t="s">
        <v>1641</v>
      </c>
      <c r="B131" s="5" t="s">
        <v>213</v>
      </c>
      <c r="C131" s="62" t="s">
        <v>1747</v>
      </c>
      <c r="D131" s="9" t="str">
        <f t="shared" si="43"/>
        <v>N/A</v>
      </c>
      <c r="E131" s="62" t="s">
        <v>1747</v>
      </c>
      <c r="F131" s="9" t="str">
        <f t="shared" si="43"/>
        <v>N/A</v>
      </c>
      <c r="G131" s="62" t="s">
        <v>1747</v>
      </c>
      <c r="H131" s="9" t="str">
        <f t="shared" si="43"/>
        <v>N/A</v>
      </c>
      <c r="I131" s="12" t="s">
        <v>1747</v>
      </c>
      <c r="J131" s="12" t="s">
        <v>1747</v>
      </c>
      <c r="K131" s="5" t="s">
        <v>739</v>
      </c>
      <c r="L131" s="9" t="str">
        <f t="shared" si="44"/>
        <v>N/A</v>
      </c>
    </row>
    <row r="132" spans="1:12" ht="25.5" x14ac:dyDescent="0.2">
      <c r="A132" s="2" t="s">
        <v>496</v>
      </c>
      <c r="B132" s="5" t="s">
        <v>213</v>
      </c>
      <c r="C132" s="62" t="s">
        <v>1747</v>
      </c>
      <c r="D132" s="9" t="str">
        <f t="shared" si="43"/>
        <v>N/A</v>
      </c>
      <c r="E132" s="62" t="s">
        <v>1747</v>
      </c>
      <c r="F132" s="9" t="str">
        <f t="shared" si="43"/>
        <v>N/A</v>
      </c>
      <c r="G132" s="62" t="s">
        <v>1747</v>
      </c>
      <c r="H132" s="9" t="str">
        <f t="shared" si="43"/>
        <v>N/A</v>
      </c>
      <c r="I132" s="12" t="s">
        <v>1747</v>
      </c>
      <c r="J132" s="12" t="s">
        <v>1747</v>
      </c>
      <c r="K132" s="5" t="s">
        <v>739</v>
      </c>
      <c r="L132" s="9" t="str">
        <f t="shared" si="44"/>
        <v>N/A</v>
      </c>
    </row>
    <row r="133" spans="1:12" ht="25.5" x14ac:dyDescent="0.2">
      <c r="A133" s="2" t="s">
        <v>497</v>
      </c>
      <c r="B133" s="5" t="s">
        <v>213</v>
      </c>
      <c r="C133" s="62" t="s">
        <v>1747</v>
      </c>
      <c r="D133" s="9" t="str">
        <f t="shared" si="43"/>
        <v>N/A</v>
      </c>
      <c r="E133" s="62" t="s">
        <v>1747</v>
      </c>
      <c r="F133" s="9" t="str">
        <f t="shared" si="43"/>
        <v>N/A</v>
      </c>
      <c r="G133" s="62" t="s">
        <v>1747</v>
      </c>
      <c r="H133" s="9" t="str">
        <f t="shared" si="43"/>
        <v>N/A</v>
      </c>
      <c r="I133" s="12" t="s">
        <v>1747</v>
      </c>
      <c r="J133" s="12" t="s">
        <v>1747</v>
      </c>
      <c r="K133" s="5" t="s">
        <v>739</v>
      </c>
      <c r="L133" s="9" t="str">
        <f t="shared" si="44"/>
        <v>N/A</v>
      </c>
    </row>
    <row r="134" spans="1:12" ht="25.5" x14ac:dyDescent="0.2">
      <c r="A134" s="2" t="s">
        <v>498</v>
      </c>
      <c r="B134" s="5" t="s">
        <v>213</v>
      </c>
      <c r="C134" s="62" t="s">
        <v>1747</v>
      </c>
      <c r="D134" s="9" t="str">
        <f t="shared" si="43"/>
        <v>N/A</v>
      </c>
      <c r="E134" s="62" t="s">
        <v>1747</v>
      </c>
      <c r="F134" s="9" t="str">
        <f t="shared" si="43"/>
        <v>N/A</v>
      </c>
      <c r="G134" s="62" t="s">
        <v>1747</v>
      </c>
      <c r="H134" s="9" t="str">
        <f t="shared" si="43"/>
        <v>N/A</v>
      </c>
      <c r="I134" s="12" t="s">
        <v>1747</v>
      </c>
      <c r="J134" s="12" t="s">
        <v>1747</v>
      </c>
      <c r="K134" s="5" t="s">
        <v>739</v>
      </c>
      <c r="L134" s="9" t="str">
        <f t="shared" si="44"/>
        <v>N/A</v>
      </c>
    </row>
    <row r="135" spans="1:12" ht="25.5" x14ac:dyDescent="0.2">
      <c r="A135" s="2" t="s">
        <v>499</v>
      </c>
      <c r="B135" s="35" t="s">
        <v>213</v>
      </c>
      <c r="C135" s="62" t="s">
        <v>1747</v>
      </c>
      <c r="D135" s="44" t="str">
        <f t="shared" ref="D135:D141" si="46">IF($B135="N/A","N/A",IF(C135&gt;10,"No",IF(C135&lt;-10,"No","Yes")))</f>
        <v>N/A</v>
      </c>
      <c r="E135" s="62" t="s">
        <v>1747</v>
      </c>
      <c r="F135" s="44" t="str">
        <f t="shared" ref="F135:F141" si="47">IF($B135="N/A","N/A",IF(E135&gt;10,"No",IF(E135&lt;-10,"No","Yes")))</f>
        <v>N/A</v>
      </c>
      <c r="G135" s="62" t="s">
        <v>1747</v>
      </c>
      <c r="H135" s="44" t="str">
        <f t="shared" ref="H135:H141" si="48">IF($B135="N/A","N/A",IF(G135&gt;10,"No",IF(G135&lt;-10,"No","Yes")))</f>
        <v>N/A</v>
      </c>
      <c r="I135" s="12" t="s">
        <v>1747</v>
      </c>
      <c r="J135" s="12" t="s">
        <v>1747</v>
      </c>
      <c r="K135" s="5" t="s">
        <v>739</v>
      </c>
      <c r="L135" s="9" t="str">
        <f t="shared" si="44"/>
        <v>N/A</v>
      </c>
    </row>
    <row r="136" spans="1:12" ht="25.5" x14ac:dyDescent="0.2">
      <c r="A136" s="2" t="s">
        <v>500</v>
      </c>
      <c r="B136" s="35" t="s">
        <v>213</v>
      </c>
      <c r="C136" s="62" t="s">
        <v>1747</v>
      </c>
      <c r="D136" s="44" t="str">
        <f t="shared" si="46"/>
        <v>N/A</v>
      </c>
      <c r="E136" s="62" t="s">
        <v>1747</v>
      </c>
      <c r="F136" s="44" t="str">
        <f t="shared" si="47"/>
        <v>N/A</v>
      </c>
      <c r="G136" s="62" t="s">
        <v>1747</v>
      </c>
      <c r="H136" s="44" t="str">
        <f t="shared" si="48"/>
        <v>N/A</v>
      </c>
      <c r="I136" s="12" t="s">
        <v>1747</v>
      </c>
      <c r="J136" s="12" t="s">
        <v>1747</v>
      </c>
      <c r="K136" s="5" t="s">
        <v>739</v>
      </c>
      <c r="L136" s="9" t="str">
        <f t="shared" si="44"/>
        <v>N/A</v>
      </c>
    </row>
    <row r="137" spans="1:12" ht="25.5" x14ac:dyDescent="0.2">
      <c r="A137" s="2" t="s">
        <v>501</v>
      </c>
      <c r="B137" s="35" t="s">
        <v>213</v>
      </c>
      <c r="C137" s="62" t="s">
        <v>1747</v>
      </c>
      <c r="D137" s="44" t="str">
        <f t="shared" si="46"/>
        <v>N/A</v>
      </c>
      <c r="E137" s="62" t="s">
        <v>1747</v>
      </c>
      <c r="F137" s="44" t="str">
        <f t="shared" si="47"/>
        <v>N/A</v>
      </c>
      <c r="G137" s="62" t="s">
        <v>1747</v>
      </c>
      <c r="H137" s="44" t="str">
        <f t="shared" si="48"/>
        <v>N/A</v>
      </c>
      <c r="I137" s="12" t="s">
        <v>1747</v>
      </c>
      <c r="J137" s="12" t="s">
        <v>1747</v>
      </c>
      <c r="K137" s="5" t="s">
        <v>739</v>
      </c>
      <c r="L137" s="9" t="str">
        <f t="shared" si="44"/>
        <v>N/A</v>
      </c>
    </row>
    <row r="138" spans="1:12" ht="25.5" x14ac:dyDescent="0.2">
      <c r="A138" s="2" t="s">
        <v>502</v>
      </c>
      <c r="B138" s="35" t="s">
        <v>213</v>
      </c>
      <c r="C138" s="62" t="s">
        <v>1747</v>
      </c>
      <c r="D138" s="44" t="str">
        <f t="shared" si="46"/>
        <v>N/A</v>
      </c>
      <c r="E138" s="62" t="s">
        <v>1747</v>
      </c>
      <c r="F138" s="44" t="str">
        <f t="shared" si="47"/>
        <v>N/A</v>
      </c>
      <c r="G138" s="62" t="s">
        <v>1747</v>
      </c>
      <c r="H138" s="44" t="str">
        <f t="shared" si="48"/>
        <v>N/A</v>
      </c>
      <c r="I138" s="12" t="s">
        <v>1747</v>
      </c>
      <c r="J138" s="12" t="s">
        <v>1747</v>
      </c>
      <c r="K138" s="5" t="s">
        <v>739</v>
      </c>
      <c r="L138" s="9" t="str">
        <f t="shared" si="44"/>
        <v>N/A</v>
      </c>
    </row>
    <row r="139" spans="1:12" ht="25.5" x14ac:dyDescent="0.2">
      <c r="A139" s="2" t="s">
        <v>503</v>
      </c>
      <c r="B139" s="35" t="s">
        <v>213</v>
      </c>
      <c r="C139" s="62" t="s">
        <v>1747</v>
      </c>
      <c r="D139" s="44" t="str">
        <f t="shared" si="46"/>
        <v>N/A</v>
      </c>
      <c r="E139" s="62" t="s">
        <v>1747</v>
      </c>
      <c r="F139" s="44" t="str">
        <f t="shared" si="47"/>
        <v>N/A</v>
      </c>
      <c r="G139" s="62" t="s">
        <v>1747</v>
      </c>
      <c r="H139" s="44" t="str">
        <f t="shared" si="48"/>
        <v>N/A</v>
      </c>
      <c r="I139" s="12" t="s">
        <v>1747</v>
      </c>
      <c r="J139" s="12" t="s">
        <v>1747</v>
      </c>
      <c r="K139" s="5" t="s">
        <v>739</v>
      </c>
      <c r="L139" s="9" t="str">
        <f t="shared" si="44"/>
        <v>N/A</v>
      </c>
    </row>
    <row r="140" spans="1:12" ht="25.5" x14ac:dyDescent="0.2">
      <c r="A140" s="2" t="s">
        <v>504</v>
      </c>
      <c r="B140" s="35" t="s">
        <v>213</v>
      </c>
      <c r="C140" s="62" t="s">
        <v>1747</v>
      </c>
      <c r="D140" s="44" t="str">
        <f t="shared" si="46"/>
        <v>N/A</v>
      </c>
      <c r="E140" s="62" t="s">
        <v>1747</v>
      </c>
      <c r="F140" s="44" t="str">
        <f t="shared" si="47"/>
        <v>N/A</v>
      </c>
      <c r="G140" s="62" t="s">
        <v>1747</v>
      </c>
      <c r="H140" s="44" t="str">
        <f t="shared" si="48"/>
        <v>N/A</v>
      </c>
      <c r="I140" s="12" t="s">
        <v>1747</v>
      </c>
      <c r="J140" s="12" t="s">
        <v>1747</v>
      </c>
      <c r="K140" s="5" t="s">
        <v>739</v>
      </c>
      <c r="L140" s="9" t="str">
        <f t="shared" si="44"/>
        <v>N/A</v>
      </c>
    </row>
    <row r="141" spans="1:12" ht="25.5" x14ac:dyDescent="0.2">
      <c r="A141" s="2" t="s">
        <v>505</v>
      </c>
      <c r="B141" s="35" t="s">
        <v>213</v>
      </c>
      <c r="C141" s="62" t="s">
        <v>1747</v>
      </c>
      <c r="D141" s="44" t="str">
        <f t="shared" si="46"/>
        <v>N/A</v>
      </c>
      <c r="E141" s="62" t="s">
        <v>1747</v>
      </c>
      <c r="F141" s="44" t="str">
        <f t="shared" si="47"/>
        <v>N/A</v>
      </c>
      <c r="G141" s="62" t="s">
        <v>1747</v>
      </c>
      <c r="H141" s="44" t="str">
        <f t="shared" si="48"/>
        <v>N/A</v>
      </c>
      <c r="I141" s="12" t="s">
        <v>1747</v>
      </c>
      <c r="J141" s="12" t="s">
        <v>1747</v>
      </c>
      <c r="K141" s="5" t="s">
        <v>739</v>
      </c>
      <c r="L141" s="9" t="str">
        <f t="shared" si="44"/>
        <v>N/A</v>
      </c>
    </row>
    <row r="142" spans="1:12" ht="25.5" x14ac:dyDescent="0.2">
      <c r="A142" s="2" t="s">
        <v>506</v>
      </c>
      <c r="B142" s="35" t="s">
        <v>213</v>
      </c>
      <c r="C142" s="62" t="s">
        <v>1747</v>
      </c>
      <c r="D142" s="9" t="str">
        <f t="shared" ref="D142" si="49">IF($B142="N/A","N/A",IF(C142&lt;0,"No","Yes"))</f>
        <v>N/A</v>
      </c>
      <c r="E142" s="62" t="s">
        <v>1747</v>
      </c>
      <c r="F142" s="9" t="str">
        <f t="shared" ref="F142" si="50">IF($B142="N/A","N/A",IF(E142&lt;0,"No","Yes"))</f>
        <v>N/A</v>
      </c>
      <c r="G142" s="62" t="s">
        <v>1747</v>
      </c>
      <c r="H142" s="9" t="str">
        <f t="shared" ref="H142" si="51">IF($B142="N/A","N/A",IF(G142&lt;0,"No","Yes"))</f>
        <v>N/A</v>
      </c>
      <c r="I142" s="12" t="s">
        <v>1747</v>
      </c>
      <c r="J142" s="12" t="s">
        <v>1747</v>
      </c>
      <c r="K142" s="5" t="s">
        <v>739</v>
      </c>
      <c r="L142" s="9" t="str">
        <f t="shared" si="44"/>
        <v>N/A</v>
      </c>
    </row>
    <row r="143" spans="1:12" x14ac:dyDescent="0.2">
      <c r="A143" s="3" t="s">
        <v>736</v>
      </c>
      <c r="B143" s="35" t="s">
        <v>213</v>
      </c>
      <c r="C143" s="14">
        <v>22384147</v>
      </c>
      <c r="D143" s="44" t="str">
        <f>IF($B143="N/A","N/A",IF(C143&gt;10,"No",IF(C143&lt;-10,"No","Yes")))</f>
        <v>N/A</v>
      </c>
      <c r="E143" s="14">
        <v>5976883</v>
      </c>
      <c r="F143" s="44" t="str">
        <f>IF($B143="N/A","N/A",IF(E143&gt;10,"No",IF(E143&lt;-10,"No","Yes")))</f>
        <v>N/A</v>
      </c>
      <c r="G143" s="14">
        <v>5458502</v>
      </c>
      <c r="H143" s="44" t="str">
        <f>IF($B143="N/A","N/A",IF(G143&gt;10,"No",IF(G143&lt;-10,"No","Yes")))</f>
        <v>N/A</v>
      </c>
      <c r="I143" s="12">
        <v>-73.3</v>
      </c>
      <c r="J143" s="12">
        <v>-8.67</v>
      </c>
      <c r="K143" s="45" t="s">
        <v>739</v>
      </c>
      <c r="L143" s="9" t="str">
        <f>IF(J143="Div by 0", "N/A", IF(K143="N/A","N/A", IF(J143&gt;VALUE(MID(K143,1,2)), "No", IF(J143&lt;-1*VALUE(MID(K143,1,2)), "No", "Yes"))))</f>
        <v>Yes</v>
      </c>
    </row>
    <row r="144" spans="1:12" x14ac:dyDescent="0.2">
      <c r="A144" s="3" t="s">
        <v>737</v>
      </c>
      <c r="B144" s="35" t="s">
        <v>213</v>
      </c>
      <c r="C144" s="1">
        <v>79006</v>
      </c>
      <c r="D144" s="44" t="str">
        <f>IF($B144="N/A","N/A",IF(C144&gt;10,"No",IF(C144&lt;-10,"No","Yes")))</f>
        <v>N/A</v>
      </c>
      <c r="E144" s="1">
        <v>46427</v>
      </c>
      <c r="F144" s="44" t="str">
        <f>IF($B144="N/A","N/A",IF(E144&gt;10,"No",IF(E144&lt;-10,"No","Yes")))</f>
        <v>N/A</v>
      </c>
      <c r="G144" s="1">
        <v>44079</v>
      </c>
      <c r="H144" s="44" t="str">
        <f>IF($B144="N/A","N/A",IF(G144&gt;10,"No",IF(G144&lt;-10,"No","Yes")))</f>
        <v>N/A</v>
      </c>
      <c r="I144" s="12">
        <v>-41.2</v>
      </c>
      <c r="J144" s="12">
        <v>-5.0599999999999996</v>
      </c>
      <c r="K144" s="45" t="s">
        <v>739</v>
      </c>
      <c r="L144" s="9" t="str">
        <f>IF(J144="Div by 0", "N/A", IF(K144="N/A","N/A", IF(J144&gt;VALUE(MID(K144,1,2)), "No", IF(J144&lt;-1*VALUE(MID(K144,1,2)), "No", "Yes"))))</f>
        <v>Yes</v>
      </c>
    </row>
    <row r="145" spans="1:12" x14ac:dyDescent="0.2">
      <c r="A145" s="2" t="s">
        <v>507</v>
      </c>
      <c r="B145" s="5" t="s">
        <v>213</v>
      </c>
      <c r="C145" s="62">
        <v>6.5971430695000004</v>
      </c>
      <c r="D145" s="9" t="str">
        <f t="shared" ref="D145:D149" si="52">IF($B145="N/A","N/A",IF(C145&lt;0,"No","Yes"))</f>
        <v>N/A</v>
      </c>
      <c r="E145" s="62">
        <v>3.7739299936999999</v>
      </c>
      <c r="F145" s="9" t="str">
        <f t="shared" ref="F145:F149" si="53">IF($B145="N/A","N/A",IF(E145&lt;0,"No","Yes"))</f>
        <v>N/A</v>
      </c>
      <c r="G145" s="62">
        <v>3.5031543410000001</v>
      </c>
      <c r="H145" s="9" t="str">
        <f t="shared" ref="H145:H149" si="54">IF($B145="N/A","N/A",IF(G145&lt;0,"No","Yes"))</f>
        <v>N/A</v>
      </c>
      <c r="I145" s="12">
        <v>-42.8</v>
      </c>
      <c r="J145" s="12">
        <v>-7.17</v>
      </c>
      <c r="K145" s="48" t="s">
        <v>739</v>
      </c>
      <c r="L145" s="9" t="str">
        <f>IF(J145="Div by 0", "N/A", IF(OR(J145="N/A",K145="N/A"),"N/A", IF(J145&gt;VALUE(MID(K145,1,2)), "No", IF(J145&lt;-1*VALUE(MID(K145,1,2)), "No", "Yes"))))</f>
        <v>Yes</v>
      </c>
    </row>
    <row r="146" spans="1:12" x14ac:dyDescent="0.2">
      <c r="A146" s="2" t="s">
        <v>508</v>
      </c>
      <c r="B146" s="5" t="s">
        <v>213</v>
      </c>
      <c r="C146" s="62">
        <v>3.4224598930000001</v>
      </c>
      <c r="D146" s="9" t="str">
        <f t="shared" si="52"/>
        <v>N/A</v>
      </c>
      <c r="E146" s="62">
        <v>2.0324130286000002</v>
      </c>
      <c r="F146" s="9" t="str">
        <f t="shared" si="53"/>
        <v>N/A</v>
      </c>
      <c r="G146" s="62">
        <v>1.9569373805000001</v>
      </c>
      <c r="H146" s="9" t="str">
        <f t="shared" si="54"/>
        <v>N/A</v>
      </c>
      <c r="I146" s="12">
        <v>-40.6</v>
      </c>
      <c r="J146" s="12">
        <v>-3.71</v>
      </c>
      <c r="K146" s="5" t="s">
        <v>739</v>
      </c>
      <c r="L146" s="9" t="str">
        <f t="shared" ref="L146:L149" si="55">IF(J146="Div by 0", "N/A", IF(OR(J146="N/A",K146="N/A"),"N/A", IF(J146&gt;VALUE(MID(K146,1,2)), "No", IF(J146&lt;-1*VALUE(MID(K146,1,2)), "No", "Yes"))))</f>
        <v>Yes</v>
      </c>
    </row>
    <row r="147" spans="1:12" x14ac:dyDescent="0.2">
      <c r="A147" s="2" t="s">
        <v>509</v>
      </c>
      <c r="B147" s="5" t="s">
        <v>213</v>
      </c>
      <c r="C147" s="62">
        <v>34.037214304000003</v>
      </c>
      <c r="D147" s="9" t="str">
        <f t="shared" si="52"/>
        <v>N/A</v>
      </c>
      <c r="E147" s="62">
        <v>19.666790484</v>
      </c>
      <c r="F147" s="9" t="str">
        <f t="shared" si="53"/>
        <v>N/A</v>
      </c>
      <c r="G147" s="62">
        <v>16.099733333</v>
      </c>
      <c r="H147" s="9" t="str">
        <f t="shared" si="54"/>
        <v>N/A</v>
      </c>
      <c r="I147" s="12">
        <v>-42.2</v>
      </c>
      <c r="J147" s="12">
        <v>-18.100000000000001</v>
      </c>
      <c r="K147" s="5" t="s">
        <v>739</v>
      </c>
      <c r="L147" s="9" t="str">
        <f t="shared" si="55"/>
        <v>Yes</v>
      </c>
    </row>
    <row r="148" spans="1:12" x14ac:dyDescent="0.2">
      <c r="A148" s="2" t="s">
        <v>510</v>
      </c>
      <c r="B148" s="5" t="s">
        <v>213</v>
      </c>
      <c r="C148" s="62">
        <v>3.4858663785999999</v>
      </c>
      <c r="D148" s="9" t="str">
        <f t="shared" si="52"/>
        <v>N/A</v>
      </c>
      <c r="E148" s="62">
        <v>1.7055787260999999</v>
      </c>
      <c r="F148" s="9" t="str">
        <f t="shared" si="53"/>
        <v>N/A</v>
      </c>
      <c r="G148" s="62">
        <v>1.6597279818999999</v>
      </c>
      <c r="H148" s="9" t="str">
        <f t="shared" si="54"/>
        <v>N/A</v>
      </c>
      <c r="I148" s="12">
        <v>-51.1</v>
      </c>
      <c r="J148" s="12">
        <v>-2.69</v>
      </c>
      <c r="K148" s="5" t="s">
        <v>739</v>
      </c>
      <c r="L148" s="9" t="str">
        <f t="shared" si="55"/>
        <v>Yes</v>
      </c>
    </row>
    <row r="149" spans="1:12" x14ac:dyDescent="0.2">
      <c r="A149" s="2" t="s">
        <v>511</v>
      </c>
      <c r="B149" s="5" t="s">
        <v>213</v>
      </c>
      <c r="C149" s="62">
        <v>0.1005747126</v>
      </c>
      <c r="D149" s="9" t="str">
        <f t="shared" si="52"/>
        <v>N/A</v>
      </c>
      <c r="E149" s="62">
        <v>2.34776688E-2</v>
      </c>
      <c r="F149" s="9" t="str">
        <f t="shared" si="53"/>
        <v>N/A</v>
      </c>
      <c r="G149" s="62">
        <v>3.1243696899999999E-2</v>
      </c>
      <c r="H149" s="9" t="str">
        <f t="shared" si="54"/>
        <v>N/A</v>
      </c>
      <c r="I149" s="12">
        <v>-76.7</v>
      </c>
      <c r="J149" s="12">
        <v>33.08</v>
      </c>
      <c r="K149" s="5" t="s">
        <v>739</v>
      </c>
      <c r="L149" s="9" t="str">
        <f t="shared" si="55"/>
        <v>No</v>
      </c>
    </row>
    <row r="150" spans="1:12" x14ac:dyDescent="0.2">
      <c r="A150" s="4" t="s">
        <v>738</v>
      </c>
      <c r="B150" s="48" t="s">
        <v>213</v>
      </c>
      <c r="C150" s="1">
        <v>920946</v>
      </c>
      <c r="D150" s="11" t="str">
        <f t="shared" ref="D150:D172" si="56">IF($B150="N/A","N/A",IF(C150&gt;10,"No",IF(C150&lt;-10,"No","Yes")))</f>
        <v>N/A</v>
      </c>
      <c r="E150" s="1">
        <v>933044</v>
      </c>
      <c r="F150" s="11" t="str">
        <f t="shared" ref="F150:F172" si="57">IF($B150="N/A","N/A",IF(E150&gt;10,"No",IF(E150&lt;-10,"No","Yes")))</f>
        <v>N/A</v>
      </c>
      <c r="G150" s="1">
        <v>937095</v>
      </c>
      <c r="H150" s="11" t="str">
        <f t="shared" ref="H150:H172" si="58">IF($B150="N/A","N/A",IF(G150&gt;10,"No",IF(G150&lt;-10,"No","Yes")))</f>
        <v>N/A</v>
      </c>
      <c r="I150" s="12">
        <v>1.3140000000000001</v>
      </c>
      <c r="J150" s="12">
        <v>0.43419999999999997</v>
      </c>
      <c r="K150" s="48" t="s">
        <v>739</v>
      </c>
      <c r="L150" s="9" t="str">
        <f t="shared" ref="L150:L172" si="59">IF(J150="Div by 0", "N/A", IF(K150="N/A","N/A", IF(J150&gt;VALUE(MID(K150,1,2)), "No", IF(J150&lt;-1*VALUE(MID(K150,1,2)), "No", "Yes"))))</f>
        <v>Yes</v>
      </c>
    </row>
    <row r="151" spans="1:12" x14ac:dyDescent="0.2">
      <c r="A151" s="4" t="s">
        <v>534</v>
      </c>
      <c r="B151" s="48" t="s">
        <v>213</v>
      </c>
      <c r="C151" s="1">
        <v>265</v>
      </c>
      <c r="D151" s="11" t="str">
        <f t="shared" si="56"/>
        <v>N/A</v>
      </c>
      <c r="E151" s="1">
        <v>245</v>
      </c>
      <c r="F151" s="11" t="str">
        <f t="shared" si="57"/>
        <v>N/A</v>
      </c>
      <c r="G151" s="1">
        <v>236</v>
      </c>
      <c r="H151" s="11" t="str">
        <f t="shared" si="58"/>
        <v>N/A</v>
      </c>
      <c r="I151" s="12">
        <v>-7.55</v>
      </c>
      <c r="J151" s="12">
        <v>-3.67</v>
      </c>
      <c r="K151" s="48" t="s">
        <v>739</v>
      </c>
      <c r="L151" s="9" t="str">
        <f t="shared" si="59"/>
        <v>Yes</v>
      </c>
    </row>
    <row r="152" spans="1:12" x14ac:dyDescent="0.2">
      <c r="A152" s="4" t="s">
        <v>535</v>
      </c>
      <c r="B152" s="48" t="s">
        <v>213</v>
      </c>
      <c r="C152" s="1">
        <v>22665</v>
      </c>
      <c r="D152" s="11" t="str">
        <f t="shared" si="56"/>
        <v>N/A</v>
      </c>
      <c r="E152" s="1">
        <v>23127</v>
      </c>
      <c r="F152" s="11" t="str">
        <f t="shared" si="57"/>
        <v>N/A</v>
      </c>
      <c r="G152" s="1">
        <v>25154</v>
      </c>
      <c r="H152" s="11" t="str">
        <f t="shared" si="58"/>
        <v>N/A</v>
      </c>
      <c r="I152" s="12">
        <v>2.0379999999999998</v>
      </c>
      <c r="J152" s="12">
        <v>8.7650000000000006</v>
      </c>
      <c r="K152" s="48" t="s">
        <v>739</v>
      </c>
      <c r="L152" s="9" t="str">
        <f t="shared" si="59"/>
        <v>Yes</v>
      </c>
    </row>
    <row r="153" spans="1:12" x14ac:dyDescent="0.2">
      <c r="A153" s="4" t="s">
        <v>536</v>
      </c>
      <c r="B153" s="48" t="s">
        <v>213</v>
      </c>
      <c r="C153" s="1">
        <v>666263</v>
      </c>
      <c r="D153" s="11" t="str">
        <f t="shared" si="56"/>
        <v>N/A</v>
      </c>
      <c r="E153" s="1">
        <v>680920</v>
      </c>
      <c r="F153" s="11" t="str">
        <f t="shared" si="57"/>
        <v>N/A</v>
      </c>
      <c r="G153" s="1">
        <v>685918</v>
      </c>
      <c r="H153" s="11" t="str">
        <f t="shared" si="58"/>
        <v>N/A</v>
      </c>
      <c r="I153" s="12">
        <v>2.2000000000000002</v>
      </c>
      <c r="J153" s="12">
        <v>0.73399999999999999</v>
      </c>
      <c r="K153" s="48" t="s">
        <v>739</v>
      </c>
      <c r="L153" s="9" t="str">
        <f t="shared" si="59"/>
        <v>Yes</v>
      </c>
    </row>
    <row r="154" spans="1:12" x14ac:dyDescent="0.2">
      <c r="A154" s="4" t="s">
        <v>537</v>
      </c>
      <c r="B154" s="48" t="s">
        <v>213</v>
      </c>
      <c r="C154" s="1">
        <v>231753</v>
      </c>
      <c r="D154" s="11" t="str">
        <f t="shared" si="56"/>
        <v>N/A</v>
      </c>
      <c r="E154" s="1">
        <v>228752</v>
      </c>
      <c r="F154" s="11" t="str">
        <f t="shared" si="57"/>
        <v>N/A</v>
      </c>
      <c r="G154" s="1">
        <v>225787</v>
      </c>
      <c r="H154" s="11" t="str">
        <f t="shared" si="58"/>
        <v>N/A</v>
      </c>
      <c r="I154" s="12">
        <v>-1.29</v>
      </c>
      <c r="J154" s="12">
        <v>-1.3</v>
      </c>
      <c r="K154" s="48" t="s">
        <v>739</v>
      </c>
      <c r="L154" s="9" t="str">
        <f t="shared" si="59"/>
        <v>Yes</v>
      </c>
    </row>
    <row r="155" spans="1:12" x14ac:dyDescent="0.2">
      <c r="A155" s="2" t="s">
        <v>538</v>
      </c>
      <c r="B155" s="5" t="s">
        <v>213</v>
      </c>
      <c r="C155" s="62">
        <v>76.900647054999993</v>
      </c>
      <c r="D155" s="9" t="str">
        <f t="shared" ref="D155:D159" si="60">IF($B155="N/A","N/A",IF(C155&lt;0,"No","Yes"))</f>
        <v>N/A</v>
      </c>
      <c r="E155" s="62">
        <v>75.844718310999994</v>
      </c>
      <c r="F155" s="9" t="str">
        <f t="shared" ref="F155:F159" si="61">IF($B155="N/A","N/A",IF(E155&lt;0,"No","Yes"))</f>
        <v>N/A</v>
      </c>
      <c r="G155" s="62">
        <v>74.475110986000004</v>
      </c>
      <c r="H155" s="9" t="str">
        <f t="shared" ref="H155:H159" si="62">IF($B155="N/A","N/A",IF(G155&lt;0,"No","Yes"))</f>
        <v>N/A</v>
      </c>
      <c r="I155" s="12">
        <v>-1.37</v>
      </c>
      <c r="J155" s="12">
        <v>-1.81</v>
      </c>
      <c r="K155" s="48" t="s">
        <v>739</v>
      </c>
      <c r="L155" s="9" t="str">
        <f>IF(J155="Div by 0", "N/A", IF(OR(J155="N/A",K155="N/A"),"N/A", IF(J155&gt;VALUE(MID(K155,1,2)), "No", IF(J155&lt;-1*VALUE(MID(K155,1,2)), "No", "Yes"))))</f>
        <v>Yes</v>
      </c>
    </row>
    <row r="156" spans="1:12" ht="25.5" x14ac:dyDescent="0.2">
      <c r="A156" s="2" t="s">
        <v>539</v>
      </c>
      <c r="B156" s="5" t="s">
        <v>213</v>
      </c>
      <c r="C156" s="62">
        <v>0.37292428929999999</v>
      </c>
      <c r="D156" s="9" t="str">
        <f t="shared" si="60"/>
        <v>N/A</v>
      </c>
      <c r="E156" s="62">
        <v>0.32333843639999998</v>
      </c>
      <c r="F156" s="9" t="str">
        <f t="shared" si="61"/>
        <v>N/A</v>
      </c>
      <c r="G156" s="62">
        <v>0.29491521189999997</v>
      </c>
      <c r="H156" s="9" t="str">
        <f t="shared" si="62"/>
        <v>N/A</v>
      </c>
      <c r="I156" s="12">
        <v>-13.3</v>
      </c>
      <c r="J156" s="12">
        <v>-8.7899999999999991</v>
      </c>
      <c r="K156" s="5" t="s">
        <v>739</v>
      </c>
      <c r="L156" s="9" t="str">
        <f t="shared" ref="L156:L159" si="63">IF(J156="Div by 0", "N/A", IF(OR(J156="N/A",K156="N/A"),"N/A", IF(J156&gt;VALUE(MID(K156,1,2)), "No", IF(J156&lt;-1*VALUE(MID(K156,1,2)), "No", "Yes"))))</f>
        <v>Yes</v>
      </c>
    </row>
    <row r="157" spans="1:12" ht="25.5" x14ac:dyDescent="0.2">
      <c r="A157" s="2" t="s">
        <v>540</v>
      </c>
      <c r="B157" s="5" t="s">
        <v>213</v>
      </c>
      <c r="C157" s="62">
        <v>15.045704689000001</v>
      </c>
      <c r="D157" s="9" t="str">
        <f t="shared" si="60"/>
        <v>N/A</v>
      </c>
      <c r="E157" s="62">
        <v>14.082851766999999</v>
      </c>
      <c r="F157" s="9" t="str">
        <f t="shared" si="61"/>
        <v>N/A</v>
      </c>
      <c r="G157" s="62">
        <v>13.415466667</v>
      </c>
      <c r="H157" s="9" t="str">
        <f t="shared" si="62"/>
        <v>N/A</v>
      </c>
      <c r="I157" s="12">
        <v>-6.4</v>
      </c>
      <c r="J157" s="12">
        <v>-4.74</v>
      </c>
      <c r="K157" s="5" t="s">
        <v>739</v>
      </c>
      <c r="L157" s="9" t="str">
        <f t="shared" si="63"/>
        <v>Yes</v>
      </c>
    </row>
    <row r="158" spans="1:12" ht="25.5" x14ac:dyDescent="0.2">
      <c r="A158" s="2" t="s">
        <v>541</v>
      </c>
      <c r="B158" s="5" t="s">
        <v>213</v>
      </c>
      <c r="C158" s="62">
        <v>92.748044847000003</v>
      </c>
      <c r="D158" s="9" t="str">
        <f t="shared" si="60"/>
        <v>N/A</v>
      </c>
      <c r="E158" s="62">
        <v>92.686565539</v>
      </c>
      <c r="F158" s="9" t="str">
        <f t="shared" si="61"/>
        <v>N/A</v>
      </c>
      <c r="G158" s="62">
        <v>92.956421806999998</v>
      </c>
      <c r="H158" s="9" t="str">
        <f t="shared" si="62"/>
        <v>N/A</v>
      </c>
      <c r="I158" s="12">
        <v>-6.6000000000000003E-2</v>
      </c>
      <c r="J158" s="12">
        <v>0.29110000000000003</v>
      </c>
      <c r="K158" s="5" t="s">
        <v>739</v>
      </c>
      <c r="L158" s="9" t="str">
        <f t="shared" si="63"/>
        <v>Yes</v>
      </c>
    </row>
    <row r="159" spans="1:12" ht="25.5" x14ac:dyDescent="0.2">
      <c r="A159" s="2" t="s">
        <v>542</v>
      </c>
      <c r="B159" s="5" t="s">
        <v>213</v>
      </c>
      <c r="C159" s="62">
        <v>89.994175209999995</v>
      </c>
      <c r="D159" s="9" t="str">
        <f t="shared" si="60"/>
        <v>N/A</v>
      </c>
      <c r="E159" s="62">
        <v>89.509394979999996</v>
      </c>
      <c r="F159" s="9" t="str">
        <f t="shared" si="61"/>
        <v>N/A</v>
      </c>
      <c r="G159" s="62">
        <v>89.296463134000007</v>
      </c>
      <c r="H159" s="9" t="str">
        <f t="shared" si="62"/>
        <v>N/A</v>
      </c>
      <c r="I159" s="12">
        <v>-0.53900000000000003</v>
      </c>
      <c r="J159" s="12">
        <v>-0.23799999999999999</v>
      </c>
      <c r="K159" s="5" t="s">
        <v>739</v>
      </c>
      <c r="L159" s="9" t="str">
        <f t="shared" si="63"/>
        <v>Yes</v>
      </c>
    </row>
    <row r="160" spans="1:12" ht="25.5" x14ac:dyDescent="0.2">
      <c r="A160" s="4" t="s">
        <v>543</v>
      </c>
      <c r="B160" s="48" t="s">
        <v>213</v>
      </c>
      <c r="C160" s="1">
        <v>698922.05</v>
      </c>
      <c r="D160" s="11" t="str">
        <f t="shared" si="56"/>
        <v>N/A</v>
      </c>
      <c r="E160" s="1">
        <v>710529.72</v>
      </c>
      <c r="F160" s="11" t="str">
        <f t="shared" si="57"/>
        <v>N/A</v>
      </c>
      <c r="G160" s="1">
        <v>716931.55</v>
      </c>
      <c r="H160" s="11" t="str">
        <f t="shared" si="58"/>
        <v>N/A</v>
      </c>
      <c r="I160" s="12">
        <v>1.661</v>
      </c>
      <c r="J160" s="12">
        <v>0.90100000000000002</v>
      </c>
      <c r="K160" s="48" t="s">
        <v>739</v>
      </c>
      <c r="L160" s="9" t="str">
        <f t="shared" si="59"/>
        <v>Yes</v>
      </c>
    </row>
    <row r="161" spans="1:12" x14ac:dyDescent="0.2">
      <c r="A161" s="4" t="s">
        <v>544</v>
      </c>
      <c r="B161" s="48" t="s">
        <v>213</v>
      </c>
      <c r="C161" s="14">
        <v>1103061492</v>
      </c>
      <c r="D161" s="11" t="str">
        <f t="shared" si="56"/>
        <v>N/A</v>
      </c>
      <c r="E161" s="14">
        <v>1159883861</v>
      </c>
      <c r="F161" s="11" t="str">
        <f t="shared" si="57"/>
        <v>N/A</v>
      </c>
      <c r="G161" s="14">
        <v>1173183905</v>
      </c>
      <c r="H161" s="11" t="str">
        <f t="shared" si="58"/>
        <v>N/A</v>
      </c>
      <c r="I161" s="12">
        <v>5.1509999999999998</v>
      </c>
      <c r="J161" s="12">
        <v>1.147</v>
      </c>
      <c r="K161" s="48" t="s">
        <v>739</v>
      </c>
      <c r="L161" s="9" t="str">
        <f t="shared" si="59"/>
        <v>Yes</v>
      </c>
    </row>
    <row r="162" spans="1:12" x14ac:dyDescent="0.2">
      <c r="A162" s="4" t="s">
        <v>1290</v>
      </c>
      <c r="B162" s="48" t="s">
        <v>213</v>
      </c>
      <c r="C162" s="14">
        <v>1197.7482849</v>
      </c>
      <c r="D162" s="11" t="str">
        <f t="shared" si="56"/>
        <v>N/A</v>
      </c>
      <c r="E162" s="14">
        <v>1243.1180747999999</v>
      </c>
      <c r="F162" s="11" t="str">
        <f t="shared" si="57"/>
        <v>N/A</v>
      </c>
      <c r="G162" s="14">
        <v>1251.9370021</v>
      </c>
      <c r="H162" s="11" t="str">
        <f t="shared" si="58"/>
        <v>N/A</v>
      </c>
      <c r="I162" s="12">
        <v>3.7879999999999998</v>
      </c>
      <c r="J162" s="12">
        <v>0.70940000000000003</v>
      </c>
      <c r="K162" s="48" t="s">
        <v>739</v>
      </c>
      <c r="L162" s="9" t="str">
        <f t="shared" si="59"/>
        <v>Yes</v>
      </c>
    </row>
    <row r="163" spans="1:12" ht="25.5" x14ac:dyDescent="0.2">
      <c r="A163" s="4" t="s">
        <v>1291</v>
      </c>
      <c r="B163" s="48" t="s">
        <v>213</v>
      </c>
      <c r="C163" s="14">
        <v>1816.6188678999999</v>
      </c>
      <c r="D163" s="11" t="str">
        <f t="shared" si="56"/>
        <v>N/A</v>
      </c>
      <c r="E163" s="14">
        <v>2597.4408162999998</v>
      </c>
      <c r="F163" s="11" t="str">
        <f t="shared" si="57"/>
        <v>N/A</v>
      </c>
      <c r="G163" s="14">
        <v>2605.4025424000001</v>
      </c>
      <c r="H163" s="11" t="str">
        <f t="shared" si="58"/>
        <v>N/A</v>
      </c>
      <c r="I163" s="12">
        <v>42.98</v>
      </c>
      <c r="J163" s="12">
        <v>0.30649999999999999</v>
      </c>
      <c r="K163" s="48" t="s">
        <v>739</v>
      </c>
      <c r="L163" s="9" t="str">
        <f t="shared" si="59"/>
        <v>Yes</v>
      </c>
    </row>
    <row r="164" spans="1:12" ht="25.5" x14ac:dyDescent="0.2">
      <c r="A164" s="4" t="s">
        <v>1292</v>
      </c>
      <c r="B164" s="48" t="s">
        <v>213</v>
      </c>
      <c r="C164" s="14">
        <v>2583.0148687000001</v>
      </c>
      <c r="D164" s="11" t="str">
        <f t="shared" si="56"/>
        <v>N/A</v>
      </c>
      <c r="E164" s="14">
        <v>2723.8718380999999</v>
      </c>
      <c r="F164" s="11" t="str">
        <f t="shared" si="57"/>
        <v>N/A</v>
      </c>
      <c r="G164" s="14">
        <v>2607.8392700999998</v>
      </c>
      <c r="H164" s="11" t="str">
        <f t="shared" si="58"/>
        <v>N/A</v>
      </c>
      <c r="I164" s="12">
        <v>5.4530000000000003</v>
      </c>
      <c r="J164" s="12">
        <v>-4.26</v>
      </c>
      <c r="K164" s="48" t="s">
        <v>739</v>
      </c>
      <c r="L164" s="9" t="str">
        <f t="shared" si="59"/>
        <v>Yes</v>
      </c>
    </row>
    <row r="165" spans="1:12" ht="25.5" x14ac:dyDescent="0.2">
      <c r="A165" s="4" t="s">
        <v>1293</v>
      </c>
      <c r="B165" s="48" t="s">
        <v>213</v>
      </c>
      <c r="C165" s="14">
        <v>895.21039588999997</v>
      </c>
      <c r="D165" s="11" t="str">
        <f t="shared" si="56"/>
        <v>N/A</v>
      </c>
      <c r="E165" s="14">
        <v>875.46139634999997</v>
      </c>
      <c r="F165" s="11" t="str">
        <f t="shared" si="57"/>
        <v>N/A</v>
      </c>
      <c r="G165" s="14">
        <v>876.74867257999995</v>
      </c>
      <c r="H165" s="11" t="str">
        <f t="shared" si="58"/>
        <v>N/A</v>
      </c>
      <c r="I165" s="12">
        <v>-2.21</v>
      </c>
      <c r="J165" s="12">
        <v>0.14699999999999999</v>
      </c>
      <c r="K165" s="48" t="s">
        <v>739</v>
      </c>
      <c r="L165" s="9" t="str">
        <f t="shared" si="59"/>
        <v>Yes</v>
      </c>
    </row>
    <row r="166" spans="1:12" ht="25.5" x14ac:dyDescent="0.2">
      <c r="A166" s="4" t="s">
        <v>1294</v>
      </c>
      <c r="B166" s="48" t="s">
        <v>213</v>
      </c>
      <c r="C166" s="14">
        <v>1931.3255578000001</v>
      </c>
      <c r="D166" s="11" t="str">
        <f t="shared" si="56"/>
        <v>N/A</v>
      </c>
      <c r="E166" s="14">
        <v>2186.3560974000002</v>
      </c>
      <c r="F166" s="11" t="str">
        <f t="shared" si="57"/>
        <v>N/A</v>
      </c>
      <c r="G166" s="14">
        <v>2239.2509089999999</v>
      </c>
      <c r="H166" s="11" t="str">
        <f t="shared" si="58"/>
        <v>N/A</v>
      </c>
      <c r="I166" s="12">
        <v>13.2</v>
      </c>
      <c r="J166" s="12">
        <v>2.419</v>
      </c>
      <c r="K166" s="48" t="s">
        <v>739</v>
      </c>
      <c r="L166" s="9" t="str">
        <f t="shared" si="59"/>
        <v>Yes</v>
      </c>
    </row>
    <row r="167" spans="1:12" x14ac:dyDescent="0.2">
      <c r="A167" s="46" t="s">
        <v>545</v>
      </c>
      <c r="B167" s="35" t="s">
        <v>213</v>
      </c>
      <c r="C167" s="47">
        <v>752764759</v>
      </c>
      <c r="D167" s="44" t="str">
        <f t="shared" si="56"/>
        <v>N/A</v>
      </c>
      <c r="E167" s="47">
        <v>805868256</v>
      </c>
      <c r="F167" s="44" t="str">
        <f t="shared" si="57"/>
        <v>N/A</v>
      </c>
      <c r="G167" s="47">
        <v>898901608</v>
      </c>
      <c r="H167" s="44" t="str">
        <f t="shared" si="58"/>
        <v>N/A</v>
      </c>
      <c r="I167" s="12">
        <v>7.0540000000000003</v>
      </c>
      <c r="J167" s="12">
        <v>11.54</v>
      </c>
      <c r="K167" s="45" t="s">
        <v>739</v>
      </c>
      <c r="L167" s="9" t="str">
        <f t="shared" si="59"/>
        <v>Yes</v>
      </c>
    </row>
    <row r="168" spans="1:12" x14ac:dyDescent="0.2">
      <c r="A168" s="46" t="s">
        <v>1295</v>
      </c>
      <c r="B168" s="35" t="s">
        <v>213</v>
      </c>
      <c r="C168" s="47">
        <v>817.38208211999995</v>
      </c>
      <c r="D168" s="44" t="str">
        <f t="shared" si="56"/>
        <v>N/A</v>
      </c>
      <c r="E168" s="47">
        <v>863.69802067000001</v>
      </c>
      <c r="F168" s="44" t="str">
        <f t="shared" si="57"/>
        <v>N/A</v>
      </c>
      <c r="G168" s="47">
        <v>959.24277474999997</v>
      </c>
      <c r="H168" s="44" t="str">
        <f t="shared" si="58"/>
        <v>N/A</v>
      </c>
      <c r="I168" s="12">
        <v>5.6660000000000004</v>
      </c>
      <c r="J168" s="12">
        <v>11.06</v>
      </c>
      <c r="K168" s="45" t="s">
        <v>739</v>
      </c>
      <c r="L168" s="9" t="str">
        <f t="shared" si="59"/>
        <v>Yes</v>
      </c>
    </row>
    <row r="169" spans="1:12" ht="25.5" x14ac:dyDescent="0.2">
      <c r="A169" s="46" t="s">
        <v>1296</v>
      </c>
      <c r="B169" s="48" t="s">
        <v>213</v>
      </c>
      <c r="C169" s="14">
        <v>1652.2905659999999</v>
      </c>
      <c r="D169" s="11" t="str">
        <f t="shared" si="56"/>
        <v>N/A</v>
      </c>
      <c r="E169" s="14">
        <v>3193.3142856999998</v>
      </c>
      <c r="F169" s="11" t="str">
        <f t="shared" si="57"/>
        <v>N/A</v>
      </c>
      <c r="G169" s="14">
        <v>2943.4491524999999</v>
      </c>
      <c r="H169" s="11" t="str">
        <f t="shared" si="58"/>
        <v>N/A</v>
      </c>
      <c r="I169" s="12">
        <v>93.27</v>
      </c>
      <c r="J169" s="12">
        <v>-7.82</v>
      </c>
      <c r="K169" s="48" t="s">
        <v>739</v>
      </c>
      <c r="L169" s="9" t="str">
        <f t="shared" si="59"/>
        <v>Yes</v>
      </c>
    </row>
    <row r="170" spans="1:12" ht="25.5" x14ac:dyDescent="0.2">
      <c r="A170" s="46" t="s">
        <v>1297</v>
      </c>
      <c r="B170" s="48" t="s">
        <v>213</v>
      </c>
      <c r="C170" s="14">
        <v>4148.7310390000002</v>
      </c>
      <c r="D170" s="11" t="str">
        <f t="shared" si="56"/>
        <v>N/A</v>
      </c>
      <c r="E170" s="14">
        <v>4609.9555498</v>
      </c>
      <c r="F170" s="11" t="str">
        <f t="shared" si="57"/>
        <v>N/A</v>
      </c>
      <c r="G170" s="14">
        <v>5267.6975033999997</v>
      </c>
      <c r="H170" s="11" t="str">
        <f t="shared" si="58"/>
        <v>N/A</v>
      </c>
      <c r="I170" s="12">
        <v>11.12</v>
      </c>
      <c r="J170" s="12">
        <v>14.27</v>
      </c>
      <c r="K170" s="48" t="s">
        <v>739</v>
      </c>
      <c r="L170" s="9" t="str">
        <f t="shared" si="59"/>
        <v>Yes</v>
      </c>
    </row>
    <row r="171" spans="1:12" ht="25.5" x14ac:dyDescent="0.2">
      <c r="A171" s="46" t="s">
        <v>1298</v>
      </c>
      <c r="B171" s="48" t="s">
        <v>213</v>
      </c>
      <c r="C171" s="14">
        <v>659.38460487999998</v>
      </c>
      <c r="D171" s="11" t="str">
        <f t="shared" si="56"/>
        <v>N/A</v>
      </c>
      <c r="E171" s="14">
        <v>691.49481584</v>
      </c>
      <c r="F171" s="11" t="str">
        <f t="shared" si="57"/>
        <v>N/A</v>
      </c>
      <c r="G171" s="14">
        <v>743.75988967000001</v>
      </c>
      <c r="H171" s="11" t="str">
        <f t="shared" si="58"/>
        <v>N/A</v>
      </c>
      <c r="I171" s="12">
        <v>4.87</v>
      </c>
      <c r="J171" s="12">
        <v>7.5579999999999998</v>
      </c>
      <c r="K171" s="48" t="s">
        <v>739</v>
      </c>
      <c r="L171" s="9" t="str">
        <f t="shared" si="59"/>
        <v>Yes</v>
      </c>
    </row>
    <row r="172" spans="1:12" ht="25.5" x14ac:dyDescent="0.2">
      <c r="A172" s="46" t="s">
        <v>1299</v>
      </c>
      <c r="B172" s="48" t="s">
        <v>213</v>
      </c>
      <c r="C172" s="14">
        <v>944.85226943999999</v>
      </c>
      <c r="D172" s="11" t="str">
        <f t="shared" si="56"/>
        <v>N/A</v>
      </c>
      <c r="E172" s="14">
        <v>995.04617227000006</v>
      </c>
      <c r="F172" s="11" t="str">
        <f t="shared" si="57"/>
        <v>N/A</v>
      </c>
      <c r="G172" s="14">
        <v>1131.7967598</v>
      </c>
      <c r="H172" s="11" t="str">
        <f t="shared" si="58"/>
        <v>N/A</v>
      </c>
      <c r="I172" s="12">
        <v>5.3120000000000003</v>
      </c>
      <c r="J172" s="12">
        <v>13.74</v>
      </c>
      <c r="K172" s="48" t="s">
        <v>739</v>
      </c>
      <c r="L172" s="9" t="str">
        <f t="shared" si="59"/>
        <v>Yes</v>
      </c>
    </row>
    <row r="173" spans="1:12" ht="25.5" x14ac:dyDescent="0.2">
      <c r="A173" s="2" t="s">
        <v>546</v>
      </c>
      <c r="B173" s="139" t="s">
        <v>213</v>
      </c>
      <c r="C173" s="140">
        <v>67437367</v>
      </c>
      <c r="D173" s="141" t="str">
        <f>IF($B173="N/A","N/A",IF(C173&gt;10,"No",IF(C173&lt;-10,"No","Yes")))</f>
        <v>N/A</v>
      </c>
      <c r="E173" s="140">
        <v>82547958</v>
      </c>
      <c r="F173" s="141" t="str">
        <f>IF($B173="N/A","N/A",IF(E173&gt;10,"No",IF(E173&lt;-10,"No","Yes")))</f>
        <v>N/A</v>
      </c>
      <c r="G173" s="140">
        <v>119256074</v>
      </c>
      <c r="H173" s="141" t="str">
        <f>IF($B173="N/A","N/A",IF(G173&gt;10,"No",IF(G173&lt;-10,"No","Yes")))</f>
        <v>N/A</v>
      </c>
      <c r="I173" s="136">
        <v>22.41</v>
      </c>
      <c r="J173" s="136">
        <v>44.47</v>
      </c>
      <c r="K173" s="137" t="s">
        <v>739</v>
      </c>
      <c r="L173" s="138" t="str">
        <f>IF(J173="Div by 0", "N/A", IF(K173="N/A","N/A", IF(J173&gt;VALUE(MID(K173,1,2)), "No", IF(J173&lt;-1*VALUE(MID(K173,1,2)), "No", "Yes"))))</f>
        <v>No</v>
      </c>
    </row>
    <row r="174" spans="1:12" ht="25.5" x14ac:dyDescent="0.2">
      <c r="A174" s="2" t="s">
        <v>1300</v>
      </c>
      <c r="B174" s="48" t="s">
        <v>213</v>
      </c>
      <c r="C174" s="14">
        <v>6195834</v>
      </c>
      <c r="D174" s="11" t="str">
        <f t="shared" ref="D174:D181" si="64">IF($B174="N/A","N/A",IF(C174&gt;10,"No",IF(C174&lt;-10,"No","Yes")))</f>
        <v>N/A</v>
      </c>
      <c r="E174" s="14">
        <v>4887034</v>
      </c>
      <c r="F174" s="11" t="str">
        <f t="shared" ref="F174:F181" si="65">IF($B174="N/A","N/A",IF(E174&gt;10,"No",IF(E174&lt;-10,"No","Yes")))</f>
        <v>N/A</v>
      </c>
      <c r="G174" s="14">
        <v>3617667</v>
      </c>
      <c r="H174" s="11" t="str">
        <f t="shared" ref="H174:H181" si="66">IF($B174="N/A","N/A",IF(G174&gt;10,"No",IF(G174&lt;-10,"No","Yes")))</f>
        <v>N/A</v>
      </c>
      <c r="I174" s="12">
        <v>-21.1</v>
      </c>
      <c r="J174" s="12">
        <v>-26</v>
      </c>
      <c r="K174" s="48" t="s">
        <v>739</v>
      </c>
      <c r="L174" s="9" t="str">
        <f t="shared" ref="L174:L181" si="67">IF(J174="Div by 0", "N/A", IF(K174="N/A","N/A", IF(J174&gt;VALUE(MID(K174,1,2)), "No", IF(J174&lt;-1*VALUE(MID(K174,1,2)), "No", "Yes"))))</f>
        <v>Yes</v>
      </c>
    </row>
    <row r="175" spans="1:12" ht="25.5" x14ac:dyDescent="0.2">
      <c r="A175" s="2" t="s">
        <v>547</v>
      </c>
      <c r="B175" s="48" t="s">
        <v>213</v>
      </c>
      <c r="C175" s="14">
        <v>346184764</v>
      </c>
      <c r="D175" s="11" t="str">
        <f t="shared" si="64"/>
        <v>N/A</v>
      </c>
      <c r="E175" s="14">
        <v>387728684</v>
      </c>
      <c r="F175" s="11" t="str">
        <f t="shared" si="65"/>
        <v>N/A</v>
      </c>
      <c r="G175" s="14">
        <v>410800259</v>
      </c>
      <c r="H175" s="11" t="str">
        <f t="shared" si="66"/>
        <v>N/A</v>
      </c>
      <c r="I175" s="12">
        <v>12</v>
      </c>
      <c r="J175" s="12">
        <v>5.95</v>
      </c>
      <c r="K175" s="48" t="s">
        <v>739</v>
      </c>
      <c r="L175" s="9" t="str">
        <f t="shared" si="67"/>
        <v>Yes</v>
      </c>
    </row>
    <row r="176" spans="1:12" ht="25.5" x14ac:dyDescent="0.2">
      <c r="A176" s="2" t="s">
        <v>512</v>
      </c>
      <c r="B176" s="48" t="s">
        <v>213</v>
      </c>
      <c r="C176" s="14">
        <v>332946794</v>
      </c>
      <c r="D176" s="11" t="str">
        <f t="shared" si="64"/>
        <v>N/A</v>
      </c>
      <c r="E176" s="14">
        <v>330704580</v>
      </c>
      <c r="F176" s="11" t="str">
        <f t="shared" si="65"/>
        <v>N/A</v>
      </c>
      <c r="G176" s="14">
        <v>365227608</v>
      </c>
      <c r="H176" s="11" t="str">
        <f t="shared" si="66"/>
        <v>N/A</v>
      </c>
      <c r="I176" s="12">
        <v>-0.67300000000000004</v>
      </c>
      <c r="J176" s="12">
        <v>10.44</v>
      </c>
      <c r="K176" s="48" t="s">
        <v>739</v>
      </c>
      <c r="L176" s="9" t="str">
        <f t="shared" si="67"/>
        <v>Yes</v>
      </c>
    </row>
    <row r="177" spans="1:12" ht="25.5" x14ac:dyDescent="0.2">
      <c r="A177" s="2" t="s">
        <v>513</v>
      </c>
      <c r="B177" s="48" t="s">
        <v>213</v>
      </c>
      <c r="C177" s="14">
        <v>73.226190243999994</v>
      </c>
      <c r="D177" s="11" t="str">
        <f t="shared" si="64"/>
        <v>N/A</v>
      </c>
      <c r="E177" s="14">
        <v>88.471666931000001</v>
      </c>
      <c r="F177" s="11" t="str">
        <f t="shared" si="65"/>
        <v>N/A</v>
      </c>
      <c r="G177" s="14">
        <v>127.26145588</v>
      </c>
      <c r="H177" s="11" t="str">
        <f t="shared" si="66"/>
        <v>N/A</v>
      </c>
      <c r="I177" s="12">
        <v>20.82</v>
      </c>
      <c r="J177" s="12">
        <v>43.84</v>
      </c>
      <c r="K177" s="48" t="s">
        <v>739</v>
      </c>
      <c r="L177" s="9" t="str">
        <f t="shared" si="67"/>
        <v>No</v>
      </c>
    </row>
    <row r="178" spans="1:12" ht="25.5" x14ac:dyDescent="0.2">
      <c r="A178" s="2" t="s">
        <v>1301</v>
      </c>
      <c r="B178" s="35" t="s">
        <v>213</v>
      </c>
      <c r="C178" s="47">
        <v>6.7276843593000004</v>
      </c>
      <c r="D178" s="44" t="str">
        <f t="shared" si="64"/>
        <v>N/A</v>
      </c>
      <c r="E178" s="47">
        <v>5.2377315538999998</v>
      </c>
      <c r="F178" s="44" t="str">
        <f t="shared" si="65"/>
        <v>N/A</v>
      </c>
      <c r="G178" s="47">
        <v>3.8605125413999999</v>
      </c>
      <c r="H178" s="44" t="str">
        <f t="shared" si="66"/>
        <v>N/A</v>
      </c>
      <c r="I178" s="12">
        <v>-22.1</v>
      </c>
      <c r="J178" s="12">
        <v>-26.3</v>
      </c>
      <c r="K178" s="45" t="s">
        <v>739</v>
      </c>
      <c r="L178" s="9" t="str">
        <f t="shared" si="67"/>
        <v>Yes</v>
      </c>
    </row>
    <row r="179" spans="1:12" ht="25.5" x14ac:dyDescent="0.2">
      <c r="A179" s="2" t="s">
        <v>514</v>
      </c>
      <c r="B179" s="35" t="s">
        <v>213</v>
      </c>
      <c r="C179" s="47">
        <v>375.90126240000001</v>
      </c>
      <c r="D179" s="44" t="str">
        <f t="shared" si="64"/>
        <v>N/A</v>
      </c>
      <c r="E179" s="47">
        <v>415.55241124999998</v>
      </c>
      <c r="F179" s="44" t="str">
        <f t="shared" si="65"/>
        <v>N/A</v>
      </c>
      <c r="G179" s="47">
        <v>438.37632150000002</v>
      </c>
      <c r="H179" s="44" t="str">
        <f t="shared" si="66"/>
        <v>N/A</v>
      </c>
      <c r="I179" s="12">
        <v>10.55</v>
      </c>
      <c r="J179" s="12">
        <v>5.492</v>
      </c>
      <c r="K179" s="45" t="s">
        <v>739</v>
      </c>
      <c r="L179" s="9" t="str">
        <f t="shared" si="67"/>
        <v>Yes</v>
      </c>
    </row>
    <row r="180" spans="1:12" ht="25.5" x14ac:dyDescent="0.2">
      <c r="A180" s="2" t="s">
        <v>515</v>
      </c>
      <c r="B180" s="35" t="s">
        <v>213</v>
      </c>
      <c r="C180" s="47">
        <v>361.52694511999999</v>
      </c>
      <c r="D180" s="44" t="str">
        <f t="shared" si="64"/>
        <v>N/A</v>
      </c>
      <c r="E180" s="47">
        <v>354.43621094000002</v>
      </c>
      <c r="F180" s="44" t="str">
        <f t="shared" si="65"/>
        <v>N/A</v>
      </c>
      <c r="G180" s="47">
        <v>389.74448482000003</v>
      </c>
      <c r="H180" s="44" t="str">
        <f t="shared" si="66"/>
        <v>N/A</v>
      </c>
      <c r="I180" s="12">
        <v>-1.96</v>
      </c>
      <c r="J180" s="12">
        <v>9.9619999999999997</v>
      </c>
      <c r="K180" s="45" t="s">
        <v>739</v>
      </c>
      <c r="L180" s="9" t="str">
        <f t="shared" si="67"/>
        <v>Yes</v>
      </c>
    </row>
    <row r="181" spans="1:12" ht="25.5" x14ac:dyDescent="0.2">
      <c r="A181" s="2" t="s">
        <v>1653</v>
      </c>
      <c r="B181" s="48" t="s">
        <v>213</v>
      </c>
      <c r="C181" s="13">
        <v>76.084265526999999</v>
      </c>
      <c r="D181" s="11" t="str">
        <f t="shared" si="64"/>
        <v>N/A</v>
      </c>
      <c r="E181" s="13">
        <v>76.311299360000007</v>
      </c>
      <c r="F181" s="11" t="str">
        <f t="shared" si="65"/>
        <v>N/A</v>
      </c>
      <c r="G181" s="13">
        <v>76.569718117999997</v>
      </c>
      <c r="H181" s="11" t="str">
        <f t="shared" si="66"/>
        <v>N/A</v>
      </c>
      <c r="I181" s="57">
        <v>0.2984</v>
      </c>
      <c r="J181" s="57">
        <v>0.33860000000000001</v>
      </c>
      <c r="K181" s="48" t="s">
        <v>739</v>
      </c>
      <c r="L181" s="9" t="str">
        <f t="shared" si="67"/>
        <v>Yes</v>
      </c>
    </row>
    <row r="182" spans="1:12" ht="25.5" x14ac:dyDescent="0.2">
      <c r="A182" s="2" t="s">
        <v>1654</v>
      </c>
      <c r="B182" s="142" t="s">
        <v>213</v>
      </c>
      <c r="C182" s="143">
        <v>16.603773584999999</v>
      </c>
      <c r="D182" s="138" t="str">
        <f t="shared" ref="D182" si="68">IF($B182="N/A","N/A",IF(C182&lt;0,"No","Yes"))</f>
        <v>N/A</v>
      </c>
      <c r="E182" s="143">
        <v>21.224489796</v>
      </c>
      <c r="F182" s="138" t="str">
        <f t="shared" ref="F182" si="69">IF($B182="N/A","N/A",IF(E182&lt;0,"No","Yes"))</f>
        <v>N/A</v>
      </c>
      <c r="G182" s="143">
        <v>18.644067797000002</v>
      </c>
      <c r="H182" s="138" t="str">
        <f t="shared" ref="H182" si="70">IF($B182="N/A","N/A",IF(G182&lt;0,"No","Yes"))</f>
        <v>N/A</v>
      </c>
      <c r="I182" s="144">
        <v>27.83</v>
      </c>
      <c r="J182" s="144">
        <v>-12.2</v>
      </c>
      <c r="K182" s="142" t="s">
        <v>739</v>
      </c>
      <c r="L182" s="138" t="str">
        <f t="shared" ref="L182" si="71">IF(J182="Div by 0", "N/A", IF(OR(J182="N/A",K182="N/A"),"N/A", IF(J182&gt;VALUE(MID(K182,1,2)), "No", IF(J182&lt;-1*VALUE(MID(K182,1,2)), "No", "Yes"))))</f>
        <v>Yes</v>
      </c>
    </row>
    <row r="183" spans="1:12" ht="25.5" x14ac:dyDescent="0.2">
      <c r="A183" s="2" t="s">
        <v>1655</v>
      </c>
      <c r="B183" s="5" t="s">
        <v>213</v>
      </c>
      <c r="C183" s="13">
        <v>84.588572689000003</v>
      </c>
      <c r="D183" s="9" t="str">
        <f t="shared" ref="D183:D185" si="72">IF($B183="N/A","N/A",IF(C183&lt;0,"No","Yes"))</f>
        <v>N/A</v>
      </c>
      <c r="E183" s="13">
        <v>85.467202837000002</v>
      </c>
      <c r="F183" s="9" t="str">
        <f t="shared" ref="F183:F185" si="73">IF($B183="N/A","N/A",IF(E183&lt;0,"No","Yes"))</f>
        <v>N/A</v>
      </c>
      <c r="G183" s="13">
        <v>84.288781107999995</v>
      </c>
      <c r="H183" s="9" t="str">
        <f t="shared" ref="H183:H185" si="74">IF($B183="N/A","N/A",IF(G183&lt;0,"No","Yes"))</f>
        <v>N/A</v>
      </c>
      <c r="I183" s="57">
        <v>1.0389999999999999</v>
      </c>
      <c r="J183" s="57">
        <v>-1.38</v>
      </c>
      <c r="K183" s="5" t="s">
        <v>739</v>
      </c>
      <c r="L183" s="9" t="str">
        <f t="shared" ref="L183:L213" si="75">IF(J183="Div by 0", "N/A", IF(OR(J183="N/A",K183="N/A"),"N/A", IF(J183&gt;VALUE(MID(K183,1,2)), "No", IF(J183&lt;-1*VALUE(MID(K183,1,2)), "No", "Yes"))))</f>
        <v>Yes</v>
      </c>
    </row>
    <row r="184" spans="1:12" ht="25.5" x14ac:dyDescent="0.2">
      <c r="A184" s="2" t="s">
        <v>1656</v>
      </c>
      <c r="B184" s="5" t="s">
        <v>213</v>
      </c>
      <c r="C184" s="13">
        <v>81.184157006999996</v>
      </c>
      <c r="D184" s="9" t="str">
        <f t="shared" si="72"/>
        <v>N/A</v>
      </c>
      <c r="E184" s="13">
        <v>80.888944369000001</v>
      </c>
      <c r="F184" s="9" t="str">
        <f t="shared" si="73"/>
        <v>N/A</v>
      </c>
      <c r="G184" s="13">
        <v>81.164075006000004</v>
      </c>
      <c r="H184" s="9" t="str">
        <f t="shared" si="74"/>
        <v>N/A</v>
      </c>
      <c r="I184" s="57">
        <v>-0.36399999999999999</v>
      </c>
      <c r="J184" s="57">
        <v>0.34010000000000001</v>
      </c>
      <c r="K184" s="5" t="s">
        <v>739</v>
      </c>
      <c r="L184" s="9" t="str">
        <f t="shared" si="75"/>
        <v>Yes</v>
      </c>
    </row>
    <row r="185" spans="1:12" ht="25.5" x14ac:dyDescent="0.2">
      <c r="A185" s="2" t="s">
        <v>1657</v>
      </c>
      <c r="B185" s="5" t="s">
        <v>213</v>
      </c>
      <c r="C185" s="13">
        <v>60.658977446000002</v>
      </c>
      <c r="D185" s="9" t="str">
        <f t="shared" si="72"/>
        <v>N/A</v>
      </c>
      <c r="E185" s="13">
        <v>61.818475904000003</v>
      </c>
      <c r="F185" s="9" t="str">
        <f t="shared" si="73"/>
        <v>N/A</v>
      </c>
      <c r="G185" s="13">
        <v>61.813124758999997</v>
      </c>
      <c r="H185" s="9" t="str">
        <f t="shared" si="74"/>
        <v>N/A</v>
      </c>
      <c r="I185" s="57">
        <v>1.9119999999999999</v>
      </c>
      <c r="J185" s="57">
        <v>-8.9999999999999993E-3</v>
      </c>
      <c r="K185" s="5" t="s">
        <v>739</v>
      </c>
      <c r="L185" s="9" t="str">
        <f t="shared" si="75"/>
        <v>Yes</v>
      </c>
    </row>
    <row r="186" spans="1:12" ht="25.5" x14ac:dyDescent="0.2">
      <c r="A186" s="2" t="s">
        <v>1659</v>
      </c>
      <c r="B186" s="145" t="s">
        <v>213</v>
      </c>
      <c r="C186" s="143">
        <v>7.1249562948999996</v>
      </c>
      <c r="D186" s="135" t="str">
        <f>IF($B186="N/A","N/A",IF(C186&gt;10,"No",IF(C186&lt;-10,"No","Yes")))</f>
        <v>N/A</v>
      </c>
      <c r="E186" s="143">
        <v>6.9027827198000002</v>
      </c>
      <c r="F186" s="135" t="str">
        <f>IF($B186="N/A","N/A",IF(E186&gt;10,"No",IF(E186&lt;-10,"No","Yes")))</f>
        <v>N/A</v>
      </c>
      <c r="G186" s="143">
        <v>7.4921966289000004</v>
      </c>
      <c r="H186" s="135" t="str">
        <f>IF($B186="N/A","N/A",IF(G186&gt;10,"No",IF(G186&lt;-10,"No","Yes")))</f>
        <v>N/A</v>
      </c>
      <c r="I186" s="144">
        <v>-3.12</v>
      </c>
      <c r="J186" s="144">
        <v>8.5389999999999997</v>
      </c>
      <c r="K186" s="145" t="s">
        <v>739</v>
      </c>
      <c r="L186" s="9" t="str">
        <f t="shared" si="75"/>
        <v>Yes</v>
      </c>
    </row>
    <row r="187" spans="1:12" ht="25.5" x14ac:dyDescent="0.2">
      <c r="A187" s="2" t="s">
        <v>1660</v>
      </c>
      <c r="B187" s="35" t="s">
        <v>213</v>
      </c>
      <c r="C187" s="13">
        <v>0</v>
      </c>
      <c r="D187" s="44" t="str">
        <f t="shared" ref="D187:D213" si="76">IF($B187="N/A","N/A",IF(C187&gt;10,"No",IF(C187&lt;-10,"No","Yes")))</f>
        <v>N/A</v>
      </c>
      <c r="E187" s="13">
        <v>0</v>
      </c>
      <c r="F187" s="44" t="str">
        <f t="shared" ref="F187:F213" si="77">IF($B187="N/A","N/A",IF(E187&gt;10,"No",IF(E187&lt;-10,"No","Yes")))</f>
        <v>N/A</v>
      </c>
      <c r="G187" s="13">
        <v>0</v>
      </c>
      <c r="H187" s="44" t="str">
        <f t="shared" ref="H187:H213" si="78">IF($B187="N/A","N/A",IF(G187&gt;10,"No",IF(G187&lt;-10,"No","Yes")))</f>
        <v>N/A</v>
      </c>
      <c r="I187" s="57" t="s">
        <v>1747</v>
      </c>
      <c r="J187" s="57" t="s">
        <v>1747</v>
      </c>
      <c r="K187" s="45" t="s">
        <v>739</v>
      </c>
      <c r="L187" s="9" t="str">
        <f t="shared" si="75"/>
        <v>N/A</v>
      </c>
    </row>
    <row r="188" spans="1:12" ht="25.5" x14ac:dyDescent="0.2">
      <c r="A188" s="2" t="s">
        <v>1661</v>
      </c>
      <c r="B188" s="35" t="s">
        <v>213</v>
      </c>
      <c r="C188" s="13">
        <v>0.1665678552</v>
      </c>
      <c r="D188" s="44" t="str">
        <f t="shared" si="76"/>
        <v>N/A</v>
      </c>
      <c r="E188" s="13">
        <v>0.15444073380000001</v>
      </c>
      <c r="F188" s="44" t="str">
        <f t="shared" si="77"/>
        <v>N/A</v>
      </c>
      <c r="G188" s="13">
        <v>0.1511052775</v>
      </c>
      <c r="H188" s="44" t="str">
        <f t="shared" si="78"/>
        <v>N/A</v>
      </c>
      <c r="I188" s="57">
        <v>-7.28</v>
      </c>
      <c r="J188" s="57">
        <v>-2.16</v>
      </c>
      <c r="K188" s="45" t="s">
        <v>739</v>
      </c>
      <c r="L188" s="9" t="str">
        <f t="shared" si="75"/>
        <v>Yes</v>
      </c>
    </row>
    <row r="189" spans="1:12" ht="25.5" x14ac:dyDescent="0.2">
      <c r="A189" s="2" t="s">
        <v>1662</v>
      </c>
      <c r="B189" s="35" t="s">
        <v>213</v>
      </c>
      <c r="C189" s="13">
        <v>5.4292000000000001E-4</v>
      </c>
      <c r="D189" s="44" t="str">
        <f t="shared" si="76"/>
        <v>N/A</v>
      </c>
      <c r="E189" s="13">
        <v>8.5740869999999996E-4</v>
      </c>
      <c r="F189" s="44" t="str">
        <f t="shared" si="77"/>
        <v>N/A</v>
      </c>
      <c r="G189" s="13">
        <v>2.134255E-4</v>
      </c>
      <c r="H189" s="44" t="str">
        <f t="shared" si="78"/>
        <v>N/A</v>
      </c>
      <c r="I189" s="57">
        <v>57.93</v>
      </c>
      <c r="J189" s="57">
        <v>-75.099999999999994</v>
      </c>
      <c r="K189" s="45" t="s">
        <v>739</v>
      </c>
      <c r="L189" s="9" t="str">
        <f t="shared" si="75"/>
        <v>No</v>
      </c>
    </row>
    <row r="190" spans="1:12" ht="25.5" x14ac:dyDescent="0.2">
      <c r="A190" s="2" t="s">
        <v>1663</v>
      </c>
      <c r="B190" s="35" t="s">
        <v>213</v>
      </c>
      <c r="C190" s="13">
        <v>1.6287599999999999E-3</v>
      </c>
      <c r="D190" s="44" t="str">
        <f t="shared" si="76"/>
        <v>N/A</v>
      </c>
      <c r="E190" s="13">
        <v>2.679402E-3</v>
      </c>
      <c r="F190" s="44" t="str">
        <f t="shared" si="77"/>
        <v>N/A</v>
      </c>
      <c r="G190" s="13">
        <v>8.0034575E-3</v>
      </c>
      <c r="H190" s="44" t="str">
        <f t="shared" si="78"/>
        <v>N/A</v>
      </c>
      <c r="I190" s="57">
        <v>64.510000000000005</v>
      </c>
      <c r="J190" s="57">
        <v>198.7</v>
      </c>
      <c r="K190" s="45" t="s">
        <v>739</v>
      </c>
      <c r="L190" s="9" t="str">
        <f t="shared" si="75"/>
        <v>No</v>
      </c>
    </row>
    <row r="191" spans="1:12" ht="25.5" x14ac:dyDescent="0.2">
      <c r="A191" s="2" t="s">
        <v>1664</v>
      </c>
      <c r="B191" s="35" t="s">
        <v>213</v>
      </c>
      <c r="C191" s="13">
        <v>57.698279812000003</v>
      </c>
      <c r="D191" s="44" t="str">
        <f t="shared" si="76"/>
        <v>N/A</v>
      </c>
      <c r="E191" s="13">
        <v>57.636510174999998</v>
      </c>
      <c r="F191" s="44" t="str">
        <f t="shared" si="77"/>
        <v>N/A</v>
      </c>
      <c r="G191" s="13">
        <v>56.541652661000001</v>
      </c>
      <c r="H191" s="44" t="str">
        <f t="shared" si="78"/>
        <v>N/A</v>
      </c>
      <c r="I191" s="57">
        <v>-0.107</v>
      </c>
      <c r="J191" s="57">
        <v>-1.9</v>
      </c>
      <c r="K191" s="45" t="s">
        <v>739</v>
      </c>
      <c r="L191" s="9" t="str">
        <f t="shared" si="75"/>
        <v>Yes</v>
      </c>
    </row>
    <row r="192" spans="1:12" ht="25.5" x14ac:dyDescent="0.2">
      <c r="A192" s="2" t="s">
        <v>1665</v>
      </c>
      <c r="B192" s="35" t="s">
        <v>213</v>
      </c>
      <c r="C192" s="13">
        <v>0</v>
      </c>
      <c r="D192" s="44" t="str">
        <f t="shared" si="76"/>
        <v>N/A</v>
      </c>
      <c r="E192" s="13">
        <v>0</v>
      </c>
      <c r="F192" s="44" t="str">
        <f t="shared" si="77"/>
        <v>N/A</v>
      </c>
      <c r="G192" s="13">
        <v>0</v>
      </c>
      <c r="H192" s="44" t="str">
        <f t="shared" si="78"/>
        <v>N/A</v>
      </c>
      <c r="I192" s="57" t="s">
        <v>1747</v>
      </c>
      <c r="J192" s="57" t="s">
        <v>1747</v>
      </c>
      <c r="K192" s="45" t="s">
        <v>739</v>
      </c>
      <c r="L192" s="9" t="str">
        <f t="shared" si="75"/>
        <v>N/A</v>
      </c>
    </row>
    <row r="193" spans="1:12" ht="25.5" x14ac:dyDescent="0.2">
      <c r="A193" s="2" t="s">
        <v>1666</v>
      </c>
      <c r="B193" s="35" t="s">
        <v>213</v>
      </c>
      <c r="C193" s="13">
        <v>1.9283432470999999</v>
      </c>
      <c r="D193" s="44" t="str">
        <f t="shared" si="76"/>
        <v>N/A</v>
      </c>
      <c r="E193" s="13">
        <v>1.7813736544000001</v>
      </c>
      <c r="F193" s="44" t="str">
        <f t="shared" si="77"/>
        <v>N/A</v>
      </c>
      <c r="G193" s="13">
        <v>1.8042994574</v>
      </c>
      <c r="H193" s="44" t="str">
        <f t="shared" si="78"/>
        <v>N/A</v>
      </c>
      <c r="I193" s="57">
        <v>-7.62</v>
      </c>
      <c r="J193" s="57">
        <v>1.2869999999999999</v>
      </c>
      <c r="K193" s="45" t="s">
        <v>739</v>
      </c>
      <c r="L193" s="9" t="str">
        <f t="shared" si="75"/>
        <v>Yes</v>
      </c>
    </row>
    <row r="194" spans="1:12" ht="25.5" x14ac:dyDescent="0.2">
      <c r="A194" s="2" t="s">
        <v>1667</v>
      </c>
      <c r="B194" s="35" t="s">
        <v>213</v>
      </c>
      <c r="C194" s="13">
        <v>33.324863780999998</v>
      </c>
      <c r="D194" s="44" t="str">
        <f t="shared" si="76"/>
        <v>N/A</v>
      </c>
      <c r="E194" s="13">
        <v>31.634306635000002</v>
      </c>
      <c r="F194" s="44" t="str">
        <f t="shared" si="77"/>
        <v>N/A</v>
      </c>
      <c r="G194" s="13">
        <v>33.910115836999999</v>
      </c>
      <c r="H194" s="44" t="str">
        <f t="shared" si="78"/>
        <v>N/A</v>
      </c>
      <c r="I194" s="57">
        <v>-5.07</v>
      </c>
      <c r="J194" s="57">
        <v>7.194</v>
      </c>
      <c r="K194" s="45" t="s">
        <v>739</v>
      </c>
      <c r="L194" s="9" t="str">
        <f t="shared" si="75"/>
        <v>Yes</v>
      </c>
    </row>
    <row r="195" spans="1:12" ht="25.5" x14ac:dyDescent="0.2">
      <c r="A195" s="2" t="s">
        <v>1668</v>
      </c>
      <c r="B195" s="35" t="s">
        <v>213</v>
      </c>
      <c r="C195" s="13">
        <v>36.115906903999999</v>
      </c>
      <c r="D195" s="44" t="str">
        <f t="shared" si="76"/>
        <v>N/A</v>
      </c>
      <c r="E195" s="13">
        <v>36.067645255999999</v>
      </c>
      <c r="F195" s="44" t="str">
        <f t="shared" si="77"/>
        <v>N/A</v>
      </c>
      <c r="G195" s="13">
        <v>37.176273483000003</v>
      </c>
      <c r="H195" s="44" t="str">
        <f t="shared" si="78"/>
        <v>N/A</v>
      </c>
      <c r="I195" s="57">
        <v>-0.13400000000000001</v>
      </c>
      <c r="J195" s="57">
        <v>3.0739999999999998</v>
      </c>
      <c r="K195" s="45" t="s">
        <v>739</v>
      </c>
      <c r="L195" s="9" t="str">
        <f t="shared" si="75"/>
        <v>Yes</v>
      </c>
    </row>
    <row r="196" spans="1:12" ht="25.5" x14ac:dyDescent="0.2">
      <c r="A196" s="2" t="s">
        <v>1669</v>
      </c>
      <c r="B196" s="35" t="s">
        <v>213</v>
      </c>
      <c r="C196" s="13">
        <v>0.15809830329999999</v>
      </c>
      <c r="D196" s="44" t="str">
        <f t="shared" si="76"/>
        <v>N/A</v>
      </c>
      <c r="E196" s="13">
        <v>0.1653726941</v>
      </c>
      <c r="F196" s="44" t="str">
        <f t="shared" si="77"/>
        <v>N/A</v>
      </c>
      <c r="G196" s="13">
        <v>0.233167395</v>
      </c>
      <c r="H196" s="44" t="str">
        <f t="shared" si="78"/>
        <v>N/A</v>
      </c>
      <c r="I196" s="57">
        <v>4.601</v>
      </c>
      <c r="J196" s="57">
        <v>41</v>
      </c>
      <c r="K196" s="45" t="s">
        <v>739</v>
      </c>
      <c r="L196" s="9" t="str">
        <f t="shared" si="75"/>
        <v>No</v>
      </c>
    </row>
    <row r="197" spans="1:12" ht="25.5" x14ac:dyDescent="0.2">
      <c r="A197" s="2" t="s">
        <v>1670</v>
      </c>
      <c r="B197" s="35" t="s">
        <v>213</v>
      </c>
      <c r="C197" s="13">
        <v>46.831627478999998</v>
      </c>
      <c r="D197" s="44" t="str">
        <f t="shared" si="76"/>
        <v>N/A</v>
      </c>
      <c r="E197" s="13">
        <v>47.735262216999999</v>
      </c>
      <c r="F197" s="44" t="str">
        <f t="shared" si="77"/>
        <v>N/A</v>
      </c>
      <c r="G197" s="13">
        <v>47.385377149999997</v>
      </c>
      <c r="H197" s="44" t="str">
        <f t="shared" si="78"/>
        <v>N/A</v>
      </c>
      <c r="I197" s="57">
        <v>1.93</v>
      </c>
      <c r="J197" s="57">
        <v>-0.73299999999999998</v>
      </c>
      <c r="K197" s="45" t="s">
        <v>739</v>
      </c>
      <c r="L197" s="9" t="str">
        <f t="shared" si="75"/>
        <v>Yes</v>
      </c>
    </row>
    <row r="198" spans="1:12" ht="25.5" x14ac:dyDescent="0.2">
      <c r="A198" s="2" t="s">
        <v>1671</v>
      </c>
      <c r="B198" s="35" t="s">
        <v>213</v>
      </c>
      <c r="C198" s="13">
        <v>0</v>
      </c>
      <c r="D198" s="44" t="str">
        <f t="shared" si="76"/>
        <v>N/A</v>
      </c>
      <c r="E198" s="13">
        <v>0</v>
      </c>
      <c r="F198" s="44" t="str">
        <f t="shared" si="77"/>
        <v>N/A</v>
      </c>
      <c r="G198" s="13">
        <v>0</v>
      </c>
      <c r="H198" s="44" t="str">
        <f t="shared" si="78"/>
        <v>N/A</v>
      </c>
      <c r="I198" s="57" t="s">
        <v>1747</v>
      </c>
      <c r="J198" s="57" t="s">
        <v>1747</v>
      </c>
      <c r="K198" s="45" t="s">
        <v>739</v>
      </c>
      <c r="L198" s="9" t="str">
        <f t="shared" si="75"/>
        <v>N/A</v>
      </c>
    </row>
    <row r="199" spans="1:12" ht="25.5" x14ac:dyDescent="0.2">
      <c r="A199" s="2" t="s">
        <v>1672</v>
      </c>
      <c r="B199" s="35" t="s">
        <v>213</v>
      </c>
      <c r="C199" s="13">
        <v>16.425501604000001</v>
      </c>
      <c r="D199" s="44" t="str">
        <f t="shared" si="76"/>
        <v>N/A</v>
      </c>
      <c r="E199" s="13">
        <v>18.087142729</v>
      </c>
      <c r="F199" s="44" t="str">
        <f t="shared" si="77"/>
        <v>N/A</v>
      </c>
      <c r="G199" s="13">
        <v>17.210528281999999</v>
      </c>
      <c r="H199" s="44" t="str">
        <f t="shared" si="78"/>
        <v>N/A</v>
      </c>
      <c r="I199" s="57">
        <v>10.119999999999999</v>
      </c>
      <c r="J199" s="57">
        <v>-4.8499999999999996</v>
      </c>
      <c r="K199" s="45" t="s">
        <v>739</v>
      </c>
      <c r="L199" s="9" t="str">
        <f t="shared" si="75"/>
        <v>Yes</v>
      </c>
    </row>
    <row r="200" spans="1:12" ht="25.5" x14ac:dyDescent="0.2">
      <c r="A200" s="2" t="s">
        <v>1673</v>
      </c>
      <c r="B200" s="35" t="s">
        <v>213</v>
      </c>
      <c r="C200" s="13">
        <v>6.7375285846999997</v>
      </c>
      <c r="D200" s="44" t="str">
        <f t="shared" si="76"/>
        <v>N/A</v>
      </c>
      <c r="E200" s="13">
        <v>8.0830057318000001</v>
      </c>
      <c r="F200" s="44" t="str">
        <f t="shared" si="77"/>
        <v>N/A</v>
      </c>
      <c r="G200" s="13">
        <v>7.2966988406000004</v>
      </c>
      <c r="H200" s="44" t="str">
        <f t="shared" si="78"/>
        <v>N/A</v>
      </c>
      <c r="I200" s="57">
        <v>19.97</v>
      </c>
      <c r="J200" s="57">
        <v>-9.73</v>
      </c>
      <c r="K200" s="45" t="s">
        <v>739</v>
      </c>
      <c r="L200" s="9" t="str">
        <f t="shared" si="75"/>
        <v>Yes</v>
      </c>
    </row>
    <row r="201" spans="1:12" ht="25.5" x14ac:dyDescent="0.2">
      <c r="A201" s="2" t="s">
        <v>1674</v>
      </c>
      <c r="B201" s="35" t="s">
        <v>213</v>
      </c>
      <c r="C201" s="13">
        <v>0</v>
      </c>
      <c r="D201" s="44" t="str">
        <f t="shared" si="76"/>
        <v>N/A</v>
      </c>
      <c r="E201" s="13">
        <v>0</v>
      </c>
      <c r="F201" s="44" t="str">
        <f t="shared" si="77"/>
        <v>N/A</v>
      </c>
      <c r="G201" s="13">
        <v>0</v>
      </c>
      <c r="H201" s="44" t="str">
        <f t="shared" si="78"/>
        <v>N/A</v>
      </c>
      <c r="I201" s="57" t="s">
        <v>1747</v>
      </c>
      <c r="J201" s="57" t="s">
        <v>1747</v>
      </c>
      <c r="K201" s="45" t="s">
        <v>739</v>
      </c>
      <c r="L201" s="9" t="str">
        <f t="shared" si="75"/>
        <v>N/A</v>
      </c>
    </row>
    <row r="202" spans="1:12" ht="25.5" x14ac:dyDescent="0.2">
      <c r="A202" s="2" t="s">
        <v>1675</v>
      </c>
      <c r="B202" s="35" t="s">
        <v>213</v>
      </c>
      <c r="C202" s="13">
        <v>0.25441231079999999</v>
      </c>
      <c r="D202" s="44" t="str">
        <f t="shared" si="76"/>
        <v>N/A</v>
      </c>
      <c r="E202" s="13">
        <v>0.41348532329999999</v>
      </c>
      <c r="F202" s="44" t="str">
        <f t="shared" si="77"/>
        <v>N/A</v>
      </c>
      <c r="G202" s="13">
        <v>0.29922259750000002</v>
      </c>
      <c r="H202" s="44" t="str">
        <f t="shared" si="78"/>
        <v>N/A</v>
      </c>
      <c r="I202" s="57">
        <v>62.53</v>
      </c>
      <c r="J202" s="57">
        <v>-27.6</v>
      </c>
      <c r="K202" s="45" t="s">
        <v>739</v>
      </c>
      <c r="L202" s="9" t="str">
        <f t="shared" si="75"/>
        <v>Yes</v>
      </c>
    </row>
    <row r="203" spans="1:12" ht="25.5" x14ac:dyDescent="0.2">
      <c r="A203" s="2" t="s">
        <v>1676</v>
      </c>
      <c r="B203" s="35" t="s">
        <v>213</v>
      </c>
      <c r="C203" s="13">
        <v>3.6701391799999997E-2</v>
      </c>
      <c r="D203" s="44" t="str">
        <f t="shared" si="76"/>
        <v>N/A</v>
      </c>
      <c r="E203" s="13">
        <v>5.34808648E-2</v>
      </c>
      <c r="F203" s="44" t="str">
        <f t="shared" si="77"/>
        <v>N/A</v>
      </c>
      <c r="G203" s="13">
        <v>5.3142957800000001E-2</v>
      </c>
      <c r="H203" s="44" t="str">
        <f t="shared" si="78"/>
        <v>N/A</v>
      </c>
      <c r="I203" s="57">
        <v>45.72</v>
      </c>
      <c r="J203" s="57">
        <v>-0.63200000000000001</v>
      </c>
      <c r="K203" s="45" t="s">
        <v>739</v>
      </c>
      <c r="L203" s="9" t="str">
        <f t="shared" si="75"/>
        <v>Yes</v>
      </c>
    </row>
    <row r="204" spans="1:12" ht="25.5" x14ac:dyDescent="0.2">
      <c r="A204" s="2" t="s">
        <v>1677</v>
      </c>
      <c r="B204" s="35" t="s">
        <v>213</v>
      </c>
      <c r="C204" s="13">
        <v>3.8325808461999999</v>
      </c>
      <c r="D204" s="44" t="str">
        <f t="shared" si="76"/>
        <v>N/A</v>
      </c>
      <c r="E204" s="13">
        <v>3.9998113701000002</v>
      </c>
      <c r="F204" s="44" t="str">
        <f t="shared" si="77"/>
        <v>N/A</v>
      </c>
      <c r="G204" s="13">
        <v>3.8797560546000001</v>
      </c>
      <c r="H204" s="44" t="str">
        <f t="shared" si="78"/>
        <v>N/A</v>
      </c>
      <c r="I204" s="57">
        <v>4.3630000000000004</v>
      </c>
      <c r="J204" s="57">
        <v>-3</v>
      </c>
      <c r="K204" s="45" t="s">
        <v>739</v>
      </c>
      <c r="L204" s="9" t="str">
        <f t="shared" si="75"/>
        <v>Yes</v>
      </c>
    </row>
    <row r="205" spans="1:12" ht="25.5" x14ac:dyDescent="0.2">
      <c r="A205" s="2" t="s">
        <v>1678</v>
      </c>
      <c r="B205" s="35" t="s">
        <v>213</v>
      </c>
      <c r="C205" s="13">
        <v>1.6287599999999999E-3</v>
      </c>
      <c r="D205" s="44" t="str">
        <f t="shared" si="76"/>
        <v>N/A</v>
      </c>
      <c r="E205" s="13">
        <v>8.5740864999999996E-3</v>
      </c>
      <c r="F205" s="44" t="str">
        <f t="shared" si="77"/>
        <v>N/A</v>
      </c>
      <c r="G205" s="13">
        <v>9.6041490000000002E-4</v>
      </c>
      <c r="H205" s="44" t="str">
        <f t="shared" si="78"/>
        <v>N/A</v>
      </c>
      <c r="I205" s="57">
        <v>426.4</v>
      </c>
      <c r="J205" s="57">
        <v>-88.8</v>
      </c>
      <c r="K205" s="45" t="s">
        <v>739</v>
      </c>
      <c r="L205" s="9" t="str">
        <f t="shared" si="75"/>
        <v>No</v>
      </c>
    </row>
    <row r="206" spans="1:12" ht="25.5" x14ac:dyDescent="0.2">
      <c r="A206" s="2" t="s">
        <v>1679</v>
      </c>
      <c r="B206" s="35" t="s">
        <v>213</v>
      </c>
      <c r="C206" s="13">
        <v>0.32314598249999998</v>
      </c>
      <c r="D206" s="44" t="str">
        <f t="shared" si="76"/>
        <v>N/A</v>
      </c>
      <c r="E206" s="13">
        <v>0.43159808109999998</v>
      </c>
      <c r="F206" s="44" t="str">
        <f t="shared" si="77"/>
        <v>N/A</v>
      </c>
      <c r="G206" s="13">
        <v>0.30637235289999998</v>
      </c>
      <c r="H206" s="44" t="str">
        <f t="shared" si="78"/>
        <v>N/A</v>
      </c>
      <c r="I206" s="57">
        <v>33.56</v>
      </c>
      <c r="J206" s="57">
        <v>-29</v>
      </c>
      <c r="K206" s="45" t="s">
        <v>739</v>
      </c>
      <c r="L206" s="9" t="str">
        <f t="shared" si="75"/>
        <v>Yes</v>
      </c>
    </row>
    <row r="207" spans="1:12" ht="25.5" x14ac:dyDescent="0.2">
      <c r="A207" s="2" t="s">
        <v>1680</v>
      </c>
      <c r="B207" s="35" t="s">
        <v>213</v>
      </c>
      <c r="C207" s="13">
        <v>0</v>
      </c>
      <c r="D207" s="44" t="str">
        <f t="shared" si="76"/>
        <v>N/A</v>
      </c>
      <c r="E207" s="13">
        <v>0</v>
      </c>
      <c r="F207" s="44" t="str">
        <f t="shared" si="77"/>
        <v>N/A</v>
      </c>
      <c r="G207" s="13">
        <v>0</v>
      </c>
      <c r="H207" s="44" t="str">
        <f t="shared" si="78"/>
        <v>N/A</v>
      </c>
      <c r="I207" s="57" t="s">
        <v>1747</v>
      </c>
      <c r="J207" s="57" t="s">
        <v>1747</v>
      </c>
      <c r="K207" s="45" t="s">
        <v>739</v>
      </c>
      <c r="L207" s="9" t="str">
        <f t="shared" si="75"/>
        <v>N/A</v>
      </c>
    </row>
    <row r="208" spans="1:12" ht="25.5" x14ac:dyDescent="0.2">
      <c r="A208" s="2" t="s">
        <v>1681</v>
      </c>
      <c r="B208" s="35" t="s">
        <v>213</v>
      </c>
      <c r="C208" s="13">
        <v>17.854467036999999</v>
      </c>
      <c r="D208" s="44" t="str">
        <f t="shared" si="76"/>
        <v>N/A</v>
      </c>
      <c r="E208" s="13">
        <v>18.061098941000001</v>
      </c>
      <c r="F208" s="44" t="str">
        <f t="shared" si="77"/>
        <v>N/A</v>
      </c>
      <c r="G208" s="13">
        <v>18.593739161999999</v>
      </c>
      <c r="H208" s="44" t="str">
        <f t="shared" si="78"/>
        <v>N/A</v>
      </c>
      <c r="I208" s="57">
        <v>1.157</v>
      </c>
      <c r="J208" s="57">
        <v>2.9489999999999998</v>
      </c>
      <c r="K208" s="45" t="s">
        <v>739</v>
      </c>
      <c r="L208" s="9" t="str">
        <f t="shared" si="75"/>
        <v>Yes</v>
      </c>
    </row>
    <row r="209" spans="1:12" ht="25.5" x14ac:dyDescent="0.2">
      <c r="A209" s="2" t="s">
        <v>1682</v>
      </c>
      <c r="B209" s="35" t="s">
        <v>213</v>
      </c>
      <c r="C209" s="13">
        <v>0</v>
      </c>
      <c r="D209" s="44" t="str">
        <f t="shared" si="76"/>
        <v>N/A</v>
      </c>
      <c r="E209" s="13">
        <v>0</v>
      </c>
      <c r="F209" s="44" t="str">
        <f t="shared" si="77"/>
        <v>N/A</v>
      </c>
      <c r="G209" s="13">
        <v>0</v>
      </c>
      <c r="H209" s="44" t="str">
        <f t="shared" si="78"/>
        <v>N/A</v>
      </c>
      <c r="I209" s="57" t="s">
        <v>1747</v>
      </c>
      <c r="J209" s="57" t="s">
        <v>1747</v>
      </c>
      <c r="K209" s="45" t="s">
        <v>739</v>
      </c>
      <c r="L209" s="9" t="str">
        <f t="shared" si="75"/>
        <v>N/A</v>
      </c>
    </row>
    <row r="210" spans="1:12" ht="25.5" x14ac:dyDescent="0.2">
      <c r="A210" s="2" t="s">
        <v>1683</v>
      </c>
      <c r="B210" s="35" t="s">
        <v>213</v>
      </c>
      <c r="C210" s="13">
        <v>8.9688211903999999</v>
      </c>
      <c r="D210" s="44" t="str">
        <f t="shared" si="76"/>
        <v>N/A</v>
      </c>
      <c r="E210" s="13">
        <v>9.5310617719999993</v>
      </c>
      <c r="F210" s="44" t="str">
        <f t="shared" si="77"/>
        <v>N/A</v>
      </c>
      <c r="G210" s="13">
        <v>9.9512856221000003</v>
      </c>
      <c r="H210" s="44" t="str">
        <f t="shared" si="78"/>
        <v>N/A</v>
      </c>
      <c r="I210" s="57">
        <v>6.2690000000000001</v>
      </c>
      <c r="J210" s="57">
        <v>4.4089999999999998</v>
      </c>
      <c r="K210" s="45" t="s">
        <v>739</v>
      </c>
      <c r="L210" s="9" t="str">
        <f t="shared" si="75"/>
        <v>Yes</v>
      </c>
    </row>
    <row r="211" spans="1:12" ht="25.5" x14ac:dyDescent="0.2">
      <c r="A211" s="2" t="s">
        <v>1684</v>
      </c>
      <c r="B211" s="35" t="s">
        <v>213</v>
      </c>
      <c r="C211" s="13">
        <v>0</v>
      </c>
      <c r="D211" s="44" t="str">
        <f t="shared" si="76"/>
        <v>N/A</v>
      </c>
      <c r="E211" s="13">
        <v>0</v>
      </c>
      <c r="F211" s="44" t="str">
        <f t="shared" si="77"/>
        <v>N/A</v>
      </c>
      <c r="G211" s="13">
        <v>0</v>
      </c>
      <c r="H211" s="44" t="str">
        <f t="shared" si="78"/>
        <v>N/A</v>
      </c>
      <c r="I211" s="57" t="s">
        <v>1747</v>
      </c>
      <c r="J211" s="57" t="s">
        <v>1747</v>
      </c>
      <c r="K211" s="45" t="s">
        <v>739</v>
      </c>
      <c r="L211" s="9" t="str">
        <f t="shared" si="75"/>
        <v>N/A</v>
      </c>
    </row>
    <row r="212" spans="1:12" ht="25.5" x14ac:dyDescent="0.2">
      <c r="A212" s="2" t="s">
        <v>1685</v>
      </c>
      <c r="B212" s="35" t="s">
        <v>213</v>
      </c>
      <c r="C212" s="13">
        <v>2.1716800000000001E-3</v>
      </c>
      <c r="D212" s="44" t="str">
        <f t="shared" si="76"/>
        <v>N/A</v>
      </c>
      <c r="E212" s="13">
        <v>2.8937542000000002E-3</v>
      </c>
      <c r="F212" s="44" t="str">
        <f t="shared" si="77"/>
        <v>N/A</v>
      </c>
      <c r="G212" s="13">
        <v>1.18451171E-2</v>
      </c>
      <c r="H212" s="44" t="str">
        <f t="shared" si="78"/>
        <v>N/A</v>
      </c>
      <c r="I212" s="57">
        <v>33.25</v>
      </c>
      <c r="J212" s="57">
        <v>309.3</v>
      </c>
      <c r="K212" s="45" t="s">
        <v>739</v>
      </c>
      <c r="L212" s="9" t="str">
        <f t="shared" si="75"/>
        <v>No</v>
      </c>
    </row>
    <row r="213" spans="1:12" ht="38.25" x14ac:dyDescent="0.2">
      <c r="A213" s="2" t="s">
        <v>1658</v>
      </c>
      <c r="B213" s="35" t="s">
        <v>213</v>
      </c>
      <c r="C213" s="13">
        <v>5.7983855700000003E-2</v>
      </c>
      <c r="D213" s="44" t="str">
        <f t="shared" si="76"/>
        <v>N/A</v>
      </c>
      <c r="E213" s="13">
        <v>3.3117409299999997E-2</v>
      </c>
      <c r="F213" s="44" t="str">
        <f t="shared" si="77"/>
        <v>N/A</v>
      </c>
      <c r="G213" s="13">
        <v>0.40561522579999998</v>
      </c>
      <c r="H213" s="44" t="str">
        <f t="shared" si="78"/>
        <v>N/A</v>
      </c>
      <c r="I213" s="57">
        <v>-42.9</v>
      </c>
      <c r="J213" s="57">
        <v>1125</v>
      </c>
      <c r="K213" s="45" t="s">
        <v>739</v>
      </c>
      <c r="L213" s="9" t="str">
        <f t="shared" si="75"/>
        <v>No</v>
      </c>
    </row>
    <row r="214" spans="1:12" x14ac:dyDescent="0.2">
      <c r="A214" s="167" t="s">
        <v>1647</v>
      </c>
      <c r="B214" s="168"/>
      <c r="C214" s="168"/>
      <c r="D214" s="168"/>
      <c r="E214" s="168"/>
      <c r="F214" s="168"/>
      <c r="G214" s="168"/>
      <c r="H214" s="168"/>
      <c r="I214" s="168"/>
      <c r="J214" s="168"/>
      <c r="K214" s="168"/>
      <c r="L214" s="169"/>
    </row>
    <row r="215" spans="1:12" x14ac:dyDescent="0.2">
      <c r="A215" s="157" t="s">
        <v>1645</v>
      </c>
      <c r="B215" s="158"/>
      <c r="C215" s="158"/>
      <c r="D215" s="158"/>
      <c r="E215" s="158"/>
      <c r="F215" s="158"/>
      <c r="G215" s="158"/>
      <c r="H215" s="158"/>
      <c r="I215" s="158"/>
      <c r="J215" s="158"/>
      <c r="K215" s="158"/>
      <c r="L215" s="159"/>
    </row>
    <row r="216" spans="1:12" s="21" customFormat="1" x14ac:dyDescent="0.2">
      <c r="A216" s="160" t="s">
        <v>1743</v>
      </c>
      <c r="B216" s="160"/>
      <c r="C216" s="160"/>
      <c r="D216" s="160"/>
      <c r="E216" s="160"/>
      <c r="F216" s="160"/>
      <c r="G216" s="160"/>
      <c r="H216" s="160"/>
      <c r="I216" s="160"/>
      <c r="J216" s="160"/>
      <c r="K216" s="160"/>
      <c r="L216" s="161"/>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1608</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3</v>
      </c>
      <c r="B6" s="48" t="s">
        <v>213</v>
      </c>
      <c r="C6" s="1">
        <v>147180</v>
      </c>
      <c r="D6" s="11" t="str">
        <f t="shared" ref="D6:D39" si="0">IF($B6="N/A","N/A",IF(C6&gt;10,"No",IF(C6&lt;-10,"No","Yes")))</f>
        <v>N/A</v>
      </c>
      <c r="E6" s="1">
        <v>158761</v>
      </c>
      <c r="F6" s="11" t="str">
        <f t="shared" ref="F6:F39" si="1">IF($B6="N/A","N/A",IF(E6&gt;10,"No",IF(E6&lt;-10,"No","Yes")))</f>
        <v>N/A</v>
      </c>
      <c r="G6" s="1">
        <v>167004</v>
      </c>
      <c r="H6" s="11" t="str">
        <f t="shared" ref="H6:H39" si="2">IF($B6="N/A","N/A",IF(G6&gt;10,"No",IF(G6&lt;-10,"No","Yes")))</f>
        <v>N/A</v>
      </c>
      <c r="I6" s="57">
        <v>7.8689999999999998</v>
      </c>
      <c r="J6" s="57">
        <v>5.1920000000000002</v>
      </c>
      <c r="K6" s="48" t="s">
        <v>739</v>
      </c>
      <c r="L6" s="9" t="str">
        <f t="shared" ref="L6:L39" si="3">IF(J6="Div by 0", "N/A", IF(K6="N/A","N/A", IF(J6&gt;VALUE(MID(K6,1,2)), "No", IF(J6&lt;-1*VALUE(MID(K6,1,2)), "No", "Yes"))))</f>
        <v>Yes</v>
      </c>
    </row>
    <row r="7" spans="1:12" x14ac:dyDescent="0.2">
      <c r="A7" s="18" t="s">
        <v>4</v>
      </c>
      <c r="B7" s="35" t="s">
        <v>213</v>
      </c>
      <c r="C7" s="36">
        <v>109723</v>
      </c>
      <c r="D7" s="44" t="str">
        <f t="shared" si="0"/>
        <v>N/A</v>
      </c>
      <c r="E7" s="36">
        <v>115425</v>
      </c>
      <c r="F7" s="44" t="str">
        <f t="shared" si="1"/>
        <v>N/A</v>
      </c>
      <c r="G7" s="36">
        <v>121596</v>
      </c>
      <c r="H7" s="44" t="str">
        <f t="shared" si="2"/>
        <v>N/A</v>
      </c>
      <c r="I7" s="12">
        <v>5.1970000000000001</v>
      </c>
      <c r="J7" s="12">
        <v>5.3460000000000001</v>
      </c>
      <c r="K7" s="45" t="s">
        <v>739</v>
      </c>
      <c r="L7" s="9" t="str">
        <f t="shared" si="3"/>
        <v>Yes</v>
      </c>
    </row>
    <row r="8" spans="1:12" x14ac:dyDescent="0.2">
      <c r="A8" s="18" t="s">
        <v>359</v>
      </c>
      <c r="B8" s="35" t="s">
        <v>213</v>
      </c>
      <c r="C8" s="36">
        <v>74.550210625999995</v>
      </c>
      <c r="D8" s="44" t="str">
        <f>IF($B8="N/A","N/A",IF(C8&gt;10,"No",IF(C8&lt;-10,"No","Yes")))</f>
        <v>N/A</v>
      </c>
      <c r="E8" s="36">
        <v>72.703623686</v>
      </c>
      <c r="F8" s="44" t="str">
        <f t="shared" si="1"/>
        <v>N/A</v>
      </c>
      <c r="G8" s="8">
        <v>72.81023209</v>
      </c>
      <c r="H8" s="44" t="str">
        <f t="shared" si="2"/>
        <v>N/A</v>
      </c>
      <c r="I8" s="12">
        <v>-2.48</v>
      </c>
      <c r="J8" s="12">
        <v>0.14660000000000001</v>
      </c>
      <c r="K8" s="45" t="s">
        <v>739</v>
      </c>
      <c r="L8" s="9" t="str">
        <f t="shared" si="3"/>
        <v>Yes</v>
      </c>
    </row>
    <row r="9" spans="1:12" x14ac:dyDescent="0.2">
      <c r="A9" s="18" t="s">
        <v>83</v>
      </c>
      <c r="B9" s="35" t="s">
        <v>213</v>
      </c>
      <c r="C9" s="36">
        <v>110491.43</v>
      </c>
      <c r="D9" s="44" t="str">
        <f t="shared" si="0"/>
        <v>N/A</v>
      </c>
      <c r="E9" s="36">
        <v>112632.79</v>
      </c>
      <c r="F9" s="44" t="str">
        <f t="shared" si="1"/>
        <v>N/A</v>
      </c>
      <c r="G9" s="36">
        <v>120796.56</v>
      </c>
      <c r="H9" s="44" t="str">
        <f t="shared" si="2"/>
        <v>N/A</v>
      </c>
      <c r="I9" s="12">
        <v>1.9379999999999999</v>
      </c>
      <c r="J9" s="12">
        <v>7.2480000000000002</v>
      </c>
      <c r="K9" s="45" t="s">
        <v>739</v>
      </c>
      <c r="L9" s="9" t="str">
        <f t="shared" si="3"/>
        <v>Yes</v>
      </c>
    </row>
    <row r="10" spans="1:12" x14ac:dyDescent="0.2">
      <c r="A10" s="18" t="s">
        <v>100</v>
      </c>
      <c r="B10" s="35" t="s">
        <v>213</v>
      </c>
      <c r="C10" s="36">
        <v>3108</v>
      </c>
      <c r="D10" s="44" t="str">
        <f t="shared" si="0"/>
        <v>N/A</v>
      </c>
      <c r="E10" s="36">
        <v>3580</v>
      </c>
      <c r="F10" s="44" t="str">
        <f t="shared" si="1"/>
        <v>N/A</v>
      </c>
      <c r="G10" s="36">
        <v>3882</v>
      </c>
      <c r="H10" s="44" t="str">
        <f t="shared" si="2"/>
        <v>N/A</v>
      </c>
      <c r="I10" s="12">
        <v>15.19</v>
      </c>
      <c r="J10" s="12">
        <v>8.4359999999999999</v>
      </c>
      <c r="K10" s="45" t="s">
        <v>739</v>
      </c>
      <c r="L10" s="9" t="str">
        <f t="shared" si="3"/>
        <v>Yes</v>
      </c>
    </row>
    <row r="11" spans="1:12" x14ac:dyDescent="0.2">
      <c r="A11" s="18" t="s">
        <v>991</v>
      </c>
      <c r="B11" s="35" t="s">
        <v>213</v>
      </c>
      <c r="C11" s="36">
        <v>1446</v>
      </c>
      <c r="D11" s="44" t="str">
        <f t="shared" si="0"/>
        <v>N/A</v>
      </c>
      <c r="E11" s="36">
        <v>1605</v>
      </c>
      <c r="F11" s="44" t="str">
        <f t="shared" si="1"/>
        <v>N/A</v>
      </c>
      <c r="G11" s="36">
        <v>1706</v>
      </c>
      <c r="H11" s="44" t="str">
        <f t="shared" si="2"/>
        <v>N/A</v>
      </c>
      <c r="I11" s="12">
        <v>11</v>
      </c>
      <c r="J11" s="12">
        <v>6.2930000000000001</v>
      </c>
      <c r="K11" s="45" t="s">
        <v>739</v>
      </c>
      <c r="L11" s="9" t="str">
        <f t="shared" si="3"/>
        <v>Yes</v>
      </c>
    </row>
    <row r="12" spans="1:12" x14ac:dyDescent="0.2">
      <c r="A12" s="18" t="s">
        <v>992</v>
      </c>
      <c r="B12" s="35" t="s">
        <v>213</v>
      </c>
      <c r="C12" s="36">
        <v>0</v>
      </c>
      <c r="D12" s="44" t="str">
        <f t="shared" si="0"/>
        <v>N/A</v>
      </c>
      <c r="E12" s="36">
        <v>0</v>
      </c>
      <c r="F12" s="44" t="str">
        <f t="shared" si="1"/>
        <v>N/A</v>
      </c>
      <c r="G12" s="36">
        <v>0</v>
      </c>
      <c r="H12" s="44" t="str">
        <f t="shared" si="2"/>
        <v>N/A</v>
      </c>
      <c r="I12" s="12" t="s">
        <v>1747</v>
      </c>
      <c r="J12" s="12" t="s">
        <v>1747</v>
      </c>
      <c r="K12" s="45" t="s">
        <v>739</v>
      </c>
      <c r="L12" s="9" t="str">
        <f t="shared" si="3"/>
        <v>N/A</v>
      </c>
    </row>
    <row r="13" spans="1:12" x14ac:dyDescent="0.2">
      <c r="A13" s="18" t="s">
        <v>993</v>
      </c>
      <c r="B13" s="35" t="s">
        <v>213</v>
      </c>
      <c r="C13" s="36">
        <v>15</v>
      </c>
      <c r="D13" s="44" t="str">
        <f t="shared" si="0"/>
        <v>N/A</v>
      </c>
      <c r="E13" s="36">
        <v>14</v>
      </c>
      <c r="F13" s="44" t="str">
        <f t="shared" si="1"/>
        <v>N/A</v>
      </c>
      <c r="G13" s="36">
        <v>14</v>
      </c>
      <c r="H13" s="44" t="str">
        <f t="shared" si="2"/>
        <v>N/A</v>
      </c>
      <c r="I13" s="12">
        <v>-6.67</v>
      </c>
      <c r="J13" s="12">
        <v>0</v>
      </c>
      <c r="K13" s="45" t="s">
        <v>739</v>
      </c>
      <c r="L13" s="9" t="str">
        <f t="shared" si="3"/>
        <v>Yes</v>
      </c>
    </row>
    <row r="14" spans="1:12" x14ac:dyDescent="0.2">
      <c r="A14" s="18" t="s">
        <v>994</v>
      </c>
      <c r="B14" s="35" t="s">
        <v>213</v>
      </c>
      <c r="C14" s="36">
        <v>1647</v>
      </c>
      <c r="D14" s="44" t="str">
        <f t="shared" si="0"/>
        <v>N/A</v>
      </c>
      <c r="E14" s="36">
        <v>1961</v>
      </c>
      <c r="F14" s="44" t="str">
        <f t="shared" si="1"/>
        <v>N/A</v>
      </c>
      <c r="G14" s="36">
        <v>2162</v>
      </c>
      <c r="H14" s="44" t="str">
        <f t="shared" si="2"/>
        <v>N/A</v>
      </c>
      <c r="I14" s="12">
        <v>19.059999999999999</v>
      </c>
      <c r="J14" s="12">
        <v>10.25</v>
      </c>
      <c r="K14" s="45" t="s">
        <v>739</v>
      </c>
      <c r="L14" s="9" t="str">
        <f t="shared" si="3"/>
        <v>Yes</v>
      </c>
    </row>
    <row r="15" spans="1:12" x14ac:dyDescent="0.2">
      <c r="A15" s="4" t="s">
        <v>995</v>
      </c>
      <c r="B15" s="35" t="s">
        <v>213</v>
      </c>
      <c r="C15" s="36">
        <v>0</v>
      </c>
      <c r="D15" s="44" t="str">
        <f t="shared" si="0"/>
        <v>N/A</v>
      </c>
      <c r="E15" s="36">
        <v>0</v>
      </c>
      <c r="F15" s="44" t="str">
        <f t="shared" si="1"/>
        <v>N/A</v>
      </c>
      <c r="G15" s="36">
        <v>0</v>
      </c>
      <c r="H15" s="44" t="str">
        <f t="shared" si="2"/>
        <v>N/A</v>
      </c>
      <c r="I15" s="12" t="s">
        <v>1747</v>
      </c>
      <c r="J15" s="12" t="s">
        <v>1747</v>
      </c>
      <c r="K15" s="45" t="s">
        <v>739</v>
      </c>
      <c r="L15" s="9" t="str">
        <f t="shared" si="3"/>
        <v>N/A</v>
      </c>
    </row>
    <row r="16" spans="1:12" x14ac:dyDescent="0.2">
      <c r="A16" s="4" t="s">
        <v>102</v>
      </c>
      <c r="B16" s="35" t="s">
        <v>213</v>
      </c>
      <c r="C16" s="36">
        <v>66354</v>
      </c>
      <c r="D16" s="44" t="str">
        <f t="shared" si="0"/>
        <v>N/A</v>
      </c>
      <c r="E16" s="36">
        <v>74815</v>
      </c>
      <c r="F16" s="44" t="str">
        <f t="shared" si="1"/>
        <v>N/A</v>
      </c>
      <c r="G16" s="36">
        <v>84193</v>
      </c>
      <c r="H16" s="44" t="str">
        <f t="shared" si="2"/>
        <v>N/A</v>
      </c>
      <c r="I16" s="12">
        <v>12.75</v>
      </c>
      <c r="J16" s="12">
        <v>12.53</v>
      </c>
      <c r="K16" s="45" t="s">
        <v>739</v>
      </c>
      <c r="L16" s="9" t="str">
        <f t="shared" si="3"/>
        <v>Yes</v>
      </c>
    </row>
    <row r="17" spans="1:12" x14ac:dyDescent="0.2">
      <c r="A17" s="4" t="s">
        <v>996</v>
      </c>
      <c r="B17" s="35" t="s">
        <v>213</v>
      </c>
      <c r="C17" s="36">
        <v>37098</v>
      </c>
      <c r="D17" s="44" t="str">
        <f t="shared" si="0"/>
        <v>N/A</v>
      </c>
      <c r="E17" s="36">
        <v>40893</v>
      </c>
      <c r="F17" s="44" t="str">
        <f t="shared" si="1"/>
        <v>N/A</v>
      </c>
      <c r="G17" s="36">
        <v>46546</v>
      </c>
      <c r="H17" s="44" t="str">
        <f t="shared" si="2"/>
        <v>N/A</v>
      </c>
      <c r="I17" s="12">
        <v>10.23</v>
      </c>
      <c r="J17" s="12">
        <v>13.82</v>
      </c>
      <c r="K17" s="45" t="s">
        <v>739</v>
      </c>
      <c r="L17" s="9" t="str">
        <f t="shared" si="3"/>
        <v>Yes</v>
      </c>
    </row>
    <row r="18" spans="1:12" x14ac:dyDescent="0.2">
      <c r="A18" s="4" t="s">
        <v>997</v>
      </c>
      <c r="B18" s="35" t="s">
        <v>213</v>
      </c>
      <c r="C18" s="36">
        <v>0</v>
      </c>
      <c r="D18" s="44" t="str">
        <f t="shared" si="0"/>
        <v>N/A</v>
      </c>
      <c r="E18" s="36">
        <v>0</v>
      </c>
      <c r="F18" s="44" t="str">
        <f t="shared" si="1"/>
        <v>N/A</v>
      </c>
      <c r="G18" s="36">
        <v>0</v>
      </c>
      <c r="H18" s="44" t="str">
        <f t="shared" si="2"/>
        <v>N/A</v>
      </c>
      <c r="I18" s="12" t="s">
        <v>1747</v>
      </c>
      <c r="J18" s="12" t="s">
        <v>1747</v>
      </c>
      <c r="K18" s="45" t="s">
        <v>739</v>
      </c>
      <c r="L18" s="9" t="str">
        <f t="shared" si="3"/>
        <v>N/A</v>
      </c>
    </row>
    <row r="19" spans="1:12" x14ac:dyDescent="0.2">
      <c r="A19" s="4" t="s">
        <v>998</v>
      </c>
      <c r="B19" s="35" t="s">
        <v>213</v>
      </c>
      <c r="C19" s="36">
        <v>565</v>
      </c>
      <c r="D19" s="44" t="str">
        <f t="shared" si="0"/>
        <v>N/A</v>
      </c>
      <c r="E19" s="36">
        <v>712</v>
      </c>
      <c r="F19" s="44" t="str">
        <f t="shared" si="1"/>
        <v>N/A</v>
      </c>
      <c r="G19" s="36">
        <v>864</v>
      </c>
      <c r="H19" s="44" t="str">
        <f t="shared" si="2"/>
        <v>N/A</v>
      </c>
      <c r="I19" s="12">
        <v>26.02</v>
      </c>
      <c r="J19" s="12">
        <v>21.35</v>
      </c>
      <c r="K19" s="45" t="s">
        <v>739</v>
      </c>
      <c r="L19" s="9" t="str">
        <f t="shared" si="3"/>
        <v>Yes</v>
      </c>
    </row>
    <row r="20" spans="1:12" x14ac:dyDescent="0.2">
      <c r="A20" s="4" t="s">
        <v>999</v>
      </c>
      <c r="B20" s="35" t="s">
        <v>213</v>
      </c>
      <c r="C20" s="36">
        <v>28691</v>
      </c>
      <c r="D20" s="44" t="str">
        <f t="shared" si="0"/>
        <v>N/A</v>
      </c>
      <c r="E20" s="36">
        <v>33210</v>
      </c>
      <c r="F20" s="44" t="str">
        <f t="shared" si="1"/>
        <v>N/A</v>
      </c>
      <c r="G20" s="36">
        <v>36783</v>
      </c>
      <c r="H20" s="44" t="str">
        <f t="shared" si="2"/>
        <v>N/A</v>
      </c>
      <c r="I20" s="12">
        <v>15.75</v>
      </c>
      <c r="J20" s="12">
        <v>10.76</v>
      </c>
      <c r="K20" s="45" t="s">
        <v>739</v>
      </c>
      <c r="L20" s="9" t="str">
        <f t="shared" si="3"/>
        <v>Yes</v>
      </c>
    </row>
    <row r="21" spans="1:12" x14ac:dyDescent="0.2">
      <c r="A21" s="2" t="s">
        <v>1000</v>
      </c>
      <c r="B21" s="35" t="s">
        <v>213</v>
      </c>
      <c r="C21" s="36">
        <v>0</v>
      </c>
      <c r="D21" s="44" t="str">
        <f t="shared" si="0"/>
        <v>N/A</v>
      </c>
      <c r="E21" s="36">
        <v>0</v>
      </c>
      <c r="F21" s="44" t="str">
        <f t="shared" si="1"/>
        <v>N/A</v>
      </c>
      <c r="G21" s="36">
        <v>0</v>
      </c>
      <c r="H21" s="44" t="str">
        <f t="shared" si="2"/>
        <v>N/A</v>
      </c>
      <c r="I21" s="12" t="s">
        <v>1747</v>
      </c>
      <c r="J21" s="12" t="s">
        <v>1747</v>
      </c>
      <c r="K21" s="45" t="s">
        <v>739</v>
      </c>
      <c r="L21" s="9" t="str">
        <f t="shared" si="3"/>
        <v>N/A</v>
      </c>
    </row>
    <row r="22" spans="1:12" x14ac:dyDescent="0.2">
      <c r="A22" s="4" t="s">
        <v>1729</v>
      </c>
      <c r="B22" s="35" t="s">
        <v>213</v>
      </c>
      <c r="C22" s="36">
        <v>52059</v>
      </c>
      <c r="D22" s="44" t="str">
        <f t="shared" si="0"/>
        <v>N/A</v>
      </c>
      <c r="E22" s="36">
        <v>53683</v>
      </c>
      <c r="F22" s="44" t="str">
        <f t="shared" si="1"/>
        <v>N/A</v>
      </c>
      <c r="G22" s="36">
        <v>51934</v>
      </c>
      <c r="H22" s="44" t="str">
        <f t="shared" si="2"/>
        <v>N/A</v>
      </c>
      <c r="I22" s="12">
        <v>3.12</v>
      </c>
      <c r="J22" s="12">
        <v>-3.26</v>
      </c>
      <c r="K22" s="45" t="s">
        <v>739</v>
      </c>
      <c r="L22" s="9" t="str">
        <f t="shared" si="3"/>
        <v>Yes</v>
      </c>
    </row>
    <row r="23" spans="1:12" x14ac:dyDescent="0.2">
      <c r="A23" s="4" t="s">
        <v>1001</v>
      </c>
      <c r="B23" s="35" t="s">
        <v>213</v>
      </c>
      <c r="C23" s="36">
        <v>6555</v>
      </c>
      <c r="D23" s="44" t="str">
        <f t="shared" si="0"/>
        <v>N/A</v>
      </c>
      <c r="E23" s="36">
        <v>6689</v>
      </c>
      <c r="F23" s="44" t="str">
        <f t="shared" si="1"/>
        <v>N/A</v>
      </c>
      <c r="G23" s="36">
        <v>6235</v>
      </c>
      <c r="H23" s="44" t="str">
        <f t="shared" si="2"/>
        <v>N/A</v>
      </c>
      <c r="I23" s="12">
        <v>2.044</v>
      </c>
      <c r="J23" s="12">
        <v>-6.79</v>
      </c>
      <c r="K23" s="45" t="s">
        <v>739</v>
      </c>
      <c r="L23" s="9" t="str">
        <f t="shared" si="3"/>
        <v>Yes</v>
      </c>
    </row>
    <row r="24" spans="1:12" x14ac:dyDescent="0.2">
      <c r="A24" s="4" t="s">
        <v>1002</v>
      </c>
      <c r="B24" s="35" t="s">
        <v>213</v>
      </c>
      <c r="C24" s="36">
        <v>0</v>
      </c>
      <c r="D24" s="44" t="str">
        <f t="shared" si="0"/>
        <v>N/A</v>
      </c>
      <c r="E24" s="36">
        <v>0</v>
      </c>
      <c r="F24" s="44" t="str">
        <f t="shared" si="1"/>
        <v>N/A</v>
      </c>
      <c r="G24" s="36">
        <v>0</v>
      </c>
      <c r="H24" s="44" t="str">
        <f t="shared" si="2"/>
        <v>N/A</v>
      </c>
      <c r="I24" s="12" t="s">
        <v>1747</v>
      </c>
      <c r="J24" s="12" t="s">
        <v>1747</v>
      </c>
      <c r="K24" s="45" t="s">
        <v>739</v>
      </c>
      <c r="L24" s="9" t="str">
        <f t="shared" si="3"/>
        <v>N/A</v>
      </c>
    </row>
    <row r="25" spans="1:12" x14ac:dyDescent="0.2">
      <c r="A25" s="4" t="s">
        <v>1003</v>
      </c>
      <c r="B25" s="35" t="s">
        <v>213</v>
      </c>
      <c r="C25" s="36">
        <v>0</v>
      </c>
      <c r="D25" s="44" t="str">
        <f t="shared" si="0"/>
        <v>N/A</v>
      </c>
      <c r="E25" s="36">
        <v>0</v>
      </c>
      <c r="F25" s="44" t="str">
        <f t="shared" si="1"/>
        <v>N/A</v>
      </c>
      <c r="G25" s="36">
        <v>0</v>
      </c>
      <c r="H25" s="44" t="str">
        <f t="shared" si="2"/>
        <v>N/A</v>
      </c>
      <c r="I25" s="12" t="s">
        <v>1747</v>
      </c>
      <c r="J25" s="12" t="s">
        <v>1747</v>
      </c>
      <c r="K25" s="45" t="s">
        <v>739</v>
      </c>
      <c r="L25" s="9" t="str">
        <f t="shared" si="3"/>
        <v>N/A</v>
      </c>
    </row>
    <row r="26" spans="1:12" x14ac:dyDescent="0.2">
      <c r="A26" s="4" t="s">
        <v>1004</v>
      </c>
      <c r="B26" s="35" t="s">
        <v>213</v>
      </c>
      <c r="C26" s="36">
        <v>23437</v>
      </c>
      <c r="D26" s="44" t="str">
        <f t="shared" si="0"/>
        <v>N/A</v>
      </c>
      <c r="E26" s="36">
        <v>23970</v>
      </c>
      <c r="F26" s="44" t="str">
        <f t="shared" si="1"/>
        <v>N/A</v>
      </c>
      <c r="G26" s="36">
        <v>22655</v>
      </c>
      <c r="H26" s="44" t="str">
        <f t="shared" si="2"/>
        <v>N/A</v>
      </c>
      <c r="I26" s="12">
        <v>2.274</v>
      </c>
      <c r="J26" s="12">
        <v>-5.49</v>
      </c>
      <c r="K26" s="45" t="s">
        <v>739</v>
      </c>
      <c r="L26" s="9" t="str">
        <f t="shared" si="3"/>
        <v>Yes</v>
      </c>
    </row>
    <row r="27" spans="1:12" x14ac:dyDescent="0.2">
      <c r="A27" s="4" t="s">
        <v>1005</v>
      </c>
      <c r="B27" s="35" t="s">
        <v>213</v>
      </c>
      <c r="C27" s="36">
        <v>2631</v>
      </c>
      <c r="D27" s="44" t="str">
        <f t="shared" si="0"/>
        <v>N/A</v>
      </c>
      <c r="E27" s="36">
        <v>2564</v>
      </c>
      <c r="F27" s="44" t="str">
        <f t="shared" si="1"/>
        <v>N/A</v>
      </c>
      <c r="G27" s="36">
        <v>2605</v>
      </c>
      <c r="H27" s="44" t="str">
        <f t="shared" si="2"/>
        <v>N/A</v>
      </c>
      <c r="I27" s="12">
        <v>-2.5499999999999998</v>
      </c>
      <c r="J27" s="12">
        <v>1.599</v>
      </c>
      <c r="K27" s="45" t="s">
        <v>739</v>
      </c>
      <c r="L27" s="9" t="str">
        <f t="shared" si="3"/>
        <v>Yes</v>
      </c>
    </row>
    <row r="28" spans="1:12" x14ac:dyDescent="0.2">
      <c r="A28" s="58" t="s">
        <v>1006</v>
      </c>
      <c r="B28" s="35" t="s">
        <v>213</v>
      </c>
      <c r="C28" s="36">
        <v>19436</v>
      </c>
      <c r="D28" s="44" t="str">
        <f t="shared" si="0"/>
        <v>N/A</v>
      </c>
      <c r="E28" s="36">
        <v>20460</v>
      </c>
      <c r="F28" s="44" t="str">
        <f t="shared" si="1"/>
        <v>N/A</v>
      </c>
      <c r="G28" s="36">
        <v>20439</v>
      </c>
      <c r="H28" s="44" t="str">
        <f t="shared" si="2"/>
        <v>N/A</v>
      </c>
      <c r="I28" s="12">
        <v>5.2690000000000001</v>
      </c>
      <c r="J28" s="12">
        <v>-0.10299999999999999</v>
      </c>
      <c r="K28" s="45" t="s">
        <v>739</v>
      </c>
      <c r="L28" s="9" t="str">
        <f t="shared" si="3"/>
        <v>Yes</v>
      </c>
    </row>
    <row r="29" spans="1:12" x14ac:dyDescent="0.2">
      <c r="A29" s="58" t="s">
        <v>1007</v>
      </c>
      <c r="B29" s="35" t="s">
        <v>213</v>
      </c>
      <c r="C29" s="36">
        <v>0</v>
      </c>
      <c r="D29" s="44" t="str">
        <f t="shared" si="0"/>
        <v>N/A</v>
      </c>
      <c r="E29" s="36">
        <v>0</v>
      </c>
      <c r="F29" s="44" t="str">
        <f t="shared" si="1"/>
        <v>N/A</v>
      </c>
      <c r="G29" s="36">
        <v>0</v>
      </c>
      <c r="H29" s="44" t="str">
        <f t="shared" si="2"/>
        <v>N/A</v>
      </c>
      <c r="I29" s="12" t="s">
        <v>1747</v>
      </c>
      <c r="J29" s="12" t="s">
        <v>1747</v>
      </c>
      <c r="K29" s="45" t="s">
        <v>739</v>
      </c>
      <c r="L29" s="9" t="str">
        <f t="shared" si="3"/>
        <v>N/A</v>
      </c>
    </row>
    <row r="30" spans="1:12" x14ac:dyDescent="0.2">
      <c r="A30" s="58" t="s">
        <v>106</v>
      </c>
      <c r="B30" s="35" t="s">
        <v>213</v>
      </c>
      <c r="C30" s="36">
        <v>25659</v>
      </c>
      <c r="D30" s="44" t="str">
        <f t="shared" si="0"/>
        <v>N/A</v>
      </c>
      <c r="E30" s="36">
        <v>26683</v>
      </c>
      <c r="F30" s="44" t="str">
        <f t="shared" si="1"/>
        <v>N/A</v>
      </c>
      <c r="G30" s="36">
        <v>26995</v>
      </c>
      <c r="H30" s="44" t="str">
        <f t="shared" si="2"/>
        <v>N/A</v>
      </c>
      <c r="I30" s="12">
        <v>3.9910000000000001</v>
      </c>
      <c r="J30" s="12">
        <v>1.169</v>
      </c>
      <c r="K30" s="45" t="s">
        <v>739</v>
      </c>
      <c r="L30" s="9" t="str">
        <f t="shared" si="3"/>
        <v>Yes</v>
      </c>
    </row>
    <row r="31" spans="1:12" x14ac:dyDescent="0.2">
      <c r="A31" s="46" t="s">
        <v>1008</v>
      </c>
      <c r="B31" s="35" t="s">
        <v>213</v>
      </c>
      <c r="C31" s="36">
        <v>15202</v>
      </c>
      <c r="D31" s="44" t="str">
        <f t="shared" si="0"/>
        <v>N/A</v>
      </c>
      <c r="E31" s="36">
        <v>14211</v>
      </c>
      <c r="F31" s="44" t="str">
        <f t="shared" si="1"/>
        <v>N/A</v>
      </c>
      <c r="G31" s="36">
        <v>14891</v>
      </c>
      <c r="H31" s="44" t="str">
        <f t="shared" si="2"/>
        <v>N/A</v>
      </c>
      <c r="I31" s="12">
        <v>-6.52</v>
      </c>
      <c r="J31" s="12">
        <v>4.7850000000000001</v>
      </c>
      <c r="K31" s="45" t="s">
        <v>739</v>
      </c>
      <c r="L31" s="9" t="str">
        <f t="shared" si="3"/>
        <v>Yes</v>
      </c>
    </row>
    <row r="32" spans="1:12" x14ac:dyDescent="0.2">
      <c r="A32" s="46" t="s">
        <v>1009</v>
      </c>
      <c r="B32" s="35" t="s">
        <v>213</v>
      </c>
      <c r="C32" s="36">
        <v>0</v>
      </c>
      <c r="D32" s="44" t="str">
        <f t="shared" si="0"/>
        <v>N/A</v>
      </c>
      <c r="E32" s="36">
        <v>0</v>
      </c>
      <c r="F32" s="44" t="str">
        <f t="shared" si="1"/>
        <v>N/A</v>
      </c>
      <c r="G32" s="36">
        <v>0</v>
      </c>
      <c r="H32" s="44" t="str">
        <f t="shared" si="2"/>
        <v>N/A</v>
      </c>
      <c r="I32" s="12" t="s">
        <v>1747</v>
      </c>
      <c r="J32" s="12" t="s">
        <v>1747</v>
      </c>
      <c r="K32" s="45" t="s">
        <v>739</v>
      </c>
      <c r="L32" s="9" t="str">
        <f t="shared" si="3"/>
        <v>N/A</v>
      </c>
    </row>
    <row r="33" spans="1:12" x14ac:dyDescent="0.2">
      <c r="A33" s="46" t="s">
        <v>1010</v>
      </c>
      <c r="B33" s="35" t="s">
        <v>213</v>
      </c>
      <c r="C33" s="36">
        <v>0</v>
      </c>
      <c r="D33" s="44" t="str">
        <f t="shared" si="0"/>
        <v>N/A</v>
      </c>
      <c r="E33" s="36">
        <v>0</v>
      </c>
      <c r="F33" s="44" t="str">
        <f t="shared" si="1"/>
        <v>N/A</v>
      </c>
      <c r="G33" s="36">
        <v>0</v>
      </c>
      <c r="H33" s="44" t="str">
        <f t="shared" si="2"/>
        <v>N/A</v>
      </c>
      <c r="I33" s="12" t="s">
        <v>1747</v>
      </c>
      <c r="J33" s="12" t="s">
        <v>1747</v>
      </c>
      <c r="K33" s="45" t="s">
        <v>739</v>
      </c>
      <c r="L33" s="9" t="str">
        <f t="shared" si="3"/>
        <v>N/A</v>
      </c>
    </row>
    <row r="34" spans="1:12" x14ac:dyDescent="0.2">
      <c r="A34" s="46" t="s">
        <v>1011</v>
      </c>
      <c r="B34" s="35" t="s">
        <v>213</v>
      </c>
      <c r="C34" s="36">
        <v>6386</v>
      </c>
      <c r="D34" s="44" t="str">
        <f t="shared" si="0"/>
        <v>N/A</v>
      </c>
      <c r="E34" s="36">
        <v>8619</v>
      </c>
      <c r="F34" s="44" t="str">
        <f t="shared" si="1"/>
        <v>N/A</v>
      </c>
      <c r="G34" s="36">
        <v>9160</v>
      </c>
      <c r="H34" s="44" t="str">
        <f t="shared" si="2"/>
        <v>N/A</v>
      </c>
      <c r="I34" s="12">
        <v>34.97</v>
      </c>
      <c r="J34" s="12">
        <v>6.2770000000000001</v>
      </c>
      <c r="K34" s="45" t="s">
        <v>739</v>
      </c>
      <c r="L34" s="9" t="str">
        <f t="shared" si="3"/>
        <v>Yes</v>
      </c>
    </row>
    <row r="35" spans="1:12" x14ac:dyDescent="0.2">
      <c r="A35" s="46" t="s">
        <v>1012</v>
      </c>
      <c r="B35" s="35" t="s">
        <v>213</v>
      </c>
      <c r="C35" s="36">
        <v>3590</v>
      </c>
      <c r="D35" s="44" t="str">
        <f t="shared" si="0"/>
        <v>N/A</v>
      </c>
      <c r="E35" s="36">
        <v>3332</v>
      </c>
      <c r="F35" s="44" t="str">
        <f t="shared" si="1"/>
        <v>N/A</v>
      </c>
      <c r="G35" s="36">
        <v>2416</v>
      </c>
      <c r="H35" s="44" t="str">
        <f t="shared" si="2"/>
        <v>N/A</v>
      </c>
      <c r="I35" s="12">
        <v>-7.19</v>
      </c>
      <c r="J35" s="12">
        <v>-27.5</v>
      </c>
      <c r="K35" s="45" t="s">
        <v>739</v>
      </c>
      <c r="L35" s="9" t="str">
        <f t="shared" si="3"/>
        <v>Yes</v>
      </c>
    </row>
    <row r="36" spans="1:12" x14ac:dyDescent="0.2">
      <c r="A36" s="46" t="s">
        <v>1013</v>
      </c>
      <c r="B36" s="35" t="s">
        <v>213</v>
      </c>
      <c r="C36" s="36">
        <v>481</v>
      </c>
      <c r="D36" s="44" t="str">
        <f t="shared" si="0"/>
        <v>N/A</v>
      </c>
      <c r="E36" s="36">
        <v>521</v>
      </c>
      <c r="F36" s="44" t="str">
        <f t="shared" si="1"/>
        <v>N/A</v>
      </c>
      <c r="G36" s="36">
        <v>528</v>
      </c>
      <c r="H36" s="44" t="str">
        <f t="shared" si="2"/>
        <v>N/A</v>
      </c>
      <c r="I36" s="12">
        <v>8.3160000000000007</v>
      </c>
      <c r="J36" s="12">
        <v>1.3440000000000001</v>
      </c>
      <c r="K36" s="45" t="s">
        <v>739</v>
      </c>
      <c r="L36" s="9" t="str">
        <f t="shared" si="3"/>
        <v>Yes</v>
      </c>
    </row>
    <row r="37" spans="1:12" x14ac:dyDescent="0.2">
      <c r="A37" s="46" t="s">
        <v>122</v>
      </c>
      <c r="B37" s="35" t="s">
        <v>213</v>
      </c>
      <c r="C37" s="36">
        <v>486</v>
      </c>
      <c r="D37" s="44" t="str">
        <f t="shared" si="0"/>
        <v>N/A</v>
      </c>
      <c r="E37" s="36">
        <v>490</v>
      </c>
      <c r="F37" s="44" t="str">
        <f t="shared" si="1"/>
        <v>N/A</v>
      </c>
      <c r="G37" s="36">
        <v>515</v>
      </c>
      <c r="H37" s="44" t="str">
        <f t="shared" si="2"/>
        <v>N/A</v>
      </c>
      <c r="I37" s="12">
        <v>0.82299999999999995</v>
      </c>
      <c r="J37" s="12">
        <v>5.1020000000000003</v>
      </c>
      <c r="K37" s="45" t="s">
        <v>739</v>
      </c>
      <c r="L37" s="9" t="str">
        <f t="shared" si="3"/>
        <v>Yes</v>
      </c>
    </row>
    <row r="38" spans="1:12" x14ac:dyDescent="0.2">
      <c r="A38" s="46" t="s">
        <v>84</v>
      </c>
      <c r="B38" s="35" t="s">
        <v>213</v>
      </c>
      <c r="C38" s="47">
        <v>1579210457</v>
      </c>
      <c r="D38" s="44" t="str">
        <f t="shared" si="0"/>
        <v>N/A</v>
      </c>
      <c r="E38" s="47">
        <v>1980722452</v>
      </c>
      <c r="F38" s="44" t="str">
        <f t="shared" si="1"/>
        <v>N/A</v>
      </c>
      <c r="G38" s="47">
        <v>2279060572</v>
      </c>
      <c r="H38" s="44" t="str">
        <f t="shared" si="2"/>
        <v>N/A</v>
      </c>
      <c r="I38" s="12">
        <v>25.42</v>
      </c>
      <c r="J38" s="12">
        <v>15.06</v>
      </c>
      <c r="K38" s="45" t="s">
        <v>739</v>
      </c>
      <c r="L38" s="9" t="str">
        <f t="shared" si="3"/>
        <v>Yes</v>
      </c>
    </row>
    <row r="39" spans="1:12" x14ac:dyDescent="0.2">
      <c r="A39" s="46" t="s">
        <v>1302</v>
      </c>
      <c r="B39" s="35" t="s">
        <v>213</v>
      </c>
      <c r="C39" s="47">
        <v>10729.789761</v>
      </c>
      <c r="D39" s="44" t="str">
        <f t="shared" si="0"/>
        <v>N/A</v>
      </c>
      <c r="E39" s="47">
        <v>12476.127336</v>
      </c>
      <c r="F39" s="44" t="str">
        <f t="shared" si="1"/>
        <v>N/A</v>
      </c>
      <c r="G39" s="47">
        <v>13646.742425</v>
      </c>
      <c r="H39" s="44" t="str">
        <f t="shared" si="2"/>
        <v>N/A</v>
      </c>
      <c r="I39" s="12">
        <v>16.28</v>
      </c>
      <c r="J39" s="12">
        <v>9.3829999999999991</v>
      </c>
      <c r="K39" s="45" t="s">
        <v>739</v>
      </c>
      <c r="L39" s="9" t="str">
        <f t="shared" si="3"/>
        <v>Yes</v>
      </c>
    </row>
    <row r="40" spans="1:12" x14ac:dyDescent="0.2">
      <c r="A40" s="46" t="s">
        <v>1303</v>
      </c>
      <c r="B40" s="35" t="s">
        <v>213</v>
      </c>
      <c r="C40" s="47">
        <v>14392.702141</v>
      </c>
      <c r="D40" s="44" t="str">
        <f>IF($B40="N/A","N/A",IF(C40&gt;10,"No",IF(C40&lt;-10,"No","Yes")))</f>
        <v>N/A</v>
      </c>
      <c r="E40" s="47">
        <v>17160.255161000001</v>
      </c>
      <c r="F40" s="44" t="str">
        <f>IF($B40="N/A","N/A",IF(E40&gt;10,"No",IF(E40&lt;-10,"No","Yes")))</f>
        <v>N/A</v>
      </c>
      <c r="G40" s="47">
        <v>18742.890983000001</v>
      </c>
      <c r="H40" s="44" t="str">
        <f>IF($B40="N/A","N/A",IF(G40&gt;10,"No",IF(G40&lt;-10,"No","Yes")))</f>
        <v>N/A</v>
      </c>
      <c r="I40" s="12">
        <v>19.23</v>
      </c>
      <c r="J40" s="12">
        <v>9.2230000000000008</v>
      </c>
      <c r="K40" s="45" t="s">
        <v>739</v>
      </c>
      <c r="L40" s="9" t="str">
        <f>IF(J40="Div by 0", "N/A", IF(K40="N/A","N/A", IF(J40&gt;VALUE(MID(K40,1,2)), "No", IF(J40&lt;-1*VALUE(MID(K40,1,2)), "No", "Yes"))))</f>
        <v>Yes</v>
      </c>
    </row>
    <row r="41" spans="1:12" x14ac:dyDescent="0.2">
      <c r="A41" s="46" t="s">
        <v>107</v>
      </c>
      <c r="B41" s="35" t="s">
        <v>213</v>
      </c>
      <c r="C41" s="47">
        <v>21571968</v>
      </c>
      <c r="D41" s="44" t="str">
        <f t="shared" ref="D41:D44" si="4">IF($B41="N/A","N/A",IF(C41&gt;10,"No",IF(C41&lt;-10,"No","Yes")))</f>
        <v>N/A</v>
      </c>
      <c r="E41" s="47">
        <v>5798023</v>
      </c>
      <c r="F41" s="44" t="str">
        <f t="shared" ref="F41:F44" si="5">IF($B41="N/A","N/A",IF(E41&gt;10,"No",IF(E41&lt;-10,"No","Yes")))</f>
        <v>N/A</v>
      </c>
      <c r="G41" s="47">
        <v>5411353</v>
      </c>
      <c r="H41" s="44" t="str">
        <f t="shared" ref="H41:H44" si="6">IF($B41="N/A","N/A",IF(G41&gt;10,"No",IF(G41&lt;-10,"No","Yes")))</f>
        <v>N/A</v>
      </c>
      <c r="I41" s="12">
        <v>-73.099999999999994</v>
      </c>
      <c r="J41" s="12">
        <v>-6.67</v>
      </c>
      <c r="K41" s="45" t="s">
        <v>739</v>
      </c>
      <c r="L41" s="9" t="str">
        <f t="shared" ref="L41:L43" si="7">IF(J41="Div by 0", "N/A", IF(K41="N/A","N/A", IF(J41&gt;VALUE(MID(K41,1,2)), "No", IF(J41&lt;-1*VALUE(MID(K41,1,2)), "No", "Yes"))))</f>
        <v>Yes</v>
      </c>
    </row>
    <row r="42" spans="1:12" x14ac:dyDescent="0.2">
      <c r="A42" s="46" t="s">
        <v>158</v>
      </c>
      <c r="B42" s="48" t="s">
        <v>217</v>
      </c>
      <c r="C42" s="1">
        <v>35</v>
      </c>
      <c r="D42" s="44" t="str">
        <f>IF($B42="N/A","N/A",IF(C42&gt;0,"No",IF(C42&lt;0,"No","Yes")))</f>
        <v>No</v>
      </c>
      <c r="E42" s="1">
        <v>54</v>
      </c>
      <c r="F42" s="44" t="str">
        <f>IF($B42="N/A","N/A",IF(E42&gt;0,"No",IF(E42&lt;0,"No","Yes")))</f>
        <v>No</v>
      </c>
      <c r="G42" s="1">
        <v>28</v>
      </c>
      <c r="H42" s="44" t="str">
        <f>IF($B42="N/A","N/A",IF(G42&gt;0,"No",IF(G42&lt;0,"No","Yes")))</f>
        <v>No</v>
      </c>
      <c r="I42" s="12">
        <v>54.29</v>
      </c>
      <c r="J42" s="12">
        <v>-48.1</v>
      </c>
      <c r="K42" s="45" t="s">
        <v>739</v>
      </c>
      <c r="L42" s="9" t="str">
        <f t="shared" si="7"/>
        <v>No</v>
      </c>
    </row>
    <row r="43" spans="1:12" x14ac:dyDescent="0.2">
      <c r="A43" s="46" t="s">
        <v>156</v>
      </c>
      <c r="B43" s="35" t="s">
        <v>213</v>
      </c>
      <c r="C43" s="47">
        <v>12659</v>
      </c>
      <c r="D43" s="44" t="str">
        <f t="shared" si="4"/>
        <v>N/A</v>
      </c>
      <c r="E43" s="47">
        <v>3978</v>
      </c>
      <c r="F43" s="44" t="str">
        <f t="shared" si="5"/>
        <v>N/A</v>
      </c>
      <c r="G43" s="47">
        <v>10599</v>
      </c>
      <c r="H43" s="44" t="str">
        <f t="shared" si="6"/>
        <v>N/A</v>
      </c>
      <c r="I43" s="12">
        <v>-68.599999999999994</v>
      </c>
      <c r="J43" s="12">
        <v>166.4</v>
      </c>
      <c r="K43" s="45" t="s">
        <v>739</v>
      </c>
      <c r="L43" s="9" t="str">
        <f t="shared" si="7"/>
        <v>No</v>
      </c>
    </row>
    <row r="44" spans="1:12" x14ac:dyDescent="0.2">
      <c r="A44" s="46" t="s">
        <v>1304</v>
      </c>
      <c r="B44" s="35" t="s">
        <v>213</v>
      </c>
      <c r="C44" s="47">
        <v>361.68571429000002</v>
      </c>
      <c r="D44" s="44" t="str">
        <f t="shared" si="4"/>
        <v>N/A</v>
      </c>
      <c r="E44" s="47">
        <v>73.666666667000001</v>
      </c>
      <c r="F44" s="44" t="str">
        <f t="shared" si="5"/>
        <v>N/A</v>
      </c>
      <c r="G44" s="47">
        <v>378.53571428999999</v>
      </c>
      <c r="H44" s="44" t="str">
        <f t="shared" si="6"/>
        <v>N/A</v>
      </c>
      <c r="I44" s="12">
        <v>-79.599999999999994</v>
      </c>
      <c r="J44" s="12">
        <v>413.8</v>
      </c>
      <c r="K44" s="45" t="s">
        <v>739</v>
      </c>
      <c r="L44" s="9" t="str">
        <f>IF(J44="Div by 0", "N/A", IF(OR(J44="N/A",K44="N/A"),"N/A", IF(J44&gt;VALUE(MID(K44,1,2)), "No", IF(J44&lt;-1*VALUE(MID(K44,1,2)), "No", "Yes"))))</f>
        <v>No</v>
      </c>
    </row>
    <row r="45" spans="1:12" x14ac:dyDescent="0.2">
      <c r="A45" s="46" t="s">
        <v>1305</v>
      </c>
      <c r="B45" s="35" t="s">
        <v>213</v>
      </c>
      <c r="C45" s="47">
        <v>13576.716216000001</v>
      </c>
      <c r="D45" s="44" t="str">
        <f t="shared" ref="D45:D71" si="8">IF($B45="N/A","N/A",IF(C45&gt;10,"No",IF(C45&lt;-10,"No","Yes")))</f>
        <v>N/A</v>
      </c>
      <c r="E45" s="47">
        <v>15595.796926999999</v>
      </c>
      <c r="F45" s="44" t="str">
        <f t="shared" ref="F45:F71" si="9">IF($B45="N/A","N/A",IF(E45&gt;10,"No",IF(E45&lt;-10,"No","Yes")))</f>
        <v>N/A</v>
      </c>
      <c r="G45" s="47">
        <v>15832.086037999999</v>
      </c>
      <c r="H45" s="44" t="str">
        <f t="shared" ref="H45:H71" si="10">IF($B45="N/A","N/A",IF(G45&gt;10,"No",IF(G45&lt;-10,"No","Yes")))</f>
        <v>N/A</v>
      </c>
      <c r="I45" s="12">
        <v>14.87</v>
      </c>
      <c r="J45" s="12">
        <v>1.5149999999999999</v>
      </c>
      <c r="K45" s="45" t="s">
        <v>739</v>
      </c>
      <c r="L45" s="9" t="str">
        <f t="shared" ref="L45:L71" si="11">IF(J45="Div by 0", "N/A", IF(K45="N/A","N/A", IF(J45&gt;VALUE(MID(K45,1,2)), "No", IF(J45&lt;-1*VALUE(MID(K45,1,2)), "No", "Yes"))))</f>
        <v>Yes</v>
      </c>
    </row>
    <row r="46" spans="1:12" x14ac:dyDescent="0.2">
      <c r="A46" s="46" t="s">
        <v>1306</v>
      </c>
      <c r="B46" s="35" t="s">
        <v>213</v>
      </c>
      <c r="C46" s="47">
        <v>18845.969571000001</v>
      </c>
      <c r="D46" s="44" t="str">
        <f t="shared" si="8"/>
        <v>N/A</v>
      </c>
      <c r="E46" s="47">
        <v>20358.217444999998</v>
      </c>
      <c r="F46" s="44" t="str">
        <f t="shared" si="9"/>
        <v>N/A</v>
      </c>
      <c r="G46" s="47">
        <v>21847.769637000001</v>
      </c>
      <c r="H46" s="44" t="str">
        <f t="shared" si="10"/>
        <v>N/A</v>
      </c>
      <c r="I46" s="12">
        <v>8.0239999999999991</v>
      </c>
      <c r="J46" s="12">
        <v>7.3170000000000002</v>
      </c>
      <c r="K46" s="45" t="s">
        <v>739</v>
      </c>
      <c r="L46" s="9" t="str">
        <f t="shared" si="11"/>
        <v>Yes</v>
      </c>
    </row>
    <row r="47" spans="1:12" x14ac:dyDescent="0.2">
      <c r="A47" s="46" t="s">
        <v>1307</v>
      </c>
      <c r="B47" s="35" t="s">
        <v>213</v>
      </c>
      <c r="C47" s="47" t="s">
        <v>1747</v>
      </c>
      <c r="D47" s="44" t="str">
        <f t="shared" si="8"/>
        <v>N/A</v>
      </c>
      <c r="E47" s="47" t="s">
        <v>1747</v>
      </c>
      <c r="F47" s="44" t="str">
        <f t="shared" si="9"/>
        <v>N/A</v>
      </c>
      <c r="G47" s="47" t="s">
        <v>1747</v>
      </c>
      <c r="H47" s="44" t="str">
        <f t="shared" si="10"/>
        <v>N/A</v>
      </c>
      <c r="I47" s="12" t="s">
        <v>1747</v>
      </c>
      <c r="J47" s="12" t="s">
        <v>1747</v>
      </c>
      <c r="K47" s="45" t="s">
        <v>739</v>
      </c>
      <c r="L47" s="9" t="str">
        <f t="shared" si="11"/>
        <v>N/A</v>
      </c>
    </row>
    <row r="48" spans="1:12" x14ac:dyDescent="0.2">
      <c r="A48" s="46" t="s">
        <v>1308</v>
      </c>
      <c r="B48" s="35" t="s">
        <v>213</v>
      </c>
      <c r="C48" s="47">
        <v>259.8</v>
      </c>
      <c r="D48" s="44" t="str">
        <f t="shared" si="8"/>
        <v>N/A</v>
      </c>
      <c r="E48" s="47">
        <v>597.07142856999997</v>
      </c>
      <c r="F48" s="44" t="str">
        <f t="shared" si="9"/>
        <v>N/A</v>
      </c>
      <c r="G48" s="47">
        <v>2123.5714286000002</v>
      </c>
      <c r="H48" s="44" t="str">
        <f t="shared" si="10"/>
        <v>N/A</v>
      </c>
      <c r="I48" s="12">
        <v>129.80000000000001</v>
      </c>
      <c r="J48" s="12">
        <v>255.7</v>
      </c>
      <c r="K48" s="45" t="s">
        <v>739</v>
      </c>
      <c r="L48" s="9" t="str">
        <f t="shared" si="11"/>
        <v>No</v>
      </c>
    </row>
    <row r="49" spans="1:12" x14ac:dyDescent="0.2">
      <c r="A49" s="46" t="s">
        <v>1309</v>
      </c>
      <c r="B49" s="35" t="s">
        <v>213</v>
      </c>
      <c r="C49" s="47">
        <v>9071.8063144999996</v>
      </c>
      <c r="D49" s="44" t="str">
        <f t="shared" si="8"/>
        <v>N/A</v>
      </c>
      <c r="E49" s="47">
        <v>11805.025497000001</v>
      </c>
      <c r="F49" s="44" t="str">
        <f t="shared" si="9"/>
        <v>N/A</v>
      </c>
      <c r="G49" s="47">
        <v>11173.974561000001</v>
      </c>
      <c r="H49" s="44" t="str">
        <f t="shared" si="10"/>
        <v>N/A</v>
      </c>
      <c r="I49" s="12">
        <v>30.13</v>
      </c>
      <c r="J49" s="12">
        <v>-5.35</v>
      </c>
      <c r="K49" s="45" t="s">
        <v>739</v>
      </c>
      <c r="L49" s="9" t="str">
        <f t="shared" si="11"/>
        <v>Yes</v>
      </c>
    </row>
    <row r="50" spans="1:12" x14ac:dyDescent="0.2">
      <c r="A50" s="46" t="s">
        <v>1310</v>
      </c>
      <c r="B50" s="35" t="s">
        <v>213</v>
      </c>
      <c r="C50" s="47" t="s">
        <v>1747</v>
      </c>
      <c r="D50" s="44" t="str">
        <f t="shared" si="8"/>
        <v>N/A</v>
      </c>
      <c r="E50" s="47" t="s">
        <v>1747</v>
      </c>
      <c r="F50" s="44" t="str">
        <f t="shared" si="9"/>
        <v>N/A</v>
      </c>
      <c r="G50" s="47" t="s">
        <v>1747</v>
      </c>
      <c r="H50" s="44" t="str">
        <f t="shared" si="10"/>
        <v>N/A</v>
      </c>
      <c r="I50" s="12" t="s">
        <v>1747</v>
      </c>
      <c r="J50" s="12" t="s">
        <v>1747</v>
      </c>
      <c r="K50" s="45" t="s">
        <v>739</v>
      </c>
      <c r="L50" s="9" t="str">
        <f t="shared" si="11"/>
        <v>N/A</v>
      </c>
    </row>
    <row r="51" spans="1:12" x14ac:dyDescent="0.2">
      <c r="A51" s="46" t="s">
        <v>1311</v>
      </c>
      <c r="B51" s="35" t="s">
        <v>213</v>
      </c>
      <c r="C51" s="47">
        <v>20962.122389</v>
      </c>
      <c r="D51" s="44" t="str">
        <f t="shared" si="8"/>
        <v>N/A</v>
      </c>
      <c r="E51" s="47">
        <v>23412.460188000001</v>
      </c>
      <c r="F51" s="44" t="str">
        <f t="shared" si="9"/>
        <v>N/A</v>
      </c>
      <c r="G51" s="47">
        <v>24086.046643000001</v>
      </c>
      <c r="H51" s="44" t="str">
        <f t="shared" si="10"/>
        <v>N/A</v>
      </c>
      <c r="I51" s="12">
        <v>11.69</v>
      </c>
      <c r="J51" s="12">
        <v>2.8769999999999998</v>
      </c>
      <c r="K51" s="45" t="s">
        <v>739</v>
      </c>
      <c r="L51" s="9" t="str">
        <f t="shared" si="11"/>
        <v>Yes</v>
      </c>
    </row>
    <row r="52" spans="1:12" x14ac:dyDescent="0.2">
      <c r="A52" s="46" t="s">
        <v>1312</v>
      </c>
      <c r="B52" s="35" t="s">
        <v>213</v>
      </c>
      <c r="C52" s="47">
        <v>23900.574531999999</v>
      </c>
      <c r="D52" s="44" t="str">
        <f t="shared" si="8"/>
        <v>N/A</v>
      </c>
      <c r="E52" s="47">
        <v>25280.566600999999</v>
      </c>
      <c r="F52" s="44" t="str">
        <f t="shared" si="9"/>
        <v>N/A</v>
      </c>
      <c r="G52" s="47">
        <v>25000.005177999999</v>
      </c>
      <c r="H52" s="44" t="str">
        <f t="shared" si="10"/>
        <v>N/A</v>
      </c>
      <c r="I52" s="12">
        <v>5.774</v>
      </c>
      <c r="J52" s="12">
        <v>-1.1100000000000001</v>
      </c>
      <c r="K52" s="45" t="s">
        <v>739</v>
      </c>
      <c r="L52" s="9" t="str">
        <f t="shared" si="11"/>
        <v>Yes</v>
      </c>
    </row>
    <row r="53" spans="1:12" x14ac:dyDescent="0.2">
      <c r="A53" s="46" t="s">
        <v>1313</v>
      </c>
      <c r="B53" s="35" t="s">
        <v>213</v>
      </c>
      <c r="C53" s="47" t="s">
        <v>1747</v>
      </c>
      <c r="D53" s="44" t="str">
        <f t="shared" si="8"/>
        <v>N/A</v>
      </c>
      <c r="E53" s="47" t="s">
        <v>1747</v>
      </c>
      <c r="F53" s="44" t="str">
        <f t="shared" si="9"/>
        <v>N/A</v>
      </c>
      <c r="G53" s="47" t="s">
        <v>1747</v>
      </c>
      <c r="H53" s="44" t="str">
        <f t="shared" si="10"/>
        <v>N/A</v>
      </c>
      <c r="I53" s="12" t="s">
        <v>1747</v>
      </c>
      <c r="J53" s="12" t="s">
        <v>1747</v>
      </c>
      <c r="K53" s="45" t="s">
        <v>739</v>
      </c>
      <c r="L53" s="9" t="str">
        <f t="shared" si="11"/>
        <v>N/A</v>
      </c>
    </row>
    <row r="54" spans="1:12" x14ac:dyDescent="0.2">
      <c r="A54" s="46" t="s">
        <v>1314</v>
      </c>
      <c r="B54" s="35" t="s">
        <v>213</v>
      </c>
      <c r="C54" s="47">
        <v>15589.338052999999</v>
      </c>
      <c r="D54" s="44" t="str">
        <f t="shared" si="8"/>
        <v>N/A</v>
      </c>
      <c r="E54" s="47">
        <v>24281.894662999999</v>
      </c>
      <c r="F54" s="44" t="str">
        <f t="shared" si="9"/>
        <v>N/A</v>
      </c>
      <c r="G54" s="47">
        <v>32940.956018999997</v>
      </c>
      <c r="H54" s="44" t="str">
        <f t="shared" si="10"/>
        <v>N/A</v>
      </c>
      <c r="I54" s="12">
        <v>55.76</v>
      </c>
      <c r="J54" s="12">
        <v>35.659999999999997</v>
      </c>
      <c r="K54" s="45" t="s">
        <v>739</v>
      </c>
      <c r="L54" s="9" t="str">
        <f t="shared" si="11"/>
        <v>No</v>
      </c>
    </row>
    <row r="55" spans="1:12" x14ac:dyDescent="0.2">
      <c r="A55" s="46" t="s">
        <v>1691</v>
      </c>
      <c r="B55" s="35" t="s">
        <v>213</v>
      </c>
      <c r="C55" s="47">
        <v>17268.452789999999</v>
      </c>
      <c r="D55" s="44" t="str">
        <f t="shared" si="8"/>
        <v>N/A</v>
      </c>
      <c r="E55" s="47">
        <v>21093.534779000001</v>
      </c>
      <c r="F55" s="44" t="str">
        <f t="shared" si="9"/>
        <v>N/A</v>
      </c>
      <c r="G55" s="47">
        <v>22721.509881999998</v>
      </c>
      <c r="H55" s="44" t="str">
        <f t="shared" si="10"/>
        <v>N/A</v>
      </c>
      <c r="I55" s="12">
        <v>22.15</v>
      </c>
      <c r="J55" s="12">
        <v>7.718</v>
      </c>
      <c r="K55" s="45" t="s">
        <v>739</v>
      </c>
      <c r="L55" s="9" t="str">
        <f t="shared" si="11"/>
        <v>Yes</v>
      </c>
    </row>
    <row r="56" spans="1:12" x14ac:dyDescent="0.2">
      <c r="A56" s="46" t="s">
        <v>1315</v>
      </c>
      <c r="B56" s="35" t="s">
        <v>213</v>
      </c>
      <c r="C56" s="47" t="s">
        <v>1747</v>
      </c>
      <c r="D56" s="44" t="str">
        <f t="shared" si="8"/>
        <v>N/A</v>
      </c>
      <c r="E56" s="47" t="s">
        <v>1747</v>
      </c>
      <c r="F56" s="44" t="str">
        <f t="shared" si="9"/>
        <v>N/A</v>
      </c>
      <c r="G56" s="47" t="s">
        <v>1747</v>
      </c>
      <c r="H56" s="44" t="str">
        <f t="shared" si="10"/>
        <v>N/A</v>
      </c>
      <c r="I56" s="12" t="s">
        <v>1747</v>
      </c>
      <c r="J56" s="12" t="s">
        <v>1747</v>
      </c>
      <c r="K56" s="45" t="s">
        <v>739</v>
      </c>
      <c r="L56" s="9" t="str">
        <f t="shared" si="11"/>
        <v>N/A</v>
      </c>
    </row>
    <row r="57" spans="1:12" x14ac:dyDescent="0.2">
      <c r="A57" s="46" t="s">
        <v>1692</v>
      </c>
      <c r="B57" s="35" t="s">
        <v>213</v>
      </c>
      <c r="C57" s="47">
        <v>2380.5137055999999</v>
      </c>
      <c r="D57" s="44" t="str">
        <f t="shared" si="8"/>
        <v>N/A</v>
      </c>
      <c r="E57" s="47">
        <v>2649.2093958999999</v>
      </c>
      <c r="F57" s="44" t="str">
        <f t="shared" si="9"/>
        <v>N/A</v>
      </c>
      <c r="G57" s="47">
        <v>2863.7771594999999</v>
      </c>
      <c r="H57" s="44" t="str">
        <f t="shared" si="10"/>
        <v>N/A</v>
      </c>
      <c r="I57" s="12">
        <v>11.29</v>
      </c>
      <c r="J57" s="12">
        <v>8.0990000000000002</v>
      </c>
      <c r="K57" s="45" t="s">
        <v>739</v>
      </c>
      <c r="L57" s="9" t="str">
        <f t="shared" si="11"/>
        <v>Yes</v>
      </c>
    </row>
    <row r="58" spans="1:12" x14ac:dyDescent="0.2">
      <c r="A58" s="46" t="s">
        <v>1316</v>
      </c>
      <c r="B58" s="35" t="s">
        <v>213</v>
      </c>
      <c r="C58" s="47">
        <v>811.26300533999995</v>
      </c>
      <c r="D58" s="44" t="str">
        <f t="shared" si="8"/>
        <v>N/A</v>
      </c>
      <c r="E58" s="47">
        <v>838.99357153999995</v>
      </c>
      <c r="F58" s="44" t="str">
        <f t="shared" si="9"/>
        <v>N/A</v>
      </c>
      <c r="G58" s="47">
        <v>978.98861266999995</v>
      </c>
      <c r="H58" s="44" t="str">
        <f t="shared" si="10"/>
        <v>N/A</v>
      </c>
      <c r="I58" s="12">
        <v>3.4180000000000001</v>
      </c>
      <c r="J58" s="12">
        <v>16.690000000000001</v>
      </c>
      <c r="K58" s="45" t="s">
        <v>739</v>
      </c>
      <c r="L58" s="9" t="str">
        <f t="shared" si="11"/>
        <v>Yes</v>
      </c>
    </row>
    <row r="59" spans="1:12" ht="12" customHeight="1" x14ac:dyDescent="0.2">
      <c r="A59" s="46" t="s">
        <v>1693</v>
      </c>
      <c r="B59" s="35" t="s">
        <v>213</v>
      </c>
      <c r="C59" s="47" t="s">
        <v>1747</v>
      </c>
      <c r="D59" s="44" t="str">
        <f t="shared" si="8"/>
        <v>N/A</v>
      </c>
      <c r="E59" s="47" t="s">
        <v>1747</v>
      </c>
      <c r="F59" s="44" t="str">
        <f t="shared" si="9"/>
        <v>N/A</v>
      </c>
      <c r="G59" s="47" t="s">
        <v>1747</v>
      </c>
      <c r="H59" s="44" t="str">
        <f t="shared" si="10"/>
        <v>N/A</v>
      </c>
      <c r="I59" s="12" t="s">
        <v>1747</v>
      </c>
      <c r="J59" s="12" t="s">
        <v>1747</v>
      </c>
      <c r="K59" s="45" t="s">
        <v>739</v>
      </c>
      <c r="L59" s="9" t="str">
        <f t="shared" si="11"/>
        <v>N/A</v>
      </c>
    </row>
    <row r="60" spans="1:12" x14ac:dyDescent="0.2">
      <c r="A60" s="46" t="s">
        <v>1694</v>
      </c>
      <c r="B60" s="35" t="s">
        <v>213</v>
      </c>
      <c r="C60" s="47" t="s">
        <v>1747</v>
      </c>
      <c r="D60" s="44" t="str">
        <f t="shared" si="8"/>
        <v>N/A</v>
      </c>
      <c r="E60" s="47" t="s">
        <v>1747</v>
      </c>
      <c r="F60" s="44" t="str">
        <f t="shared" si="9"/>
        <v>N/A</v>
      </c>
      <c r="G60" s="47" t="s">
        <v>1747</v>
      </c>
      <c r="H60" s="44" t="str">
        <f t="shared" si="10"/>
        <v>N/A</v>
      </c>
      <c r="I60" s="12" t="s">
        <v>1747</v>
      </c>
      <c r="J60" s="12" t="s">
        <v>1747</v>
      </c>
      <c r="K60" s="45" t="s">
        <v>739</v>
      </c>
      <c r="L60" s="9" t="str">
        <f t="shared" si="11"/>
        <v>N/A</v>
      </c>
    </row>
    <row r="61" spans="1:12" x14ac:dyDescent="0.2">
      <c r="A61" s="3" t="s">
        <v>1695</v>
      </c>
      <c r="B61" s="35" t="s">
        <v>213</v>
      </c>
      <c r="C61" s="47">
        <v>1752.7908861999999</v>
      </c>
      <c r="D61" s="44" t="str">
        <f t="shared" si="8"/>
        <v>N/A</v>
      </c>
      <c r="E61" s="47">
        <v>1820.6222361</v>
      </c>
      <c r="F61" s="44" t="str">
        <f t="shared" si="9"/>
        <v>N/A</v>
      </c>
      <c r="G61" s="47">
        <v>1991.811962</v>
      </c>
      <c r="H61" s="44" t="str">
        <f t="shared" si="10"/>
        <v>N/A</v>
      </c>
      <c r="I61" s="12">
        <v>3.87</v>
      </c>
      <c r="J61" s="12">
        <v>9.4030000000000005</v>
      </c>
      <c r="K61" s="45" t="s">
        <v>739</v>
      </c>
      <c r="L61" s="9" t="str">
        <f t="shared" si="11"/>
        <v>Yes</v>
      </c>
    </row>
    <row r="62" spans="1:12" x14ac:dyDescent="0.2">
      <c r="A62" s="3" t="s">
        <v>1696</v>
      </c>
      <c r="B62" s="35" t="s">
        <v>213</v>
      </c>
      <c r="C62" s="47">
        <v>1788.8950969</v>
      </c>
      <c r="D62" s="44" t="str">
        <f t="shared" si="8"/>
        <v>N/A</v>
      </c>
      <c r="E62" s="47">
        <v>3053.0198908000002</v>
      </c>
      <c r="F62" s="44" t="str">
        <f t="shared" si="9"/>
        <v>N/A</v>
      </c>
      <c r="G62" s="47">
        <v>3115.137428</v>
      </c>
      <c r="H62" s="44" t="str">
        <f t="shared" si="10"/>
        <v>N/A</v>
      </c>
      <c r="I62" s="12">
        <v>70.67</v>
      </c>
      <c r="J62" s="12">
        <v>2.0350000000000001</v>
      </c>
      <c r="K62" s="45" t="s">
        <v>739</v>
      </c>
      <c r="L62" s="9" t="str">
        <f t="shared" si="11"/>
        <v>Yes</v>
      </c>
    </row>
    <row r="63" spans="1:12" x14ac:dyDescent="0.2">
      <c r="A63" s="3" t="s">
        <v>1697</v>
      </c>
      <c r="B63" s="35" t="s">
        <v>213</v>
      </c>
      <c r="C63" s="47">
        <v>3746.7889998000001</v>
      </c>
      <c r="D63" s="44" t="str">
        <f t="shared" si="8"/>
        <v>N/A</v>
      </c>
      <c r="E63" s="47">
        <v>4161.1545454999996</v>
      </c>
      <c r="F63" s="44" t="str">
        <f t="shared" si="9"/>
        <v>N/A</v>
      </c>
      <c r="G63" s="47">
        <v>4373.2069084000004</v>
      </c>
      <c r="H63" s="44" t="str">
        <f t="shared" si="10"/>
        <v>N/A</v>
      </c>
      <c r="I63" s="12">
        <v>11.06</v>
      </c>
      <c r="J63" s="12">
        <v>5.0960000000000001</v>
      </c>
      <c r="K63" s="45" t="s">
        <v>739</v>
      </c>
      <c r="L63" s="9" t="str">
        <f t="shared" si="11"/>
        <v>Yes</v>
      </c>
    </row>
    <row r="64" spans="1:12" x14ac:dyDescent="0.2">
      <c r="A64" s="3" t="s">
        <v>1698</v>
      </c>
      <c r="B64" s="35" t="s">
        <v>213</v>
      </c>
      <c r="C64" s="47" t="s">
        <v>1747</v>
      </c>
      <c r="D64" s="44" t="str">
        <f t="shared" si="8"/>
        <v>N/A</v>
      </c>
      <c r="E64" s="47" t="s">
        <v>1747</v>
      </c>
      <c r="F64" s="44" t="str">
        <f t="shared" si="9"/>
        <v>N/A</v>
      </c>
      <c r="G64" s="47" t="s">
        <v>1747</v>
      </c>
      <c r="H64" s="44" t="str">
        <f t="shared" si="10"/>
        <v>N/A</v>
      </c>
      <c r="I64" s="12" t="s">
        <v>1747</v>
      </c>
      <c r="J64" s="12" t="s">
        <v>1747</v>
      </c>
      <c r="K64" s="45" t="s">
        <v>739</v>
      </c>
      <c r="L64" s="9" t="str">
        <f t="shared" si="11"/>
        <v>N/A</v>
      </c>
    </row>
    <row r="65" spans="1:12" x14ac:dyDescent="0.2">
      <c r="A65" s="3" t="s">
        <v>1699</v>
      </c>
      <c r="B65" s="35" t="s">
        <v>213</v>
      </c>
      <c r="C65" s="47">
        <v>863.87587200999997</v>
      </c>
      <c r="D65" s="44" t="str">
        <f t="shared" si="8"/>
        <v>N/A</v>
      </c>
      <c r="E65" s="47">
        <v>1164.3661506999999</v>
      </c>
      <c r="F65" s="44" t="str">
        <f t="shared" si="9"/>
        <v>N/A</v>
      </c>
      <c r="G65" s="47">
        <v>1518.6696055</v>
      </c>
      <c r="H65" s="44" t="str">
        <f t="shared" si="10"/>
        <v>N/A</v>
      </c>
      <c r="I65" s="12">
        <v>34.78</v>
      </c>
      <c r="J65" s="12">
        <v>30.43</v>
      </c>
      <c r="K65" s="45" t="s">
        <v>739</v>
      </c>
      <c r="L65" s="9" t="str">
        <f t="shared" si="11"/>
        <v>No</v>
      </c>
    </row>
    <row r="66" spans="1:12" x14ac:dyDescent="0.2">
      <c r="A66" s="3" t="s">
        <v>1700</v>
      </c>
      <c r="B66" s="35" t="s">
        <v>213</v>
      </c>
      <c r="C66" s="47">
        <v>727.38626496999996</v>
      </c>
      <c r="D66" s="44" t="str">
        <f t="shared" si="8"/>
        <v>N/A</v>
      </c>
      <c r="E66" s="47">
        <v>1092.2190556999999</v>
      </c>
      <c r="F66" s="44" t="str">
        <f t="shared" si="9"/>
        <v>N/A</v>
      </c>
      <c r="G66" s="47">
        <v>1423.7626754</v>
      </c>
      <c r="H66" s="44" t="str">
        <f t="shared" si="10"/>
        <v>N/A</v>
      </c>
      <c r="I66" s="12">
        <v>50.16</v>
      </c>
      <c r="J66" s="12">
        <v>30.36</v>
      </c>
      <c r="K66" s="45" t="s">
        <v>739</v>
      </c>
      <c r="L66" s="9" t="str">
        <f t="shared" si="11"/>
        <v>No</v>
      </c>
    </row>
    <row r="67" spans="1:12" x14ac:dyDescent="0.2">
      <c r="A67" s="3" t="s">
        <v>1701</v>
      </c>
      <c r="B67" s="35" t="s">
        <v>213</v>
      </c>
      <c r="C67" s="47" t="s">
        <v>1747</v>
      </c>
      <c r="D67" s="44" t="str">
        <f t="shared" si="8"/>
        <v>N/A</v>
      </c>
      <c r="E67" s="47" t="s">
        <v>1747</v>
      </c>
      <c r="F67" s="44" t="str">
        <f t="shared" si="9"/>
        <v>N/A</v>
      </c>
      <c r="G67" s="47" t="s">
        <v>1747</v>
      </c>
      <c r="H67" s="44" t="str">
        <f t="shared" si="10"/>
        <v>N/A</v>
      </c>
      <c r="I67" s="12" t="s">
        <v>1747</v>
      </c>
      <c r="J67" s="12" t="s">
        <v>1747</v>
      </c>
      <c r="K67" s="45" t="s">
        <v>739</v>
      </c>
      <c r="L67" s="9" t="str">
        <f t="shared" si="11"/>
        <v>N/A</v>
      </c>
    </row>
    <row r="68" spans="1:12" x14ac:dyDescent="0.2">
      <c r="A68" s="2" t="s">
        <v>1702</v>
      </c>
      <c r="B68" s="35" t="s">
        <v>213</v>
      </c>
      <c r="C68" s="47" t="s">
        <v>1747</v>
      </c>
      <c r="D68" s="44" t="str">
        <f t="shared" si="8"/>
        <v>N/A</v>
      </c>
      <c r="E68" s="47" t="s">
        <v>1747</v>
      </c>
      <c r="F68" s="44" t="str">
        <f t="shared" si="9"/>
        <v>N/A</v>
      </c>
      <c r="G68" s="47" t="s">
        <v>1747</v>
      </c>
      <c r="H68" s="44" t="str">
        <f t="shared" si="10"/>
        <v>N/A</v>
      </c>
      <c r="I68" s="12" t="s">
        <v>1747</v>
      </c>
      <c r="J68" s="12" t="s">
        <v>1747</v>
      </c>
      <c r="K68" s="45" t="s">
        <v>739</v>
      </c>
      <c r="L68" s="9" t="str">
        <f t="shared" si="11"/>
        <v>N/A</v>
      </c>
    </row>
    <row r="69" spans="1:12" x14ac:dyDescent="0.2">
      <c r="A69" s="2" t="s">
        <v>1703</v>
      </c>
      <c r="B69" s="35" t="s">
        <v>213</v>
      </c>
      <c r="C69" s="47">
        <v>907.48261822999996</v>
      </c>
      <c r="D69" s="44" t="str">
        <f t="shared" si="8"/>
        <v>N/A</v>
      </c>
      <c r="E69" s="47">
        <v>966.33553776999997</v>
      </c>
      <c r="F69" s="44" t="str">
        <f t="shared" si="9"/>
        <v>N/A</v>
      </c>
      <c r="G69" s="47">
        <v>1452.9030568000001</v>
      </c>
      <c r="H69" s="44" t="str">
        <f t="shared" si="10"/>
        <v>N/A</v>
      </c>
      <c r="I69" s="12">
        <v>6.4850000000000003</v>
      </c>
      <c r="J69" s="12">
        <v>50.35</v>
      </c>
      <c r="K69" s="45" t="s">
        <v>739</v>
      </c>
      <c r="L69" s="9" t="str">
        <f t="shared" si="11"/>
        <v>No</v>
      </c>
    </row>
    <row r="70" spans="1:12" x14ac:dyDescent="0.2">
      <c r="A70" s="46" t="s">
        <v>1704</v>
      </c>
      <c r="B70" s="35" t="s">
        <v>213</v>
      </c>
      <c r="C70" s="47">
        <v>1440.2969359000001</v>
      </c>
      <c r="D70" s="44" t="str">
        <f t="shared" si="8"/>
        <v>N/A</v>
      </c>
      <c r="E70" s="47">
        <v>2087.6194478000002</v>
      </c>
      <c r="F70" s="44" t="str">
        <f t="shared" si="9"/>
        <v>N/A</v>
      </c>
      <c r="G70" s="47">
        <v>2529.3787252000002</v>
      </c>
      <c r="H70" s="44" t="str">
        <f t="shared" si="10"/>
        <v>N/A</v>
      </c>
      <c r="I70" s="12">
        <v>44.94</v>
      </c>
      <c r="J70" s="12">
        <v>21.16</v>
      </c>
      <c r="K70" s="45" t="s">
        <v>739</v>
      </c>
      <c r="L70" s="9" t="str">
        <f t="shared" si="11"/>
        <v>Yes</v>
      </c>
    </row>
    <row r="71" spans="1:12" x14ac:dyDescent="0.2">
      <c r="A71" s="46" t="s">
        <v>1705</v>
      </c>
      <c r="B71" s="35" t="s">
        <v>213</v>
      </c>
      <c r="C71" s="47">
        <v>296.49688149999997</v>
      </c>
      <c r="D71" s="44" t="str">
        <f t="shared" si="8"/>
        <v>N/A</v>
      </c>
      <c r="E71" s="47">
        <v>503.76775431999999</v>
      </c>
      <c r="F71" s="44" t="str">
        <f t="shared" si="9"/>
        <v>N/A</v>
      </c>
      <c r="G71" s="47">
        <v>711.48674242000004</v>
      </c>
      <c r="H71" s="44" t="str">
        <f t="shared" si="10"/>
        <v>N/A</v>
      </c>
      <c r="I71" s="12">
        <v>69.91</v>
      </c>
      <c r="J71" s="12">
        <v>41.23</v>
      </c>
      <c r="K71" s="45" t="s">
        <v>739</v>
      </c>
      <c r="L71" s="9" t="str">
        <f t="shared" si="11"/>
        <v>No</v>
      </c>
    </row>
    <row r="72" spans="1:12" x14ac:dyDescent="0.2">
      <c r="A72" s="46" t="s">
        <v>1623</v>
      </c>
      <c r="B72" s="35" t="s">
        <v>213</v>
      </c>
      <c r="C72" s="47">
        <v>297832904</v>
      </c>
      <c r="D72" s="44" t="str">
        <f t="shared" ref="D72:D135" si="12">IF($B72="N/A","N/A",IF(C72&gt;10,"No",IF(C72&lt;-10,"No","Yes")))</f>
        <v>N/A</v>
      </c>
      <c r="E72" s="47">
        <v>521138237</v>
      </c>
      <c r="F72" s="44" t="str">
        <f t="shared" ref="F72:F135" si="13">IF($B72="N/A","N/A",IF(E72&gt;10,"No",IF(E72&lt;-10,"No","Yes")))</f>
        <v>N/A</v>
      </c>
      <c r="G72" s="47">
        <v>749829893</v>
      </c>
      <c r="H72" s="44" t="str">
        <f t="shared" ref="H72:H135" si="14">IF($B72="N/A","N/A",IF(G72&gt;10,"No",IF(G72&lt;-10,"No","Yes")))</f>
        <v>N/A</v>
      </c>
      <c r="I72" s="12">
        <v>74.98</v>
      </c>
      <c r="J72" s="12">
        <v>43.88</v>
      </c>
      <c r="K72" s="45" t="s">
        <v>739</v>
      </c>
      <c r="L72" s="9" t="str">
        <f t="shared" ref="L72:L132" si="15">IF(J72="Div by 0", "N/A", IF(K72="N/A","N/A", IF(J72&gt;VALUE(MID(K72,1,2)), "No", IF(J72&lt;-1*VALUE(MID(K72,1,2)), "No", "Yes"))))</f>
        <v>No</v>
      </c>
    </row>
    <row r="73" spans="1:12" x14ac:dyDescent="0.2">
      <c r="A73" s="46" t="s">
        <v>1624</v>
      </c>
      <c r="B73" s="35" t="s">
        <v>213</v>
      </c>
      <c r="C73" s="36">
        <v>24021</v>
      </c>
      <c r="D73" s="44" t="str">
        <f t="shared" si="12"/>
        <v>N/A</v>
      </c>
      <c r="E73" s="36">
        <v>25337</v>
      </c>
      <c r="F73" s="44" t="str">
        <f t="shared" si="13"/>
        <v>N/A</v>
      </c>
      <c r="G73" s="36">
        <v>26110</v>
      </c>
      <c r="H73" s="44" t="str">
        <f t="shared" si="14"/>
        <v>N/A</v>
      </c>
      <c r="I73" s="12">
        <v>5.4790000000000001</v>
      </c>
      <c r="J73" s="12">
        <v>3.0510000000000002</v>
      </c>
      <c r="K73" s="45" t="s">
        <v>739</v>
      </c>
      <c r="L73" s="9" t="str">
        <f t="shared" si="15"/>
        <v>Yes</v>
      </c>
    </row>
    <row r="74" spans="1:12" x14ac:dyDescent="0.2">
      <c r="A74" s="46" t="s">
        <v>1317</v>
      </c>
      <c r="B74" s="35" t="s">
        <v>213</v>
      </c>
      <c r="C74" s="47">
        <v>12398.855335</v>
      </c>
      <c r="D74" s="44" t="str">
        <f t="shared" si="12"/>
        <v>N/A</v>
      </c>
      <c r="E74" s="47">
        <v>20568.269210999999</v>
      </c>
      <c r="F74" s="44" t="str">
        <f t="shared" si="13"/>
        <v>N/A</v>
      </c>
      <c r="G74" s="47">
        <v>28718.111566</v>
      </c>
      <c r="H74" s="44" t="str">
        <f t="shared" si="14"/>
        <v>N/A</v>
      </c>
      <c r="I74" s="12">
        <v>65.89</v>
      </c>
      <c r="J74" s="12">
        <v>39.619999999999997</v>
      </c>
      <c r="K74" s="45" t="s">
        <v>739</v>
      </c>
      <c r="L74" s="9" t="str">
        <f t="shared" si="15"/>
        <v>No</v>
      </c>
    </row>
    <row r="75" spans="1:12" ht="25.5" x14ac:dyDescent="0.2">
      <c r="A75" s="46" t="s">
        <v>1318</v>
      </c>
      <c r="B75" s="35" t="s">
        <v>213</v>
      </c>
      <c r="C75" s="36">
        <v>10.008284418000001</v>
      </c>
      <c r="D75" s="44" t="str">
        <f t="shared" si="12"/>
        <v>N/A</v>
      </c>
      <c r="E75" s="36">
        <v>10.267790187999999</v>
      </c>
      <c r="F75" s="44" t="str">
        <f t="shared" si="13"/>
        <v>N/A</v>
      </c>
      <c r="G75" s="36">
        <v>10.472156262</v>
      </c>
      <c r="H75" s="44" t="str">
        <f t="shared" si="14"/>
        <v>N/A</v>
      </c>
      <c r="I75" s="12">
        <v>2.593</v>
      </c>
      <c r="J75" s="12">
        <v>1.99</v>
      </c>
      <c r="K75" s="45" t="s">
        <v>739</v>
      </c>
      <c r="L75" s="9" t="str">
        <f t="shared" si="15"/>
        <v>Yes</v>
      </c>
    </row>
    <row r="76" spans="1:12" ht="25.5" x14ac:dyDescent="0.2">
      <c r="A76" s="46" t="s">
        <v>548</v>
      </c>
      <c r="B76" s="35" t="s">
        <v>213</v>
      </c>
      <c r="C76" s="47">
        <v>649156</v>
      </c>
      <c r="D76" s="44" t="str">
        <f t="shared" si="12"/>
        <v>N/A</v>
      </c>
      <c r="E76" s="47">
        <v>833508</v>
      </c>
      <c r="F76" s="44" t="str">
        <f t="shared" si="13"/>
        <v>N/A</v>
      </c>
      <c r="G76" s="47">
        <v>610425</v>
      </c>
      <c r="H76" s="44" t="str">
        <f t="shared" si="14"/>
        <v>N/A</v>
      </c>
      <c r="I76" s="12">
        <v>28.4</v>
      </c>
      <c r="J76" s="12">
        <v>-26.8</v>
      </c>
      <c r="K76" s="45" t="s">
        <v>739</v>
      </c>
      <c r="L76" s="9" t="str">
        <f t="shared" si="15"/>
        <v>Yes</v>
      </c>
    </row>
    <row r="77" spans="1:12" x14ac:dyDescent="0.2">
      <c r="A77" s="46" t="s">
        <v>549</v>
      </c>
      <c r="B77" s="35" t="s">
        <v>213</v>
      </c>
      <c r="C77" s="36">
        <v>12</v>
      </c>
      <c r="D77" s="44" t="str">
        <f t="shared" si="12"/>
        <v>N/A</v>
      </c>
      <c r="E77" s="36">
        <v>11</v>
      </c>
      <c r="F77" s="44" t="str">
        <f t="shared" si="13"/>
        <v>N/A</v>
      </c>
      <c r="G77" s="36">
        <v>12</v>
      </c>
      <c r="H77" s="44" t="str">
        <f t="shared" si="14"/>
        <v>N/A</v>
      </c>
      <c r="I77" s="12">
        <v>-16.7</v>
      </c>
      <c r="J77" s="12">
        <v>20</v>
      </c>
      <c r="K77" s="45" t="s">
        <v>739</v>
      </c>
      <c r="L77" s="9" t="str">
        <f t="shared" si="15"/>
        <v>Yes</v>
      </c>
    </row>
    <row r="78" spans="1:12" x14ac:dyDescent="0.2">
      <c r="A78" s="46" t="s">
        <v>1319</v>
      </c>
      <c r="B78" s="35" t="s">
        <v>213</v>
      </c>
      <c r="C78" s="47">
        <v>54096.333333000002</v>
      </c>
      <c r="D78" s="44" t="str">
        <f t="shared" si="12"/>
        <v>N/A</v>
      </c>
      <c r="E78" s="47">
        <v>83350.8</v>
      </c>
      <c r="F78" s="44" t="str">
        <f t="shared" si="13"/>
        <v>N/A</v>
      </c>
      <c r="G78" s="47">
        <v>50868.75</v>
      </c>
      <c r="H78" s="44" t="str">
        <f t="shared" si="14"/>
        <v>N/A</v>
      </c>
      <c r="I78" s="12">
        <v>54.08</v>
      </c>
      <c r="J78" s="12">
        <v>-39</v>
      </c>
      <c r="K78" s="45" t="s">
        <v>739</v>
      </c>
      <c r="L78" s="9" t="str">
        <f t="shared" si="15"/>
        <v>No</v>
      </c>
    </row>
    <row r="79" spans="1:12" ht="25.5" x14ac:dyDescent="0.2">
      <c r="A79" s="46" t="s">
        <v>550</v>
      </c>
      <c r="B79" s="35" t="s">
        <v>213</v>
      </c>
      <c r="C79" s="47">
        <v>13245688</v>
      </c>
      <c r="D79" s="44" t="str">
        <f t="shared" si="12"/>
        <v>N/A</v>
      </c>
      <c r="E79" s="47">
        <v>16127665</v>
      </c>
      <c r="F79" s="44" t="str">
        <f t="shared" si="13"/>
        <v>N/A</v>
      </c>
      <c r="G79" s="47">
        <v>10486290</v>
      </c>
      <c r="H79" s="44" t="str">
        <f t="shared" si="14"/>
        <v>N/A</v>
      </c>
      <c r="I79" s="12">
        <v>21.76</v>
      </c>
      <c r="J79" s="12">
        <v>-35</v>
      </c>
      <c r="K79" s="45" t="s">
        <v>739</v>
      </c>
      <c r="L79" s="9" t="str">
        <f t="shared" si="15"/>
        <v>No</v>
      </c>
    </row>
    <row r="80" spans="1:12" x14ac:dyDescent="0.2">
      <c r="A80" s="46" t="s">
        <v>551</v>
      </c>
      <c r="B80" s="35" t="s">
        <v>213</v>
      </c>
      <c r="C80" s="36">
        <v>538</v>
      </c>
      <c r="D80" s="44" t="str">
        <f t="shared" si="12"/>
        <v>N/A</v>
      </c>
      <c r="E80" s="36">
        <v>568</v>
      </c>
      <c r="F80" s="44" t="str">
        <f t="shared" si="13"/>
        <v>N/A</v>
      </c>
      <c r="G80" s="36">
        <v>473</v>
      </c>
      <c r="H80" s="44" t="str">
        <f t="shared" si="14"/>
        <v>N/A</v>
      </c>
      <c r="I80" s="12">
        <v>5.5759999999999996</v>
      </c>
      <c r="J80" s="12">
        <v>-16.7</v>
      </c>
      <c r="K80" s="45" t="s">
        <v>739</v>
      </c>
      <c r="L80" s="9" t="str">
        <f t="shared" si="15"/>
        <v>Yes</v>
      </c>
    </row>
    <row r="81" spans="1:12" ht="25.5" x14ac:dyDescent="0.2">
      <c r="A81" s="46" t="s">
        <v>1320</v>
      </c>
      <c r="B81" s="35" t="s">
        <v>213</v>
      </c>
      <c r="C81" s="47">
        <v>24620.237917999999</v>
      </c>
      <c r="D81" s="44" t="str">
        <f t="shared" si="12"/>
        <v>N/A</v>
      </c>
      <c r="E81" s="47">
        <v>28393.776408000002</v>
      </c>
      <c r="F81" s="44" t="str">
        <f t="shared" si="13"/>
        <v>N/A</v>
      </c>
      <c r="G81" s="47">
        <v>22169.746299999999</v>
      </c>
      <c r="H81" s="44" t="str">
        <f t="shared" si="14"/>
        <v>N/A</v>
      </c>
      <c r="I81" s="12">
        <v>15.33</v>
      </c>
      <c r="J81" s="12">
        <v>-21.9</v>
      </c>
      <c r="K81" s="45" t="s">
        <v>739</v>
      </c>
      <c r="L81" s="9" t="str">
        <f t="shared" si="15"/>
        <v>Yes</v>
      </c>
    </row>
    <row r="82" spans="1:12" ht="25.5" x14ac:dyDescent="0.2">
      <c r="A82" s="46" t="s">
        <v>552</v>
      </c>
      <c r="B82" s="35" t="s">
        <v>213</v>
      </c>
      <c r="C82" s="47">
        <v>107347230</v>
      </c>
      <c r="D82" s="44" t="str">
        <f t="shared" si="12"/>
        <v>N/A</v>
      </c>
      <c r="E82" s="47">
        <v>99639949</v>
      </c>
      <c r="F82" s="44" t="str">
        <f t="shared" si="13"/>
        <v>N/A</v>
      </c>
      <c r="G82" s="47">
        <v>55747252</v>
      </c>
      <c r="H82" s="44" t="str">
        <f t="shared" si="14"/>
        <v>N/A</v>
      </c>
      <c r="I82" s="12">
        <v>-7.18</v>
      </c>
      <c r="J82" s="12">
        <v>-44.1</v>
      </c>
      <c r="K82" s="45" t="s">
        <v>739</v>
      </c>
      <c r="L82" s="9" t="str">
        <f t="shared" si="15"/>
        <v>No</v>
      </c>
    </row>
    <row r="83" spans="1:12" x14ac:dyDescent="0.2">
      <c r="A83" s="46" t="s">
        <v>553</v>
      </c>
      <c r="B83" s="35" t="s">
        <v>213</v>
      </c>
      <c r="C83" s="36">
        <v>1320</v>
      </c>
      <c r="D83" s="44" t="str">
        <f t="shared" si="12"/>
        <v>N/A</v>
      </c>
      <c r="E83" s="36">
        <v>1293</v>
      </c>
      <c r="F83" s="44" t="str">
        <f t="shared" si="13"/>
        <v>N/A</v>
      </c>
      <c r="G83" s="36">
        <v>1264</v>
      </c>
      <c r="H83" s="44" t="str">
        <f t="shared" si="14"/>
        <v>N/A</v>
      </c>
      <c r="I83" s="12">
        <v>-2.0499999999999998</v>
      </c>
      <c r="J83" s="12">
        <v>-2.2400000000000002</v>
      </c>
      <c r="K83" s="45" t="s">
        <v>739</v>
      </c>
      <c r="L83" s="9" t="str">
        <f t="shared" si="15"/>
        <v>Yes</v>
      </c>
    </row>
    <row r="84" spans="1:12" x14ac:dyDescent="0.2">
      <c r="A84" s="46" t="s">
        <v>1321</v>
      </c>
      <c r="B84" s="35" t="s">
        <v>213</v>
      </c>
      <c r="C84" s="47">
        <v>81323.659090999994</v>
      </c>
      <c r="D84" s="44" t="str">
        <f t="shared" si="12"/>
        <v>N/A</v>
      </c>
      <c r="E84" s="47">
        <v>77061.058778000006</v>
      </c>
      <c r="F84" s="44" t="str">
        <f t="shared" si="13"/>
        <v>N/A</v>
      </c>
      <c r="G84" s="47">
        <v>44103.838607999998</v>
      </c>
      <c r="H84" s="44" t="str">
        <f t="shared" si="14"/>
        <v>N/A</v>
      </c>
      <c r="I84" s="12">
        <v>-5.24</v>
      </c>
      <c r="J84" s="12">
        <v>-42.8</v>
      </c>
      <c r="K84" s="45" t="s">
        <v>739</v>
      </c>
      <c r="L84" s="9" t="str">
        <f t="shared" si="15"/>
        <v>No</v>
      </c>
    </row>
    <row r="85" spans="1:12" x14ac:dyDescent="0.2">
      <c r="A85" s="46" t="s">
        <v>554</v>
      </c>
      <c r="B85" s="35" t="s">
        <v>213</v>
      </c>
      <c r="C85" s="47">
        <v>103204082</v>
      </c>
      <c r="D85" s="44" t="str">
        <f t="shared" si="12"/>
        <v>N/A</v>
      </c>
      <c r="E85" s="47">
        <v>106818340</v>
      </c>
      <c r="F85" s="44" t="str">
        <f t="shared" si="13"/>
        <v>N/A</v>
      </c>
      <c r="G85" s="47">
        <v>65771221</v>
      </c>
      <c r="H85" s="44" t="str">
        <f t="shared" si="14"/>
        <v>N/A</v>
      </c>
      <c r="I85" s="12">
        <v>3.5019999999999998</v>
      </c>
      <c r="J85" s="12">
        <v>-38.4</v>
      </c>
      <c r="K85" s="45" t="s">
        <v>739</v>
      </c>
      <c r="L85" s="9" t="str">
        <f t="shared" si="15"/>
        <v>No</v>
      </c>
    </row>
    <row r="86" spans="1:12" x14ac:dyDescent="0.2">
      <c r="A86" s="46" t="s">
        <v>555</v>
      </c>
      <c r="B86" s="35" t="s">
        <v>213</v>
      </c>
      <c r="C86" s="36">
        <v>3412</v>
      </c>
      <c r="D86" s="44" t="str">
        <f t="shared" si="12"/>
        <v>N/A</v>
      </c>
      <c r="E86" s="36">
        <v>3634</v>
      </c>
      <c r="F86" s="44" t="str">
        <f t="shared" si="13"/>
        <v>N/A</v>
      </c>
      <c r="G86" s="36">
        <v>3490</v>
      </c>
      <c r="H86" s="44" t="str">
        <f t="shared" si="14"/>
        <v>N/A</v>
      </c>
      <c r="I86" s="12">
        <v>6.5060000000000002</v>
      </c>
      <c r="J86" s="12">
        <v>-3.96</v>
      </c>
      <c r="K86" s="45" t="s">
        <v>739</v>
      </c>
      <c r="L86" s="9" t="str">
        <f t="shared" si="15"/>
        <v>Yes</v>
      </c>
    </row>
    <row r="87" spans="1:12" x14ac:dyDescent="0.2">
      <c r="A87" s="46" t="s">
        <v>1322</v>
      </c>
      <c r="B87" s="35" t="s">
        <v>213</v>
      </c>
      <c r="C87" s="47">
        <v>30247.386284</v>
      </c>
      <c r="D87" s="44" t="str">
        <f t="shared" si="12"/>
        <v>N/A</v>
      </c>
      <c r="E87" s="47">
        <v>29394.149697000001</v>
      </c>
      <c r="F87" s="44" t="str">
        <f t="shared" si="13"/>
        <v>N/A</v>
      </c>
      <c r="G87" s="47">
        <v>18845.622062999999</v>
      </c>
      <c r="H87" s="44" t="str">
        <f t="shared" si="14"/>
        <v>N/A</v>
      </c>
      <c r="I87" s="12">
        <v>-2.82</v>
      </c>
      <c r="J87" s="12">
        <v>-35.9</v>
      </c>
      <c r="K87" s="45" t="s">
        <v>739</v>
      </c>
      <c r="L87" s="9" t="str">
        <f t="shared" si="15"/>
        <v>No</v>
      </c>
    </row>
    <row r="88" spans="1:12" ht="25.5" x14ac:dyDescent="0.2">
      <c r="A88" s="46" t="s">
        <v>556</v>
      </c>
      <c r="B88" s="35" t="s">
        <v>213</v>
      </c>
      <c r="C88" s="47">
        <v>99042148</v>
      </c>
      <c r="D88" s="44" t="str">
        <f t="shared" si="12"/>
        <v>N/A</v>
      </c>
      <c r="E88" s="47">
        <v>99696970</v>
      </c>
      <c r="F88" s="44" t="str">
        <f t="shared" si="13"/>
        <v>N/A</v>
      </c>
      <c r="G88" s="47">
        <v>99404347</v>
      </c>
      <c r="H88" s="44" t="str">
        <f t="shared" si="14"/>
        <v>N/A</v>
      </c>
      <c r="I88" s="12">
        <v>0.66120000000000001</v>
      </c>
      <c r="J88" s="12">
        <v>-0.29399999999999998</v>
      </c>
      <c r="K88" s="45" t="s">
        <v>739</v>
      </c>
      <c r="L88" s="9" t="str">
        <f t="shared" si="15"/>
        <v>Yes</v>
      </c>
    </row>
    <row r="89" spans="1:12" x14ac:dyDescent="0.2">
      <c r="A89" s="46" t="s">
        <v>557</v>
      </c>
      <c r="B89" s="35" t="s">
        <v>213</v>
      </c>
      <c r="C89" s="36">
        <v>84133</v>
      </c>
      <c r="D89" s="44" t="str">
        <f t="shared" si="12"/>
        <v>N/A</v>
      </c>
      <c r="E89" s="36">
        <v>89209</v>
      </c>
      <c r="F89" s="44" t="str">
        <f t="shared" si="13"/>
        <v>N/A</v>
      </c>
      <c r="G89" s="36">
        <v>91851</v>
      </c>
      <c r="H89" s="44" t="str">
        <f t="shared" si="14"/>
        <v>N/A</v>
      </c>
      <c r="I89" s="12">
        <v>6.0330000000000004</v>
      </c>
      <c r="J89" s="12">
        <v>2.9620000000000002</v>
      </c>
      <c r="K89" s="45" t="s">
        <v>739</v>
      </c>
      <c r="L89" s="9" t="str">
        <f t="shared" si="15"/>
        <v>Yes</v>
      </c>
    </row>
    <row r="90" spans="1:12" x14ac:dyDescent="0.2">
      <c r="A90" s="46" t="s">
        <v>1323</v>
      </c>
      <c r="B90" s="35" t="s">
        <v>213</v>
      </c>
      <c r="C90" s="47">
        <v>1177.2092757999999</v>
      </c>
      <c r="D90" s="44" t="str">
        <f t="shared" si="12"/>
        <v>N/A</v>
      </c>
      <c r="E90" s="47">
        <v>1117.5662769</v>
      </c>
      <c r="F90" s="44" t="str">
        <f t="shared" si="13"/>
        <v>N/A</v>
      </c>
      <c r="G90" s="47">
        <v>1082.2347824000001</v>
      </c>
      <c r="H90" s="44" t="str">
        <f t="shared" si="14"/>
        <v>N/A</v>
      </c>
      <c r="I90" s="12">
        <v>-5.07</v>
      </c>
      <c r="J90" s="12">
        <v>-3.16</v>
      </c>
      <c r="K90" s="45" t="s">
        <v>739</v>
      </c>
      <c r="L90" s="9" t="str">
        <f t="shared" si="15"/>
        <v>Yes</v>
      </c>
    </row>
    <row r="91" spans="1:12" x14ac:dyDescent="0.2">
      <c r="A91" s="46" t="s">
        <v>558</v>
      </c>
      <c r="B91" s="35" t="s">
        <v>213</v>
      </c>
      <c r="C91" s="47">
        <v>19947848</v>
      </c>
      <c r="D91" s="44" t="str">
        <f t="shared" si="12"/>
        <v>N/A</v>
      </c>
      <c r="E91" s="47">
        <v>17426073</v>
      </c>
      <c r="F91" s="44" t="str">
        <f t="shared" si="13"/>
        <v>N/A</v>
      </c>
      <c r="G91" s="47">
        <v>22803212</v>
      </c>
      <c r="H91" s="44" t="str">
        <f t="shared" si="14"/>
        <v>N/A</v>
      </c>
      <c r="I91" s="12">
        <v>-12.6</v>
      </c>
      <c r="J91" s="12">
        <v>30.86</v>
      </c>
      <c r="K91" s="45" t="s">
        <v>739</v>
      </c>
      <c r="L91" s="9" t="str">
        <f t="shared" si="15"/>
        <v>No</v>
      </c>
    </row>
    <row r="92" spans="1:12" x14ac:dyDescent="0.2">
      <c r="A92" s="46" t="s">
        <v>559</v>
      </c>
      <c r="B92" s="35" t="s">
        <v>213</v>
      </c>
      <c r="C92" s="36">
        <v>41561</v>
      </c>
      <c r="D92" s="44" t="str">
        <f t="shared" si="12"/>
        <v>N/A</v>
      </c>
      <c r="E92" s="36">
        <v>42228</v>
      </c>
      <c r="F92" s="44" t="str">
        <f t="shared" si="13"/>
        <v>N/A</v>
      </c>
      <c r="G92" s="36">
        <v>43261</v>
      </c>
      <c r="H92" s="44" t="str">
        <f t="shared" si="14"/>
        <v>N/A</v>
      </c>
      <c r="I92" s="12">
        <v>1.605</v>
      </c>
      <c r="J92" s="12">
        <v>2.4460000000000002</v>
      </c>
      <c r="K92" s="45" t="s">
        <v>739</v>
      </c>
      <c r="L92" s="9" t="str">
        <f t="shared" si="15"/>
        <v>Yes</v>
      </c>
    </row>
    <row r="93" spans="1:12" x14ac:dyDescent="0.2">
      <c r="A93" s="46" t="s">
        <v>1324</v>
      </c>
      <c r="B93" s="35" t="s">
        <v>213</v>
      </c>
      <c r="C93" s="47">
        <v>479.96554462</v>
      </c>
      <c r="D93" s="44" t="str">
        <f t="shared" si="12"/>
        <v>N/A</v>
      </c>
      <c r="E93" s="47">
        <v>412.66631145000002</v>
      </c>
      <c r="F93" s="44" t="str">
        <f t="shared" si="13"/>
        <v>N/A</v>
      </c>
      <c r="G93" s="47">
        <v>527.10783385000002</v>
      </c>
      <c r="H93" s="44" t="str">
        <f t="shared" si="14"/>
        <v>N/A</v>
      </c>
      <c r="I93" s="12">
        <v>-14</v>
      </c>
      <c r="J93" s="12">
        <v>27.73</v>
      </c>
      <c r="K93" s="45" t="s">
        <v>739</v>
      </c>
      <c r="L93" s="9" t="str">
        <f t="shared" si="15"/>
        <v>Yes</v>
      </c>
    </row>
    <row r="94" spans="1:12" ht="25.5" x14ac:dyDescent="0.2">
      <c r="A94" s="46" t="s">
        <v>560</v>
      </c>
      <c r="B94" s="35" t="s">
        <v>213</v>
      </c>
      <c r="C94" s="47">
        <v>2346865</v>
      </c>
      <c r="D94" s="44" t="str">
        <f t="shared" si="12"/>
        <v>N/A</v>
      </c>
      <c r="E94" s="47">
        <v>2062683</v>
      </c>
      <c r="F94" s="44" t="str">
        <f t="shared" si="13"/>
        <v>N/A</v>
      </c>
      <c r="G94" s="47">
        <v>2314908</v>
      </c>
      <c r="H94" s="44" t="str">
        <f t="shared" si="14"/>
        <v>N/A</v>
      </c>
      <c r="I94" s="12">
        <v>-12.1</v>
      </c>
      <c r="J94" s="12">
        <v>12.23</v>
      </c>
      <c r="K94" s="45" t="s">
        <v>739</v>
      </c>
      <c r="L94" s="9" t="str">
        <f t="shared" si="15"/>
        <v>Yes</v>
      </c>
    </row>
    <row r="95" spans="1:12" x14ac:dyDescent="0.2">
      <c r="A95" s="46" t="s">
        <v>561</v>
      </c>
      <c r="B95" s="35" t="s">
        <v>213</v>
      </c>
      <c r="C95" s="36">
        <v>9331</v>
      </c>
      <c r="D95" s="44" t="str">
        <f t="shared" si="12"/>
        <v>N/A</v>
      </c>
      <c r="E95" s="36">
        <v>8111</v>
      </c>
      <c r="F95" s="44" t="str">
        <f t="shared" si="13"/>
        <v>N/A</v>
      </c>
      <c r="G95" s="36">
        <v>8680</v>
      </c>
      <c r="H95" s="44" t="str">
        <f t="shared" si="14"/>
        <v>N/A</v>
      </c>
      <c r="I95" s="12">
        <v>-13.1</v>
      </c>
      <c r="J95" s="12">
        <v>7.0149999999999997</v>
      </c>
      <c r="K95" s="45" t="s">
        <v>739</v>
      </c>
      <c r="L95" s="9" t="str">
        <f t="shared" si="15"/>
        <v>Yes</v>
      </c>
    </row>
    <row r="96" spans="1:12" ht="25.5" x14ac:dyDescent="0.2">
      <c r="A96" s="46" t="s">
        <v>1325</v>
      </c>
      <c r="B96" s="35" t="s">
        <v>213</v>
      </c>
      <c r="C96" s="47">
        <v>251.51269959999999</v>
      </c>
      <c r="D96" s="44" t="str">
        <f t="shared" si="12"/>
        <v>N/A</v>
      </c>
      <c r="E96" s="47">
        <v>254.30686721999999</v>
      </c>
      <c r="F96" s="44" t="str">
        <f t="shared" si="13"/>
        <v>N/A</v>
      </c>
      <c r="G96" s="47">
        <v>266.69447005000001</v>
      </c>
      <c r="H96" s="44" t="str">
        <f t="shared" si="14"/>
        <v>N/A</v>
      </c>
      <c r="I96" s="12">
        <v>1.111</v>
      </c>
      <c r="J96" s="12">
        <v>4.8710000000000004</v>
      </c>
      <c r="K96" s="45" t="s">
        <v>739</v>
      </c>
      <c r="L96" s="9" t="str">
        <f t="shared" si="15"/>
        <v>Yes</v>
      </c>
    </row>
    <row r="97" spans="1:12" ht="25.5" x14ac:dyDescent="0.2">
      <c r="A97" s="46" t="s">
        <v>562</v>
      </c>
      <c r="B97" s="35" t="s">
        <v>213</v>
      </c>
      <c r="C97" s="47">
        <v>43118465</v>
      </c>
      <c r="D97" s="44" t="str">
        <f t="shared" si="12"/>
        <v>N/A</v>
      </c>
      <c r="E97" s="47">
        <v>128087861</v>
      </c>
      <c r="F97" s="44" t="str">
        <f t="shared" si="13"/>
        <v>N/A</v>
      </c>
      <c r="G97" s="47">
        <v>194474655</v>
      </c>
      <c r="H97" s="44" t="str">
        <f t="shared" si="14"/>
        <v>N/A</v>
      </c>
      <c r="I97" s="12">
        <v>197.1</v>
      </c>
      <c r="J97" s="12">
        <v>51.83</v>
      </c>
      <c r="K97" s="45" t="s">
        <v>739</v>
      </c>
      <c r="L97" s="9" t="str">
        <f t="shared" si="15"/>
        <v>No</v>
      </c>
    </row>
    <row r="98" spans="1:12" x14ac:dyDescent="0.2">
      <c r="A98" s="46" t="s">
        <v>563</v>
      </c>
      <c r="B98" s="35" t="s">
        <v>213</v>
      </c>
      <c r="C98" s="36">
        <v>59518</v>
      </c>
      <c r="D98" s="44" t="str">
        <f t="shared" si="12"/>
        <v>N/A</v>
      </c>
      <c r="E98" s="36">
        <v>65187</v>
      </c>
      <c r="F98" s="44" t="str">
        <f t="shared" si="13"/>
        <v>N/A</v>
      </c>
      <c r="G98" s="36">
        <v>70268</v>
      </c>
      <c r="H98" s="44" t="str">
        <f t="shared" si="14"/>
        <v>N/A</v>
      </c>
      <c r="I98" s="12">
        <v>9.5250000000000004</v>
      </c>
      <c r="J98" s="12">
        <v>7.7939999999999996</v>
      </c>
      <c r="K98" s="45" t="s">
        <v>739</v>
      </c>
      <c r="L98" s="9" t="str">
        <f t="shared" si="15"/>
        <v>Yes</v>
      </c>
    </row>
    <row r="99" spans="1:12" x14ac:dyDescent="0.2">
      <c r="A99" s="46" t="s">
        <v>1326</v>
      </c>
      <c r="B99" s="35" t="s">
        <v>213</v>
      </c>
      <c r="C99" s="47">
        <v>724.46091938999996</v>
      </c>
      <c r="D99" s="44" t="str">
        <f t="shared" si="12"/>
        <v>N/A</v>
      </c>
      <c r="E99" s="47">
        <v>1964.9295258</v>
      </c>
      <c r="F99" s="44" t="str">
        <f t="shared" si="13"/>
        <v>N/A</v>
      </c>
      <c r="G99" s="47">
        <v>2767.6133516999998</v>
      </c>
      <c r="H99" s="44" t="str">
        <f t="shared" si="14"/>
        <v>N/A</v>
      </c>
      <c r="I99" s="12">
        <v>171.2</v>
      </c>
      <c r="J99" s="12">
        <v>40.85</v>
      </c>
      <c r="K99" s="45" t="s">
        <v>739</v>
      </c>
      <c r="L99" s="9" t="str">
        <f t="shared" si="15"/>
        <v>No</v>
      </c>
    </row>
    <row r="100" spans="1:12" x14ac:dyDescent="0.2">
      <c r="A100" s="46" t="s">
        <v>564</v>
      </c>
      <c r="B100" s="35" t="s">
        <v>213</v>
      </c>
      <c r="C100" s="47">
        <v>87084188</v>
      </c>
      <c r="D100" s="44" t="str">
        <f t="shared" si="12"/>
        <v>N/A</v>
      </c>
      <c r="E100" s="47">
        <v>106555190</v>
      </c>
      <c r="F100" s="44" t="str">
        <f t="shared" si="13"/>
        <v>N/A</v>
      </c>
      <c r="G100" s="47">
        <v>102563633</v>
      </c>
      <c r="H100" s="44" t="str">
        <f t="shared" si="14"/>
        <v>N/A</v>
      </c>
      <c r="I100" s="12">
        <v>22.36</v>
      </c>
      <c r="J100" s="12">
        <v>-3.75</v>
      </c>
      <c r="K100" s="45" t="s">
        <v>739</v>
      </c>
      <c r="L100" s="9" t="str">
        <f t="shared" si="15"/>
        <v>Yes</v>
      </c>
    </row>
    <row r="101" spans="1:12" x14ac:dyDescent="0.2">
      <c r="A101" s="46" t="s">
        <v>565</v>
      </c>
      <c r="B101" s="35" t="s">
        <v>213</v>
      </c>
      <c r="C101" s="36">
        <v>60381</v>
      </c>
      <c r="D101" s="44" t="str">
        <f t="shared" si="12"/>
        <v>N/A</v>
      </c>
      <c r="E101" s="36">
        <v>63761</v>
      </c>
      <c r="F101" s="44" t="str">
        <f t="shared" si="13"/>
        <v>N/A</v>
      </c>
      <c r="G101" s="36">
        <v>68280</v>
      </c>
      <c r="H101" s="44" t="str">
        <f t="shared" si="14"/>
        <v>N/A</v>
      </c>
      <c r="I101" s="12">
        <v>5.5979999999999999</v>
      </c>
      <c r="J101" s="12">
        <v>7.0869999999999997</v>
      </c>
      <c r="K101" s="45" t="s">
        <v>739</v>
      </c>
      <c r="L101" s="9" t="str">
        <f t="shared" si="15"/>
        <v>Yes</v>
      </c>
    </row>
    <row r="102" spans="1:12" x14ac:dyDescent="0.2">
      <c r="A102" s="46" t="s">
        <v>1327</v>
      </c>
      <c r="B102" s="35" t="s">
        <v>213</v>
      </c>
      <c r="C102" s="47">
        <v>1442.2448784000001</v>
      </c>
      <c r="D102" s="44" t="str">
        <f t="shared" si="12"/>
        <v>N/A</v>
      </c>
      <c r="E102" s="47">
        <v>1671.1656028</v>
      </c>
      <c r="F102" s="44" t="str">
        <f t="shared" si="13"/>
        <v>N/A</v>
      </c>
      <c r="G102" s="47">
        <v>1502.1035882000001</v>
      </c>
      <c r="H102" s="44" t="str">
        <f t="shared" si="14"/>
        <v>N/A</v>
      </c>
      <c r="I102" s="12">
        <v>15.87</v>
      </c>
      <c r="J102" s="12">
        <v>-10.1</v>
      </c>
      <c r="K102" s="45" t="s">
        <v>739</v>
      </c>
      <c r="L102" s="9" t="str">
        <f t="shared" si="15"/>
        <v>Yes</v>
      </c>
    </row>
    <row r="103" spans="1:12" ht="25.5" x14ac:dyDescent="0.2">
      <c r="A103" s="46" t="s">
        <v>566</v>
      </c>
      <c r="B103" s="35" t="s">
        <v>213</v>
      </c>
      <c r="C103" s="47">
        <v>86473531</v>
      </c>
      <c r="D103" s="44" t="str">
        <f t="shared" si="12"/>
        <v>N/A</v>
      </c>
      <c r="E103" s="47">
        <v>95595931</v>
      </c>
      <c r="F103" s="44" t="str">
        <f t="shared" si="13"/>
        <v>N/A</v>
      </c>
      <c r="G103" s="47">
        <v>108036451</v>
      </c>
      <c r="H103" s="44" t="str">
        <f t="shared" si="14"/>
        <v>N/A</v>
      </c>
      <c r="I103" s="12">
        <v>10.55</v>
      </c>
      <c r="J103" s="12">
        <v>13.01</v>
      </c>
      <c r="K103" s="45" t="s">
        <v>739</v>
      </c>
      <c r="L103" s="9" t="str">
        <f t="shared" si="15"/>
        <v>Yes</v>
      </c>
    </row>
    <row r="104" spans="1:12" x14ac:dyDescent="0.2">
      <c r="A104" s="46" t="s">
        <v>567</v>
      </c>
      <c r="B104" s="35" t="s">
        <v>213</v>
      </c>
      <c r="C104" s="36">
        <v>5141</v>
      </c>
      <c r="D104" s="44" t="str">
        <f t="shared" si="12"/>
        <v>N/A</v>
      </c>
      <c r="E104" s="36">
        <v>5637</v>
      </c>
      <c r="F104" s="44" t="str">
        <f t="shared" si="13"/>
        <v>N/A</v>
      </c>
      <c r="G104" s="36">
        <v>5987</v>
      </c>
      <c r="H104" s="44" t="str">
        <f t="shared" si="14"/>
        <v>N/A</v>
      </c>
      <c r="I104" s="12">
        <v>9.6479999999999997</v>
      </c>
      <c r="J104" s="12">
        <v>6.2089999999999996</v>
      </c>
      <c r="K104" s="45" t="s">
        <v>739</v>
      </c>
      <c r="L104" s="9" t="str">
        <f t="shared" si="15"/>
        <v>Yes</v>
      </c>
    </row>
    <row r="105" spans="1:12" ht="25.5" x14ac:dyDescent="0.2">
      <c r="A105" s="46" t="s">
        <v>1328</v>
      </c>
      <c r="B105" s="35" t="s">
        <v>213</v>
      </c>
      <c r="C105" s="47">
        <v>16820.371717999999</v>
      </c>
      <c r="D105" s="44" t="str">
        <f t="shared" si="12"/>
        <v>N/A</v>
      </c>
      <c r="E105" s="47">
        <v>16958.653717000001</v>
      </c>
      <c r="F105" s="44" t="str">
        <f t="shared" si="13"/>
        <v>N/A</v>
      </c>
      <c r="G105" s="47">
        <v>18045.173041999999</v>
      </c>
      <c r="H105" s="44" t="str">
        <f t="shared" si="14"/>
        <v>N/A</v>
      </c>
      <c r="I105" s="12">
        <v>0.82210000000000005</v>
      </c>
      <c r="J105" s="12">
        <v>6.407</v>
      </c>
      <c r="K105" s="45" t="s">
        <v>739</v>
      </c>
      <c r="L105" s="9" t="str">
        <f t="shared" si="15"/>
        <v>Yes</v>
      </c>
    </row>
    <row r="106" spans="1:12" ht="25.5" x14ac:dyDescent="0.2">
      <c r="A106" s="46" t="s">
        <v>568</v>
      </c>
      <c r="B106" s="35" t="s">
        <v>213</v>
      </c>
      <c r="C106" s="47">
        <v>68006183</v>
      </c>
      <c r="D106" s="44" t="str">
        <f t="shared" si="12"/>
        <v>N/A</v>
      </c>
      <c r="E106" s="47">
        <v>120002338</v>
      </c>
      <c r="F106" s="44" t="str">
        <f t="shared" si="13"/>
        <v>N/A</v>
      </c>
      <c r="G106" s="47">
        <v>170961975</v>
      </c>
      <c r="H106" s="44" t="str">
        <f t="shared" si="14"/>
        <v>N/A</v>
      </c>
      <c r="I106" s="12">
        <v>76.459999999999994</v>
      </c>
      <c r="J106" s="12">
        <v>42.47</v>
      </c>
      <c r="K106" s="45" t="s">
        <v>739</v>
      </c>
      <c r="L106" s="9" t="str">
        <f t="shared" si="15"/>
        <v>No</v>
      </c>
    </row>
    <row r="107" spans="1:12" x14ac:dyDescent="0.2">
      <c r="A107" s="46" t="s">
        <v>569</v>
      </c>
      <c r="B107" s="35" t="s">
        <v>213</v>
      </c>
      <c r="C107" s="36">
        <v>79398</v>
      </c>
      <c r="D107" s="44" t="str">
        <f t="shared" si="12"/>
        <v>N/A</v>
      </c>
      <c r="E107" s="36">
        <v>85124</v>
      </c>
      <c r="F107" s="44" t="str">
        <f t="shared" si="13"/>
        <v>N/A</v>
      </c>
      <c r="G107" s="36">
        <v>89984</v>
      </c>
      <c r="H107" s="44" t="str">
        <f t="shared" si="14"/>
        <v>N/A</v>
      </c>
      <c r="I107" s="12">
        <v>7.2119999999999997</v>
      </c>
      <c r="J107" s="12">
        <v>5.7089999999999996</v>
      </c>
      <c r="K107" s="45" t="s">
        <v>739</v>
      </c>
      <c r="L107" s="9" t="str">
        <f t="shared" si="15"/>
        <v>Yes</v>
      </c>
    </row>
    <row r="108" spans="1:12" x14ac:dyDescent="0.2">
      <c r="A108" s="46" t="s">
        <v>1329</v>
      </c>
      <c r="B108" s="35" t="s">
        <v>213</v>
      </c>
      <c r="C108" s="47">
        <v>856.52262022000002</v>
      </c>
      <c r="D108" s="44" t="str">
        <f t="shared" si="12"/>
        <v>N/A</v>
      </c>
      <c r="E108" s="47">
        <v>1409.7356562</v>
      </c>
      <c r="F108" s="44" t="str">
        <f t="shared" si="13"/>
        <v>N/A</v>
      </c>
      <c r="G108" s="47">
        <v>1899.9152627000001</v>
      </c>
      <c r="H108" s="44" t="str">
        <f t="shared" si="14"/>
        <v>N/A</v>
      </c>
      <c r="I108" s="12">
        <v>64.59</v>
      </c>
      <c r="J108" s="12">
        <v>34.770000000000003</v>
      </c>
      <c r="K108" s="45" t="s">
        <v>739</v>
      </c>
      <c r="L108" s="9" t="str">
        <f t="shared" si="15"/>
        <v>No</v>
      </c>
    </row>
    <row r="109" spans="1:12" x14ac:dyDescent="0.2">
      <c r="A109" s="46" t="s">
        <v>570</v>
      </c>
      <c r="B109" s="35" t="s">
        <v>213</v>
      </c>
      <c r="C109" s="47">
        <v>282645991</v>
      </c>
      <c r="D109" s="44" t="str">
        <f t="shared" si="12"/>
        <v>N/A</v>
      </c>
      <c r="E109" s="47">
        <v>314917199</v>
      </c>
      <c r="F109" s="44" t="str">
        <f t="shared" si="13"/>
        <v>N/A</v>
      </c>
      <c r="G109" s="47">
        <v>327951003</v>
      </c>
      <c r="H109" s="44" t="str">
        <f t="shared" si="14"/>
        <v>N/A</v>
      </c>
      <c r="I109" s="12">
        <v>11.42</v>
      </c>
      <c r="J109" s="12">
        <v>4.1390000000000002</v>
      </c>
      <c r="K109" s="45" t="s">
        <v>739</v>
      </c>
      <c r="L109" s="9" t="str">
        <f t="shared" si="15"/>
        <v>Yes</v>
      </c>
    </row>
    <row r="110" spans="1:12" x14ac:dyDescent="0.2">
      <c r="A110" s="46" t="s">
        <v>571</v>
      </c>
      <c r="B110" s="35" t="s">
        <v>213</v>
      </c>
      <c r="C110" s="36">
        <v>82296</v>
      </c>
      <c r="D110" s="44" t="str">
        <f t="shared" si="12"/>
        <v>N/A</v>
      </c>
      <c r="E110" s="36">
        <v>85977</v>
      </c>
      <c r="F110" s="44" t="str">
        <f t="shared" si="13"/>
        <v>N/A</v>
      </c>
      <c r="G110" s="36">
        <v>90744</v>
      </c>
      <c r="H110" s="44" t="str">
        <f t="shared" si="14"/>
        <v>N/A</v>
      </c>
      <c r="I110" s="12">
        <v>4.4729999999999999</v>
      </c>
      <c r="J110" s="12">
        <v>5.5449999999999999</v>
      </c>
      <c r="K110" s="45" t="s">
        <v>739</v>
      </c>
      <c r="L110" s="9" t="str">
        <f t="shared" si="15"/>
        <v>Yes</v>
      </c>
    </row>
    <row r="111" spans="1:12" x14ac:dyDescent="0.2">
      <c r="A111" s="46" t="s">
        <v>1330</v>
      </c>
      <c r="B111" s="35" t="s">
        <v>213</v>
      </c>
      <c r="C111" s="47">
        <v>3434.5046053000001</v>
      </c>
      <c r="D111" s="44" t="str">
        <f t="shared" si="12"/>
        <v>N/A</v>
      </c>
      <c r="E111" s="47">
        <v>3662.8074833999999</v>
      </c>
      <c r="F111" s="44" t="str">
        <f t="shared" si="13"/>
        <v>N/A</v>
      </c>
      <c r="G111" s="47">
        <v>3614.0241007999998</v>
      </c>
      <c r="H111" s="44" t="str">
        <f t="shared" si="14"/>
        <v>N/A</v>
      </c>
      <c r="I111" s="12">
        <v>6.6470000000000002</v>
      </c>
      <c r="J111" s="12">
        <v>-1.33</v>
      </c>
      <c r="K111" s="45" t="s">
        <v>739</v>
      </c>
      <c r="L111" s="9" t="str">
        <f t="shared" si="15"/>
        <v>Yes</v>
      </c>
    </row>
    <row r="112" spans="1:12" ht="25.5" x14ac:dyDescent="0.2">
      <c r="A112" s="46" t="s">
        <v>572</v>
      </c>
      <c r="B112" s="35" t="s">
        <v>213</v>
      </c>
      <c r="C112" s="47">
        <v>59407717</v>
      </c>
      <c r="D112" s="44" t="str">
        <f t="shared" si="12"/>
        <v>N/A</v>
      </c>
      <c r="E112" s="47">
        <v>61519046</v>
      </c>
      <c r="F112" s="44" t="str">
        <f t="shared" si="13"/>
        <v>N/A</v>
      </c>
      <c r="G112" s="47">
        <v>64973176</v>
      </c>
      <c r="H112" s="44" t="str">
        <f t="shared" si="14"/>
        <v>N/A</v>
      </c>
      <c r="I112" s="12">
        <v>3.5539999999999998</v>
      </c>
      <c r="J112" s="12">
        <v>5.6150000000000002</v>
      </c>
      <c r="K112" s="45" t="s">
        <v>739</v>
      </c>
      <c r="L112" s="9" t="str">
        <f t="shared" si="15"/>
        <v>Yes</v>
      </c>
    </row>
    <row r="113" spans="1:12" x14ac:dyDescent="0.2">
      <c r="A113" s="46" t="s">
        <v>573</v>
      </c>
      <c r="B113" s="35" t="s">
        <v>213</v>
      </c>
      <c r="C113" s="36">
        <v>37261</v>
      </c>
      <c r="D113" s="44" t="str">
        <f t="shared" si="12"/>
        <v>N/A</v>
      </c>
      <c r="E113" s="36">
        <v>37595</v>
      </c>
      <c r="F113" s="44" t="str">
        <f t="shared" si="13"/>
        <v>N/A</v>
      </c>
      <c r="G113" s="36">
        <v>40146</v>
      </c>
      <c r="H113" s="44" t="str">
        <f t="shared" si="14"/>
        <v>N/A</v>
      </c>
      <c r="I113" s="12">
        <v>0.89639999999999997</v>
      </c>
      <c r="J113" s="12">
        <v>6.7850000000000001</v>
      </c>
      <c r="K113" s="45" t="s">
        <v>739</v>
      </c>
      <c r="L113" s="9" t="str">
        <f t="shared" si="15"/>
        <v>Yes</v>
      </c>
    </row>
    <row r="114" spans="1:12" ht="25.5" x14ac:dyDescent="0.2">
      <c r="A114" s="46" t="s">
        <v>1331</v>
      </c>
      <c r="B114" s="35" t="s">
        <v>213</v>
      </c>
      <c r="C114" s="47">
        <v>1594.3672204</v>
      </c>
      <c r="D114" s="44" t="str">
        <f t="shared" si="12"/>
        <v>N/A</v>
      </c>
      <c r="E114" s="47">
        <v>1636.3624417999999</v>
      </c>
      <c r="F114" s="44" t="str">
        <f t="shared" si="13"/>
        <v>N/A</v>
      </c>
      <c r="G114" s="47">
        <v>1618.4221591</v>
      </c>
      <c r="H114" s="44" t="str">
        <f t="shared" si="14"/>
        <v>N/A</v>
      </c>
      <c r="I114" s="12">
        <v>2.6339999999999999</v>
      </c>
      <c r="J114" s="12">
        <v>-1.1000000000000001</v>
      </c>
      <c r="K114" s="45" t="s">
        <v>739</v>
      </c>
      <c r="L114" s="9" t="str">
        <f t="shared" si="15"/>
        <v>Yes</v>
      </c>
    </row>
    <row r="115" spans="1:12" ht="25.5" x14ac:dyDescent="0.2">
      <c r="A115" s="46" t="s">
        <v>574</v>
      </c>
      <c r="B115" s="35" t="s">
        <v>213</v>
      </c>
      <c r="C115" s="47">
        <v>20551124</v>
      </c>
      <c r="D115" s="44" t="str">
        <f t="shared" si="12"/>
        <v>N/A</v>
      </c>
      <c r="E115" s="47">
        <v>20696083</v>
      </c>
      <c r="F115" s="44" t="str">
        <f t="shared" si="13"/>
        <v>N/A</v>
      </c>
      <c r="G115" s="47">
        <v>21523499</v>
      </c>
      <c r="H115" s="44" t="str">
        <f t="shared" si="14"/>
        <v>N/A</v>
      </c>
      <c r="I115" s="12">
        <v>0.70540000000000003</v>
      </c>
      <c r="J115" s="12">
        <v>3.9980000000000002</v>
      </c>
      <c r="K115" s="45" t="s">
        <v>739</v>
      </c>
      <c r="L115" s="9" t="str">
        <f t="shared" si="15"/>
        <v>Yes</v>
      </c>
    </row>
    <row r="116" spans="1:12" x14ac:dyDescent="0.2">
      <c r="A116" s="3" t="s">
        <v>575</v>
      </c>
      <c r="B116" s="35" t="s">
        <v>213</v>
      </c>
      <c r="C116" s="36">
        <v>25515</v>
      </c>
      <c r="D116" s="44" t="str">
        <f t="shared" si="12"/>
        <v>N/A</v>
      </c>
      <c r="E116" s="36">
        <v>27711</v>
      </c>
      <c r="F116" s="44" t="str">
        <f t="shared" si="13"/>
        <v>N/A</v>
      </c>
      <c r="G116" s="36">
        <v>29289</v>
      </c>
      <c r="H116" s="44" t="str">
        <f t="shared" si="14"/>
        <v>N/A</v>
      </c>
      <c r="I116" s="12">
        <v>8.6069999999999993</v>
      </c>
      <c r="J116" s="12">
        <v>5.694</v>
      </c>
      <c r="K116" s="45" t="s">
        <v>739</v>
      </c>
      <c r="L116" s="9" t="str">
        <f t="shared" si="15"/>
        <v>Yes</v>
      </c>
    </row>
    <row r="117" spans="1:12" ht="25.5" x14ac:dyDescent="0.2">
      <c r="A117" s="3" t="s">
        <v>1332</v>
      </c>
      <c r="B117" s="35" t="s">
        <v>213</v>
      </c>
      <c r="C117" s="47">
        <v>805.45263569999997</v>
      </c>
      <c r="D117" s="44" t="str">
        <f t="shared" si="12"/>
        <v>N/A</v>
      </c>
      <c r="E117" s="47">
        <v>746.85442604000002</v>
      </c>
      <c r="F117" s="44" t="str">
        <f t="shared" si="13"/>
        <v>N/A</v>
      </c>
      <c r="G117" s="47">
        <v>734.86629792999997</v>
      </c>
      <c r="H117" s="44" t="str">
        <f t="shared" si="14"/>
        <v>N/A</v>
      </c>
      <c r="I117" s="12">
        <v>-7.28</v>
      </c>
      <c r="J117" s="12">
        <v>-1.61</v>
      </c>
      <c r="K117" s="45" t="s">
        <v>739</v>
      </c>
      <c r="L117" s="9" t="str">
        <f t="shared" si="15"/>
        <v>Yes</v>
      </c>
    </row>
    <row r="118" spans="1:12" ht="25.5" x14ac:dyDescent="0.2">
      <c r="A118" s="4" t="s">
        <v>576</v>
      </c>
      <c r="B118" s="35" t="s">
        <v>213</v>
      </c>
      <c r="C118" s="47">
        <v>0</v>
      </c>
      <c r="D118" s="44" t="str">
        <f t="shared" si="12"/>
        <v>N/A</v>
      </c>
      <c r="E118" s="47">
        <v>0</v>
      </c>
      <c r="F118" s="44" t="str">
        <f t="shared" si="13"/>
        <v>N/A</v>
      </c>
      <c r="G118" s="47">
        <v>0</v>
      </c>
      <c r="H118" s="44" t="str">
        <f t="shared" si="14"/>
        <v>N/A</v>
      </c>
      <c r="I118" s="12" t="s">
        <v>1747</v>
      </c>
      <c r="J118" s="12" t="s">
        <v>1747</v>
      </c>
      <c r="K118" s="45" t="s">
        <v>739</v>
      </c>
      <c r="L118" s="9" t="str">
        <f t="shared" si="15"/>
        <v>N/A</v>
      </c>
    </row>
    <row r="119" spans="1:12" x14ac:dyDescent="0.2">
      <c r="A119" s="4" t="s">
        <v>577</v>
      </c>
      <c r="B119" s="35" t="s">
        <v>213</v>
      </c>
      <c r="C119" s="36">
        <v>0</v>
      </c>
      <c r="D119" s="44" t="str">
        <f t="shared" si="12"/>
        <v>N/A</v>
      </c>
      <c r="E119" s="36">
        <v>0</v>
      </c>
      <c r="F119" s="44" t="str">
        <f t="shared" si="13"/>
        <v>N/A</v>
      </c>
      <c r="G119" s="36">
        <v>0</v>
      </c>
      <c r="H119" s="44" t="str">
        <f t="shared" si="14"/>
        <v>N/A</v>
      </c>
      <c r="I119" s="12" t="s">
        <v>1747</v>
      </c>
      <c r="J119" s="12" t="s">
        <v>1747</v>
      </c>
      <c r="K119" s="45" t="s">
        <v>739</v>
      </c>
      <c r="L119" s="9" t="str">
        <f t="shared" si="15"/>
        <v>N/A</v>
      </c>
    </row>
    <row r="120" spans="1:12" ht="25.5" x14ac:dyDescent="0.2">
      <c r="A120" s="4" t="s">
        <v>1333</v>
      </c>
      <c r="B120" s="35" t="s">
        <v>213</v>
      </c>
      <c r="C120" s="47" t="s">
        <v>1747</v>
      </c>
      <c r="D120" s="44" t="str">
        <f t="shared" si="12"/>
        <v>N/A</v>
      </c>
      <c r="E120" s="47" t="s">
        <v>1747</v>
      </c>
      <c r="F120" s="44" t="str">
        <f t="shared" si="13"/>
        <v>N/A</v>
      </c>
      <c r="G120" s="47" t="s">
        <v>1747</v>
      </c>
      <c r="H120" s="44" t="str">
        <f t="shared" si="14"/>
        <v>N/A</v>
      </c>
      <c r="I120" s="12" t="s">
        <v>1747</v>
      </c>
      <c r="J120" s="12" t="s">
        <v>1747</v>
      </c>
      <c r="K120" s="45" t="s">
        <v>739</v>
      </c>
      <c r="L120" s="9" t="str">
        <f t="shared" si="15"/>
        <v>N/A</v>
      </c>
    </row>
    <row r="121" spans="1:12" ht="25.5" x14ac:dyDescent="0.2">
      <c r="A121" s="4" t="s">
        <v>578</v>
      </c>
      <c r="B121" s="35" t="s">
        <v>213</v>
      </c>
      <c r="C121" s="47">
        <v>1559579</v>
      </c>
      <c r="D121" s="44" t="str">
        <f t="shared" si="12"/>
        <v>N/A</v>
      </c>
      <c r="E121" s="47">
        <v>974668</v>
      </c>
      <c r="F121" s="44" t="str">
        <f t="shared" si="13"/>
        <v>N/A</v>
      </c>
      <c r="G121" s="47">
        <v>523797</v>
      </c>
      <c r="H121" s="44" t="str">
        <f t="shared" si="14"/>
        <v>N/A</v>
      </c>
      <c r="I121" s="12">
        <v>-37.5</v>
      </c>
      <c r="J121" s="12">
        <v>-46.3</v>
      </c>
      <c r="K121" s="45" t="s">
        <v>739</v>
      </c>
      <c r="L121" s="9" t="str">
        <f t="shared" si="15"/>
        <v>No</v>
      </c>
    </row>
    <row r="122" spans="1:12" ht="25.5" x14ac:dyDescent="0.2">
      <c r="A122" s="4" t="s">
        <v>579</v>
      </c>
      <c r="B122" s="35" t="s">
        <v>213</v>
      </c>
      <c r="C122" s="36">
        <v>1604</v>
      </c>
      <c r="D122" s="44" t="str">
        <f t="shared" si="12"/>
        <v>N/A</v>
      </c>
      <c r="E122" s="36">
        <v>1216</v>
      </c>
      <c r="F122" s="44" t="str">
        <f t="shared" si="13"/>
        <v>N/A</v>
      </c>
      <c r="G122" s="36">
        <v>662</v>
      </c>
      <c r="H122" s="44" t="str">
        <f t="shared" si="14"/>
        <v>N/A</v>
      </c>
      <c r="I122" s="12">
        <v>-24.2</v>
      </c>
      <c r="J122" s="12">
        <v>-45.6</v>
      </c>
      <c r="K122" s="45" t="s">
        <v>739</v>
      </c>
      <c r="L122" s="9" t="str">
        <f t="shared" si="15"/>
        <v>No</v>
      </c>
    </row>
    <row r="123" spans="1:12" ht="25.5" x14ac:dyDescent="0.2">
      <c r="A123" s="4" t="s">
        <v>1334</v>
      </c>
      <c r="B123" s="35" t="s">
        <v>213</v>
      </c>
      <c r="C123" s="47">
        <v>972.30610973</v>
      </c>
      <c r="D123" s="44" t="str">
        <f t="shared" si="12"/>
        <v>N/A</v>
      </c>
      <c r="E123" s="47">
        <v>801.53618420999999</v>
      </c>
      <c r="F123" s="44" t="str">
        <f t="shared" si="13"/>
        <v>N/A</v>
      </c>
      <c r="G123" s="47">
        <v>791.23413897</v>
      </c>
      <c r="H123" s="44" t="str">
        <f t="shared" si="14"/>
        <v>N/A</v>
      </c>
      <c r="I123" s="12">
        <v>-17.600000000000001</v>
      </c>
      <c r="J123" s="12">
        <v>-1.29</v>
      </c>
      <c r="K123" s="45" t="s">
        <v>739</v>
      </c>
      <c r="L123" s="9" t="str">
        <f t="shared" si="15"/>
        <v>Yes</v>
      </c>
    </row>
    <row r="124" spans="1:12" ht="25.5" x14ac:dyDescent="0.2">
      <c r="A124" s="4" t="s">
        <v>580</v>
      </c>
      <c r="B124" s="35" t="s">
        <v>213</v>
      </c>
      <c r="C124" s="47">
        <v>258053</v>
      </c>
      <c r="D124" s="44" t="str">
        <f t="shared" si="12"/>
        <v>N/A</v>
      </c>
      <c r="E124" s="47">
        <v>207397</v>
      </c>
      <c r="F124" s="44" t="str">
        <f t="shared" si="13"/>
        <v>N/A</v>
      </c>
      <c r="G124" s="47">
        <v>151877</v>
      </c>
      <c r="H124" s="44" t="str">
        <f t="shared" si="14"/>
        <v>N/A</v>
      </c>
      <c r="I124" s="12">
        <v>-19.600000000000001</v>
      </c>
      <c r="J124" s="12">
        <v>-26.8</v>
      </c>
      <c r="K124" s="45" t="s">
        <v>739</v>
      </c>
      <c r="L124" s="9" t="str">
        <f t="shared" si="15"/>
        <v>Yes</v>
      </c>
    </row>
    <row r="125" spans="1:12" x14ac:dyDescent="0.2">
      <c r="A125" s="2" t="s">
        <v>581</v>
      </c>
      <c r="B125" s="35" t="s">
        <v>213</v>
      </c>
      <c r="C125" s="36">
        <v>401</v>
      </c>
      <c r="D125" s="44" t="str">
        <f t="shared" si="12"/>
        <v>N/A</v>
      </c>
      <c r="E125" s="36">
        <v>346</v>
      </c>
      <c r="F125" s="44" t="str">
        <f t="shared" si="13"/>
        <v>N/A</v>
      </c>
      <c r="G125" s="36">
        <v>288</v>
      </c>
      <c r="H125" s="44" t="str">
        <f t="shared" si="14"/>
        <v>N/A</v>
      </c>
      <c r="I125" s="12">
        <v>-13.7</v>
      </c>
      <c r="J125" s="12">
        <v>-16.8</v>
      </c>
      <c r="K125" s="45" t="s">
        <v>739</v>
      </c>
      <c r="L125" s="9" t="str">
        <f t="shared" si="15"/>
        <v>Yes</v>
      </c>
    </row>
    <row r="126" spans="1:12" ht="25.5" x14ac:dyDescent="0.2">
      <c r="A126" s="2" t="s">
        <v>1335</v>
      </c>
      <c r="B126" s="35" t="s">
        <v>213</v>
      </c>
      <c r="C126" s="47">
        <v>643.52369077000003</v>
      </c>
      <c r="D126" s="44" t="str">
        <f t="shared" si="12"/>
        <v>N/A</v>
      </c>
      <c r="E126" s="47">
        <v>599.41329480000002</v>
      </c>
      <c r="F126" s="44" t="str">
        <f t="shared" si="13"/>
        <v>N/A</v>
      </c>
      <c r="G126" s="47">
        <v>527.35069443999998</v>
      </c>
      <c r="H126" s="44" t="str">
        <f t="shared" si="14"/>
        <v>N/A</v>
      </c>
      <c r="I126" s="12">
        <v>-6.85</v>
      </c>
      <c r="J126" s="12">
        <v>-12</v>
      </c>
      <c r="K126" s="45" t="s">
        <v>739</v>
      </c>
      <c r="L126" s="9" t="str">
        <f t="shared" si="15"/>
        <v>Yes</v>
      </c>
    </row>
    <row r="127" spans="1:12" ht="25.5" x14ac:dyDescent="0.2">
      <c r="A127" s="2" t="s">
        <v>582</v>
      </c>
      <c r="B127" s="35" t="s">
        <v>213</v>
      </c>
      <c r="C127" s="47">
        <v>1990047</v>
      </c>
      <c r="D127" s="44" t="str">
        <f t="shared" si="12"/>
        <v>N/A</v>
      </c>
      <c r="E127" s="47">
        <v>3590973</v>
      </c>
      <c r="F127" s="44" t="str">
        <f t="shared" si="13"/>
        <v>N/A</v>
      </c>
      <c r="G127" s="47">
        <v>4912409</v>
      </c>
      <c r="H127" s="44" t="str">
        <f t="shared" si="14"/>
        <v>N/A</v>
      </c>
      <c r="I127" s="12">
        <v>80.45</v>
      </c>
      <c r="J127" s="12">
        <v>36.799999999999997</v>
      </c>
      <c r="K127" s="45" t="s">
        <v>739</v>
      </c>
      <c r="L127" s="9" t="str">
        <f t="shared" si="15"/>
        <v>No</v>
      </c>
    </row>
    <row r="128" spans="1:12" x14ac:dyDescent="0.2">
      <c r="A128" s="2" t="s">
        <v>583</v>
      </c>
      <c r="B128" s="35" t="s">
        <v>213</v>
      </c>
      <c r="C128" s="36">
        <v>7501</v>
      </c>
      <c r="D128" s="44" t="str">
        <f t="shared" si="12"/>
        <v>N/A</v>
      </c>
      <c r="E128" s="36">
        <v>7906</v>
      </c>
      <c r="F128" s="44" t="str">
        <f t="shared" si="13"/>
        <v>N/A</v>
      </c>
      <c r="G128" s="36">
        <v>8570</v>
      </c>
      <c r="H128" s="44" t="str">
        <f t="shared" si="14"/>
        <v>N/A</v>
      </c>
      <c r="I128" s="12">
        <v>5.399</v>
      </c>
      <c r="J128" s="12">
        <v>8.3989999999999991</v>
      </c>
      <c r="K128" s="45" t="s">
        <v>739</v>
      </c>
      <c r="L128" s="9" t="str">
        <f t="shared" si="15"/>
        <v>Yes</v>
      </c>
    </row>
    <row r="129" spans="1:12" ht="25.5" x14ac:dyDescent="0.2">
      <c r="A129" s="2" t="s">
        <v>1336</v>
      </c>
      <c r="B129" s="35" t="s">
        <v>213</v>
      </c>
      <c r="C129" s="47">
        <v>265.30422609999999</v>
      </c>
      <c r="D129" s="44" t="str">
        <f t="shared" si="12"/>
        <v>N/A</v>
      </c>
      <c r="E129" s="47">
        <v>454.20857576999998</v>
      </c>
      <c r="F129" s="44" t="str">
        <f t="shared" si="13"/>
        <v>N/A</v>
      </c>
      <c r="G129" s="47">
        <v>573.20991832000004</v>
      </c>
      <c r="H129" s="44" t="str">
        <f t="shared" si="14"/>
        <v>N/A</v>
      </c>
      <c r="I129" s="12">
        <v>71.2</v>
      </c>
      <c r="J129" s="12">
        <v>26.2</v>
      </c>
      <c r="K129" s="45" t="s">
        <v>739</v>
      </c>
      <c r="L129" s="9" t="str">
        <f t="shared" si="15"/>
        <v>Yes</v>
      </c>
    </row>
    <row r="130" spans="1:12" ht="25.5" x14ac:dyDescent="0.2">
      <c r="A130" s="2" t="s">
        <v>584</v>
      </c>
      <c r="B130" s="35" t="s">
        <v>213</v>
      </c>
      <c r="C130" s="47">
        <v>7271961</v>
      </c>
      <c r="D130" s="44" t="str">
        <f t="shared" si="12"/>
        <v>N/A</v>
      </c>
      <c r="E130" s="47">
        <v>8654228</v>
      </c>
      <c r="F130" s="44" t="str">
        <f t="shared" si="13"/>
        <v>N/A</v>
      </c>
      <c r="G130" s="47">
        <v>10015434</v>
      </c>
      <c r="H130" s="44" t="str">
        <f t="shared" si="14"/>
        <v>N/A</v>
      </c>
      <c r="I130" s="12">
        <v>19.010000000000002</v>
      </c>
      <c r="J130" s="12">
        <v>15.73</v>
      </c>
      <c r="K130" s="45" t="s">
        <v>739</v>
      </c>
      <c r="L130" s="9" t="str">
        <f t="shared" si="15"/>
        <v>Yes</v>
      </c>
    </row>
    <row r="131" spans="1:12" x14ac:dyDescent="0.2">
      <c r="A131" s="2" t="s">
        <v>585</v>
      </c>
      <c r="B131" s="35" t="s">
        <v>213</v>
      </c>
      <c r="C131" s="36">
        <v>901</v>
      </c>
      <c r="D131" s="44" t="str">
        <f t="shared" si="12"/>
        <v>N/A</v>
      </c>
      <c r="E131" s="36">
        <v>1037</v>
      </c>
      <c r="F131" s="44" t="str">
        <f t="shared" si="13"/>
        <v>N/A</v>
      </c>
      <c r="G131" s="36">
        <v>1044</v>
      </c>
      <c r="H131" s="44" t="str">
        <f t="shared" si="14"/>
        <v>N/A</v>
      </c>
      <c r="I131" s="12">
        <v>15.09</v>
      </c>
      <c r="J131" s="12">
        <v>0.67500000000000004</v>
      </c>
      <c r="K131" s="45" t="s">
        <v>739</v>
      </c>
      <c r="L131" s="9" t="str">
        <f t="shared" si="15"/>
        <v>Yes</v>
      </c>
    </row>
    <row r="132" spans="1:12" x14ac:dyDescent="0.2">
      <c r="A132" s="2" t="s">
        <v>1337</v>
      </c>
      <c r="B132" s="35" t="s">
        <v>213</v>
      </c>
      <c r="C132" s="47">
        <v>8070.9889012000003</v>
      </c>
      <c r="D132" s="44" t="str">
        <f t="shared" si="12"/>
        <v>N/A</v>
      </c>
      <c r="E132" s="47">
        <v>8345.4464802000002</v>
      </c>
      <c r="F132" s="44" t="str">
        <f t="shared" si="13"/>
        <v>N/A</v>
      </c>
      <c r="G132" s="47">
        <v>9593.3275861999991</v>
      </c>
      <c r="H132" s="44" t="str">
        <f t="shared" si="14"/>
        <v>N/A</v>
      </c>
      <c r="I132" s="12">
        <v>3.4009999999999998</v>
      </c>
      <c r="J132" s="12">
        <v>14.95</v>
      </c>
      <c r="K132" s="45" t="s">
        <v>739</v>
      </c>
      <c r="L132" s="9" t="str">
        <f t="shared" si="15"/>
        <v>Yes</v>
      </c>
    </row>
    <row r="133" spans="1:12" ht="25.5" x14ac:dyDescent="0.2">
      <c r="A133" s="2" t="s">
        <v>586</v>
      </c>
      <c r="B133" s="35" t="s">
        <v>213</v>
      </c>
      <c r="C133" s="47">
        <v>65222</v>
      </c>
      <c r="D133" s="44" t="str">
        <f t="shared" si="12"/>
        <v>N/A</v>
      </c>
      <c r="E133" s="47">
        <v>107342</v>
      </c>
      <c r="F133" s="44" t="str">
        <f t="shared" si="13"/>
        <v>N/A</v>
      </c>
      <c r="G133" s="47">
        <v>112533</v>
      </c>
      <c r="H133" s="44" t="str">
        <f t="shared" si="14"/>
        <v>N/A</v>
      </c>
      <c r="I133" s="12">
        <v>64.58</v>
      </c>
      <c r="J133" s="12">
        <v>4.8360000000000003</v>
      </c>
      <c r="K133" s="45" t="s">
        <v>739</v>
      </c>
      <c r="L133" s="9" t="str">
        <f>IF(J133="Div by 0", "N/A", IF(OR(J133="N/A",K133="N/A"),"N/A", IF(J133&gt;VALUE(MID(K133,1,2)), "No", IF(J133&lt;-1*VALUE(MID(K133,1,2)), "No", "Yes"))))</f>
        <v>Yes</v>
      </c>
    </row>
    <row r="134" spans="1:12" x14ac:dyDescent="0.2">
      <c r="A134" s="2" t="s">
        <v>587</v>
      </c>
      <c r="B134" s="35" t="s">
        <v>213</v>
      </c>
      <c r="C134" s="36">
        <v>440</v>
      </c>
      <c r="D134" s="44" t="str">
        <f t="shared" si="12"/>
        <v>N/A</v>
      </c>
      <c r="E134" s="36">
        <v>571</v>
      </c>
      <c r="F134" s="44" t="str">
        <f t="shared" si="13"/>
        <v>N/A</v>
      </c>
      <c r="G134" s="36">
        <v>890</v>
      </c>
      <c r="H134" s="44" t="str">
        <f t="shared" si="14"/>
        <v>N/A</v>
      </c>
      <c r="I134" s="12">
        <v>29.77</v>
      </c>
      <c r="J134" s="12">
        <v>55.87</v>
      </c>
      <c r="K134" s="45" t="s">
        <v>739</v>
      </c>
      <c r="L134" s="9" t="str">
        <f t="shared" ref="L134:L138" si="16">IF(J134="Div by 0", "N/A", IF(OR(J134="N/A",K134="N/A"),"N/A", IF(J134&gt;VALUE(MID(K134,1,2)), "No", IF(J134&lt;-1*VALUE(MID(K134,1,2)), "No", "Yes"))))</f>
        <v>No</v>
      </c>
    </row>
    <row r="135" spans="1:12" ht="25.5" x14ac:dyDescent="0.2">
      <c r="A135" s="2" t="s">
        <v>1338</v>
      </c>
      <c r="B135" s="35" t="s">
        <v>213</v>
      </c>
      <c r="C135" s="47">
        <v>148.23181818</v>
      </c>
      <c r="D135" s="44" t="str">
        <f t="shared" si="12"/>
        <v>N/A</v>
      </c>
      <c r="E135" s="47">
        <v>187.98949211999999</v>
      </c>
      <c r="F135" s="44" t="str">
        <f t="shared" si="13"/>
        <v>N/A</v>
      </c>
      <c r="G135" s="47">
        <v>126.44157303</v>
      </c>
      <c r="H135" s="44" t="str">
        <f t="shared" si="14"/>
        <v>N/A</v>
      </c>
      <c r="I135" s="12">
        <v>26.82</v>
      </c>
      <c r="J135" s="12">
        <v>-32.700000000000003</v>
      </c>
      <c r="K135" s="45" t="s">
        <v>739</v>
      </c>
      <c r="L135" s="9" t="str">
        <f t="shared" si="16"/>
        <v>No</v>
      </c>
    </row>
    <row r="136" spans="1:12" ht="25.5" x14ac:dyDescent="0.2">
      <c r="A136" s="2" t="s">
        <v>588</v>
      </c>
      <c r="B136" s="35" t="s">
        <v>213</v>
      </c>
      <c r="C136" s="47">
        <v>0</v>
      </c>
      <c r="D136" s="44" t="str">
        <f t="shared" ref="D136:D150" si="17">IF($B136="N/A","N/A",IF(C136&gt;10,"No",IF(C136&lt;-10,"No","Yes")))</f>
        <v>N/A</v>
      </c>
      <c r="E136" s="47">
        <v>0</v>
      </c>
      <c r="F136" s="44" t="str">
        <f t="shared" ref="F136:F150" si="18">IF($B136="N/A","N/A",IF(E136&gt;10,"No",IF(E136&lt;-10,"No","Yes")))</f>
        <v>N/A</v>
      </c>
      <c r="G136" s="47">
        <v>0</v>
      </c>
      <c r="H136" s="44" t="str">
        <f t="shared" ref="H136:H150" si="19">IF($B136="N/A","N/A",IF(G136&gt;10,"No",IF(G136&lt;-10,"No","Yes")))</f>
        <v>N/A</v>
      </c>
      <c r="I136" s="12" t="s">
        <v>1747</v>
      </c>
      <c r="J136" s="12" t="s">
        <v>1747</v>
      </c>
      <c r="K136" s="45" t="s">
        <v>739</v>
      </c>
      <c r="L136" s="9" t="str">
        <f t="shared" si="16"/>
        <v>N/A</v>
      </c>
    </row>
    <row r="137" spans="1:12" x14ac:dyDescent="0.2">
      <c r="A137" s="2" t="s">
        <v>589</v>
      </c>
      <c r="B137" s="35" t="s">
        <v>213</v>
      </c>
      <c r="C137" s="36">
        <v>0</v>
      </c>
      <c r="D137" s="44" t="str">
        <f t="shared" si="17"/>
        <v>N/A</v>
      </c>
      <c r="E137" s="36">
        <v>0</v>
      </c>
      <c r="F137" s="44" t="str">
        <f t="shared" si="18"/>
        <v>N/A</v>
      </c>
      <c r="G137" s="36">
        <v>0</v>
      </c>
      <c r="H137" s="44" t="str">
        <f t="shared" si="19"/>
        <v>N/A</v>
      </c>
      <c r="I137" s="12" t="s">
        <v>1747</v>
      </c>
      <c r="J137" s="12" t="s">
        <v>1747</v>
      </c>
      <c r="K137" s="45" t="s">
        <v>739</v>
      </c>
      <c r="L137" s="9" t="str">
        <f t="shared" si="16"/>
        <v>N/A</v>
      </c>
    </row>
    <row r="138" spans="1:12" ht="25.5" x14ac:dyDescent="0.2">
      <c r="A138" s="2" t="s">
        <v>1339</v>
      </c>
      <c r="B138" s="35" t="s">
        <v>213</v>
      </c>
      <c r="C138" s="47" t="s">
        <v>1747</v>
      </c>
      <c r="D138" s="44" t="str">
        <f t="shared" si="17"/>
        <v>N/A</v>
      </c>
      <c r="E138" s="47" t="s">
        <v>1747</v>
      </c>
      <c r="F138" s="44" t="str">
        <f t="shared" si="18"/>
        <v>N/A</v>
      </c>
      <c r="G138" s="47" t="s">
        <v>1747</v>
      </c>
      <c r="H138" s="44" t="str">
        <f t="shared" si="19"/>
        <v>N/A</v>
      </c>
      <c r="I138" s="12" t="s">
        <v>1747</v>
      </c>
      <c r="J138" s="12" t="s">
        <v>1747</v>
      </c>
      <c r="K138" s="45" t="s">
        <v>739</v>
      </c>
      <c r="L138" s="9" t="str">
        <f t="shared" si="16"/>
        <v>N/A</v>
      </c>
    </row>
    <row r="139" spans="1:12" ht="25.5" x14ac:dyDescent="0.2">
      <c r="A139" s="2" t="s">
        <v>590</v>
      </c>
      <c r="B139" s="35" t="s">
        <v>213</v>
      </c>
      <c r="C139" s="47">
        <v>66944539</v>
      </c>
      <c r="D139" s="44" t="str">
        <f t="shared" si="17"/>
        <v>N/A</v>
      </c>
      <c r="E139" s="47">
        <v>65936596</v>
      </c>
      <c r="F139" s="44" t="str">
        <f t="shared" si="18"/>
        <v>N/A</v>
      </c>
      <c r="G139" s="47">
        <v>65076978</v>
      </c>
      <c r="H139" s="44" t="str">
        <f t="shared" si="19"/>
        <v>N/A</v>
      </c>
      <c r="I139" s="12">
        <v>-1.51</v>
      </c>
      <c r="J139" s="12">
        <v>-1.3</v>
      </c>
      <c r="K139" s="45" t="s">
        <v>739</v>
      </c>
      <c r="L139" s="9" t="str">
        <f t="shared" ref="L139:L150" si="20">IF(J139="Div by 0", "N/A", IF(K139="N/A","N/A", IF(J139&gt;VALUE(MID(K139,1,2)), "No", IF(J139&lt;-1*VALUE(MID(K139,1,2)), "No", "Yes"))))</f>
        <v>Yes</v>
      </c>
    </row>
    <row r="140" spans="1:12" ht="25.5" x14ac:dyDescent="0.2">
      <c r="A140" s="2" t="s">
        <v>591</v>
      </c>
      <c r="B140" s="35" t="s">
        <v>213</v>
      </c>
      <c r="C140" s="36">
        <v>49304</v>
      </c>
      <c r="D140" s="44" t="str">
        <f t="shared" si="17"/>
        <v>N/A</v>
      </c>
      <c r="E140" s="36">
        <v>51470</v>
      </c>
      <c r="F140" s="44" t="str">
        <f t="shared" si="18"/>
        <v>N/A</v>
      </c>
      <c r="G140" s="36">
        <v>53720</v>
      </c>
      <c r="H140" s="44" t="str">
        <f t="shared" si="19"/>
        <v>N/A</v>
      </c>
      <c r="I140" s="12">
        <v>4.3929999999999998</v>
      </c>
      <c r="J140" s="12">
        <v>4.3710000000000004</v>
      </c>
      <c r="K140" s="45" t="s">
        <v>739</v>
      </c>
      <c r="L140" s="9" t="str">
        <f t="shared" si="20"/>
        <v>Yes</v>
      </c>
    </row>
    <row r="141" spans="1:12" ht="25.5" x14ac:dyDescent="0.2">
      <c r="A141" s="2" t="s">
        <v>1340</v>
      </c>
      <c r="B141" s="35" t="s">
        <v>213</v>
      </c>
      <c r="C141" s="47">
        <v>1357.791234</v>
      </c>
      <c r="D141" s="44" t="str">
        <f t="shared" si="17"/>
        <v>N/A</v>
      </c>
      <c r="E141" s="47">
        <v>1281.0685059</v>
      </c>
      <c r="F141" s="44" t="str">
        <f t="shared" si="18"/>
        <v>N/A</v>
      </c>
      <c r="G141" s="47">
        <v>1211.4106105999999</v>
      </c>
      <c r="H141" s="44" t="str">
        <f t="shared" si="19"/>
        <v>N/A</v>
      </c>
      <c r="I141" s="12">
        <v>-5.65</v>
      </c>
      <c r="J141" s="12">
        <v>-5.44</v>
      </c>
      <c r="K141" s="45" t="s">
        <v>739</v>
      </c>
      <c r="L141" s="9" t="str">
        <f t="shared" si="20"/>
        <v>Yes</v>
      </c>
    </row>
    <row r="142" spans="1:12" ht="25.5" x14ac:dyDescent="0.2">
      <c r="A142" s="2" t="s">
        <v>592</v>
      </c>
      <c r="B142" s="35" t="s">
        <v>213</v>
      </c>
      <c r="C142" s="47">
        <v>131223917</v>
      </c>
      <c r="D142" s="44" t="str">
        <f t="shared" si="17"/>
        <v>N/A</v>
      </c>
      <c r="E142" s="47">
        <v>116415402</v>
      </c>
      <c r="F142" s="44" t="str">
        <f t="shared" si="18"/>
        <v>N/A</v>
      </c>
      <c r="G142" s="47">
        <v>113395978</v>
      </c>
      <c r="H142" s="44" t="str">
        <f t="shared" si="19"/>
        <v>N/A</v>
      </c>
      <c r="I142" s="12">
        <v>-11.3</v>
      </c>
      <c r="J142" s="12">
        <v>-2.59</v>
      </c>
      <c r="K142" s="45" t="s">
        <v>739</v>
      </c>
      <c r="L142" s="9" t="str">
        <f t="shared" si="20"/>
        <v>Yes</v>
      </c>
    </row>
    <row r="143" spans="1:12" x14ac:dyDescent="0.2">
      <c r="A143" s="3" t="s">
        <v>593</v>
      </c>
      <c r="B143" s="35" t="s">
        <v>213</v>
      </c>
      <c r="C143" s="36">
        <v>2389</v>
      </c>
      <c r="D143" s="44" t="str">
        <f t="shared" si="17"/>
        <v>N/A</v>
      </c>
      <c r="E143" s="36">
        <v>2473</v>
      </c>
      <c r="F143" s="44" t="str">
        <f t="shared" si="18"/>
        <v>N/A</v>
      </c>
      <c r="G143" s="36">
        <v>2636</v>
      </c>
      <c r="H143" s="44" t="str">
        <f t="shared" si="19"/>
        <v>N/A</v>
      </c>
      <c r="I143" s="12">
        <v>3.516</v>
      </c>
      <c r="J143" s="12">
        <v>6.5910000000000002</v>
      </c>
      <c r="K143" s="45" t="s">
        <v>739</v>
      </c>
      <c r="L143" s="9" t="str">
        <f t="shared" si="20"/>
        <v>Yes</v>
      </c>
    </row>
    <row r="144" spans="1:12" ht="25.5" x14ac:dyDescent="0.2">
      <c r="A144" s="3" t="s">
        <v>1341</v>
      </c>
      <c r="B144" s="35" t="s">
        <v>213</v>
      </c>
      <c r="C144" s="47">
        <v>54928.387191000002</v>
      </c>
      <c r="D144" s="44" t="str">
        <f t="shared" si="17"/>
        <v>N/A</v>
      </c>
      <c r="E144" s="47">
        <v>47074.566114000001</v>
      </c>
      <c r="F144" s="44" t="str">
        <f t="shared" si="18"/>
        <v>N/A</v>
      </c>
      <c r="G144" s="47">
        <v>43018.201062</v>
      </c>
      <c r="H144" s="44" t="str">
        <f t="shared" si="19"/>
        <v>N/A</v>
      </c>
      <c r="I144" s="12">
        <v>-14.3</v>
      </c>
      <c r="J144" s="12">
        <v>-8.6199999999999992</v>
      </c>
      <c r="K144" s="45" t="s">
        <v>739</v>
      </c>
      <c r="L144" s="9" t="str">
        <f t="shared" si="20"/>
        <v>Yes</v>
      </c>
    </row>
    <row r="145" spans="1:12" ht="25.5" x14ac:dyDescent="0.2">
      <c r="A145" s="2" t="s">
        <v>594</v>
      </c>
      <c r="B145" s="35" t="s">
        <v>213</v>
      </c>
      <c r="C145" s="47">
        <v>67492937</v>
      </c>
      <c r="D145" s="44" t="str">
        <f t="shared" si="17"/>
        <v>N/A</v>
      </c>
      <c r="E145" s="47">
        <v>57292910</v>
      </c>
      <c r="F145" s="44" t="str">
        <f t="shared" si="18"/>
        <v>N/A</v>
      </c>
      <c r="G145" s="47">
        <v>66484007</v>
      </c>
      <c r="H145" s="44" t="str">
        <f t="shared" si="19"/>
        <v>N/A</v>
      </c>
      <c r="I145" s="12">
        <v>-15.1</v>
      </c>
      <c r="J145" s="12">
        <v>16.04</v>
      </c>
      <c r="K145" s="45" t="s">
        <v>739</v>
      </c>
      <c r="L145" s="9" t="str">
        <f t="shared" si="20"/>
        <v>Yes</v>
      </c>
    </row>
    <row r="146" spans="1:12" x14ac:dyDescent="0.2">
      <c r="A146" s="2" t="s">
        <v>595</v>
      </c>
      <c r="B146" s="35" t="s">
        <v>213</v>
      </c>
      <c r="C146" s="36">
        <v>32522</v>
      </c>
      <c r="D146" s="44" t="str">
        <f t="shared" si="17"/>
        <v>N/A</v>
      </c>
      <c r="E146" s="36">
        <v>34435</v>
      </c>
      <c r="F146" s="44" t="str">
        <f t="shared" si="18"/>
        <v>N/A</v>
      </c>
      <c r="G146" s="36">
        <v>36338</v>
      </c>
      <c r="H146" s="44" t="str">
        <f t="shared" si="19"/>
        <v>N/A</v>
      </c>
      <c r="I146" s="12">
        <v>5.8819999999999997</v>
      </c>
      <c r="J146" s="12">
        <v>5.5259999999999998</v>
      </c>
      <c r="K146" s="45" t="s">
        <v>739</v>
      </c>
      <c r="L146" s="9" t="str">
        <f t="shared" si="20"/>
        <v>Yes</v>
      </c>
    </row>
    <row r="147" spans="1:12" ht="25.5" x14ac:dyDescent="0.2">
      <c r="A147" s="2" t="s">
        <v>1342</v>
      </c>
      <c r="B147" s="35" t="s">
        <v>213</v>
      </c>
      <c r="C147" s="47">
        <v>2075.3009348000001</v>
      </c>
      <c r="D147" s="44" t="str">
        <f t="shared" si="17"/>
        <v>N/A</v>
      </c>
      <c r="E147" s="47">
        <v>1663.7987513</v>
      </c>
      <c r="F147" s="44" t="str">
        <f t="shared" si="18"/>
        <v>N/A</v>
      </c>
      <c r="G147" s="47">
        <v>1829.6000604999999</v>
      </c>
      <c r="H147" s="44" t="str">
        <f t="shared" si="19"/>
        <v>N/A</v>
      </c>
      <c r="I147" s="12">
        <v>-19.8</v>
      </c>
      <c r="J147" s="12">
        <v>9.9649999999999999</v>
      </c>
      <c r="K147" s="45" t="s">
        <v>739</v>
      </c>
      <c r="L147" s="9" t="str">
        <f t="shared" si="20"/>
        <v>Yes</v>
      </c>
    </row>
    <row r="148" spans="1:12" ht="25.5" x14ac:dyDescent="0.2">
      <c r="A148" s="2" t="s">
        <v>596</v>
      </c>
      <c r="B148" s="35" t="s">
        <v>213</v>
      </c>
      <c r="C148" s="47">
        <v>11417558</v>
      </c>
      <c r="D148" s="44" t="str">
        <f t="shared" si="17"/>
        <v>N/A</v>
      </c>
      <c r="E148" s="47">
        <v>16373172</v>
      </c>
      <c r="F148" s="44" t="str">
        <f t="shared" si="18"/>
        <v>N/A</v>
      </c>
      <c r="G148" s="47">
        <v>20894886</v>
      </c>
      <c r="H148" s="44" t="str">
        <f t="shared" si="19"/>
        <v>N/A</v>
      </c>
      <c r="I148" s="12">
        <v>43.4</v>
      </c>
      <c r="J148" s="12">
        <v>27.62</v>
      </c>
      <c r="K148" s="45" t="s">
        <v>739</v>
      </c>
      <c r="L148" s="9" t="str">
        <f t="shared" si="20"/>
        <v>Yes</v>
      </c>
    </row>
    <row r="149" spans="1:12" x14ac:dyDescent="0.2">
      <c r="A149" s="2" t="s">
        <v>597</v>
      </c>
      <c r="B149" s="35" t="s">
        <v>213</v>
      </c>
      <c r="C149" s="36">
        <v>2660</v>
      </c>
      <c r="D149" s="44" t="str">
        <f t="shared" si="17"/>
        <v>N/A</v>
      </c>
      <c r="E149" s="36">
        <v>3637</v>
      </c>
      <c r="F149" s="44" t="str">
        <f t="shared" si="18"/>
        <v>N/A</v>
      </c>
      <c r="G149" s="36">
        <v>3930</v>
      </c>
      <c r="H149" s="44" t="str">
        <f t="shared" si="19"/>
        <v>N/A</v>
      </c>
      <c r="I149" s="12">
        <v>36.729999999999997</v>
      </c>
      <c r="J149" s="12">
        <v>8.0559999999999992</v>
      </c>
      <c r="K149" s="45" t="s">
        <v>739</v>
      </c>
      <c r="L149" s="9" t="str">
        <f t="shared" si="20"/>
        <v>Yes</v>
      </c>
    </row>
    <row r="150" spans="1:12" ht="25.5" x14ac:dyDescent="0.2">
      <c r="A150" s="4" t="s">
        <v>1343</v>
      </c>
      <c r="B150" s="35" t="s">
        <v>213</v>
      </c>
      <c r="C150" s="47">
        <v>4292.3150376000003</v>
      </c>
      <c r="D150" s="44" t="str">
        <f t="shared" si="17"/>
        <v>N/A</v>
      </c>
      <c r="E150" s="47">
        <v>4501.8344790000001</v>
      </c>
      <c r="F150" s="44" t="str">
        <f t="shared" si="18"/>
        <v>N/A</v>
      </c>
      <c r="G150" s="47">
        <v>5316.7648854999998</v>
      </c>
      <c r="H150" s="44" t="str">
        <f t="shared" si="19"/>
        <v>N/A</v>
      </c>
      <c r="I150" s="12">
        <v>4.8810000000000002</v>
      </c>
      <c r="J150" s="12">
        <v>18.100000000000001</v>
      </c>
      <c r="K150" s="45" t="s">
        <v>739</v>
      </c>
      <c r="L150" s="9" t="str">
        <f t="shared" si="20"/>
        <v>Yes</v>
      </c>
    </row>
    <row r="151" spans="1:12" ht="25.5" x14ac:dyDescent="0.2">
      <c r="A151" s="4" t="s">
        <v>1344</v>
      </c>
      <c r="B151" s="35" t="s">
        <v>213</v>
      </c>
      <c r="C151" s="47">
        <v>2023.5963038</v>
      </c>
      <c r="D151" s="44" t="str">
        <f t="shared" ref="D151:D170" si="21">IF($B151="N/A","N/A",IF(C151&gt;10,"No",IF(C151&lt;-10,"No","Yes")))</f>
        <v>N/A</v>
      </c>
      <c r="E151" s="47">
        <v>3282.5330969000001</v>
      </c>
      <c r="F151" s="44" t="str">
        <f t="shared" ref="F151:F170" si="22">IF($B151="N/A","N/A",IF(E151&gt;10,"No",IF(E151&lt;-10,"No","Yes")))</f>
        <v>N/A</v>
      </c>
      <c r="G151" s="47">
        <v>4489.8918169999997</v>
      </c>
      <c r="H151" s="44" t="str">
        <f t="shared" ref="H151:H170" si="23">IF($B151="N/A","N/A",IF(G151&gt;10,"No",IF(G151&lt;-10,"No","Yes")))</f>
        <v>N/A</v>
      </c>
      <c r="I151" s="12">
        <v>62.21</v>
      </c>
      <c r="J151" s="12">
        <v>36.78</v>
      </c>
      <c r="K151" s="45" t="s">
        <v>739</v>
      </c>
      <c r="L151" s="9" t="str">
        <f t="shared" ref="L151:L170" si="24">IF(J151="Div by 0", "N/A", IF(K151="N/A","N/A", IF(J151&gt;VALUE(MID(K151,1,2)), "No", IF(J151&lt;-1*VALUE(MID(K151,1,2)), "No", "Yes"))))</f>
        <v>No</v>
      </c>
    </row>
    <row r="152" spans="1:12" ht="25.5" x14ac:dyDescent="0.2">
      <c r="A152" s="4" t="s">
        <v>1345</v>
      </c>
      <c r="B152" s="35" t="s">
        <v>213</v>
      </c>
      <c r="C152" s="47">
        <v>2532.0530887999998</v>
      </c>
      <c r="D152" s="44" t="str">
        <f t="shared" si="21"/>
        <v>N/A</v>
      </c>
      <c r="E152" s="47">
        <v>4369.1240223000004</v>
      </c>
      <c r="F152" s="44" t="str">
        <f t="shared" si="22"/>
        <v>N/A</v>
      </c>
      <c r="G152" s="47">
        <v>6023.3446677000002</v>
      </c>
      <c r="H152" s="44" t="str">
        <f t="shared" si="23"/>
        <v>N/A</v>
      </c>
      <c r="I152" s="12">
        <v>72.55</v>
      </c>
      <c r="J152" s="12">
        <v>37.86</v>
      </c>
      <c r="K152" s="45" t="s">
        <v>739</v>
      </c>
      <c r="L152" s="9" t="str">
        <f t="shared" si="24"/>
        <v>No</v>
      </c>
    </row>
    <row r="153" spans="1:12" ht="25.5" x14ac:dyDescent="0.2">
      <c r="A153" s="4" t="s">
        <v>1346</v>
      </c>
      <c r="B153" s="35" t="s">
        <v>213</v>
      </c>
      <c r="C153" s="47">
        <v>3997.4810862999998</v>
      </c>
      <c r="D153" s="44" t="str">
        <f t="shared" si="21"/>
        <v>N/A</v>
      </c>
      <c r="E153" s="47">
        <v>6233.1351868000002</v>
      </c>
      <c r="F153" s="44" t="str">
        <f t="shared" si="22"/>
        <v>N/A</v>
      </c>
      <c r="G153" s="47">
        <v>8017.0322829999996</v>
      </c>
      <c r="H153" s="44" t="str">
        <f t="shared" si="23"/>
        <v>N/A</v>
      </c>
      <c r="I153" s="12">
        <v>55.93</v>
      </c>
      <c r="J153" s="12">
        <v>28.62</v>
      </c>
      <c r="K153" s="45" t="s">
        <v>739</v>
      </c>
      <c r="L153" s="9" t="str">
        <f t="shared" si="24"/>
        <v>Yes</v>
      </c>
    </row>
    <row r="154" spans="1:12" ht="25.5" x14ac:dyDescent="0.2">
      <c r="A154" s="4" t="s">
        <v>1347</v>
      </c>
      <c r="B154" s="35" t="s">
        <v>213</v>
      </c>
      <c r="C154" s="47">
        <v>263.20949308000002</v>
      </c>
      <c r="D154" s="44" t="str">
        <f t="shared" si="21"/>
        <v>N/A</v>
      </c>
      <c r="E154" s="47">
        <v>368.41691037999999</v>
      </c>
      <c r="F154" s="44" t="str">
        <f t="shared" si="22"/>
        <v>N/A</v>
      </c>
      <c r="G154" s="47">
        <v>457.86492471000003</v>
      </c>
      <c r="H154" s="44" t="str">
        <f t="shared" si="23"/>
        <v>N/A</v>
      </c>
      <c r="I154" s="12">
        <v>39.97</v>
      </c>
      <c r="J154" s="12">
        <v>24.28</v>
      </c>
      <c r="K154" s="45" t="s">
        <v>739</v>
      </c>
      <c r="L154" s="9" t="str">
        <f t="shared" si="24"/>
        <v>Yes</v>
      </c>
    </row>
    <row r="155" spans="1:12" ht="25.5" x14ac:dyDescent="0.2">
      <c r="A155" s="2" t="s">
        <v>1348</v>
      </c>
      <c r="B155" s="35" t="s">
        <v>213</v>
      </c>
      <c r="C155" s="47">
        <v>429.16715383000002</v>
      </c>
      <c r="D155" s="44" t="str">
        <f t="shared" si="21"/>
        <v>N/A</v>
      </c>
      <c r="E155" s="47">
        <v>726.56893902000002</v>
      </c>
      <c r="F155" s="44" t="str">
        <f t="shared" si="22"/>
        <v>N/A</v>
      </c>
      <c r="G155" s="47">
        <v>1025.7645118999999</v>
      </c>
      <c r="H155" s="44" t="str">
        <f t="shared" si="23"/>
        <v>N/A</v>
      </c>
      <c r="I155" s="12">
        <v>69.3</v>
      </c>
      <c r="J155" s="12">
        <v>41.18</v>
      </c>
      <c r="K155" s="45" t="s">
        <v>739</v>
      </c>
      <c r="L155" s="9" t="str">
        <f t="shared" si="24"/>
        <v>No</v>
      </c>
    </row>
    <row r="156" spans="1:12" ht="25.5" x14ac:dyDescent="0.2">
      <c r="A156" s="2" t="s">
        <v>1349</v>
      </c>
      <c r="B156" s="35" t="s">
        <v>213</v>
      </c>
      <c r="C156" s="47">
        <v>1524.9772794999999</v>
      </c>
      <c r="D156" s="44" t="str">
        <f t="shared" si="21"/>
        <v>N/A</v>
      </c>
      <c r="E156" s="47">
        <v>1407.2691781999999</v>
      </c>
      <c r="F156" s="44" t="str">
        <f t="shared" si="22"/>
        <v>N/A</v>
      </c>
      <c r="G156" s="47">
        <v>794.08390218</v>
      </c>
      <c r="H156" s="44" t="str">
        <f t="shared" si="23"/>
        <v>N/A</v>
      </c>
      <c r="I156" s="12">
        <v>-7.72</v>
      </c>
      <c r="J156" s="12">
        <v>-43.6</v>
      </c>
      <c r="K156" s="45" t="s">
        <v>739</v>
      </c>
      <c r="L156" s="9" t="str">
        <f t="shared" si="24"/>
        <v>No</v>
      </c>
    </row>
    <row r="157" spans="1:12" ht="25.5" x14ac:dyDescent="0.2">
      <c r="A157" s="2" t="s">
        <v>1350</v>
      </c>
      <c r="B157" s="35" t="s">
        <v>213</v>
      </c>
      <c r="C157" s="47">
        <v>5367.1055341000001</v>
      </c>
      <c r="D157" s="44" t="str">
        <f t="shared" si="21"/>
        <v>N/A</v>
      </c>
      <c r="E157" s="47">
        <v>4930.1343575000001</v>
      </c>
      <c r="F157" s="44" t="str">
        <f t="shared" si="22"/>
        <v>N/A</v>
      </c>
      <c r="G157" s="47">
        <v>2979.1591963000001</v>
      </c>
      <c r="H157" s="44" t="str">
        <f t="shared" si="23"/>
        <v>N/A</v>
      </c>
      <c r="I157" s="12">
        <v>-8.14</v>
      </c>
      <c r="J157" s="12">
        <v>-39.6</v>
      </c>
      <c r="K157" s="45" t="s">
        <v>739</v>
      </c>
      <c r="L157" s="9" t="str">
        <f t="shared" si="24"/>
        <v>No</v>
      </c>
    </row>
    <row r="158" spans="1:12" ht="25.5" x14ac:dyDescent="0.2">
      <c r="A158" s="2" t="s">
        <v>1351</v>
      </c>
      <c r="B158" s="35" t="s">
        <v>213</v>
      </c>
      <c r="C158" s="47">
        <v>2962.4114447000002</v>
      </c>
      <c r="D158" s="44" t="str">
        <f t="shared" si="21"/>
        <v>N/A</v>
      </c>
      <c r="E158" s="47">
        <v>2573.8941389000001</v>
      </c>
      <c r="F158" s="44" t="str">
        <f t="shared" si="22"/>
        <v>N/A</v>
      </c>
      <c r="G158" s="47">
        <v>1333.4683881000001</v>
      </c>
      <c r="H158" s="44" t="str">
        <f t="shared" si="23"/>
        <v>N/A</v>
      </c>
      <c r="I158" s="12">
        <v>-13.1</v>
      </c>
      <c r="J158" s="12">
        <v>-48.2</v>
      </c>
      <c r="K158" s="45" t="s">
        <v>739</v>
      </c>
      <c r="L158" s="9" t="str">
        <f t="shared" si="24"/>
        <v>No</v>
      </c>
    </row>
    <row r="159" spans="1:12" ht="25.5" x14ac:dyDescent="0.2">
      <c r="A159" s="2" t="s">
        <v>1352</v>
      </c>
      <c r="B159" s="35" t="s">
        <v>213</v>
      </c>
      <c r="C159" s="47">
        <v>214.63671987999999</v>
      </c>
      <c r="D159" s="44" t="str">
        <f t="shared" si="21"/>
        <v>N/A</v>
      </c>
      <c r="E159" s="47">
        <v>245.66609541</v>
      </c>
      <c r="F159" s="44" t="str">
        <f t="shared" si="22"/>
        <v>N/A</v>
      </c>
      <c r="G159" s="47">
        <v>169.08745716000001</v>
      </c>
      <c r="H159" s="44" t="str">
        <f t="shared" si="23"/>
        <v>N/A</v>
      </c>
      <c r="I159" s="12">
        <v>14.46</v>
      </c>
      <c r="J159" s="12">
        <v>-31.2</v>
      </c>
      <c r="K159" s="45" t="s">
        <v>739</v>
      </c>
      <c r="L159" s="9" t="str">
        <f t="shared" si="24"/>
        <v>No</v>
      </c>
    </row>
    <row r="160" spans="1:12" ht="25.5" x14ac:dyDescent="0.2">
      <c r="A160" s="4" t="s">
        <v>1353</v>
      </c>
      <c r="B160" s="35" t="s">
        <v>213</v>
      </c>
      <c r="C160" s="47">
        <v>0.91858607120000002</v>
      </c>
      <c r="D160" s="44" t="str">
        <f t="shared" si="21"/>
        <v>N/A</v>
      </c>
      <c r="E160" s="47">
        <v>0.58456695270000003</v>
      </c>
      <c r="F160" s="44" t="str">
        <f t="shared" si="22"/>
        <v>N/A</v>
      </c>
      <c r="G160" s="47">
        <v>0</v>
      </c>
      <c r="H160" s="44" t="str">
        <f t="shared" si="23"/>
        <v>N/A</v>
      </c>
      <c r="I160" s="12">
        <v>-36.4</v>
      </c>
      <c r="J160" s="12">
        <v>-100</v>
      </c>
      <c r="K160" s="45" t="s">
        <v>739</v>
      </c>
      <c r="L160" s="9" t="str">
        <f t="shared" si="24"/>
        <v>No</v>
      </c>
    </row>
    <row r="161" spans="1:12" x14ac:dyDescent="0.2">
      <c r="A161" s="4" t="s">
        <v>1354</v>
      </c>
      <c r="B161" s="35" t="s">
        <v>213</v>
      </c>
      <c r="C161" s="47">
        <v>1920.4103207000001</v>
      </c>
      <c r="D161" s="44" t="str">
        <f t="shared" si="21"/>
        <v>N/A</v>
      </c>
      <c r="E161" s="47">
        <v>1983.5929415999999</v>
      </c>
      <c r="F161" s="44" t="str">
        <f t="shared" si="22"/>
        <v>N/A</v>
      </c>
      <c r="G161" s="47">
        <v>1963.7314256</v>
      </c>
      <c r="H161" s="44" t="str">
        <f t="shared" si="23"/>
        <v>N/A</v>
      </c>
      <c r="I161" s="12">
        <v>3.29</v>
      </c>
      <c r="J161" s="12">
        <v>-1</v>
      </c>
      <c r="K161" s="45" t="s">
        <v>739</v>
      </c>
      <c r="L161" s="9" t="str">
        <f t="shared" si="24"/>
        <v>Yes</v>
      </c>
    </row>
    <row r="162" spans="1:12" x14ac:dyDescent="0.2">
      <c r="A162" s="4" t="s">
        <v>1355</v>
      </c>
      <c r="B162" s="35" t="s">
        <v>213</v>
      </c>
      <c r="C162" s="47">
        <v>1725.4041184</v>
      </c>
      <c r="D162" s="44" t="str">
        <f t="shared" si="21"/>
        <v>N/A</v>
      </c>
      <c r="E162" s="47">
        <v>1719.1178771</v>
      </c>
      <c r="F162" s="44" t="str">
        <f t="shared" si="22"/>
        <v>N/A</v>
      </c>
      <c r="G162" s="47">
        <v>1682.0911900999999</v>
      </c>
      <c r="H162" s="44" t="str">
        <f t="shared" si="23"/>
        <v>N/A</v>
      </c>
      <c r="I162" s="12">
        <v>-0.36399999999999999</v>
      </c>
      <c r="J162" s="12">
        <v>-2.15</v>
      </c>
      <c r="K162" s="45" t="s">
        <v>739</v>
      </c>
      <c r="L162" s="9" t="str">
        <f t="shared" si="24"/>
        <v>Yes</v>
      </c>
    </row>
    <row r="163" spans="1:12" ht="25.5" x14ac:dyDescent="0.2">
      <c r="A163" s="4" t="s">
        <v>1706</v>
      </c>
      <c r="B163" s="35" t="s">
        <v>213</v>
      </c>
      <c r="C163" s="47">
        <v>3735.8741447000002</v>
      </c>
      <c r="D163" s="44" t="str">
        <f t="shared" si="21"/>
        <v>N/A</v>
      </c>
      <c r="E163" s="47">
        <v>3695.9395976999999</v>
      </c>
      <c r="F163" s="44" t="str">
        <f t="shared" si="22"/>
        <v>N/A</v>
      </c>
      <c r="G163" s="47">
        <v>3405.9475253000001</v>
      </c>
      <c r="H163" s="44" t="str">
        <f t="shared" si="23"/>
        <v>N/A</v>
      </c>
      <c r="I163" s="12">
        <v>-1.07</v>
      </c>
      <c r="J163" s="12">
        <v>-7.85</v>
      </c>
      <c r="K163" s="45" t="s">
        <v>739</v>
      </c>
      <c r="L163" s="9" t="str">
        <f t="shared" si="24"/>
        <v>Yes</v>
      </c>
    </row>
    <row r="164" spans="1:12" x14ac:dyDescent="0.2">
      <c r="A164" s="4" t="s">
        <v>1356</v>
      </c>
      <c r="B164" s="35" t="s">
        <v>213</v>
      </c>
      <c r="C164" s="47">
        <v>553.48633281000002</v>
      </c>
      <c r="D164" s="44" t="str">
        <f t="shared" si="21"/>
        <v>N/A</v>
      </c>
      <c r="E164" s="47">
        <v>594.05528751999998</v>
      </c>
      <c r="F164" s="44" t="str">
        <f t="shared" si="22"/>
        <v>N/A</v>
      </c>
      <c r="G164" s="47">
        <v>660.53398544000004</v>
      </c>
      <c r="H164" s="44" t="str">
        <f t="shared" si="23"/>
        <v>N/A</v>
      </c>
      <c r="I164" s="12">
        <v>7.33</v>
      </c>
      <c r="J164" s="12">
        <v>11.19</v>
      </c>
      <c r="K164" s="45" t="s">
        <v>739</v>
      </c>
      <c r="L164" s="9" t="str">
        <f t="shared" si="24"/>
        <v>Yes</v>
      </c>
    </row>
    <row r="165" spans="1:12" x14ac:dyDescent="0.2">
      <c r="A165" s="4" t="s">
        <v>1357</v>
      </c>
      <c r="B165" s="35" t="s">
        <v>213</v>
      </c>
      <c r="C165" s="47">
        <v>22.576756694</v>
      </c>
      <c r="D165" s="44" t="str">
        <f t="shared" si="21"/>
        <v>N/A</v>
      </c>
      <c r="E165" s="47">
        <v>13.505452910000001</v>
      </c>
      <c r="F165" s="44" t="str">
        <f t="shared" si="22"/>
        <v>N/A</v>
      </c>
      <c r="G165" s="47">
        <v>13.336284496999999</v>
      </c>
      <c r="H165" s="44" t="str">
        <f t="shared" si="23"/>
        <v>N/A</v>
      </c>
      <c r="I165" s="12">
        <v>-40.200000000000003</v>
      </c>
      <c r="J165" s="12">
        <v>-1.25</v>
      </c>
      <c r="K165" s="45" t="s">
        <v>739</v>
      </c>
      <c r="L165" s="9" t="str">
        <f t="shared" si="24"/>
        <v>Yes</v>
      </c>
    </row>
    <row r="166" spans="1:12" x14ac:dyDescent="0.2">
      <c r="A166" s="4" t="s">
        <v>1358</v>
      </c>
      <c r="B166" s="35" t="s">
        <v>213</v>
      </c>
      <c r="C166" s="47">
        <v>5260.8058567999997</v>
      </c>
      <c r="D166" s="44" t="str">
        <f t="shared" si="21"/>
        <v>N/A</v>
      </c>
      <c r="E166" s="47">
        <v>5802.7321192999998</v>
      </c>
      <c r="F166" s="44" t="str">
        <f t="shared" si="22"/>
        <v>N/A</v>
      </c>
      <c r="G166" s="47">
        <v>6399.0352806000001</v>
      </c>
      <c r="H166" s="44" t="str">
        <f t="shared" si="23"/>
        <v>N/A</v>
      </c>
      <c r="I166" s="12">
        <v>10.3</v>
      </c>
      <c r="J166" s="12">
        <v>10.28</v>
      </c>
      <c r="K166" s="45" t="s">
        <v>739</v>
      </c>
      <c r="L166" s="9" t="str">
        <f t="shared" si="24"/>
        <v>Yes</v>
      </c>
    </row>
    <row r="167" spans="1:12" x14ac:dyDescent="0.2">
      <c r="A167" s="46" t="s">
        <v>1359</v>
      </c>
      <c r="B167" s="35" t="s">
        <v>213</v>
      </c>
      <c r="C167" s="47">
        <v>3952.1534749000002</v>
      </c>
      <c r="D167" s="44" t="str">
        <f t="shared" si="21"/>
        <v>N/A</v>
      </c>
      <c r="E167" s="47">
        <v>4577.4206703999998</v>
      </c>
      <c r="F167" s="44" t="str">
        <f t="shared" si="22"/>
        <v>N/A</v>
      </c>
      <c r="G167" s="47">
        <v>5147.490984</v>
      </c>
      <c r="H167" s="44" t="str">
        <f t="shared" si="23"/>
        <v>N/A</v>
      </c>
      <c r="I167" s="12">
        <v>15.82</v>
      </c>
      <c r="J167" s="12">
        <v>12.45</v>
      </c>
      <c r="K167" s="45" t="s">
        <v>739</v>
      </c>
      <c r="L167" s="9" t="str">
        <f t="shared" si="24"/>
        <v>Yes</v>
      </c>
    </row>
    <row r="168" spans="1:12" x14ac:dyDescent="0.2">
      <c r="A168" s="46" t="s">
        <v>1360</v>
      </c>
      <c r="B168" s="35" t="s">
        <v>213</v>
      </c>
      <c r="C168" s="47">
        <v>10266.355713000001</v>
      </c>
      <c r="D168" s="44" t="str">
        <f t="shared" si="21"/>
        <v>N/A</v>
      </c>
      <c r="E168" s="47">
        <v>10909.491265000001</v>
      </c>
      <c r="F168" s="44" t="str">
        <f t="shared" si="22"/>
        <v>N/A</v>
      </c>
      <c r="G168" s="47">
        <v>11329.598446</v>
      </c>
      <c r="H168" s="44" t="str">
        <f t="shared" si="23"/>
        <v>N/A</v>
      </c>
      <c r="I168" s="12">
        <v>6.2640000000000002</v>
      </c>
      <c r="J168" s="12">
        <v>3.851</v>
      </c>
      <c r="K168" s="45" t="s">
        <v>739</v>
      </c>
      <c r="L168" s="9" t="str">
        <f t="shared" si="24"/>
        <v>Yes</v>
      </c>
    </row>
    <row r="169" spans="1:12" x14ac:dyDescent="0.2">
      <c r="A169" s="46" t="s">
        <v>1361</v>
      </c>
      <c r="B169" s="35" t="s">
        <v>213</v>
      </c>
      <c r="C169" s="47">
        <v>1349.1811597999999</v>
      </c>
      <c r="D169" s="44" t="str">
        <f t="shared" si="21"/>
        <v>N/A</v>
      </c>
      <c r="E169" s="47">
        <v>1441.0711025999999</v>
      </c>
      <c r="F169" s="44" t="str">
        <f t="shared" si="22"/>
        <v>N/A</v>
      </c>
      <c r="G169" s="47">
        <v>1576.2907921999999</v>
      </c>
      <c r="H169" s="44" t="str">
        <f t="shared" si="23"/>
        <v>N/A</v>
      </c>
      <c r="I169" s="12">
        <v>6.8109999999999999</v>
      </c>
      <c r="J169" s="12">
        <v>9.3829999999999991</v>
      </c>
      <c r="K169" s="45" t="s">
        <v>739</v>
      </c>
      <c r="L169" s="9" t="str">
        <f t="shared" si="24"/>
        <v>Yes</v>
      </c>
    </row>
    <row r="170" spans="1:12" x14ac:dyDescent="0.2">
      <c r="A170" s="46" t="s">
        <v>1362</v>
      </c>
      <c r="B170" s="35" t="s">
        <v>213</v>
      </c>
      <c r="C170" s="47">
        <v>411.21337541999998</v>
      </c>
      <c r="D170" s="44" t="str">
        <f t="shared" si="21"/>
        <v>N/A</v>
      </c>
      <c r="E170" s="47">
        <v>423.70719184000001</v>
      </c>
      <c r="F170" s="44" t="str">
        <f t="shared" si="22"/>
        <v>N/A</v>
      </c>
      <c r="G170" s="47">
        <v>479.56880904000002</v>
      </c>
      <c r="H170" s="44" t="str">
        <f t="shared" si="23"/>
        <v>N/A</v>
      </c>
      <c r="I170" s="12">
        <v>3.0379999999999998</v>
      </c>
      <c r="J170" s="12">
        <v>13.18</v>
      </c>
      <c r="K170" s="45" t="s">
        <v>739</v>
      </c>
      <c r="L170" s="9" t="str">
        <f t="shared" si="24"/>
        <v>Yes</v>
      </c>
    </row>
    <row r="171" spans="1:12" x14ac:dyDescent="0.2">
      <c r="A171" s="46" t="s">
        <v>85</v>
      </c>
      <c r="B171" s="35" t="s">
        <v>213</v>
      </c>
      <c r="C171" s="8">
        <v>16.320831635000001</v>
      </c>
      <c r="D171" s="44" t="str">
        <f t="shared" ref="D171:D202" si="25">IF($B171="N/A","N/A",IF(C171&gt;10,"No",IF(C171&lt;-10,"No","Yes")))</f>
        <v>N/A</v>
      </c>
      <c r="E171" s="8">
        <v>15.959209125999999</v>
      </c>
      <c r="F171" s="44" t="str">
        <f t="shared" ref="F171:F202" si="26">IF($B171="N/A","N/A",IF(E171&gt;10,"No",IF(E171&lt;-10,"No","Yes")))</f>
        <v>N/A</v>
      </c>
      <c r="G171" s="8">
        <v>15.634356063</v>
      </c>
      <c r="H171" s="44" t="str">
        <f t="shared" ref="H171:H202" si="27">IF($B171="N/A","N/A",IF(G171&gt;10,"No",IF(G171&lt;-10,"No","Yes")))</f>
        <v>N/A</v>
      </c>
      <c r="I171" s="12">
        <v>-2.2200000000000002</v>
      </c>
      <c r="J171" s="12">
        <v>-2.04</v>
      </c>
      <c r="K171" s="45" t="s">
        <v>739</v>
      </c>
      <c r="L171" s="9" t="str">
        <f t="shared" ref="L171:L202" si="28">IF(J171="Div by 0", "N/A", IF(K171="N/A","N/A", IF(J171&gt;VALUE(MID(K171,1,2)), "No", IF(J171&lt;-1*VALUE(MID(K171,1,2)), "No", "Yes"))))</f>
        <v>Yes</v>
      </c>
    </row>
    <row r="172" spans="1:12" x14ac:dyDescent="0.2">
      <c r="A172" s="46" t="s">
        <v>465</v>
      </c>
      <c r="B172" s="35" t="s">
        <v>213</v>
      </c>
      <c r="C172" s="8">
        <v>17.438867438999999</v>
      </c>
      <c r="D172" s="44" t="str">
        <f t="shared" si="25"/>
        <v>N/A</v>
      </c>
      <c r="E172" s="8">
        <v>17.821229049999999</v>
      </c>
      <c r="F172" s="44" t="str">
        <f t="shared" si="26"/>
        <v>N/A</v>
      </c>
      <c r="G172" s="8">
        <v>18.10922205</v>
      </c>
      <c r="H172" s="44" t="str">
        <f t="shared" si="27"/>
        <v>N/A</v>
      </c>
      <c r="I172" s="12">
        <v>2.1930000000000001</v>
      </c>
      <c r="J172" s="12">
        <v>1.6160000000000001</v>
      </c>
      <c r="K172" s="45" t="s">
        <v>739</v>
      </c>
      <c r="L172" s="9" t="str">
        <f t="shared" si="28"/>
        <v>Yes</v>
      </c>
    </row>
    <row r="173" spans="1:12" x14ac:dyDescent="0.2">
      <c r="A173" s="46" t="s">
        <v>466</v>
      </c>
      <c r="B173" s="35" t="s">
        <v>213</v>
      </c>
      <c r="C173" s="8">
        <v>25.165023961999999</v>
      </c>
      <c r="D173" s="44" t="str">
        <f t="shared" si="25"/>
        <v>N/A</v>
      </c>
      <c r="E173" s="8">
        <v>24.333355611000002</v>
      </c>
      <c r="F173" s="44" t="str">
        <f t="shared" si="26"/>
        <v>N/A</v>
      </c>
      <c r="G173" s="8">
        <v>22.539878611999999</v>
      </c>
      <c r="H173" s="44" t="str">
        <f t="shared" si="27"/>
        <v>N/A</v>
      </c>
      <c r="I173" s="12">
        <v>-3.3</v>
      </c>
      <c r="J173" s="12">
        <v>-7.37</v>
      </c>
      <c r="K173" s="45" t="s">
        <v>739</v>
      </c>
      <c r="L173" s="9" t="str">
        <f t="shared" si="28"/>
        <v>Yes</v>
      </c>
    </row>
    <row r="174" spans="1:12" x14ac:dyDescent="0.2">
      <c r="A174" s="2" t="s">
        <v>467</v>
      </c>
      <c r="B174" s="35" t="s">
        <v>213</v>
      </c>
      <c r="C174" s="8">
        <v>4.6600971973999998</v>
      </c>
      <c r="D174" s="44" t="str">
        <f t="shared" si="25"/>
        <v>N/A</v>
      </c>
      <c r="E174" s="8">
        <v>4.5507888902999998</v>
      </c>
      <c r="F174" s="44" t="str">
        <f t="shared" si="26"/>
        <v>N/A</v>
      </c>
      <c r="G174" s="8">
        <v>4.5788885894</v>
      </c>
      <c r="H174" s="44" t="str">
        <f t="shared" si="27"/>
        <v>N/A</v>
      </c>
      <c r="I174" s="12">
        <v>-2.35</v>
      </c>
      <c r="J174" s="12">
        <v>0.61750000000000005</v>
      </c>
      <c r="K174" s="45" t="s">
        <v>739</v>
      </c>
      <c r="L174" s="9" t="str">
        <f t="shared" si="28"/>
        <v>Yes</v>
      </c>
    </row>
    <row r="175" spans="1:12" x14ac:dyDescent="0.2">
      <c r="A175" s="2" t="s">
        <v>468</v>
      </c>
      <c r="B175" s="35" t="s">
        <v>213</v>
      </c>
      <c r="C175" s="8">
        <v>16.972602206000001</v>
      </c>
      <c r="D175" s="44" t="str">
        <f t="shared" si="25"/>
        <v>N/A</v>
      </c>
      <c r="E175" s="8">
        <v>15.181951055000001</v>
      </c>
      <c r="F175" s="44" t="str">
        <f t="shared" si="26"/>
        <v>N/A</v>
      </c>
      <c r="G175" s="8">
        <v>15.010187072000001</v>
      </c>
      <c r="H175" s="44" t="str">
        <f t="shared" si="27"/>
        <v>N/A</v>
      </c>
      <c r="I175" s="12">
        <v>-10.6</v>
      </c>
      <c r="J175" s="12">
        <v>-1.1299999999999999</v>
      </c>
      <c r="K175" s="45" t="s">
        <v>739</v>
      </c>
      <c r="L175" s="9" t="str">
        <f t="shared" si="28"/>
        <v>Yes</v>
      </c>
    </row>
    <row r="176" spans="1:12" x14ac:dyDescent="0.2">
      <c r="A176" s="2" t="s">
        <v>1363</v>
      </c>
      <c r="B176" s="35" t="s">
        <v>213</v>
      </c>
      <c r="C176" s="8">
        <v>3.5609457807</v>
      </c>
      <c r="D176" s="44" t="str">
        <f t="shared" si="25"/>
        <v>N/A</v>
      </c>
      <c r="E176" s="8">
        <v>3.4429110424</v>
      </c>
      <c r="F176" s="44" t="str">
        <f t="shared" si="26"/>
        <v>N/A</v>
      </c>
      <c r="G176" s="8">
        <v>3.1208833321</v>
      </c>
      <c r="H176" s="44" t="str">
        <f t="shared" si="27"/>
        <v>N/A</v>
      </c>
      <c r="I176" s="12">
        <v>-3.31</v>
      </c>
      <c r="J176" s="12">
        <v>-9.35</v>
      </c>
      <c r="K176" s="45" t="s">
        <v>739</v>
      </c>
      <c r="L176" s="9" t="str">
        <f t="shared" si="28"/>
        <v>Yes</v>
      </c>
    </row>
    <row r="177" spans="1:12" x14ac:dyDescent="0.2">
      <c r="A177" s="2" t="s">
        <v>1364</v>
      </c>
      <c r="B177" s="35" t="s">
        <v>213</v>
      </c>
      <c r="C177" s="8">
        <v>14.478764479000001</v>
      </c>
      <c r="D177" s="44" t="str">
        <f t="shared" si="25"/>
        <v>N/A</v>
      </c>
      <c r="E177" s="8">
        <v>13.184357542000001</v>
      </c>
      <c r="F177" s="44" t="str">
        <f t="shared" si="26"/>
        <v>N/A</v>
      </c>
      <c r="G177" s="8">
        <v>12.699639360999999</v>
      </c>
      <c r="H177" s="44" t="str">
        <f t="shared" si="27"/>
        <v>N/A</v>
      </c>
      <c r="I177" s="12">
        <v>-8.94</v>
      </c>
      <c r="J177" s="12">
        <v>-3.68</v>
      </c>
      <c r="K177" s="45" t="s">
        <v>739</v>
      </c>
      <c r="L177" s="9" t="str">
        <f t="shared" si="28"/>
        <v>Yes</v>
      </c>
    </row>
    <row r="178" spans="1:12" x14ac:dyDescent="0.2">
      <c r="A178" s="2" t="s">
        <v>1365</v>
      </c>
      <c r="B178" s="35" t="s">
        <v>213</v>
      </c>
      <c r="C178" s="8">
        <v>6.5662959278999997</v>
      </c>
      <c r="D178" s="44" t="str">
        <f t="shared" si="25"/>
        <v>N/A</v>
      </c>
      <c r="E178" s="8">
        <v>6.0549355075999998</v>
      </c>
      <c r="F178" s="44" t="str">
        <f t="shared" si="26"/>
        <v>N/A</v>
      </c>
      <c r="G178" s="8">
        <v>5.1275046618999998</v>
      </c>
      <c r="H178" s="44" t="str">
        <f t="shared" si="27"/>
        <v>N/A</v>
      </c>
      <c r="I178" s="12">
        <v>-7.79</v>
      </c>
      <c r="J178" s="12">
        <v>-15.3</v>
      </c>
      <c r="K178" s="45" t="s">
        <v>739</v>
      </c>
      <c r="L178" s="9" t="str">
        <f t="shared" si="28"/>
        <v>Yes</v>
      </c>
    </row>
    <row r="179" spans="1:12" x14ac:dyDescent="0.2">
      <c r="A179" s="2" t="s">
        <v>1366</v>
      </c>
      <c r="B179" s="35" t="s">
        <v>213</v>
      </c>
      <c r="C179" s="8">
        <v>0.82598590059999999</v>
      </c>
      <c r="D179" s="44" t="str">
        <f t="shared" si="25"/>
        <v>N/A</v>
      </c>
      <c r="E179" s="8">
        <v>0.8606076412</v>
      </c>
      <c r="F179" s="44" t="str">
        <f t="shared" si="26"/>
        <v>N/A</v>
      </c>
      <c r="G179" s="8">
        <v>0.7740593831</v>
      </c>
      <c r="H179" s="44" t="str">
        <f t="shared" si="27"/>
        <v>N/A</v>
      </c>
      <c r="I179" s="12">
        <v>4.1920000000000002</v>
      </c>
      <c r="J179" s="12">
        <v>-10.1</v>
      </c>
      <c r="K179" s="45" t="s">
        <v>739</v>
      </c>
      <c r="L179" s="9" t="str">
        <f t="shared" si="28"/>
        <v>Yes</v>
      </c>
    </row>
    <row r="180" spans="1:12" x14ac:dyDescent="0.2">
      <c r="A180" s="2" t="s">
        <v>1367</v>
      </c>
      <c r="B180" s="35" t="s">
        <v>213</v>
      </c>
      <c r="C180" s="8">
        <v>1.55890721E-2</v>
      </c>
      <c r="D180" s="44" t="str">
        <f t="shared" si="25"/>
        <v>N/A</v>
      </c>
      <c r="E180" s="8">
        <v>7.4954091000000002E-3</v>
      </c>
      <c r="F180" s="44" t="str">
        <f t="shared" si="26"/>
        <v>N/A</v>
      </c>
      <c r="G180" s="8">
        <v>0</v>
      </c>
      <c r="H180" s="44" t="str">
        <f t="shared" si="27"/>
        <v>N/A</v>
      </c>
      <c r="I180" s="12">
        <v>-51.9</v>
      </c>
      <c r="J180" s="12">
        <v>-100</v>
      </c>
      <c r="K180" s="45" t="s">
        <v>739</v>
      </c>
      <c r="L180" s="9" t="str">
        <f t="shared" si="28"/>
        <v>No</v>
      </c>
    </row>
    <row r="181" spans="1:12" x14ac:dyDescent="0.2">
      <c r="A181" s="2" t="s">
        <v>86</v>
      </c>
      <c r="B181" s="35" t="s">
        <v>213</v>
      </c>
      <c r="C181" s="8">
        <v>2.2133180691000001</v>
      </c>
      <c r="D181" s="44" t="str">
        <f t="shared" si="25"/>
        <v>N/A</v>
      </c>
      <c r="E181" s="8">
        <v>3.0552506403000002</v>
      </c>
      <c r="F181" s="44" t="str">
        <f t="shared" si="26"/>
        <v>N/A</v>
      </c>
      <c r="G181" s="8">
        <v>0.2494244052</v>
      </c>
      <c r="H181" s="44" t="str">
        <f t="shared" si="27"/>
        <v>N/A</v>
      </c>
      <c r="I181" s="12">
        <v>38.04</v>
      </c>
      <c r="J181" s="12">
        <v>-91.8</v>
      </c>
      <c r="K181" s="45" t="s">
        <v>739</v>
      </c>
      <c r="L181" s="9" t="str">
        <f t="shared" si="28"/>
        <v>No</v>
      </c>
    </row>
    <row r="182" spans="1:12" x14ac:dyDescent="0.2">
      <c r="A182" s="2" t="s">
        <v>87</v>
      </c>
      <c r="B182" s="35" t="s">
        <v>213</v>
      </c>
      <c r="C182" s="8">
        <v>55.915205870000001</v>
      </c>
      <c r="D182" s="44" t="str">
        <f t="shared" si="25"/>
        <v>N/A</v>
      </c>
      <c r="E182" s="8">
        <v>54.154987685999998</v>
      </c>
      <c r="F182" s="44" t="str">
        <f t="shared" si="26"/>
        <v>N/A</v>
      </c>
      <c r="G182" s="8">
        <v>54.336423080000003</v>
      </c>
      <c r="H182" s="44" t="str">
        <f t="shared" si="27"/>
        <v>N/A</v>
      </c>
      <c r="I182" s="12">
        <v>-3.15</v>
      </c>
      <c r="J182" s="12">
        <v>0.33500000000000002</v>
      </c>
      <c r="K182" s="45" t="s">
        <v>739</v>
      </c>
      <c r="L182" s="9" t="str">
        <f t="shared" si="28"/>
        <v>Yes</v>
      </c>
    </row>
    <row r="183" spans="1:12" x14ac:dyDescent="0.2">
      <c r="A183" s="2" t="s">
        <v>469</v>
      </c>
      <c r="B183" s="35" t="s">
        <v>213</v>
      </c>
      <c r="C183" s="8">
        <v>64.929214928999997</v>
      </c>
      <c r="D183" s="44" t="str">
        <f t="shared" si="25"/>
        <v>N/A</v>
      </c>
      <c r="E183" s="8">
        <v>63.631284915999998</v>
      </c>
      <c r="F183" s="44" t="str">
        <f t="shared" si="26"/>
        <v>N/A</v>
      </c>
      <c r="G183" s="8">
        <v>62.751159196000003</v>
      </c>
      <c r="H183" s="44" t="str">
        <f t="shared" si="27"/>
        <v>N/A</v>
      </c>
      <c r="I183" s="12">
        <v>-2</v>
      </c>
      <c r="J183" s="12">
        <v>-1.38</v>
      </c>
      <c r="K183" s="45" t="s">
        <v>739</v>
      </c>
      <c r="L183" s="9" t="str">
        <f t="shared" si="28"/>
        <v>Yes</v>
      </c>
    </row>
    <row r="184" spans="1:12" x14ac:dyDescent="0.2">
      <c r="A184" s="2" t="s">
        <v>470</v>
      </c>
      <c r="B184" s="35" t="s">
        <v>213</v>
      </c>
      <c r="C184" s="8">
        <v>85.318142085999995</v>
      </c>
      <c r="D184" s="44" t="str">
        <f t="shared" si="25"/>
        <v>N/A</v>
      </c>
      <c r="E184" s="8">
        <v>82.431330615999997</v>
      </c>
      <c r="F184" s="44" t="str">
        <f t="shared" si="26"/>
        <v>N/A</v>
      </c>
      <c r="G184" s="8">
        <v>79.640825246999995</v>
      </c>
      <c r="H184" s="44" t="str">
        <f t="shared" si="27"/>
        <v>N/A</v>
      </c>
      <c r="I184" s="12">
        <v>-3.38</v>
      </c>
      <c r="J184" s="12">
        <v>-3.39</v>
      </c>
      <c r="K184" s="45" t="s">
        <v>739</v>
      </c>
      <c r="L184" s="9" t="str">
        <f t="shared" si="28"/>
        <v>Yes</v>
      </c>
    </row>
    <row r="185" spans="1:12" x14ac:dyDescent="0.2">
      <c r="A185" s="2" t="s">
        <v>471</v>
      </c>
      <c r="B185" s="35" t="s">
        <v>213</v>
      </c>
      <c r="C185" s="8">
        <v>39.760656179000001</v>
      </c>
      <c r="D185" s="44" t="str">
        <f t="shared" si="25"/>
        <v>N/A</v>
      </c>
      <c r="E185" s="8">
        <v>37.70653652</v>
      </c>
      <c r="F185" s="44" t="str">
        <f t="shared" si="26"/>
        <v>N/A</v>
      </c>
      <c r="G185" s="8">
        <v>37.699772789000001</v>
      </c>
      <c r="H185" s="44" t="str">
        <f t="shared" si="27"/>
        <v>N/A</v>
      </c>
      <c r="I185" s="12">
        <v>-5.17</v>
      </c>
      <c r="J185" s="12">
        <v>-1.7999999999999999E-2</v>
      </c>
      <c r="K185" s="45" t="s">
        <v>739</v>
      </c>
      <c r="L185" s="9" t="str">
        <f t="shared" si="28"/>
        <v>Yes</v>
      </c>
    </row>
    <row r="186" spans="1:12" x14ac:dyDescent="0.2">
      <c r="A186" s="2" t="s">
        <v>472</v>
      </c>
      <c r="B186" s="35" t="s">
        <v>213</v>
      </c>
      <c r="C186" s="8">
        <v>11.563194201</v>
      </c>
      <c r="D186" s="44" t="str">
        <f t="shared" si="25"/>
        <v>N/A</v>
      </c>
      <c r="E186" s="8">
        <v>6.6934002922999998</v>
      </c>
      <c r="F186" s="44" t="str">
        <f t="shared" si="26"/>
        <v>N/A</v>
      </c>
      <c r="G186" s="8">
        <v>6.2122615299000001</v>
      </c>
      <c r="H186" s="44" t="str">
        <f t="shared" si="27"/>
        <v>N/A</v>
      </c>
      <c r="I186" s="12">
        <v>-42.1</v>
      </c>
      <c r="J186" s="12">
        <v>-7.19</v>
      </c>
      <c r="K186" s="45" t="s">
        <v>739</v>
      </c>
      <c r="L186" s="9" t="str">
        <f t="shared" si="28"/>
        <v>Yes</v>
      </c>
    </row>
    <row r="187" spans="1:12" x14ac:dyDescent="0.2">
      <c r="A187" s="2" t="s">
        <v>116</v>
      </c>
      <c r="B187" s="35" t="s">
        <v>213</v>
      </c>
      <c r="C187" s="8">
        <v>73.269465960000005</v>
      </c>
      <c r="D187" s="44" t="str">
        <f t="shared" si="25"/>
        <v>N/A</v>
      </c>
      <c r="E187" s="8">
        <v>71.505596463000003</v>
      </c>
      <c r="F187" s="44" t="str">
        <f t="shared" si="26"/>
        <v>N/A</v>
      </c>
      <c r="G187" s="8">
        <v>71.638403870999994</v>
      </c>
      <c r="H187" s="44" t="str">
        <f t="shared" si="27"/>
        <v>N/A</v>
      </c>
      <c r="I187" s="12">
        <v>-2.41</v>
      </c>
      <c r="J187" s="12">
        <v>0.1857</v>
      </c>
      <c r="K187" s="45" t="s">
        <v>739</v>
      </c>
      <c r="L187" s="9" t="str">
        <f t="shared" si="28"/>
        <v>Yes</v>
      </c>
    </row>
    <row r="188" spans="1:12" x14ac:dyDescent="0.2">
      <c r="A188" s="2" t="s">
        <v>473</v>
      </c>
      <c r="B188" s="35" t="s">
        <v>213</v>
      </c>
      <c r="C188" s="8">
        <v>76.608751608999995</v>
      </c>
      <c r="D188" s="44" t="str">
        <f t="shared" si="25"/>
        <v>N/A</v>
      </c>
      <c r="E188" s="8">
        <v>75.698324021999994</v>
      </c>
      <c r="F188" s="44" t="str">
        <f t="shared" si="26"/>
        <v>N/A</v>
      </c>
      <c r="G188" s="8">
        <v>74.909840289000002</v>
      </c>
      <c r="H188" s="44" t="str">
        <f t="shared" si="27"/>
        <v>N/A</v>
      </c>
      <c r="I188" s="12">
        <v>-1.19</v>
      </c>
      <c r="J188" s="12">
        <v>-1.04</v>
      </c>
      <c r="K188" s="45" t="s">
        <v>739</v>
      </c>
      <c r="L188" s="9" t="str">
        <f t="shared" si="28"/>
        <v>Yes</v>
      </c>
    </row>
    <row r="189" spans="1:12" x14ac:dyDescent="0.2">
      <c r="A189" s="2" t="s">
        <v>474</v>
      </c>
      <c r="B189" s="35" t="s">
        <v>213</v>
      </c>
      <c r="C189" s="8">
        <v>94.072700968000007</v>
      </c>
      <c r="D189" s="44" t="str">
        <f t="shared" si="25"/>
        <v>N/A</v>
      </c>
      <c r="E189" s="8">
        <v>92.962641181999999</v>
      </c>
      <c r="F189" s="44" t="str">
        <f t="shared" si="26"/>
        <v>N/A</v>
      </c>
      <c r="G189" s="8">
        <v>90.698751677999994</v>
      </c>
      <c r="H189" s="44" t="str">
        <f t="shared" si="27"/>
        <v>N/A</v>
      </c>
      <c r="I189" s="12">
        <v>-1.18</v>
      </c>
      <c r="J189" s="12">
        <v>-2.44</v>
      </c>
      <c r="K189" s="45" t="s">
        <v>739</v>
      </c>
      <c r="L189" s="9" t="str">
        <f t="shared" si="28"/>
        <v>Yes</v>
      </c>
    </row>
    <row r="190" spans="1:12" x14ac:dyDescent="0.2">
      <c r="A190" s="2" t="s">
        <v>475</v>
      </c>
      <c r="B190" s="35" t="s">
        <v>213</v>
      </c>
      <c r="C190" s="8">
        <v>59.252002535999999</v>
      </c>
      <c r="D190" s="44" t="str">
        <f t="shared" si="25"/>
        <v>N/A</v>
      </c>
      <c r="E190" s="8">
        <v>55.777434196999998</v>
      </c>
      <c r="F190" s="44" t="str">
        <f t="shared" si="26"/>
        <v>N/A</v>
      </c>
      <c r="G190" s="8">
        <v>56.294527670000001</v>
      </c>
      <c r="H190" s="44" t="str">
        <f t="shared" si="27"/>
        <v>N/A</v>
      </c>
      <c r="I190" s="12">
        <v>-5.86</v>
      </c>
      <c r="J190" s="12">
        <v>0.92710000000000004</v>
      </c>
      <c r="K190" s="45" t="s">
        <v>739</v>
      </c>
      <c r="L190" s="9" t="str">
        <f t="shared" si="28"/>
        <v>Yes</v>
      </c>
    </row>
    <row r="191" spans="1:12" x14ac:dyDescent="0.2">
      <c r="A191" s="2" t="s">
        <v>476</v>
      </c>
      <c r="B191" s="35" t="s">
        <v>213</v>
      </c>
      <c r="C191" s="8">
        <v>47.507697104000002</v>
      </c>
      <c r="D191" s="44" t="str">
        <f t="shared" si="25"/>
        <v>N/A</v>
      </c>
      <c r="E191" s="8">
        <v>42.424015291000003</v>
      </c>
      <c r="F191" s="44" t="str">
        <f t="shared" si="26"/>
        <v>N/A</v>
      </c>
      <c r="G191" s="8">
        <v>41.24097055</v>
      </c>
      <c r="H191" s="44" t="str">
        <f t="shared" si="27"/>
        <v>N/A</v>
      </c>
      <c r="I191" s="12">
        <v>-10.7</v>
      </c>
      <c r="J191" s="12">
        <v>-2.79</v>
      </c>
      <c r="K191" s="45" t="s">
        <v>739</v>
      </c>
      <c r="L191" s="9" t="str">
        <f t="shared" si="28"/>
        <v>Yes</v>
      </c>
    </row>
    <row r="192" spans="1:12" x14ac:dyDescent="0.2">
      <c r="A192" s="2" t="s">
        <v>1368</v>
      </c>
      <c r="B192" s="35" t="s">
        <v>213</v>
      </c>
      <c r="C192" s="36">
        <v>10.008284418000001</v>
      </c>
      <c r="D192" s="44" t="str">
        <f t="shared" si="25"/>
        <v>N/A</v>
      </c>
      <c r="E192" s="36">
        <v>10.267790187999999</v>
      </c>
      <c r="F192" s="44" t="str">
        <f t="shared" si="26"/>
        <v>N/A</v>
      </c>
      <c r="G192" s="36">
        <v>10.472156262</v>
      </c>
      <c r="H192" s="44" t="str">
        <f t="shared" si="27"/>
        <v>N/A</v>
      </c>
      <c r="I192" s="12">
        <v>2.593</v>
      </c>
      <c r="J192" s="12">
        <v>1.99</v>
      </c>
      <c r="K192" s="45" t="s">
        <v>739</v>
      </c>
      <c r="L192" s="9" t="str">
        <f t="shared" si="28"/>
        <v>Yes</v>
      </c>
    </row>
    <row r="193" spans="1:12" x14ac:dyDescent="0.2">
      <c r="A193" s="2" t="s">
        <v>1369</v>
      </c>
      <c r="B193" s="35" t="s">
        <v>213</v>
      </c>
      <c r="C193" s="36">
        <v>11.459409594</v>
      </c>
      <c r="D193" s="44" t="str">
        <f t="shared" si="25"/>
        <v>N/A</v>
      </c>
      <c r="E193" s="36">
        <v>10.427899687</v>
      </c>
      <c r="F193" s="44" t="str">
        <f t="shared" si="26"/>
        <v>N/A</v>
      </c>
      <c r="G193" s="36">
        <v>11.320056899000001</v>
      </c>
      <c r="H193" s="44" t="str">
        <f t="shared" si="27"/>
        <v>N/A</v>
      </c>
      <c r="I193" s="12">
        <v>-9</v>
      </c>
      <c r="J193" s="12">
        <v>8.5549999999999997</v>
      </c>
      <c r="K193" s="45" t="s">
        <v>739</v>
      </c>
      <c r="L193" s="9" t="str">
        <f t="shared" si="28"/>
        <v>Yes</v>
      </c>
    </row>
    <row r="194" spans="1:12" x14ac:dyDescent="0.2">
      <c r="A194" s="2" t="s">
        <v>1370</v>
      </c>
      <c r="B194" s="35" t="s">
        <v>213</v>
      </c>
      <c r="C194" s="36">
        <v>12.489340041</v>
      </c>
      <c r="D194" s="44" t="str">
        <f t="shared" si="25"/>
        <v>N/A</v>
      </c>
      <c r="E194" s="36">
        <v>12.577588575</v>
      </c>
      <c r="F194" s="44" t="str">
        <f t="shared" si="26"/>
        <v>N/A</v>
      </c>
      <c r="G194" s="36">
        <v>12.720292986</v>
      </c>
      <c r="H194" s="44" t="str">
        <f t="shared" si="27"/>
        <v>N/A</v>
      </c>
      <c r="I194" s="12">
        <v>0.70660000000000001</v>
      </c>
      <c r="J194" s="12">
        <v>1.135</v>
      </c>
      <c r="K194" s="45" t="s">
        <v>739</v>
      </c>
      <c r="L194" s="9" t="str">
        <f t="shared" si="28"/>
        <v>Yes</v>
      </c>
    </row>
    <row r="195" spans="1:12" x14ac:dyDescent="0.2">
      <c r="A195" s="2" t="s">
        <v>1371</v>
      </c>
      <c r="B195" s="35" t="s">
        <v>213</v>
      </c>
      <c r="C195" s="36">
        <v>5.6982687552</v>
      </c>
      <c r="D195" s="44" t="str">
        <f t="shared" si="25"/>
        <v>N/A</v>
      </c>
      <c r="E195" s="36">
        <v>5.5857552190000002</v>
      </c>
      <c r="F195" s="44" t="str">
        <f t="shared" si="26"/>
        <v>N/A</v>
      </c>
      <c r="G195" s="36">
        <v>5.3612279226000004</v>
      </c>
      <c r="H195" s="44" t="str">
        <f t="shared" si="27"/>
        <v>N/A</v>
      </c>
      <c r="I195" s="12">
        <v>-1.97</v>
      </c>
      <c r="J195" s="12">
        <v>-4.0199999999999996</v>
      </c>
      <c r="K195" s="45" t="s">
        <v>739</v>
      </c>
      <c r="L195" s="9" t="str">
        <f t="shared" si="28"/>
        <v>Yes</v>
      </c>
    </row>
    <row r="196" spans="1:12" x14ac:dyDescent="0.2">
      <c r="A196" s="2" t="s">
        <v>1372</v>
      </c>
      <c r="B196" s="35" t="s">
        <v>213</v>
      </c>
      <c r="C196" s="36">
        <v>2.7157290471</v>
      </c>
      <c r="D196" s="44" t="str">
        <f t="shared" si="25"/>
        <v>N/A</v>
      </c>
      <c r="E196" s="36">
        <v>2.6860034558999999</v>
      </c>
      <c r="F196" s="44" t="str">
        <f t="shared" si="26"/>
        <v>N/A</v>
      </c>
      <c r="G196" s="36">
        <v>2.7956564659000001</v>
      </c>
      <c r="H196" s="44" t="str">
        <f t="shared" si="27"/>
        <v>N/A</v>
      </c>
      <c r="I196" s="12">
        <v>-1.0900000000000001</v>
      </c>
      <c r="J196" s="12">
        <v>4.0819999999999999</v>
      </c>
      <c r="K196" s="45" t="s">
        <v>739</v>
      </c>
      <c r="L196" s="9" t="str">
        <f t="shared" si="28"/>
        <v>Yes</v>
      </c>
    </row>
    <row r="197" spans="1:12" x14ac:dyDescent="0.2">
      <c r="A197" s="2" t="s">
        <v>1373</v>
      </c>
      <c r="B197" s="35" t="s">
        <v>213</v>
      </c>
      <c r="C197" s="36">
        <v>206.24232017</v>
      </c>
      <c r="D197" s="44" t="str">
        <f t="shared" si="25"/>
        <v>N/A</v>
      </c>
      <c r="E197" s="36">
        <v>199.67947311</v>
      </c>
      <c r="F197" s="44" t="str">
        <f t="shared" si="26"/>
        <v>N/A</v>
      </c>
      <c r="G197" s="36">
        <v>116.91346892</v>
      </c>
      <c r="H197" s="44" t="str">
        <f t="shared" si="27"/>
        <v>N/A</v>
      </c>
      <c r="I197" s="12">
        <v>-3.18</v>
      </c>
      <c r="J197" s="12">
        <v>-41.4</v>
      </c>
      <c r="K197" s="45" t="s">
        <v>739</v>
      </c>
      <c r="L197" s="9" t="str">
        <f t="shared" si="28"/>
        <v>No</v>
      </c>
    </row>
    <row r="198" spans="1:12" x14ac:dyDescent="0.2">
      <c r="A198" s="2" t="s">
        <v>1374</v>
      </c>
      <c r="B198" s="35" t="s">
        <v>213</v>
      </c>
      <c r="C198" s="36">
        <v>247.49111110999999</v>
      </c>
      <c r="D198" s="44" t="str">
        <f t="shared" si="25"/>
        <v>N/A</v>
      </c>
      <c r="E198" s="36">
        <v>245.25423728999999</v>
      </c>
      <c r="F198" s="44" t="str">
        <f t="shared" si="26"/>
        <v>N/A</v>
      </c>
      <c r="G198" s="36">
        <v>139.49695740000001</v>
      </c>
      <c r="H198" s="44" t="str">
        <f t="shared" si="27"/>
        <v>N/A</v>
      </c>
      <c r="I198" s="12">
        <v>-0.90400000000000003</v>
      </c>
      <c r="J198" s="12">
        <v>-43.1</v>
      </c>
      <c r="K198" s="45" t="s">
        <v>739</v>
      </c>
      <c r="L198" s="9" t="str">
        <f t="shared" si="28"/>
        <v>No</v>
      </c>
    </row>
    <row r="199" spans="1:12" x14ac:dyDescent="0.2">
      <c r="A199" s="2" t="s">
        <v>1375</v>
      </c>
      <c r="B199" s="35" t="s">
        <v>213</v>
      </c>
      <c r="C199" s="36">
        <v>215.71999081999999</v>
      </c>
      <c r="D199" s="44" t="str">
        <f t="shared" si="25"/>
        <v>N/A</v>
      </c>
      <c r="E199" s="36">
        <v>208.64657836999999</v>
      </c>
      <c r="F199" s="44" t="str">
        <f t="shared" si="26"/>
        <v>N/A</v>
      </c>
      <c r="G199" s="36">
        <v>121.18716701</v>
      </c>
      <c r="H199" s="44" t="str">
        <f t="shared" si="27"/>
        <v>N/A</v>
      </c>
      <c r="I199" s="12">
        <v>-3.28</v>
      </c>
      <c r="J199" s="12">
        <v>-41.9</v>
      </c>
      <c r="K199" s="45" t="s">
        <v>739</v>
      </c>
      <c r="L199" s="9" t="str">
        <f t="shared" si="28"/>
        <v>No</v>
      </c>
    </row>
    <row r="200" spans="1:12" x14ac:dyDescent="0.2">
      <c r="A200" s="2" t="s">
        <v>1376</v>
      </c>
      <c r="B200" s="35" t="s">
        <v>213</v>
      </c>
      <c r="C200" s="36">
        <v>68.644186047000005</v>
      </c>
      <c r="D200" s="44" t="str">
        <f t="shared" si="25"/>
        <v>N/A</v>
      </c>
      <c r="E200" s="36">
        <v>65.854978355</v>
      </c>
      <c r="F200" s="44" t="str">
        <f t="shared" si="26"/>
        <v>N/A</v>
      </c>
      <c r="G200" s="36">
        <v>43.323383085000003</v>
      </c>
      <c r="H200" s="44" t="str">
        <f t="shared" si="27"/>
        <v>N/A</v>
      </c>
      <c r="I200" s="12">
        <v>-4.0599999999999996</v>
      </c>
      <c r="J200" s="12">
        <v>-34.200000000000003</v>
      </c>
      <c r="K200" s="45" t="s">
        <v>739</v>
      </c>
      <c r="L200" s="9" t="str">
        <f t="shared" si="28"/>
        <v>No</v>
      </c>
    </row>
    <row r="201" spans="1:12" x14ac:dyDescent="0.2">
      <c r="A201" s="2" t="s">
        <v>1377</v>
      </c>
      <c r="B201" s="35" t="s">
        <v>213</v>
      </c>
      <c r="C201" s="36">
        <v>34</v>
      </c>
      <c r="D201" s="44" t="str">
        <f t="shared" si="25"/>
        <v>N/A</v>
      </c>
      <c r="E201" s="36">
        <v>47</v>
      </c>
      <c r="F201" s="44" t="str">
        <f t="shared" si="26"/>
        <v>N/A</v>
      </c>
      <c r="G201" s="36" t="s">
        <v>1747</v>
      </c>
      <c r="H201" s="44" t="str">
        <f t="shared" si="27"/>
        <v>N/A</v>
      </c>
      <c r="I201" s="12">
        <v>38.24</v>
      </c>
      <c r="J201" s="12" t="s">
        <v>1747</v>
      </c>
      <c r="K201" s="45" t="s">
        <v>739</v>
      </c>
      <c r="L201" s="9" t="str">
        <f t="shared" si="28"/>
        <v>N/A</v>
      </c>
    </row>
    <row r="202" spans="1:12" x14ac:dyDescent="0.2">
      <c r="A202" s="2" t="s">
        <v>28</v>
      </c>
      <c r="B202" s="35" t="s">
        <v>213</v>
      </c>
      <c r="C202" s="8">
        <v>3.0343796712</v>
      </c>
      <c r="D202" s="44" t="str">
        <f t="shared" si="25"/>
        <v>N/A</v>
      </c>
      <c r="E202" s="8">
        <v>2.6580835343999998</v>
      </c>
      <c r="F202" s="44" t="str">
        <f t="shared" si="26"/>
        <v>N/A</v>
      </c>
      <c r="G202" s="8">
        <v>2.4867667839999998</v>
      </c>
      <c r="H202" s="44" t="str">
        <f t="shared" si="27"/>
        <v>N/A</v>
      </c>
      <c r="I202" s="12">
        <v>-12.4</v>
      </c>
      <c r="J202" s="12">
        <v>-6.45</v>
      </c>
      <c r="K202" s="45" t="s">
        <v>739</v>
      </c>
      <c r="L202" s="9" t="str">
        <f t="shared" si="28"/>
        <v>Yes</v>
      </c>
    </row>
    <row r="203" spans="1:12" x14ac:dyDescent="0.2">
      <c r="A203" s="2" t="s">
        <v>123</v>
      </c>
      <c r="B203" s="35" t="s">
        <v>213</v>
      </c>
      <c r="C203" s="36">
        <v>11</v>
      </c>
      <c r="D203" s="44" t="str">
        <f t="shared" ref="D203:D213" si="29">IF($B203="N/A","N/A",IF(C203&gt;10,"No",IF(C203&lt;-10,"No","Yes")))</f>
        <v>N/A</v>
      </c>
      <c r="E203" s="36">
        <v>11</v>
      </c>
      <c r="F203" s="44" t="str">
        <f t="shared" ref="F203:F213" si="30">IF($B203="N/A","N/A",IF(E203&gt;10,"No",IF(E203&lt;-10,"No","Yes")))</f>
        <v>N/A</v>
      </c>
      <c r="G203" s="36">
        <v>11</v>
      </c>
      <c r="H203" s="44" t="str">
        <f t="shared" ref="H203:H213" si="31">IF($B203="N/A","N/A",IF(G203&gt;10,"No",IF(G203&lt;-10,"No","Yes")))</f>
        <v>N/A</v>
      </c>
      <c r="I203" s="12">
        <v>20</v>
      </c>
      <c r="J203" s="12">
        <v>50</v>
      </c>
      <c r="K203" s="14" t="s">
        <v>213</v>
      </c>
      <c r="L203" s="9" t="str">
        <f t="shared" ref="L203:L213" si="32">IF(J203="Div by 0", "N/A", IF(K203="N/A","N/A", IF(J203&gt;VALUE(MID(K203,1,2)), "No", IF(J203&lt;-1*VALUE(MID(K203,1,2)), "No", "Yes"))))</f>
        <v>N/A</v>
      </c>
    </row>
    <row r="204" spans="1:12" x14ac:dyDescent="0.2">
      <c r="A204" s="2" t="s">
        <v>124</v>
      </c>
      <c r="B204" s="35" t="s">
        <v>213</v>
      </c>
      <c r="C204" s="36">
        <v>24</v>
      </c>
      <c r="D204" s="44" t="str">
        <f t="shared" si="29"/>
        <v>N/A</v>
      </c>
      <c r="E204" s="36">
        <v>26</v>
      </c>
      <c r="F204" s="44" t="str">
        <f t="shared" si="30"/>
        <v>N/A</v>
      </c>
      <c r="G204" s="36">
        <v>55</v>
      </c>
      <c r="H204" s="44" t="str">
        <f t="shared" si="31"/>
        <v>N/A</v>
      </c>
      <c r="I204" s="12">
        <v>8.3330000000000002</v>
      </c>
      <c r="J204" s="12">
        <v>111.5</v>
      </c>
      <c r="K204" s="14" t="s">
        <v>213</v>
      </c>
      <c r="L204" s="9" t="str">
        <f t="shared" si="32"/>
        <v>N/A</v>
      </c>
    </row>
    <row r="205" spans="1:12" ht="25.5" x14ac:dyDescent="0.2">
      <c r="A205" s="2" t="s">
        <v>1625</v>
      </c>
      <c r="B205" s="35" t="s">
        <v>213</v>
      </c>
      <c r="C205" s="36">
        <v>11</v>
      </c>
      <c r="D205" s="44" t="str">
        <f t="shared" si="29"/>
        <v>N/A</v>
      </c>
      <c r="E205" s="36">
        <v>11</v>
      </c>
      <c r="F205" s="44" t="str">
        <f t="shared" si="30"/>
        <v>N/A</v>
      </c>
      <c r="G205" s="36">
        <v>13</v>
      </c>
      <c r="H205" s="44" t="str">
        <f t="shared" si="31"/>
        <v>N/A</v>
      </c>
      <c r="I205" s="12">
        <v>-20</v>
      </c>
      <c r="J205" s="12">
        <v>225</v>
      </c>
      <c r="K205" s="14" t="s">
        <v>213</v>
      </c>
      <c r="L205" s="9" t="str">
        <f t="shared" si="32"/>
        <v>N/A</v>
      </c>
    </row>
    <row r="206" spans="1:12" ht="25.5" x14ac:dyDescent="0.2">
      <c r="A206" s="2" t="s">
        <v>1378</v>
      </c>
      <c r="B206" s="35" t="s">
        <v>213</v>
      </c>
      <c r="C206" s="36">
        <v>28</v>
      </c>
      <c r="D206" s="44" t="str">
        <f t="shared" si="29"/>
        <v>N/A</v>
      </c>
      <c r="E206" s="36">
        <v>23</v>
      </c>
      <c r="F206" s="44" t="str">
        <f t="shared" si="30"/>
        <v>N/A</v>
      </c>
      <c r="G206" s="36">
        <v>0</v>
      </c>
      <c r="H206" s="44" t="str">
        <f t="shared" si="31"/>
        <v>N/A</v>
      </c>
      <c r="I206" s="12">
        <v>-17.899999999999999</v>
      </c>
      <c r="J206" s="12">
        <v>-100</v>
      </c>
      <c r="K206" s="14" t="s">
        <v>213</v>
      </c>
      <c r="L206" s="9" t="str">
        <f t="shared" si="32"/>
        <v>N/A</v>
      </c>
    </row>
    <row r="207" spans="1:12" x14ac:dyDescent="0.2">
      <c r="A207" s="2" t="s">
        <v>1626</v>
      </c>
      <c r="B207" s="35" t="s">
        <v>213</v>
      </c>
      <c r="C207" s="36">
        <v>52</v>
      </c>
      <c r="D207" s="44" t="str">
        <f t="shared" si="29"/>
        <v>N/A</v>
      </c>
      <c r="E207" s="36">
        <v>51</v>
      </c>
      <c r="F207" s="44" t="str">
        <f t="shared" si="30"/>
        <v>N/A</v>
      </c>
      <c r="G207" s="36">
        <v>60</v>
      </c>
      <c r="H207" s="44" t="str">
        <f t="shared" si="31"/>
        <v>N/A</v>
      </c>
      <c r="I207" s="12">
        <v>-1.92</v>
      </c>
      <c r="J207" s="12">
        <v>17.649999999999999</v>
      </c>
      <c r="K207" s="14" t="s">
        <v>213</v>
      </c>
      <c r="L207" s="9" t="str">
        <f t="shared" si="32"/>
        <v>N/A</v>
      </c>
    </row>
    <row r="208" spans="1:12" x14ac:dyDescent="0.2">
      <c r="A208" s="2" t="s">
        <v>1627</v>
      </c>
      <c r="B208" s="35" t="s">
        <v>213</v>
      </c>
      <c r="C208" s="36">
        <v>73</v>
      </c>
      <c r="D208" s="44" t="str">
        <f t="shared" si="29"/>
        <v>N/A</v>
      </c>
      <c r="E208" s="36">
        <v>129</v>
      </c>
      <c r="F208" s="44" t="str">
        <f t="shared" si="30"/>
        <v>N/A</v>
      </c>
      <c r="G208" s="36">
        <v>182</v>
      </c>
      <c r="H208" s="44" t="str">
        <f t="shared" si="31"/>
        <v>N/A</v>
      </c>
      <c r="I208" s="12">
        <v>76.709999999999994</v>
      </c>
      <c r="J208" s="12">
        <v>41.09</v>
      </c>
      <c r="K208" s="14" t="s">
        <v>213</v>
      </c>
      <c r="L208" s="9" t="str">
        <f t="shared" si="32"/>
        <v>N/A</v>
      </c>
    </row>
    <row r="209" spans="1:12" x14ac:dyDescent="0.2">
      <c r="A209" s="2" t="s">
        <v>125</v>
      </c>
      <c r="B209" s="35" t="s">
        <v>213</v>
      </c>
      <c r="C209" s="47">
        <v>10480475</v>
      </c>
      <c r="D209" s="44" t="str">
        <f t="shared" si="29"/>
        <v>N/A</v>
      </c>
      <c r="E209" s="47">
        <v>7381901</v>
      </c>
      <c r="F209" s="44" t="str">
        <f t="shared" si="30"/>
        <v>N/A</v>
      </c>
      <c r="G209" s="47">
        <v>4234326</v>
      </c>
      <c r="H209" s="44" t="str">
        <f t="shared" si="31"/>
        <v>N/A</v>
      </c>
      <c r="I209" s="12">
        <v>-29.6</v>
      </c>
      <c r="J209" s="12">
        <v>-42.6</v>
      </c>
      <c r="K209" s="14" t="s">
        <v>213</v>
      </c>
      <c r="L209" s="9" t="str">
        <f t="shared" si="32"/>
        <v>N/A</v>
      </c>
    </row>
    <row r="210" spans="1:12" x14ac:dyDescent="0.2">
      <c r="A210" s="46" t="s">
        <v>1622</v>
      </c>
      <c r="B210" s="35" t="s">
        <v>213</v>
      </c>
      <c r="C210" s="47">
        <v>1722281</v>
      </c>
      <c r="D210" s="44" t="str">
        <f t="shared" si="29"/>
        <v>N/A</v>
      </c>
      <c r="E210" s="47">
        <v>1384079</v>
      </c>
      <c r="F210" s="44" t="str">
        <f t="shared" si="30"/>
        <v>N/A</v>
      </c>
      <c r="G210" s="47">
        <v>1617678</v>
      </c>
      <c r="H210" s="44" t="str">
        <f t="shared" si="31"/>
        <v>N/A</v>
      </c>
      <c r="I210" s="12">
        <v>-19.600000000000001</v>
      </c>
      <c r="J210" s="12">
        <v>16.88</v>
      </c>
      <c r="K210" s="14" t="s">
        <v>213</v>
      </c>
      <c r="L210" s="9" t="str">
        <f t="shared" si="32"/>
        <v>N/A</v>
      </c>
    </row>
    <row r="211" spans="1:12" x14ac:dyDescent="0.2">
      <c r="A211" s="46" t="s">
        <v>1379</v>
      </c>
      <c r="B211" s="35" t="s">
        <v>213</v>
      </c>
      <c r="C211" s="47">
        <v>328133</v>
      </c>
      <c r="D211" s="44" t="str">
        <f t="shared" si="29"/>
        <v>N/A</v>
      </c>
      <c r="E211" s="47">
        <v>290247</v>
      </c>
      <c r="F211" s="44" t="str">
        <f t="shared" si="30"/>
        <v>N/A</v>
      </c>
      <c r="G211" s="47">
        <v>152282</v>
      </c>
      <c r="H211" s="44" t="str">
        <f t="shared" si="31"/>
        <v>N/A</v>
      </c>
      <c r="I211" s="12">
        <v>-11.5</v>
      </c>
      <c r="J211" s="12">
        <v>-47.5</v>
      </c>
      <c r="K211" s="14" t="s">
        <v>213</v>
      </c>
      <c r="L211" s="9" t="str">
        <f t="shared" si="32"/>
        <v>N/A</v>
      </c>
    </row>
    <row r="212" spans="1:12" x14ac:dyDescent="0.2">
      <c r="A212" s="46" t="s">
        <v>1616</v>
      </c>
      <c r="B212" s="35" t="s">
        <v>213</v>
      </c>
      <c r="C212" s="47">
        <v>2318280</v>
      </c>
      <c r="D212" s="44" t="str">
        <f t="shared" si="29"/>
        <v>N/A</v>
      </c>
      <c r="E212" s="47">
        <v>3897521</v>
      </c>
      <c r="F212" s="44" t="str">
        <f t="shared" si="30"/>
        <v>N/A</v>
      </c>
      <c r="G212" s="47">
        <v>2755523</v>
      </c>
      <c r="H212" s="44" t="str">
        <f t="shared" si="31"/>
        <v>N/A</v>
      </c>
      <c r="I212" s="12">
        <v>68.12</v>
      </c>
      <c r="J212" s="12">
        <v>-29.3</v>
      </c>
      <c r="K212" s="14" t="s">
        <v>213</v>
      </c>
      <c r="L212" s="9" t="str">
        <f t="shared" si="32"/>
        <v>N/A</v>
      </c>
    </row>
    <row r="213" spans="1:12" x14ac:dyDescent="0.2">
      <c r="A213" s="46" t="s">
        <v>1617</v>
      </c>
      <c r="B213" s="35" t="s">
        <v>213</v>
      </c>
      <c r="C213" s="47">
        <v>7957880</v>
      </c>
      <c r="D213" s="44" t="str">
        <f t="shared" si="29"/>
        <v>N/A</v>
      </c>
      <c r="E213" s="47">
        <v>7357123</v>
      </c>
      <c r="F213" s="44" t="str">
        <f t="shared" si="30"/>
        <v>N/A</v>
      </c>
      <c r="G213" s="47">
        <v>1455796</v>
      </c>
      <c r="H213" s="44" t="str">
        <f t="shared" si="31"/>
        <v>N/A</v>
      </c>
      <c r="I213" s="12">
        <v>-7.55</v>
      </c>
      <c r="J213" s="12">
        <v>-80.2</v>
      </c>
      <c r="K213" s="14" t="s">
        <v>213</v>
      </c>
      <c r="L213" s="9" t="str">
        <f t="shared" si="32"/>
        <v>N/A</v>
      </c>
    </row>
    <row r="214" spans="1:12" ht="25.5" x14ac:dyDescent="0.2">
      <c r="A214" s="2" t="s">
        <v>1380</v>
      </c>
      <c r="B214" s="35" t="s">
        <v>213</v>
      </c>
      <c r="C214" s="47">
        <v>1345109</v>
      </c>
      <c r="D214" s="44" t="str">
        <f t="shared" ref="D214:D228" si="33">IF($B214="N/A","N/A",IF(C214&gt;10,"No",IF(C214&lt;-10,"No","Yes")))</f>
        <v>N/A</v>
      </c>
      <c r="E214" s="47">
        <v>1812700</v>
      </c>
      <c r="F214" s="44" t="str">
        <f t="shared" ref="F214:F228" si="34">IF($B214="N/A","N/A",IF(E214&gt;10,"No",IF(E214&lt;-10,"No","Yes")))</f>
        <v>N/A</v>
      </c>
      <c r="G214" s="47">
        <v>2017647</v>
      </c>
      <c r="H214" s="44" t="str">
        <f t="shared" ref="H214:H228" si="35">IF($B214="N/A","N/A",IF(G214&gt;10,"No",IF(G214&lt;-10,"No","Yes")))</f>
        <v>N/A</v>
      </c>
      <c r="I214" s="12">
        <v>34.76</v>
      </c>
      <c r="J214" s="12">
        <v>11.31</v>
      </c>
      <c r="K214" s="45" t="s">
        <v>739</v>
      </c>
      <c r="L214" s="9" t="str">
        <f t="shared" ref="L214:L228" si="36">IF(J214="Div by 0", "N/A", IF(K214="N/A","N/A", IF(J214&gt;VALUE(MID(K214,1,2)), "No", IF(J214&lt;-1*VALUE(MID(K214,1,2)), "No", "Yes"))))</f>
        <v>Yes</v>
      </c>
    </row>
    <row r="215" spans="1:12" x14ac:dyDescent="0.2">
      <c r="A215" s="59" t="s">
        <v>649</v>
      </c>
      <c r="B215" s="35" t="s">
        <v>213</v>
      </c>
      <c r="C215" s="36">
        <v>5263</v>
      </c>
      <c r="D215" s="44" t="str">
        <f t="shared" si="33"/>
        <v>N/A</v>
      </c>
      <c r="E215" s="36">
        <v>5051</v>
      </c>
      <c r="F215" s="44" t="str">
        <f t="shared" si="34"/>
        <v>N/A</v>
      </c>
      <c r="G215" s="36">
        <v>4928</v>
      </c>
      <c r="H215" s="44" t="str">
        <f t="shared" si="35"/>
        <v>N/A</v>
      </c>
      <c r="I215" s="12">
        <v>-4.03</v>
      </c>
      <c r="J215" s="12">
        <v>-2.44</v>
      </c>
      <c r="K215" s="45" t="s">
        <v>739</v>
      </c>
      <c r="L215" s="9" t="str">
        <f t="shared" si="36"/>
        <v>Yes</v>
      </c>
    </row>
    <row r="216" spans="1:12" ht="25.5" x14ac:dyDescent="0.2">
      <c r="A216" s="4" t="s">
        <v>1381</v>
      </c>
      <c r="B216" s="35" t="s">
        <v>213</v>
      </c>
      <c r="C216" s="47">
        <v>255.57837735000001</v>
      </c>
      <c r="D216" s="44" t="str">
        <f t="shared" si="33"/>
        <v>N/A</v>
      </c>
      <c r="E216" s="47">
        <v>358.87942981999998</v>
      </c>
      <c r="F216" s="44" t="str">
        <f t="shared" si="34"/>
        <v>N/A</v>
      </c>
      <c r="G216" s="47">
        <v>409.42512175000002</v>
      </c>
      <c r="H216" s="44" t="str">
        <f t="shared" si="35"/>
        <v>N/A</v>
      </c>
      <c r="I216" s="12">
        <v>40.42</v>
      </c>
      <c r="J216" s="12">
        <v>14.08</v>
      </c>
      <c r="K216" s="45" t="s">
        <v>739</v>
      </c>
      <c r="L216" s="9" t="str">
        <f t="shared" si="36"/>
        <v>Yes</v>
      </c>
    </row>
    <row r="217" spans="1:12" ht="25.5" x14ac:dyDescent="0.2">
      <c r="A217" s="2" t="s">
        <v>1382</v>
      </c>
      <c r="B217" s="35" t="s">
        <v>213</v>
      </c>
      <c r="C217" s="47">
        <v>2246650</v>
      </c>
      <c r="D217" s="44" t="str">
        <f t="shared" si="33"/>
        <v>N/A</v>
      </c>
      <c r="E217" s="47">
        <v>2261039</v>
      </c>
      <c r="F217" s="44" t="str">
        <f t="shared" si="34"/>
        <v>N/A</v>
      </c>
      <c r="G217" s="47">
        <v>2192034</v>
      </c>
      <c r="H217" s="44" t="str">
        <f t="shared" si="35"/>
        <v>N/A</v>
      </c>
      <c r="I217" s="12">
        <v>0.64049999999999996</v>
      </c>
      <c r="J217" s="12">
        <v>-3.05</v>
      </c>
      <c r="K217" s="45" t="s">
        <v>739</v>
      </c>
      <c r="L217" s="9" t="str">
        <f t="shared" si="36"/>
        <v>Yes</v>
      </c>
    </row>
    <row r="218" spans="1:12" x14ac:dyDescent="0.2">
      <c r="A218" s="4" t="s">
        <v>516</v>
      </c>
      <c r="B218" s="35" t="s">
        <v>213</v>
      </c>
      <c r="C218" s="36">
        <v>5895</v>
      </c>
      <c r="D218" s="44" t="str">
        <f t="shared" si="33"/>
        <v>N/A</v>
      </c>
      <c r="E218" s="36">
        <v>6151</v>
      </c>
      <c r="F218" s="44" t="str">
        <f t="shared" si="34"/>
        <v>N/A</v>
      </c>
      <c r="G218" s="36">
        <v>6074</v>
      </c>
      <c r="H218" s="44" t="str">
        <f t="shared" si="35"/>
        <v>N/A</v>
      </c>
      <c r="I218" s="12">
        <v>4.343</v>
      </c>
      <c r="J218" s="12">
        <v>-1.25</v>
      </c>
      <c r="K218" s="45" t="s">
        <v>739</v>
      </c>
      <c r="L218" s="9" t="str">
        <f t="shared" si="36"/>
        <v>Yes</v>
      </c>
    </row>
    <row r="219" spans="1:12" ht="25.5" x14ac:dyDescent="0.2">
      <c r="A219" s="2" t="s">
        <v>1383</v>
      </c>
      <c r="B219" s="35" t="s">
        <v>213</v>
      </c>
      <c r="C219" s="47">
        <v>381.11111111000002</v>
      </c>
      <c r="D219" s="44" t="str">
        <f t="shared" si="33"/>
        <v>N/A</v>
      </c>
      <c r="E219" s="47">
        <v>367.58884733999997</v>
      </c>
      <c r="F219" s="44" t="str">
        <f t="shared" si="34"/>
        <v>N/A</v>
      </c>
      <c r="G219" s="47">
        <v>360.88804742000002</v>
      </c>
      <c r="H219" s="44" t="str">
        <f t="shared" si="35"/>
        <v>N/A</v>
      </c>
      <c r="I219" s="12">
        <v>-3.55</v>
      </c>
      <c r="J219" s="12">
        <v>-1.82</v>
      </c>
      <c r="K219" s="45" t="s">
        <v>739</v>
      </c>
      <c r="L219" s="9" t="str">
        <f t="shared" si="36"/>
        <v>Yes</v>
      </c>
    </row>
    <row r="220" spans="1:12" ht="25.5" x14ac:dyDescent="0.2">
      <c r="A220" s="2" t="s">
        <v>1384</v>
      </c>
      <c r="B220" s="35" t="s">
        <v>213</v>
      </c>
      <c r="C220" s="47">
        <v>6090466</v>
      </c>
      <c r="D220" s="44" t="str">
        <f t="shared" si="33"/>
        <v>N/A</v>
      </c>
      <c r="E220" s="47">
        <v>7441326</v>
      </c>
      <c r="F220" s="44" t="str">
        <f t="shared" si="34"/>
        <v>N/A</v>
      </c>
      <c r="G220" s="47">
        <v>8157632</v>
      </c>
      <c r="H220" s="44" t="str">
        <f t="shared" si="35"/>
        <v>N/A</v>
      </c>
      <c r="I220" s="12">
        <v>22.18</v>
      </c>
      <c r="J220" s="12">
        <v>9.6259999999999994</v>
      </c>
      <c r="K220" s="45" t="s">
        <v>739</v>
      </c>
      <c r="L220" s="9" t="str">
        <f t="shared" si="36"/>
        <v>Yes</v>
      </c>
    </row>
    <row r="221" spans="1:12" x14ac:dyDescent="0.2">
      <c r="A221" s="4" t="s">
        <v>517</v>
      </c>
      <c r="B221" s="35" t="s">
        <v>213</v>
      </c>
      <c r="C221" s="36">
        <v>10681</v>
      </c>
      <c r="D221" s="44" t="str">
        <f t="shared" si="33"/>
        <v>N/A</v>
      </c>
      <c r="E221" s="36">
        <v>11733</v>
      </c>
      <c r="F221" s="44" t="str">
        <f t="shared" si="34"/>
        <v>N/A</v>
      </c>
      <c r="G221" s="36">
        <v>12852</v>
      </c>
      <c r="H221" s="44" t="str">
        <f t="shared" si="35"/>
        <v>N/A</v>
      </c>
      <c r="I221" s="12">
        <v>9.8490000000000002</v>
      </c>
      <c r="J221" s="12">
        <v>9.5370000000000008</v>
      </c>
      <c r="K221" s="45" t="s">
        <v>739</v>
      </c>
      <c r="L221" s="9" t="str">
        <f t="shared" si="36"/>
        <v>Yes</v>
      </c>
    </row>
    <row r="222" spans="1:12" ht="25.5" x14ac:dyDescent="0.2">
      <c r="A222" s="2" t="s">
        <v>1385</v>
      </c>
      <c r="B222" s="35" t="s">
        <v>213</v>
      </c>
      <c r="C222" s="47">
        <v>570.21496115000002</v>
      </c>
      <c r="D222" s="44" t="str">
        <f t="shared" si="33"/>
        <v>N/A</v>
      </c>
      <c r="E222" s="47">
        <v>634.22193812</v>
      </c>
      <c r="F222" s="44" t="str">
        <f t="shared" si="34"/>
        <v>N/A</v>
      </c>
      <c r="G222" s="47">
        <v>634.73638344000005</v>
      </c>
      <c r="H222" s="44" t="str">
        <f t="shared" si="35"/>
        <v>N/A</v>
      </c>
      <c r="I222" s="12">
        <v>11.23</v>
      </c>
      <c r="J222" s="12">
        <v>8.1100000000000005E-2</v>
      </c>
      <c r="K222" s="45" t="s">
        <v>739</v>
      </c>
      <c r="L222" s="9" t="str">
        <f t="shared" si="36"/>
        <v>Yes</v>
      </c>
    </row>
    <row r="223" spans="1:12" ht="25.5" x14ac:dyDescent="0.2">
      <c r="A223" s="2" t="s">
        <v>1386</v>
      </c>
      <c r="B223" s="35" t="s">
        <v>213</v>
      </c>
      <c r="C223" s="47">
        <v>0</v>
      </c>
      <c r="D223" s="44" t="str">
        <f t="shared" si="33"/>
        <v>N/A</v>
      </c>
      <c r="E223" s="47">
        <v>0</v>
      </c>
      <c r="F223" s="44" t="str">
        <f t="shared" si="34"/>
        <v>N/A</v>
      </c>
      <c r="G223" s="47">
        <v>0</v>
      </c>
      <c r="H223" s="44" t="str">
        <f t="shared" si="35"/>
        <v>N/A</v>
      </c>
      <c r="I223" s="12" t="s">
        <v>1747</v>
      </c>
      <c r="J223" s="12" t="s">
        <v>1747</v>
      </c>
      <c r="K223" s="45" t="s">
        <v>739</v>
      </c>
      <c r="L223" s="9" t="str">
        <f t="shared" si="36"/>
        <v>N/A</v>
      </c>
    </row>
    <row r="224" spans="1:12" x14ac:dyDescent="0.2">
      <c r="A224" s="2" t="s">
        <v>518</v>
      </c>
      <c r="B224" s="35" t="s">
        <v>213</v>
      </c>
      <c r="C224" s="36">
        <v>0</v>
      </c>
      <c r="D224" s="44" t="str">
        <f t="shared" si="33"/>
        <v>N/A</v>
      </c>
      <c r="E224" s="36">
        <v>0</v>
      </c>
      <c r="F224" s="44" t="str">
        <f t="shared" si="34"/>
        <v>N/A</v>
      </c>
      <c r="G224" s="36">
        <v>0</v>
      </c>
      <c r="H224" s="44" t="str">
        <f t="shared" si="35"/>
        <v>N/A</v>
      </c>
      <c r="I224" s="12" t="s">
        <v>1747</v>
      </c>
      <c r="J224" s="12" t="s">
        <v>1747</v>
      </c>
      <c r="K224" s="45" t="s">
        <v>739</v>
      </c>
      <c r="L224" s="9" t="str">
        <f t="shared" si="36"/>
        <v>N/A</v>
      </c>
    </row>
    <row r="225" spans="1:12" ht="25.5" x14ac:dyDescent="0.2">
      <c r="A225" s="2" t="s">
        <v>1387</v>
      </c>
      <c r="B225" s="35" t="s">
        <v>213</v>
      </c>
      <c r="C225" s="47" t="s">
        <v>1747</v>
      </c>
      <c r="D225" s="44" t="str">
        <f t="shared" si="33"/>
        <v>N/A</v>
      </c>
      <c r="E225" s="47" t="s">
        <v>1747</v>
      </c>
      <c r="F225" s="44" t="str">
        <f t="shared" si="34"/>
        <v>N/A</v>
      </c>
      <c r="G225" s="47" t="s">
        <v>1747</v>
      </c>
      <c r="H225" s="44" t="str">
        <f t="shared" si="35"/>
        <v>N/A</v>
      </c>
      <c r="I225" s="12" t="s">
        <v>1747</v>
      </c>
      <c r="J225" s="12" t="s">
        <v>1747</v>
      </c>
      <c r="K225" s="45" t="s">
        <v>739</v>
      </c>
      <c r="L225" s="9" t="str">
        <f t="shared" si="36"/>
        <v>N/A</v>
      </c>
    </row>
    <row r="226" spans="1:12" ht="25.5" x14ac:dyDescent="0.2">
      <c r="A226" s="2" t="s">
        <v>1388</v>
      </c>
      <c r="B226" s="35" t="s">
        <v>213</v>
      </c>
      <c r="C226" s="47">
        <v>209058769</v>
      </c>
      <c r="D226" s="44" t="str">
        <f t="shared" si="33"/>
        <v>N/A</v>
      </c>
      <c r="E226" s="47">
        <v>200960553</v>
      </c>
      <c r="F226" s="44" t="str">
        <f t="shared" si="34"/>
        <v>N/A</v>
      </c>
      <c r="G226" s="47">
        <v>211473956</v>
      </c>
      <c r="H226" s="44" t="str">
        <f t="shared" si="35"/>
        <v>N/A</v>
      </c>
      <c r="I226" s="12">
        <v>-3.87</v>
      </c>
      <c r="J226" s="12">
        <v>5.2320000000000002</v>
      </c>
      <c r="K226" s="45" t="s">
        <v>739</v>
      </c>
      <c r="L226" s="9" t="str">
        <f t="shared" si="36"/>
        <v>Yes</v>
      </c>
    </row>
    <row r="227" spans="1:12" ht="25.5" x14ac:dyDescent="0.2">
      <c r="A227" s="2" t="s">
        <v>519</v>
      </c>
      <c r="B227" s="35" t="s">
        <v>213</v>
      </c>
      <c r="C227" s="36">
        <v>8210</v>
      </c>
      <c r="D227" s="44" t="str">
        <f t="shared" si="33"/>
        <v>N/A</v>
      </c>
      <c r="E227" s="36">
        <v>8161</v>
      </c>
      <c r="F227" s="44" t="str">
        <f t="shared" si="34"/>
        <v>N/A</v>
      </c>
      <c r="G227" s="36">
        <v>9085</v>
      </c>
      <c r="H227" s="44" t="str">
        <f t="shared" si="35"/>
        <v>N/A</v>
      </c>
      <c r="I227" s="12">
        <v>-0.59699999999999998</v>
      </c>
      <c r="J227" s="12">
        <v>11.32</v>
      </c>
      <c r="K227" s="45" t="s">
        <v>739</v>
      </c>
      <c r="L227" s="9" t="str">
        <f t="shared" si="36"/>
        <v>Yes</v>
      </c>
    </row>
    <row r="228" spans="1:12" ht="25.5" x14ac:dyDescent="0.2">
      <c r="A228" s="2" t="s">
        <v>1389</v>
      </c>
      <c r="B228" s="35" t="s">
        <v>213</v>
      </c>
      <c r="C228" s="47">
        <v>25463.918269999998</v>
      </c>
      <c r="D228" s="44" t="str">
        <f t="shared" si="33"/>
        <v>N/A</v>
      </c>
      <c r="E228" s="47">
        <v>24624.501042</v>
      </c>
      <c r="F228" s="44" t="str">
        <f t="shared" si="34"/>
        <v>N/A</v>
      </c>
      <c r="G228" s="47">
        <v>23277.265382000001</v>
      </c>
      <c r="H228" s="44" t="str">
        <f t="shared" si="35"/>
        <v>N/A</v>
      </c>
      <c r="I228" s="12">
        <v>-3.3</v>
      </c>
      <c r="J228" s="12">
        <v>-5.47</v>
      </c>
      <c r="K228" s="45" t="s">
        <v>739</v>
      </c>
      <c r="L228" s="9" t="str">
        <f t="shared" si="36"/>
        <v>Yes</v>
      </c>
    </row>
    <row r="229" spans="1:12" x14ac:dyDescent="0.2">
      <c r="A229" s="2" t="s">
        <v>1390</v>
      </c>
      <c r="B229" s="35" t="s">
        <v>213</v>
      </c>
      <c r="C229" s="52">
        <v>295532300</v>
      </c>
      <c r="D229" s="44" t="str">
        <f t="shared" ref="D229:D252" si="37">IF($B229="N/A","N/A",IF(C229&gt;10,"No",IF(C229&lt;-10,"No","Yes")))</f>
        <v>N/A</v>
      </c>
      <c r="E229" s="52">
        <v>296556484</v>
      </c>
      <c r="F229" s="44" t="str">
        <f t="shared" ref="F229:F252" si="38">IF($B229="N/A","N/A",IF(E229&gt;10,"No",IF(E229&lt;-10,"No","Yes")))</f>
        <v>N/A</v>
      </c>
      <c r="G229" s="52">
        <v>319510407</v>
      </c>
      <c r="H229" s="44" t="str">
        <f t="shared" ref="H229:H252" si="39">IF($B229="N/A","N/A",IF(G229&gt;10,"No",IF(G229&lt;-10,"No","Yes")))</f>
        <v>N/A</v>
      </c>
      <c r="I229" s="12">
        <v>0.34660000000000002</v>
      </c>
      <c r="J229" s="12">
        <v>7.74</v>
      </c>
      <c r="K229" s="45" t="s">
        <v>739</v>
      </c>
      <c r="L229" s="9" t="str">
        <f t="shared" ref="L229:L252" si="40">IF(J229="Div by 0", "N/A", IF(K229="N/A","N/A", IF(J229&gt;VALUE(MID(K229,1,2)), "No", IF(J229&lt;-1*VALUE(MID(K229,1,2)), "No", "Yes"))))</f>
        <v>Yes</v>
      </c>
    </row>
    <row r="230" spans="1:12" x14ac:dyDescent="0.2">
      <c r="A230" s="4" t="s">
        <v>1391</v>
      </c>
      <c r="B230" s="35" t="s">
        <v>213</v>
      </c>
      <c r="C230" s="50">
        <v>11428</v>
      </c>
      <c r="D230" s="44" t="str">
        <f t="shared" si="37"/>
        <v>N/A</v>
      </c>
      <c r="E230" s="50">
        <v>11810</v>
      </c>
      <c r="F230" s="44" t="str">
        <f t="shared" si="38"/>
        <v>N/A</v>
      </c>
      <c r="G230" s="50">
        <v>12754</v>
      </c>
      <c r="H230" s="44" t="str">
        <f t="shared" si="39"/>
        <v>N/A</v>
      </c>
      <c r="I230" s="12">
        <v>3.343</v>
      </c>
      <c r="J230" s="12">
        <v>7.9930000000000003</v>
      </c>
      <c r="K230" s="45" t="s">
        <v>739</v>
      </c>
      <c r="L230" s="9" t="str">
        <f t="shared" si="40"/>
        <v>Yes</v>
      </c>
    </row>
    <row r="231" spans="1:12" x14ac:dyDescent="0.2">
      <c r="A231" s="4" t="s">
        <v>1392</v>
      </c>
      <c r="B231" s="35" t="s">
        <v>213</v>
      </c>
      <c r="C231" s="52">
        <v>25860.369267999999</v>
      </c>
      <c r="D231" s="44" t="str">
        <f t="shared" si="37"/>
        <v>N/A</v>
      </c>
      <c r="E231" s="52">
        <v>25110.625232999999</v>
      </c>
      <c r="F231" s="44" t="str">
        <f t="shared" si="38"/>
        <v>N/A</v>
      </c>
      <c r="G231" s="52">
        <v>25051.780383000001</v>
      </c>
      <c r="H231" s="44" t="str">
        <f t="shared" si="39"/>
        <v>N/A</v>
      </c>
      <c r="I231" s="12">
        <v>-2.9</v>
      </c>
      <c r="J231" s="12">
        <v>-0.23400000000000001</v>
      </c>
      <c r="K231" s="45" t="s">
        <v>739</v>
      </c>
      <c r="L231" s="9" t="str">
        <f t="shared" si="40"/>
        <v>Yes</v>
      </c>
    </row>
    <row r="232" spans="1:12" ht="25.5" x14ac:dyDescent="0.2">
      <c r="A232" s="4" t="s">
        <v>1393</v>
      </c>
      <c r="B232" s="35" t="s">
        <v>213</v>
      </c>
      <c r="C232" s="52">
        <v>12193.008546999999</v>
      </c>
      <c r="D232" s="44" t="str">
        <f t="shared" si="37"/>
        <v>N/A</v>
      </c>
      <c r="E232" s="52">
        <v>10629.204632999999</v>
      </c>
      <c r="F232" s="44" t="str">
        <f t="shared" si="38"/>
        <v>N/A</v>
      </c>
      <c r="G232" s="52">
        <v>10586.307971</v>
      </c>
      <c r="H232" s="44" t="str">
        <f t="shared" si="39"/>
        <v>N/A</v>
      </c>
      <c r="I232" s="12">
        <v>-12.8</v>
      </c>
      <c r="J232" s="12">
        <v>-0.40400000000000003</v>
      </c>
      <c r="K232" s="45" t="s">
        <v>739</v>
      </c>
      <c r="L232" s="9" t="str">
        <f t="shared" si="40"/>
        <v>Yes</v>
      </c>
    </row>
    <row r="233" spans="1:12" ht="25.5" x14ac:dyDescent="0.2">
      <c r="A233" s="4" t="s">
        <v>1394</v>
      </c>
      <c r="B233" s="35" t="s">
        <v>213</v>
      </c>
      <c r="C233" s="52">
        <v>26466.982736000002</v>
      </c>
      <c r="D233" s="44" t="str">
        <f t="shared" si="37"/>
        <v>N/A</v>
      </c>
      <c r="E233" s="52">
        <v>25575.143013000001</v>
      </c>
      <c r="F233" s="44" t="str">
        <f t="shared" si="38"/>
        <v>N/A</v>
      </c>
      <c r="G233" s="52">
        <v>25636.969730000001</v>
      </c>
      <c r="H233" s="44" t="str">
        <f t="shared" si="39"/>
        <v>N/A</v>
      </c>
      <c r="I233" s="12">
        <v>-3.37</v>
      </c>
      <c r="J233" s="12">
        <v>0.2417</v>
      </c>
      <c r="K233" s="45" t="s">
        <v>739</v>
      </c>
      <c r="L233" s="9" t="str">
        <f t="shared" si="40"/>
        <v>Yes</v>
      </c>
    </row>
    <row r="234" spans="1:12" x14ac:dyDescent="0.2">
      <c r="A234" s="4" t="s">
        <v>1395</v>
      </c>
      <c r="B234" s="35" t="s">
        <v>213</v>
      </c>
      <c r="C234" s="52">
        <v>19622.623348000001</v>
      </c>
      <c r="D234" s="44" t="str">
        <f t="shared" si="37"/>
        <v>N/A</v>
      </c>
      <c r="E234" s="52">
        <v>23144.875953999999</v>
      </c>
      <c r="F234" s="44" t="str">
        <f t="shared" si="38"/>
        <v>N/A</v>
      </c>
      <c r="G234" s="52">
        <v>20595.614497999999</v>
      </c>
      <c r="H234" s="44" t="str">
        <f t="shared" si="39"/>
        <v>N/A</v>
      </c>
      <c r="I234" s="12">
        <v>17.95</v>
      </c>
      <c r="J234" s="12">
        <v>-11</v>
      </c>
      <c r="K234" s="45" t="s">
        <v>739</v>
      </c>
      <c r="L234" s="9" t="str">
        <f t="shared" si="40"/>
        <v>Yes</v>
      </c>
    </row>
    <row r="235" spans="1:12" ht="25.5" x14ac:dyDescent="0.2">
      <c r="A235" s="4" t="s">
        <v>1396</v>
      </c>
      <c r="B235" s="35" t="s">
        <v>213</v>
      </c>
      <c r="C235" s="52">
        <v>6261.5833333</v>
      </c>
      <c r="D235" s="44" t="str">
        <f t="shared" si="37"/>
        <v>N/A</v>
      </c>
      <c r="E235" s="52">
        <v>1182.5</v>
      </c>
      <c r="F235" s="44" t="str">
        <f t="shared" si="38"/>
        <v>N/A</v>
      </c>
      <c r="G235" s="52">
        <v>2962.4545455000002</v>
      </c>
      <c r="H235" s="44" t="str">
        <f t="shared" si="39"/>
        <v>N/A</v>
      </c>
      <c r="I235" s="12">
        <v>-81.099999999999994</v>
      </c>
      <c r="J235" s="12">
        <v>150.5</v>
      </c>
      <c r="K235" s="45" t="s">
        <v>739</v>
      </c>
      <c r="L235" s="9" t="str">
        <f t="shared" si="40"/>
        <v>No</v>
      </c>
    </row>
    <row r="236" spans="1:12" x14ac:dyDescent="0.2">
      <c r="A236" s="4" t="s">
        <v>1397</v>
      </c>
      <c r="B236" s="35" t="s">
        <v>213</v>
      </c>
      <c r="C236" s="44">
        <v>7.7646419350000002</v>
      </c>
      <c r="D236" s="44" t="str">
        <f t="shared" si="37"/>
        <v>N/A</v>
      </c>
      <c r="E236" s="44">
        <v>7.4388546304999998</v>
      </c>
      <c r="F236" s="44" t="str">
        <f t="shared" si="38"/>
        <v>N/A</v>
      </c>
      <c r="G236" s="44">
        <v>7.6369428277000004</v>
      </c>
      <c r="H236" s="44" t="str">
        <f t="shared" si="39"/>
        <v>N/A</v>
      </c>
      <c r="I236" s="12">
        <v>-4.2</v>
      </c>
      <c r="J236" s="12">
        <v>2.6629999999999998</v>
      </c>
      <c r="K236" s="45" t="s">
        <v>739</v>
      </c>
      <c r="L236" s="9" t="str">
        <f t="shared" si="40"/>
        <v>Yes</v>
      </c>
    </row>
    <row r="237" spans="1:12" x14ac:dyDescent="0.2">
      <c r="A237" s="4" t="s">
        <v>1398</v>
      </c>
      <c r="B237" s="35" t="s">
        <v>213</v>
      </c>
      <c r="C237" s="44">
        <v>7.5289575290000004</v>
      </c>
      <c r="D237" s="44" t="str">
        <f t="shared" si="37"/>
        <v>N/A</v>
      </c>
      <c r="E237" s="44">
        <v>7.2346368715000002</v>
      </c>
      <c r="F237" s="44" t="str">
        <f t="shared" si="38"/>
        <v>N/A</v>
      </c>
      <c r="G237" s="44">
        <v>7.1097372488000001</v>
      </c>
      <c r="H237" s="44" t="str">
        <f t="shared" si="39"/>
        <v>N/A</v>
      </c>
      <c r="I237" s="12">
        <v>-3.91</v>
      </c>
      <c r="J237" s="12">
        <v>-1.73</v>
      </c>
      <c r="K237" s="45" t="s">
        <v>739</v>
      </c>
      <c r="L237" s="9" t="str">
        <f t="shared" si="40"/>
        <v>Yes</v>
      </c>
    </row>
    <row r="238" spans="1:12" x14ac:dyDescent="0.2">
      <c r="A238" s="59" t="s">
        <v>1399</v>
      </c>
      <c r="B238" s="35" t="s">
        <v>213</v>
      </c>
      <c r="C238" s="44">
        <v>16.149742290999999</v>
      </c>
      <c r="D238" s="44" t="str">
        <f t="shared" si="37"/>
        <v>N/A</v>
      </c>
      <c r="E238" s="44">
        <v>14.720310098000001</v>
      </c>
      <c r="F238" s="44" t="str">
        <f t="shared" si="38"/>
        <v>N/A</v>
      </c>
      <c r="G238" s="44">
        <v>14.086681791</v>
      </c>
      <c r="H238" s="44" t="str">
        <f t="shared" si="39"/>
        <v>N/A</v>
      </c>
      <c r="I238" s="12">
        <v>-8.85</v>
      </c>
      <c r="J238" s="12">
        <v>-4.3</v>
      </c>
      <c r="K238" s="45" t="s">
        <v>739</v>
      </c>
      <c r="L238" s="9" t="str">
        <f t="shared" si="40"/>
        <v>Yes</v>
      </c>
    </row>
    <row r="239" spans="1:12" x14ac:dyDescent="0.2">
      <c r="A239" s="59" t="s">
        <v>1400</v>
      </c>
      <c r="B239" s="35" t="s">
        <v>213</v>
      </c>
      <c r="C239" s="44">
        <v>0.87208743929999999</v>
      </c>
      <c r="D239" s="44" t="str">
        <f t="shared" si="37"/>
        <v>N/A</v>
      </c>
      <c r="E239" s="44">
        <v>0.97610044149999997</v>
      </c>
      <c r="F239" s="44" t="str">
        <f t="shared" si="38"/>
        <v>N/A</v>
      </c>
      <c r="G239" s="44">
        <v>1.1687911580000001</v>
      </c>
      <c r="H239" s="44" t="str">
        <f t="shared" si="39"/>
        <v>N/A</v>
      </c>
      <c r="I239" s="12">
        <v>11.93</v>
      </c>
      <c r="J239" s="12">
        <v>19.739999999999998</v>
      </c>
      <c r="K239" s="45" t="s">
        <v>739</v>
      </c>
      <c r="L239" s="9" t="str">
        <f t="shared" si="40"/>
        <v>Yes</v>
      </c>
    </row>
    <row r="240" spans="1:12" x14ac:dyDescent="0.2">
      <c r="A240" s="59" t="s">
        <v>1401</v>
      </c>
      <c r="B240" s="35" t="s">
        <v>213</v>
      </c>
      <c r="C240" s="44">
        <v>9.3534432400000006E-2</v>
      </c>
      <c r="D240" s="44" t="str">
        <f t="shared" si="37"/>
        <v>N/A</v>
      </c>
      <c r="E240" s="44">
        <v>5.2467863400000002E-2</v>
      </c>
      <c r="F240" s="44" t="str">
        <f t="shared" si="38"/>
        <v>N/A</v>
      </c>
      <c r="G240" s="44">
        <v>4.0748286699999997E-2</v>
      </c>
      <c r="H240" s="44" t="str">
        <f t="shared" si="39"/>
        <v>N/A</v>
      </c>
      <c r="I240" s="12">
        <v>-43.9</v>
      </c>
      <c r="J240" s="12">
        <v>-22.3</v>
      </c>
      <c r="K240" s="45" t="s">
        <v>739</v>
      </c>
      <c r="L240" s="9" t="str">
        <f t="shared" si="40"/>
        <v>Yes</v>
      </c>
    </row>
    <row r="241" spans="1:12" ht="25.5" x14ac:dyDescent="0.2">
      <c r="A241" s="59" t="s">
        <v>1402</v>
      </c>
      <c r="B241" s="35" t="s">
        <v>213</v>
      </c>
      <c r="C241" s="52">
        <v>209058769</v>
      </c>
      <c r="D241" s="44" t="str">
        <f t="shared" si="37"/>
        <v>N/A</v>
      </c>
      <c r="E241" s="52">
        <v>200960553</v>
      </c>
      <c r="F241" s="44" t="str">
        <f t="shared" si="38"/>
        <v>N/A</v>
      </c>
      <c r="G241" s="52">
        <v>211473956</v>
      </c>
      <c r="H241" s="44" t="str">
        <f t="shared" si="39"/>
        <v>N/A</v>
      </c>
      <c r="I241" s="12">
        <v>-3.87</v>
      </c>
      <c r="J241" s="12">
        <v>5.2320000000000002</v>
      </c>
      <c r="K241" s="45" t="s">
        <v>739</v>
      </c>
      <c r="L241" s="9" t="str">
        <f t="shared" si="40"/>
        <v>Yes</v>
      </c>
    </row>
    <row r="242" spans="1:12" x14ac:dyDescent="0.2">
      <c r="A242" s="59" t="s">
        <v>1403</v>
      </c>
      <c r="B242" s="35" t="s">
        <v>213</v>
      </c>
      <c r="C242" s="50">
        <v>8210</v>
      </c>
      <c r="D242" s="44" t="str">
        <f t="shared" si="37"/>
        <v>N/A</v>
      </c>
      <c r="E242" s="50">
        <v>8161</v>
      </c>
      <c r="F242" s="44" t="str">
        <f t="shared" si="38"/>
        <v>N/A</v>
      </c>
      <c r="G242" s="50">
        <v>9085</v>
      </c>
      <c r="H242" s="44" t="str">
        <f t="shared" si="39"/>
        <v>N/A</v>
      </c>
      <c r="I242" s="12">
        <v>-0.59699999999999998</v>
      </c>
      <c r="J242" s="12">
        <v>11.32</v>
      </c>
      <c r="K242" s="45" t="s">
        <v>739</v>
      </c>
      <c r="L242" s="9" t="str">
        <f t="shared" si="40"/>
        <v>Yes</v>
      </c>
    </row>
    <row r="243" spans="1:12" ht="25.5" x14ac:dyDescent="0.2">
      <c r="A243" s="59" t="s">
        <v>1404</v>
      </c>
      <c r="B243" s="35" t="s">
        <v>213</v>
      </c>
      <c r="C243" s="52">
        <v>25463.918269999998</v>
      </c>
      <c r="D243" s="44" t="str">
        <f t="shared" si="37"/>
        <v>N/A</v>
      </c>
      <c r="E243" s="52">
        <v>24624.501042</v>
      </c>
      <c r="F243" s="44" t="str">
        <f t="shared" si="38"/>
        <v>N/A</v>
      </c>
      <c r="G243" s="52">
        <v>23277.265382000001</v>
      </c>
      <c r="H243" s="44" t="str">
        <f t="shared" si="39"/>
        <v>N/A</v>
      </c>
      <c r="I243" s="12">
        <v>-3.3</v>
      </c>
      <c r="J243" s="12">
        <v>-5.47</v>
      </c>
      <c r="K243" s="45" t="s">
        <v>739</v>
      </c>
      <c r="L243" s="9" t="str">
        <f t="shared" si="40"/>
        <v>Yes</v>
      </c>
    </row>
    <row r="244" spans="1:12" ht="25.5" x14ac:dyDescent="0.2">
      <c r="A244" s="59" t="s">
        <v>1405</v>
      </c>
      <c r="B244" s="35" t="s">
        <v>213</v>
      </c>
      <c r="C244" s="52">
        <v>17271.814433</v>
      </c>
      <c r="D244" s="44" t="str">
        <f t="shared" si="37"/>
        <v>N/A</v>
      </c>
      <c r="E244" s="52">
        <v>16090.758621000001</v>
      </c>
      <c r="F244" s="44" t="str">
        <f t="shared" si="38"/>
        <v>N/A</v>
      </c>
      <c r="G244" s="52">
        <v>14604.891304000001</v>
      </c>
      <c r="H244" s="44" t="str">
        <f t="shared" si="39"/>
        <v>N/A</v>
      </c>
      <c r="I244" s="12">
        <v>-6.84</v>
      </c>
      <c r="J244" s="12">
        <v>-9.23</v>
      </c>
      <c r="K244" s="45" t="s">
        <v>739</v>
      </c>
      <c r="L244" s="9" t="str">
        <f t="shared" si="40"/>
        <v>Yes</v>
      </c>
    </row>
    <row r="245" spans="1:12" ht="25.5" x14ac:dyDescent="0.2">
      <c r="A245" s="59" t="s">
        <v>1406</v>
      </c>
      <c r="B245" s="35" t="s">
        <v>213</v>
      </c>
      <c r="C245" s="52">
        <v>25965.323009</v>
      </c>
      <c r="D245" s="44" t="str">
        <f t="shared" si="37"/>
        <v>N/A</v>
      </c>
      <c r="E245" s="52">
        <v>24978.833834000001</v>
      </c>
      <c r="F245" s="44" t="str">
        <f t="shared" si="38"/>
        <v>N/A</v>
      </c>
      <c r="G245" s="52">
        <v>23826.581134</v>
      </c>
      <c r="H245" s="44" t="str">
        <f t="shared" si="39"/>
        <v>N/A</v>
      </c>
      <c r="I245" s="12">
        <v>-3.8</v>
      </c>
      <c r="J245" s="12">
        <v>-4.6100000000000003</v>
      </c>
      <c r="K245" s="45" t="s">
        <v>739</v>
      </c>
      <c r="L245" s="9" t="str">
        <f t="shared" si="40"/>
        <v>Yes</v>
      </c>
    </row>
    <row r="246" spans="1:12" ht="25.5" x14ac:dyDescent="0.2">
      <c r="A246" s="59" t="s">
        <v>1407</v>
      </c>
      <c r="B246" s="35" t="s">
        <v>213</v>
      </c>
      <c r="C246" s="52">
        <v>17105.74221</v>
      </c>
      <c r="D246" s="44" t="str">
        <f t="shared" si="37"/>
        <v>N/A</v>
      </c>
      <c r="E246" s="52">
        <v>20203.795237999999</v>
      </c>
      <c r="F246" s="44" t="str">
        <f t="shared" si="38"/>
        <v>N/A</v>
      </c>
      <c r="G246" s="52">
        <v>16347.061338</v>
      </c>
      <c r="H246" s="44" t="str">
        <f t="shared" si="39"/>
        <v>N/A</v>
      </c>
      <c r="I246" s="12">
        <v>18.11</v>
      </c>
      <c r="J246" s="12">
        <v>-19.100000000000001</v>
      </c>
      <c r="K246" s="45" t="s">
        <v>739</v>
      </c>
      <c r="L246" s="9" t="str">
        <f t="shared" si="40"/>
        <v>Yes</v>
      </c>
    </row>
    <row r="247" spans="1:12" ht="25.5" x14ac:dyDescent="0.2">
      <c r="A247" s="59" t="s">
        <v>1408</v>
      </c>
      <c r="B247" s="35" t="s">
        <v>213</v>
      </c>
      <c r="C247" s="52">
        <v>12708</v>
      </c>
      <c r="D247" s="44" t="str">
        <f t="shared" si="37"/>
        <v>N/A</v>
      </c>
      <c r="E247" s="52">
        <v>2392.6</v>
      </c>
      <c r="F247" s="44" t="str">
        <f t="shared" si="38"/>
        <v>N/A</v>
      </c>
      <c r="G247" s="52">
        <v>4133.8333333</v>
      </c>
      <c r="H247" s="44" t="str">
        <f t="shared" si="39"/>
        <v>N/A</v>
      </c>
      <c r="I247" s="12">
        <v>-81.2</v>
      </c>
      <c r="J247" s="12">
        <v>72.78</v>
      </c>
      <c r="K247" s="45" t="s">
        <v>739</v>
      </c>
      <c r="L247" s="9" t="str">
        <f t="shared" si="40"/>
        <v>No</v>
      </c>
    </row>
    <row r="248" spans="1:12" ht="25.5" x14ac:dyDescent="0.2">
      <c r="A248" s="59" t="s">
        <v>1409</v>
      </c>
      <c r="B248" s="35" t="s">
        <v>213</v>
      </c>
      <c r="C248" s="44">
        <v>5.5782035603000004</v>
      </c>
      <c r="D248" s="44" t="str">
        <f t="shared" si="37"/>
        <v>N/A</v>
      </c>
      <c r="E248" s="44">
        <v>5.1404312142000004</v>
      </c>
      <c r="F248" s="44" t="str">
        <f t="shared" si="38"/>
        <v>N/A</v>
      </c>
      <c r="G248" s="44">
        <v>5.4399894612999997</v>
      </c>
      <c r="H248" s="44" t="str">
        <f t="shared" si="39"/>
        <v>N/A</v>
      </c>
      <c r="I248" s="12">
        <v>-7.85</v>
      </c>
      <c r="J248" s="12">
        <v>5.827</v>
      </c>
      <c r="K248" s="45" t="s">
        <v>739</v>
      </c>
      <c r="L248" s="9" t="str">
        <f t="shared" si="40"/>
        <v>Yes</v>
      </c>
    </row>
    <row r="249" spans="1:12" ht="25.5" x14ac:dyDescent="0.2">
      <c r="A249" s="59" t="s">
        <v>1410</v>
      </c>
      <c r="B249" s="35" t="s">
        <v>213</v>
      </c>
      <c r="C249" s="44">
        <v>3.1209781209999998</v>
      </c>
      <c r="D249" s="44" t="str">
        <f t="shared" si="37"/>
        <v>N/A</v>
      </c>
      <c r="E249" s="44">
        <v>2.4301675978000001</v>
      </c>
      <c r="F249" s="44" t="str">
        <f t="shared" si="38"/>
        <v>N/A</v>
      </c>
      <c r="G249" s="44">
        <v>2.3699124163</v>
      </c>
      <c r="H249" s="44" t="str">
        <f t="shared" si="39"/>
        <v>N/A</v>
      </c>
      <c r="I249" s="12">
        <v>-22.1</v>
      </c>
      <c r="J249" s="12">
        <v>-2.48</v>
      </c>
      <c r="K249" s="45" t="s">
        <v>739</v>
      </c>
      <c r="L249" s="9" t="str">
        <f t="shared" si="40"/>
        <v>Yes</v>
      </c>
    </row>
    <row r="250" spans="1:12" ht="25.5" x14ac:dyDescent="0.2">
      <c r="A250" s="59" t="s">
        <v>1411</v>
      </c>
      <c r="B250" s="35" t="s">
        <v>213</v>
      </c>
      <c r="C250" s="44">
        <v>11.678271090999999</v>
      </c>
      <c r="D250" s="44" t="str">
        <f t="shared" si="37"/>
        <v>N/A</v>
      </c>
      <c r="E250" s="44">
        <v>10.223885584</v>
      </c>
      <c r="F250" s="44" t="str">
        <f t="shared" si="38"/>
        <v>N/A</v>
      </c>
      <c r="G250" s="44">
        <v>10.035276092</v>
      </c>
      <c r="H250" s="44" t="str">
        <f t="shared" si="39"/>
        <v>N/A</v>
      </c>
      <c r="I250" s="12">
        <v>-12.5</v>
      </c>
      <c r="J250" s="12">
        <v>-1.84</v>
      </c>
      <c r="K250" s="45" t="s">
        <v>739</v>
      </c>
      <c r="L250" s="9" t="str">
        <f t="shared" si="40"/>
        <v>Yes</v>
      </c>
    </row>
    <row r="251" spans="1:12" ht="25.5" x14ac:dyDescent="0.2">
      <c r="A251" s="59" t="s">
        <v>1412</v>
      </c>
      <c r="B251" s="35" t="s">
        <v>213</v>
      </c>
      <c r="C251" s="44">
        <v>0.67807679750000005</v>
      </c>
      <c r="D251" s="44" t="str">
        <f t="shared" si="37"/>
        <v>N/A</v>
      </c>
      <c r="E251" s="44">
        <v>0.78237058289999994</v>
      </c>
      <c r="F251" s="44" t="str">
        <f t="shared" si="38"/>
        <v>N/A</v>
      </c>
      <c r="G251" s="44">
        <v>1.0359302190999999</v>
      </c>
      <c r="H251" s="44" t="str">
        <f t="shared" si="39"/>
        <v>N/A</v>
      </c>
      <c r="I251" s="12">
        <v>15.38</v>
      </c>
      <c r="J251" s="12">
        <v>32.409999999999997</v>
      </c>
      <c r="K251" s="45" t="s">
        <v>739</v>
      </c>
      <c r="L251" s="9" t="str">
        <f t="shared" si="40"/>
        <v>No</v>
      </c>
    </row>
    <row r="252" spans="1:12" ht="25.5" x14ac:dyDescent="0.2">
      <c r="A252" s="59" t="s">
        <v>1413</v>
      </c>
      <c r="B252" s="35" t="s">
        <v>213</v>
      </c>
      <c r="C252" s="44">
        <v>4.2869948200000001E-2</v>
      </c>
      <c r="D252" s="44" t="str">
        <f t="shared" si="37"/>
        <v>N/A</v>
      </c>
      <c r="E252" s="44">
        <v>1.8738522699999999E-2</v>
      </c>
      <c r="F252" s="44" t="str">
        <f t="shared" si="38"/>
        <v>N/A</v>
      </c>
      <c r="G252" s="44">
        <v>2.2226338200000001E-2</v>
      </c>
      <c r="H252" s="44" t="str">
        <f t="shared" si="39"/>
        <v>N/A</v>
      </c>
      <c r="I252" s="12">
        <v>-56.3</v>
      </c>
      <c r="J252" s="12">
        <v>18.61</v>
      </c>
      <c r="K252" s="45" t="s">
        <v>739</v>
      </c>
      <c r="L252" s="9" t="str">
        <f t="shared" si="40"/>
        <v>Yes</v>
      </c>
    </row>
    <row r="253" spans="1:12" x14ac:dyDescent="0.2">
      <c r="A253" s="167" t="s">
        <v>1647</v>
      </c>
      <c r="B253" s="168"/>
      <c r="C253" s="168"/>
      <c r="D253" s="168"/>
      <c r="E253" s="168"/>
      <c r="F253" s="168"/>
      <c r="G253" s="168"/>
      <c r="H253" s="168"/>
      <c r="I253" s="168"/>
      <c r="J253" s="168"/>
      <c r="K253" s="168"/>
      <c r="L253" s="169"/>
    </row>
    <row r="254" spans="1:12" x14ac:dyDescent="0.2">
      <c r="A254" s="157" t="s">
        <v>1645</v>
      </c>
      <c r="B254" s="158"/>
      <c r="C254" s="158"/>
      <c r="D254" s="158"/>
      <c r="E254" s="158"/>
      <c r="F254" s="158"/>
      <c r="G254" s="158"/>
      <c r="H254" s="158"/>
      <c r="I254" s="158"/>
      <c r="J254" s="158"/>
      <c r="K254" s="158"/>
      <c r="L254" s="159"/>
    </row>
    <row r="255" spans="1:12" s="21" customFormat="1" x14ac:dyDescent="0.2">
      <c r="A255" s="160" t="s">
        <v>1743</v>
      </c>
      <c r="B255" s="160"/>
      <c r="C255" s="160"/>
      <c r="D255" s="160"/>
      <c r="E255" s="160"/>
      <c r="F255" s="160"/>
      <c r="G255" s="160"/>
      <c r="H255" s="160"/>
      <c r="I255" s="160"/>
      <c r="J255" s="160"/>
      <c r="K255" s="160"/>
      <c r="L255" s="161"/>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1609</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6" t="s">
        <v>5</v>
      </c>
      <c r="B6" s="35" t="s">
        <v>213</v>
      </c>
      <c r="C6" s="36">
        <v>129453</v>
      </c>
      <c r="D6" s="44" t="str">
        <f t="shared" ref="D6:D37" si="0">IF($B6="N/A","N/A",IF(C6&gt;10,"No",IF(C6&lt;-10,"No","Yes")))</f>
        <v>N/A</v>
      </c>
      <c r="E6" s="36">
        <v>138398</v>
      </c>
      <c r="F6" s="44" t="str">
        <f t="shared" ref="F6:F37" si="1">IF($B6="N/A","N/A",IF(E6&gt;10,"No",IF(E6&lt;-10,"No","Yes")))</f>
        <v>N/A</v>
      </c>
      <c r="G6" s="36">
        <v>154167</v>
      </c>
      <c r="H6" s="44" t="str">
        <f t="shared" ref="H6:H37" si="2">IF($B6="N/A","N/A",IF(G6&gt;10,"No",IF(G6&lt;-10,"No","Yes")))</f>
        <v>N/A</v>
      </c>
      <c r="I6" s="12">
        <v>6.91</v>
      </c>
      <c r="J6" s="12">
        <v>11.39</v>
      </c>
      <c r="K6" s="45" t="s">
        <v>739</v>
      </c>
      <c r="L6" s="9" t="str">
        <f t="shared" ref="L6:L39" si="3">IF(J6="Div by 0", "N/A", IF(K6="N/A","N/A", IF(J6&gt;VALUE(MID(K6,1,2)), "No", IF(J6&lt;-1*VALUE(MID(K6,1,2)), "No", "Yes"))))</f>
        <v>Yes</v>
      </c>
    </row>
    <row r="7" spans="1:12" x14ac:dyDescent="0.2">
      <c r="A7" s="46" t="s">
        <v>6</v>
      </c>
      <c r="B7" s="35" t="s">
        <v>213</v>
      </c>
      <c r="C7" s="36">
        <v>113824</v>
      </c>
      <c r="D7" s="44" t="str">
        <f t="shared" si="0"/>
        <v>N/A</v>
      </c>
      <c r="E7" s="36">
        <v>120251</v>
      </c>
      <c r="F7" s="44" t="str">
        <f t="shared" si="1"/>
        <v>N/A</v>
      </c>
      <c r="G7" s="36">
        <v>130883</v>
      </c>
      <c r="H7" s="44" t="str">
        <f t="shared" si="2"/>
        <v>N/A</v>
      </c>
      <c r="I7" s="12">
        <v>5.6459999999999999</v>
      </c>
      <c r="J7" s="12">
        <v>8.8420000000000005</v>
      </c>
      <c r="K7" s="45" t="s">
        <v>739</v>
      </c>
      <c r="L7" s="9" t="str">
        <f t="shared" si="3"/>
        <v>Yes</v>
      </c>
    </row>
    <row r="8" spans="1:12" x14ac:dyDescent="0.2">
      <c r="A8" s="46" t="s">
        <v>360</v>
      </c>
      <c r="B8" s="35" t="s">
        <v>213</v>
      </c>
      <c r="C8" s="8">
        <v>87.926892386000006</v>
      </c>
      <c r="D8" s="44" t="str">
        <f t="shared" si="0"/>
        <v>N/A</v>
      </c>
      <c r="E8" s="8">
        <v>86.887816298000004</v>
      </c>
      <c r="F8" s="44" t="str">
        <f t="shared" si="1"/>
        <v>N/A</v>
      </c>
      <c r="G8" s="8">
        <v>84.896897519999996</v>
      </c>
      <c r="H8" s="44" t="str">
        <f t="shared" si="2"/>
        <v>N/A</v>
      </c>
      <c r="I8" s="12">
        <v>-1.18</v>
      </c>
      <c r="J8" s="12">
        <v>-2.29</v>
      </c>
      <c r="K8" s="45" t="s">
        <v>739</v>
      </c>
      <c r="L8" s="9" t="str">
        <f t="shared" si="3"/>
        <v>Yes</v>
      </c>
    </row>
    <row r="9" spans="1:12" x14ac:dyDescent="0.2">
      <c r="A9" s="4" t="s">
        <v>88</v>
      </c>
      <c r="B9" s="48" t="s">
        <v>213</v>
      </c>
      <c r="C9" s="1">
        <v>115744.2</v>
      </c>
      <c r="D9" s="11" t="str">
        <f t="shared" si="0"/>
        <v>N/A</v>
      </c>
      <c r="E9" s="1">
        <v>121054.1</v>
      </c>
      <c r="F9" s="11" t="str">
        <f t="shared" si="1"/>
        <v>N/A</v>
      </c>
      <c r="G9" s="1">
        <v>135080.29999999999</v>
      </c>
      <c r="H9" s="11" t="str">
        <f t="shared" si="2"/>
        <v>N/A</v>
      </c>
      <c r="I9" s="12">
        <v>4.5880000000000001</v>
      </c>
      <c r="J9" s="12">
        <v>11.59</v>
      </c>
      <c r="K9" s="48" t="s">
        <v>739</v>
      </c>
      <c r="L9" s="9" t="str">
        <f t="shared" si="3"/>
        <v>Yes</v>
      </c>
    </row>
    <row r="10" spans="1:12" x14ac:dyDescent="0.2">
      <c r="A10" s="4" t="s">
        <v>1414</v>
      </c>
      <c r="B10" s="35" t="s">
        <v>213</v>
      </c>
      <c r="C10" s="8">
        <v>7.9526932554999998</v>
      </c>
      <c r="D10" s="44" t="str">
        <f t="shared" si="0"/>
        <v>N/A</v>
      </c>
      <c r="E10" s="8">
        <v>9.5362649748999999</v>
      </c>
      <c r="F10" s="44" t="str">
        <f t="shared" si="1"/>
        <v>N/A</v>
      </c>
      <c r="G10" s="8">
        <v>10.085816031</v>
      </c>
      <c r="H10" s="44" t="str">
        <f t="shared" si="2"/>
        <v>N/A</v>
      </c>
      <c r="I10" s="12">
        <v>19.91</v>
      </c>
      <c r="J10" s="12">
        <v>5.7629999999999999</v>
      </c>
      <c r="K10" s="45" t="s">
        <v>739</v>
      </c>
      <c r="L10" s="9" t="str">
        <f t="shared" si="3"/>
        <v>Yes</v>
      </c>
    </row>
    <row r="11" spans="1:12" x14ac:dyDescent="0.2">
      <c r="A11" s="4" t="s">
        <v>1415</v>
      </c>
      <c r="B11" s="35" t="s">
        <v>213</v>
      </c>
      <c r="C11" s="8">
        <v>7.6707376421999998</v>
      </c>
      <c r="D11" s="44" t="str">
        <f t="shared" si="0"/>
        <v>N/A</v>
      </c>
      <c r="E11" s="8">
        <v>7.3657133773999997</v>
      </c>
      <c r="F11" s="44" t="str">
        <f t="shared" si="1"/>
        <v>N/A</v>
      </c>
      <c r="G11" s="8">
        <v>7.9718746553999997</v>
      </c>
      <c r="H11" s="44" t="str">
        <f t="shared" si="2"/>
        <v>N/A</v>
      </c>
      <c r="I11" s="12">
        <v>-3.98</v>
      </c>
      <c r="J11" s="12">
        <v>8.2289999999999992</v>
      </c>
      <c r="K11" s="45" t="s">
        <v>739</v>
      </c>
      <c r="L11" s="9" t="str">
        <f t="shared" si="3"/>
        <v>Yes</v>
      </c>
    </row>
    <row r="12" spans="1:12" x14ac:dyDescent="0.2">
      <c r="A12" s="4" t="s">
        <v>1416</v>
      </c>
      <c r="B12" s="35" t="s">
        <v>213</v>
      </c>
      <c r="C12" s="8">
        <v>42.866522985000003</v>
      </c>
      <c r="D12" s="44" t="str">
        <f t="shared" si="0"/>
        <v>N/A</v>
      </c>
      <c r="E12" s="8">
        <v>41.632827063999997</v>
      </c>
      <c r="F12" s="44" t="str">
        <f t="shared" si="1"/>
        <v>N/A</v>
      </c>
      <c r="G12" s="8">
        <v>40.264129158999999</v>
      </c>
      <c r="H12" s="44" t="str">
        <f t="shared" si="2"/>
        <v>N/A</v>
      </c>
      <c r="I12" s="12">
        <v>-2.88</v>
      </c>
      <c r="J12" s="12">
        <v>-3.29</v>
      </c>
      <c r="K12" s="45" t="s">
        <v>739</v>
      </c>
      <c r="L12" s="9" t="str">
        <f t="shared" si="3"/>
        <v>Yes</v>
      </c>
    </row>
    <row r="13" spans="1:12" x14ac:dyDescent="0.2">
      <c r="A13" s="4" t="s">
        <v>1417</v>
      </c>
      <c r="B13" s="35" t="s">
        <v>213</v>
      </c>
      <c r="C13" s="8">
        <v>5.5610916702999997</v>
      </c>
      <c r="D13" s="44" t="str">
        <f t="shared" si="0"/>
        <v>N/A</v>
      </c>
      <c r="E13" s="8">
        <v>5.3172733709999997</v>
      </c>
      <c r="F13" s="44" t="str">
        <f t="shared" si="1"/>
        <v>N/A</v>
      </c>
      <c r="G13" s="8">
        <v>6.0415004508000001</v>
      </c>
      <c r="H13" s="44" t="str">
        <f t="shared" si="2"/>
        <v>N/A</v>
      </c>
      <c r="I13" s="12">
        <v>-4.38</v>
      </c>
      <c r="J13" s="12">
        <v>13.62</v>
      </c>
      <c r="K13" s="45" t="s">
        <v>739</v>
      </c>
      <c r="L13" s="9" t="str">
        <f t="shared" si="3"/>
        <v>Yes</v>
      </c>
    </row>
    <row r="14" spans="1:12" x14ac:dyDescent="0.2">
      <c r="A14" s="4" t="s">
        <v>1418</v>
      </c>
      <c r="B14" s="35" t="s">
        <v>213</v>
      </c>
      <c r="C14" s="8">
        <v>7.2899044441000003</v>
      </c>
      <c r="D14" s="44" t="str">
        <f t="shared" si="0"/>
        <v>N/A</v>
      </c>
      <c r="E14" s="8">
        <v>7.7147068598999997</v>
      </c>
      <c r="F14" s="44" t="str">
        <f t="shared" si="1"/>
        <v>N/A</v>
      </c>
      <c r="G14" s="8">
        <v>7.2914436941999998</v>
      </c>
      <c r="H14" s="44" t="str">
        <f t="shared" si="2"/>
        <v>N/A</v>
      </c>
      <c r="I14" s="12">
        <v>5.827</v>
      </c>
      <c r="J14" s="12">
        <v>-5.49</v>
      </c>
      <c r="K14" s="45" t="s">
        <v>739</v>
      </c>
      <c r="L14" s="9" t="str">
        <f t="shared" si="3"/>
        <v>Yes</v>
      </c>
    </row>
    <row r="15" spans="1:12" x14ac:dyDescent="0.2">
      <c r="A15" s="4" t="s">
        <v>1419</v>
      </c>
      <c r="B15" s="35" t="s">
        <v>213</v>
      </c>
      <c r="C15" s="8">
        <v>0</v>
      </c>
      <c r="D15" s="44" t="str">
        <f t="shared" si="0"/>
        <v>N/A</v>
      </c>
      <c r="E15" s="8">
        <v>0</v>
      </c>
      <c r="F15" s="44" t="str">
        <f t="shared" si="1"/>
        <v>N/A</v>
      </c>
      <c r="G15" s="8">
        <v>0</v>
      </c>
      <c r="H15" s="44" t="str">
        <f t="shared" si="2"/>
        <v>N/A</v>
      </c>
      <c r="I15" s="12" t="s">
        <v>1747</v>
      </c>
      <c r="J15" s="12" t="s">
        <v>1747</v>
      </c>
      <c r="K15" s="45" t="s">
        <v>739</v>
      </c>
      <c r="L15" s="9" t="str">
        <f t="shared" si="3"/>
        <v>N/A</v>
      </c>
    </row>
    <row r="16" spans="1:12" x14ac:dyDescent="0.2">
      <c r="A16" s="4" t="s">
        <v>1420</v>
      </c>
      <c r="B16" s="35" t="s">
        <v>213</v>
      </c>
      <c r="C16" s="8">
        <v>0.33293936800000001</v>
      </c>
      <c r="D16" s="44" t="str">
        <f t="shared" si="0"/>
        <v>N/A</v>
      </c>
      <c r="E16" s="8">
        <v>0.35910923569999997</v>
      </c>
      <c r="F16" s="44" t="str">
        <f t="shared" si="1"/>
        <v>N/A</v>
      </c>
      <c r="G16" s="8">
        <v>0.4787016677</v>
      </c>
      <c r="H16" s="44" t="str">
        <f t="shared" si="2"/>
        <v>N/A</v>
      </c>
      <c r="I16" s="12">
        <v>7.86</v>
      </c>
      <c r="J16" s="12">
        <v>33.299999999999997</v>
      </c>
      <c r="K16" s="45" t="s">
        <v>739</v>
      </c>
      <c r="L16" s="9" t="str">
        <f t="shared" si="3"/>
        <v>No</v>
      </c>
    </row>
    <row r="17" spans="1:12" x14ac:dyDescent="0.2">
      <c r="A17" s="4" t="s">
        <v>1421</v>
      </c>
      <c r="B17" s="35" t="s">
        <v>213</v>
      </c>
      <c r="C17" s="8">
        <v>0</v>
      </c>
      <c r="D17" s="44" t="str">
        <f t="shared" si="0"/>
        <v>N/A</v>
      </c>
      <c r="E17" s="8">
        <v>0</v>
      </c>
      <c r="F17" s="44" t="str">
        <f t="shared" si="1"/>
        <v>N/A</v>
      </c>
      <c r="G17" s="8">
        <v>0</v>
      </c>
      <c r="H17" s="44" t="str">
        <f t="shared" si="2"/>
        <v>N/A</v>
      </c>
      <c r="I17" s="12" t="s">
        <v>1747</v>
      </c>
      <c r="J17" s="12" t="s">
        <v>1747</v>
      </c>
      <c r="K17" s="45" t="s">
        <v>739</v>
      </c>
      <c r="L17" s="9" t="str">
        <f t="shared" si="3"/>
        <v>N/A</v>
      </c>
    </row>
    <row r="18" spans="1:12" x14ac:dyDescent="0.2">
      <c r="A18" s="4" t="s">
        <v>1422</v>
      </c>
      <c r="B18" s="35" t="s">
        <v>213</v>
      </c>
      <c r="C18" s="8">
        <v>28.326110634999999</v>
      </c>
      <c r="D18" s="44" t="str">
        <f t="shared" si="0"/>
        <v>N/A</v>
      </c>
      <c r="E18" s="8">
        <v>28.074105116999998</v>
      </c>
      <c r="F18" s="44" t="str">
        <f t="shared" si="1"/>
        <v>N/A</v>
      </c>
      <c r="G18" s="8">
        <v>27.866534343000001</v>
      </c>
      <c r="H18" s="44" t="str">
        <f t="shared" si="2"/>
        <v>N/A</v>
      </c>
      <c r="I18" s="12">
        <v>-0.89</v>
      </c>
      <c r="J18" s="12">
        <v>-0.73899999999999999</v>
      </c>
      <c r="K18" s="45" t="s">
        <v>739</v>
      </c>
      <c r="L18" s="9" t="str">
        <f t="shared" si="3"/>
        <v>Yes</v>
      </c>
    </row>
    <row r="19" spans="1:12" x14ac:dyDescent="0.2">
      <c r="A19" s="4" t="s">
        <v>1423</v>
      </c>
      <c r="B19" s="35" t="s">
        <v>213</v>
      </c>
      <c r="C19" s="8">
        <v>0</v>
      </c>
      <c r="D19" s="44" t="str">
        <f t="shared" si="0"/>
        <v>N/A</v>
      </c>
      <c r="E19" s="8">
        <v>0</v>
      </c>
      <c r="F19" s="44" t="str">
        <f t="shared" si="1"/>
        <v>N/A</v>
      </c>
      <c r="G19" s="8">
        <v>0</v>
      </c>
      <c r="H19" s="44" t="str">
        <f t="shared" si="2"/>
        <v>N/A</v>
      </c>
      <c r="I19" s="12" t="s">
        <v>1747</v>
      </c>
      <c r="J19" s="12" t="s">
        <v>1747</v>
      </c>
      <c r="K19" s="45" t="s">
        <v>739</v>
      </c>
      <c r="L19" s="9" t="str">
        <f t="shared" si="3"/>
        <v>N/A</v>
      </c>
    </row>
    <row r="20" spans="1:12" x14ac:dyDescent="0.2">
      <c r="A20" s="2" t="s">
        <v>975</v>
      </c>
      <c r="B20" s="35" t="s">
        <v>213</v>
      </c>
      <c r="C20" s="8">
        <v>86.435231318999996</v>
      </c>
      <c r="D20" s="44" t="str">
        <f t="shared" si="0"/>
        <v>N/A</v>
      </c>
      <c r="E20" s="8">
        <v>86.957904016000001</v>
      </c>
      <c r="F20" s="44" t="str">
        <f t="shared" si="1"/>
        <v>N/A</v>
      </c>
      <c r="G20" s="8">
        <v>85.507923226000003</v>
      </c>
      <c r="H20" s="44" t="str">
        <f t="shared" si="2"/>
        <v>N/A</v>
      </c>
      <c r="I20" s="12">
        <v>0.60470000000000002</v>
      </c>
      <c r="J20" s="12">
        <v>-1.67</v>
      </c>
      <c r="K20" s="45" t="s">
        <v>739</v>
      </c>
      <c r="L20" s="9" t="str">
        <f t="shared" si="3"/>
        <v>Yes</v>
      </c>
    </row>
    <row r="21" spans="1:12" x14ac:dyDescent="0.2">
      <c r="A21" s="2" t="s">
        <v>976</v>
      </c>
      <c r="B21" s="35" t="s">
        <v>213</v>
      </c>
      <c r="C21" s="8">
        <v>13.564768681</v>
      </c>
      <c r="D21" s="44" t="str">
        <f t="shared" si="0"/>
        <v>N/A</v>
      </c>
      <c r="E21" s="8">
        <v>13.042095983999999</v>
      </c>
      <c r="F21" s="44" t="str">
        <f t="shared" si="1"/>
        <v>N/A</v>
      </c>
      <c r="G21" s="8">
        <v>14.492076773999999</v>
      </c>
      <c r="H21" s="44" t="str">
        <f t="shared" si="2"/>
        <v>N/A</v>
      </c>
      <c r="I21" s="12">
        <v>-3.85</v>
      </c>
      <c r="J21" s="12">
        <v>11.12</v>
      </c>
      <c r="K21" s="45" t="s">
        <v>739</v>
      </c>
      <c r="L21" s="9" t="str">
        <f t="shared" si="3"/>
        <v>Yes</v>
      </c>
    </row>
    <row r="22" spans="1:12" x14ac:dyDescent="0.2">
      <c r="A22" s="3" t="s">
        <v>1730</v>
      </c>
      <c r="B22" s="35" t="s">
        <v>213</v>
      </c>
      <c r="C22" s="36">
        <v>67687</v>
      </c>
      <c r="D22" s="44" t="str">
        <f t="shared" si="0"/>
        <v>N/A</v>
      </c>
      <c r="E22" s="36">
        <v>71947</v>
      </c>
      <c r="F22" s="44" t="str">
        <f t="shared" si="1"/>
        <v>N/A</v>
      </c>
      <c r="G22" s="36">
        <v>75905</v>
      </c>
      <c r="H22" s="44" t="str">
        <f t="shared" si="2"/>
        <v>N/A</v>
      </c>
      <c r="I22" s="12">
        <v>6.2939999999999996</v>
      </c>
      <c r="J22" s="12">
        <v>5.5010000000000003</v>
      </c>
      <c r="K22" s="45" t="s">
        <v>739</v>
      </c>
      <c r="L22" s="9" t="str">
        <f t="shared" si="3"/>
        <v>Yes</v>
      </c>
    </row>
    <row r="23" spans="1:12" x14ac:dyDescent="0.2">
      <c r="A23" s="3" t="s">
        <v>991</v>
      </c>
      <c r="B23" s="35" t="s">
        <v>213</v>
      </c>
      <c r="C23" s="36">
        <v>11310</v>
      </c>
      <c r="D23" s="44" t="str">
        <f t="shared" si="0"/>
        <v>N/A</v>
      </c>
      <c r="E23" s="36">
        <v>11272</v>
      </c>
      <c r="F23" s="44" t="str">
        <f t="shared" si="1"/>
        <v>N/A</v>
      </c>
      <c r="G23" s="36">
        <v>11561</v>
      </c>
      <c r="H23" s="44" t="str">
        <f t="shared" si="2"/>
        <v>N/A</v>
      </c>
      <c r="I23" s="12">
        <v>-0.33600000000000002</v>
      </c>
      <c r="J23" s="12">
        <v>2.5640000000000001</v>
      </c>
      <c r="K23" s="45" t="s">
        <v>739</v>
      </c>
      <c r="L23" s="9" t="str">
        <f t="shared" si="3"/>
        <v>Yes</v>
      </c>
    </row>
    <row r="24" spans="1:12" x14ac:dyDescent="0.2">
      <c r="A24" s="3" t="s">
        <v>992</v>
      </c>
      <c r="B24" s="35" t="s">
        <v>213</v>
      </c>
      <c r="C24" s="36">
        <v>0</v>
      </c>
      <c r="D24" s="44" t="str">
        <f t="shared" si="0"/>
        <v>N/A</v>
      </c>
      <c r="E24" s="36">
        <v>0</v>
      </c>
      <c r="F24" s="44" t="str">
        <f t="shared" si="1"/>
        <v>N/A</v>
      </c>
      <c r="G24" s="36">
        <v>0</v>
      </c>
      <c r="H24" s="44" t="str">
        <f t="shared" si="2"/>
        <v>N/A</v>
      </c>
      <c r="I24" s="12" t="s">
        <v>1747</v>
      </c>
      <c r="J24" s="12" t="s">
        <v>1747</v>
      </c>
      <c r="K24" s="45" t="s">
        <v>739</v>
      </c>
      <c r="L24" s="9" t="str">
        <f t="shared" si="3"/>
        <v>N/A</v>
      </c>
    </row>
    <row r="25" spans="1:12" x14ac:dyDescent="0.2">
      <c r="A25" s="3" t="s">
        <v>993</v>
      </c>
      <c r="B25" s="35" t="s">
        <v>213</v>
      </c>
      <c r="C25" s="36">
        <v>6514</v>
      </c>
      <c r="D25" s="44" t="str">
        <f t="shared" si="0"/>
        <v>N/A</v>
      </c>
      <c r="E25" s="36">
        <v>6650</v>
      </c>
      <c r="F25" s="44" t="str">
        <f t="shared" si="1"/>
        <v>N/A</v>
      </c>
      <c r="G25" s="36">
        <v>7544</v>
      </c>
      <c r="H25" s="44" t="str">
        <f t="shared" si="2"/>
        <v>N/A</v>
      </c>
      <c r="I25" s="12">
        <v>2.0880000000000001</v>
      </c>
      <c r="J25" s="12">
        <v>13.44</v>
      </c>
      <c r="K25" s="45" t="s">
        <v>739</v>
      </c>
      <c r="L25" s="9" t="str">
        <f t="shared" si="3"/>
        <v>Yes</v>
      </c>
    </row>
    <row r="26" spans="1:12" x14ac:dyDescent="0.2">
      <c r="A26" s="3" t="s">
        <v>994</v>
      </c>
      <c r="B26" s="35" t="s">
        <v>213</v>
      </c>
      <c r="C26" s="36">
        <v>49863</v>
      </c>
      <c r="D26" s="44" t="str">
        <f t="shared" si="0"/>
        <v>N/A</v>
      </c>
      <c r="E26" s="36">
        <v>54025</v>
      </c>
      <c r="F26" s="44" t="str">
        <f t="shared" si="1"/>
        <v>N/A</v>
      </c>
      <c r="G26" s="36">
        <v>56800</v>
      </c>
      <c r="H26" s="44" t="str">
        <f t="shared" si="2"/>
        <v>N/A</v>
      </c>
      <c r="I26" s="12">
        <v>8.3469999999999995</v>
      </c>
      <c r="J26" s="12">
        <v>5.1369999999999996</v>
      </c>
      <c r="K26" s="45" t="s">
        <v>739</v>
      </c>
      <c r="L26" s="9" t="str">
        <f t="shared" si="3"/>
        <v>Yes</v>
      </c>
    </row>
    <row r="27" spans="1:12" x14ac:dyDescent="0.2">
      <c r="A27" s="3" t="s">
        <v>995</v>
      </c>
      <c r="B27" s="35" t="s">
        <v>213</v>
      </c>
      <c r="C27" s="36">
        <v>0</v>
      </c>
      <c r="D27" s="44" t="str">
        <f t="shared" si="0"/>
        <v>N/A</v>
      </c>
      <c r="E27" s="36">
        <v>0</v>
      </c>
      <c r="F27" s="44" t="str">
        <f t="shared" si="1"/>
        <v>N/A</v>
      </c>
      <c r="G27" s="36">
        <v>0</v>
      </c>
      <c r="H27" s="44" t="str">
        <f t="shared" si="2"/>
        <v>N/A</v>
      </c>
      <c r="I27" s="12" t="s">
        <v>1747</v>
      </c>
      <c r="J27" s="12" t="s">
        <v>1747</v>
      </c>
      <c r="K27" s="45" t="s">
        <v>739</v>
      </c>
      <c r="L27" s="9" t="str">
        <f t="shared" si="3"/>
        <v>N/A</v>
      </c>
    </row>
    <row r="28" spans="1:12" x14ac:dyDescent="0.2">
      <c r="A28" s="3" t="s">
        <v>103</v>
      </c>
      <c r="B28" s="35" t="s">
        <v>213</v>
      </c>
      <c r="C28" s="36">
        <v>61622</v>
      </c>
      <c r="D28" s="44" t="str">
        <f t="shared" si="0"/>
        <v>N/A</v>
      </c>
      <c r="E28" s="36">
        <v>66279</v>
      </c>
      <c r="F28" s="44" t="str">
        <f t="shared" si="1"/>
        <v>N/A</v>
      </c>
      <c r="G28" s="36">
        <v>78153</v>
      </c>
      <c r="H28" s="44" t="str">
        <f t="shared" si="2"/>
        <v>N/A</v>
      </c>
      <c r="I28" s="12">
        <v>7.5570000000000004</v>
      </c>
      <c r="J28" s="12">
        <v>17.920000000000002</v>
      </c>
      <c r="K28" s="45" t="s">
        <v>739</v>
      </c>
      <c r="L28" s="9" t="str">
        <f t="shared" si="3"/>
        <v>Yes</v>
      </c>
    </row>
    <row r="29" spans="1:12" x14ac:dyDescent="0.2">
      <c r="A29" s="3" t="s">
        <v>996</v>
      </c>
      <c r="B29" s="35" t="s">
        <v>213</v>
      </c>
      <c r="C29" s="36">
        <v>18983</v>
      </c>
      <c r="D29" s="44" t="str">
        <f t="shared" si="0"/>
        <v>N/A</v>
      </c>
      <c r="E29" s="36">
        <v>20035</v>
      </c>
      <c r="F29" s="44" t="str">
        <f t="shared" si="1"/>
        <v>N/A</v>
      </c>
      <c r="G29" s="36">
        <v>22662</v>
      </c>
      <c r="H29" s="44" t="str">
        <f t="shared" si="2"/>
        <v>N/A</v>
      </c>
      <c r="I29" s="12">
        <v>5.5419999999999998</v>
      </c>
      <c r="J29" s="12">
        <v>13.11</v>
      </c>
      <c r="K29" s="45" t="s">
        <v>739</v>
      </c>
      <c r="L29" s="9" t="str">
        <f t="shared" si="3"/>
        <v>Yes</v>
      </c>
    </row>
    <row r="30" spans="1:12" x14ac:dyDescent="0.2">
      <c r="A30" s="3" t="s">
        <v>997</v>
      </c>
      <c r="B30" s="35" t="s">
        <v>213</v>
      </c>
      <c r="C30" s="36">
        <v>0</v>
      </c>
      <c r="D30" s="44" t="str">
        <f t="shared" si="0"/>
        <v>N/A</v>
      </c>
      <c r="E30" s="36">
        <v>0</v>
      </c>
      <c r="F30" s="44" t="str">
        <f t="shared" si="1"/>
        <v>N/A</v>
      </c>
      <c r="G30" s="36">
        <v>0</v>
      </c>
      <c r="H30" s="44" t="str">
        <f t="shared" si="2"/>
        <v>N/A</v>
      </c>
      <c r="I30" s="12" t="s">
        <v>1747</v>
      </c>
      <c r="J30" s="12" t="s">
        <v>1747</v>
      </c>
      <c r="K30" s="45" t="s">
        <v>739</v>
      </c>
      <c r="L30" s="9" t="str">
        <f t="shared" si="3"/>
        <v>N/A</v>
      </c>
    </row>
    <row r="31" spans="1:12" x14ac:dyDescent="0.2">
      <c r="A31" s="3" t="s">
        <v>998</v>
      </c>
      <c r="B31" s="35" t="s">
        <v>213</v>
      </c>
      <c r="C31" s="36">
        <v>9829</v>
      </c>
      <c r="D31" s="44" t="str">
        <f t="shared" si="0"/>
        <v>N/A</v>
      </c>
      <c r="E31" s="36">
        <v>10078</v>
      </c>
      <c r="F31" s="44" t="str">
        <f t="shared" si="1"/>
        <v>N/A</v>
      </c>
      <c r="G31" s="36">
        <v>12529</v>
      </c>
      <c r="H31" s="44" t="str">
        <f t="shared" si="2"/>
        <v>N/A</v>
      </c>
      <c r="I31" s="12">
        <v>2.5329999999999999</v>
      </c>
      <c r="J31" s="12">
        <v>24.32</v>
      </c>
      <c r="K31" s="45" t="s">
        <v>739</v>
      </c>
      <c r="L31" s="9" t="str">
        <f t="shared" si="3"/>
        <v>Yes</v>
      </c>
    </row>
    <row r="32" spans="1:12" x14ac:dyDescent="0.2">
      <c r="A32" s="3" t="s">
        <v>999</v>
      </c>
      <c r="B32" s="35" t="s">
        <v>213</v>
      </c>
      <c r="C32" s="36">
        <v>32810</v>
      </c>
      <c r="D32" s="44" t="str">
        <f t="shared" si="0"/>
        <v>N/A</v>
      </c>
      <c r="E32" s="36">
        <v>36166</v>
      </c>
      <c r="F32" s="44" t="str">
        <f t="shared" si="1"/>
        <v>N/A</v>
      </c>
      <c r="G32" s="36">
        <v>42962</v>
      </c>
      <c r="H32" s="44" t="str">
        <f t="shared" si="2"/>
        <v>N/A</v>
      </c>
      <c r="I32" s="12">
        <v>10.23</v>
      </c>
      <c r="J32" s="12">
        <v>18.79</v>
      </c>
      <c r="K32" s="45" t="s">
        <v>739</v>
      </c>
      <c r="L32" s="9" t="str">
        <f t="shared" si="3"/>
        <v>Yes</v>
      </c>
    </row>
    <row r="33" spans="1:12" x14ac:dyDescent="0.2">
      <c r="A33" s="3" t="s">
        <v>1000</v>
      </c>
      <c r="B33" s="35" t="s">
        <v>213</v>
      </c>
      <c r="C33" s="36">
        <v>0</v>
      </c>
      <c r="D33" s="44" t="str">
        <f t="shared" si="0"/>
        <v>N/A</v>
      </c>
      <c r="E33" s="36">
        <v>0</v>
      </c>
      <c r="F33" s="44" t="str">
        <f t="shared" si="1"/>
        <v>N/A</v>
      </c>
      <c r="G33" s="36">
        <v>0</v>
      </c>
      <c r="H33" s="44" t="str">
        <f t="shared" si="2"/>
        <v>N/A</v>
      </c>
      <c r="I33" s="12" t="s">
        <v>1747</v>
      </c>
      <c r="J33" s="12" t="s">
        <v>1747</v>
      </c>
      <c r="K33" s="45" t="s">
        <v>739</v>
      </c>
      <c r="L33" s="9" t="str">
        <f t="shared" si="3"/>
        <v>N/A</v>
      </c>
    </row>
    <row r="34" spans="1:12" x14ac:dyDescent="0.2">
      <c r="A34" s="46" t="s">
        <v>84</v>
      </c>
      <c r="B34" s="35" t="s">
        <v>213</v>
      </c>
      <c r="C34" s="47">
        <v>2249789558</v>
      </c>
      <c r="D34" s="44" t="str">
        <f t="shared" si="0"/>
        <v>N/A</v>
      </c>
      <c r="E34" s="47">
        <v>2302557888</v>
      </c>
      <c r="F34" s="44" t="str">
        <f t="shared" si="1"/>
        <v>N/A</v>
      </c>
      <c r="G34" s="47">
        <v>1989764493</v>
      </c>
      <c r="H34" s="44" t="str">
        <f t="shared" si="2"/>
        <v>N/A</v>
      </c>
      <c r="I34" s="12">
        <v>2.3450000000000002</v>
      </c>
      <c r="J34" s="12">
        <v>-13.6</v>
      </c>
      <c r="K34" s="45" t="s">
        <v>739</v>
      </c>
      <c r="L34" s="9" t="str">
        <f t="shared" si="3"/>
        <v>Yes</v>
      </c>
    </row>
    <row r="35" spans="1:12" x14ac:dyDescent="0.2">
      <c r="A35" s="46" t="s">
        <v>1424</v>
      </c>
      <c r="B35" s="35" t="s">
        <v>213</v>
      </c>
      <c r="C35" s="47">
        <v>17379.199849000001</v>
      </c>
      <c r="D35" s="44" t="str">
        <f t="shared" si="0"/>
        <v>N/A</v>
      </c>
      <c r="E35" s="47">
        <v>16637.219381999999</v>
      </c>
      <c r="F35" s="44" t="str">
        <f t="shared" si="1"/>
        <v>N/A</v>
      </c>
      <c r="G35" s="47">
        <v>12906.552589000001</v>
      </c>
      <c r="H35" s="44" t="str">
        <f t="shared" si="2"/>
        <v>N/A</v>
      </c>
      <c r="I35" s="12">
        <v>-4.2699999999999996</v>
      </c>
      <c r="J35" s="12">
        <v>-22.4</v>
      </c>
      <c r="K35" s="45" t="s">
        <v>739</v>
      </c>
      <c r="L35" s="9" t="str">
        <f t="shared" si="3"/>
        <v>Yes</v>
      </c>
    </row>
    <row r="36" spans="1:12" x14ac:dyDescent="0.2">
      <c r="A36" s="46" t="s">
        <v>1425</v>
      </c>
      <c r="B36" s="35" t="s">
        <v>213</v>
      </c>
      <c r="C36" s="47">
        <v>19765.511298000001</v>
      </c>
      <c r="D36" s="44" t="str">
        <f t="shared" si="0"/>
        <v>N/A</v>
      </c>
      <c r="E36" s="47">
        <v>19147.93131</v>
      </c>
      <c r="F36" s="44" t="str">
        <f t="shared" si="1"/>
        <v>N/A</v>
      </c>
      <c r="G36" s="47">
        <v>15202.619844000001</v>
      </c>
      <c r="H36" s="44" t="str">
        <f t="shared" si="2"/>
        <v>N/A</v>
      </c>
      <c r="I36" s="12">
        <v>-3.12</v>
      </c>
      <c r="J36" s="12">
        <v>-20.6</v>
      </c>
      <c r="K36" s="45" t="s">
        <v>739</v>
      </c>
      <c r="L36" s="9" t="str">
        <f t="shared" si="3"/>
        <v>Yes</v>
      </c>
    </row>
    <row r="37" spans="1:12" x14ac:dyDescent="0.2">
      <c r="A37" s="4" t="s">
        <v>107</v>
      </c>
      <c r="B37" s="35" t="s">
        <v>213</v>
      </c>
      <c r="C37" s="47">
        <v>854445</v>
      </c>
      <c r="D37" s="44" t="str">
        <f t="shared" si="0"/>
        <v>N/A</v>
      </c>
      <c r="E37" s="47">
        <v>229103</v>
      </c>
      <c r="F37" s="44" t="str">
        <f t="shared" si="1"/>
        <v>N/A</v>
      </c>
      <c r="G37" s="47">
        <v>250625</v>
      </c>
      <c r="H37" s="44" t="str">
        <f t="shared" si="2"/>
        <v>N/A</v>
      </c>
      <c r="I37" s="12">
        <v>-73.2</v>
      </c>
      <c r="J37" s="12">
        <v>9.3940000000000001</v>
      </c>
      <c r="K37" s="45" t="s">
        <v>739</v>
      </c>
      <c r="L37" s="9" t="str">
        <f t="shared" si="3"/>
        <v>Yes</v>
      </c>
    </row>
    <row r="38" spans="1:12" x14ac:dyDescent="0.2">
      <c r="A38" s="46" t="s">
        <v>158</v>
      </c>
      <c r="B38" s="48" t="s">
        <v>217</v>
      </c>
      <c r="C38" s="1">
        <v>0</v>
      </c>
      <c r="D38" s="44" t="str">
        <f>IF($B38="N/A","N/A",IF(C38&gt;0,"No",IF(C38&lt;0,"No","Yes")))</f>
        <v>Yes</v>
      </c>
      <c r="E38" s="1">
        <v>0</v>
      </c>
      <c r="F38" s="44" t="str">
        <f>IF($B38="N/A","N/A",IF(E38&gt;0,"No",IF(E38&lt;0,"No","Yes")))</f>
        <v>Yes</v>
      </c>
      <c r="G38" s="1">
        <v>0</v>
      </c>
      <c r="H38" s="44" t="str">
        <f>IF($B38="N/A","N/A",IF(G38&gt;0,"No",IF(G38&lt;0,"No","Yes")))</f>
        <v>Yes</v>
      </c>
      <c r="I38" s="12" t="s">
        <v>1747</v>
      </c>
      <c r="J38" s="12" t="s">
        <v>1747</v>
      </c>
      <c r="K38" s="45" t="s">
        <v>739</v>
      </c>
      <c r="L38" s="9" t="str">
        <f t="shared" si="3"/>
        <v>N/A</v>
      </c>
    </row>
    <row r="39" spans="1:12" x14ac:dyDescent="0.2">
      <c r="A39" s="46" t="s">
        <v>156</v>
      </c>
      <c r="B39" s="35" t="s">
        <v>213</v>
      </c>
      <c r="C39" s="47">
        <v>0</v>
      </c>
      <c r="D39" s="44" t="str">
        <f t="shared" ref="D39:D40" si="4">IF($B39="N/A","N/A",IF(C39&gt;10,"No",IF(C39&lt;-10,"No","Yes")))</f>
        <v>N/A</v>
      </c>
      <c r="E39" s="47">
        <v>0</v>
      </c>
      <c r="F39" s="44" t="str">
        <f t="shared" ref="F39:F40" si="5">IF($B39="N/A","N/A",IF(E39&gt;10,"No",IF(E39&lt;-10,"No","Yes")))</f>
        <v>N/A</v>
      </c>
      <c r="G39" s="47">
        <v>0</v>
      </c>
      <c r="H39" s="44" t="str">
        <f t="shared" ref="H39:H40" si="6">IF($B39="N/A","N/A",IF(G39&gt;10,"No",IF(G39&lt;-10,"No","Yes")))</f>
        <v>N/A</v>
      </c>
      <c r="I39" s="12" t="s">
        <v>1747</v>
      </c>
      <c r="J39" s="12" t="s">
        <v>1747</v>
      </c>
      <c r="K39" s="45" t="s">
        <v>739</v>
      </c>
      <c r="L39" s="9" t="str">
        <f t="shared" si="3"/>
        <v>N/A</v>
      </c>
    </row>
    <row r="40" spans="1:12" x14ac:dyDescent="0.2">
      <c r="A40" s="46" t="s">
        <v>1304</v>
      </c>
      <c r="B40" s="35" t="s">
        <v>213</v>
      </c>
      <c r="C40" s="47" t="s">
        <v>1747</v>
      </c>
      <c r="D40" s="44" t="str">
        <f t="shared" si="4"/>
        <v>N/A</v>
      </c>
      <c r="E40" s="47" t="s">
        <v>1747</v>
      </c>
      <c r="F40" s="44" t="str">
        <f t="shared" si="5"/>
        <v>N/A</v>
      </c>
      <c r="G40" s="47" t="s">
        <v>1747</v>
      </c>
      <c r="H40" s="44" t="str">
        <f t="shared" si="6"/>
        <v>N/A</v>
      </c>
      <c r="I40" s="12" t="s">
        <v>1747</v>
      </c>
      <c r="J40" s="12" t="s">
        <v>1747</v>
      </c>
      <c r="K40" s="45" t="s">
        <v>739</v>
      </c>
      <c r="L40" s="9" t="str">
        <f>IF(J40="Div by 0", "N/A", IF(OR(J40="N/A",K40="N/A"),"N/A", IF(J40&gt;VALUE(MID(K40,1,2)), "No", IF(J40&lt;-1*VALUE(MID(K40,1,2)), "No", "Yes"))))</f>
        <v>N/A</v>
      </c>
    </row>
    <row r="41" spans="1:12" x14ac:dyDescent="0.2">
      <c r="A41" s="3" t="s">
        <v>1426</v>
      </c>
      <c r="B41" s="35" t="s">
        <v>213</v>
      </c>
      <c r="C41" s="47">
        <v>18148.699616999998</v>
      </c>
      <c r="D41" s="44" t="str">
        <f t="shared" ref="D41:D52" si="7">IF($B41="N/A","N/A",IF(C41&gt;10,"No",IF(C41&lt;-10,"No","Yes")))</f>
        <v>N/A</v>
      </c>
      <c r="E41" s="47">
        <v>17804.776432999999</v>
      </c>
      <c r="F41" s="44" t="str">
        <f t="shared" ref="F41:F52" si="8">IF($B41="N/A","N/A",IF(E41&gt;10,"No",IF(E41&lt;-10,"No","Yes")))</f>
        <v>N/A</v>
      </c>
      <c r="G41" s="47">
        <v>13029.222186000001</v>
      </c>
      <c r="H41" s="44" t="str">
        <f t="shared" ref="H41:H52" si="9">IF($B41="N/A","N/A",IF(G41&gt;10,"No",IF(G41&lt;-10,"No","Yes")))</f>
        <v>N/A</v>
      </c>
      <c r="I41" s="12">
        <v>-1.9</v>
      </c>
      <c r="J41" s="12">
        <v>-26.8</v>
      </c>
      <c r="K41" s="45" t="s">
        <v>739</v>
      </c>
      <c r="L41" s="9" t="str">
        <f t="shared" ref="L41:L52" si="10">IF(J41="Div by 0", "N/A", IF(K41="N/A","N/A", IF(J41&gt;VALUE(MID(K41,1,2)), "No", IF(J41&lt;-1*VALUE(MID(K41,1,2)), "No", "Yes"))))</f>
        <v>Yes</v>
      </c>
    </row>
    <row r="42" spans="1:12" x14ac:dyDescent="0.2">
      <c r="A42" s="3" t="s">
        <v>1427</v>
      </c>
      <c r="B42" s="35" t="s">
        <v>213</v>
      </c>
      <c r="C42" s="47">
        <v>9124.4492484999992</v>
      </c>
      <c r="D42" s="44" t="str">
        <f t="shared" si="7"/>
        <v>N/A</v>
      </c>
      <c r="E42" s="47">
        <v>9775.8776615000006</v>
      </c>
      <c r="F42" s="44" t="str">
        <f t="shared" si="8"/>
        <v>N/A</v>
      </c>
      <c r="G42" s="47">
        <v>9379.4062797000006</v>
      </c>
      <c r="H42" s="44" t="str">
        <f t="shared" si="9"/>
        <v>N/A</v>
      </c>
      <c r="I42" s="12">
        <v>7.1390000000000002</v>
      </c>
      <c r="J42" s="12">
        <v>-4.0599999999999996</v>
      </c>
      <c r="K42" s="45" t="s">
        <v>739</v>
      </c>
      <c r="L42" s="9" t="str">
        <f t="shared" si="10"/>
        <v>Yes</v>
      </c>
    </row>
    <row r="43" spans="1:12" x14ac:dyDescent="0.2">
      <c r="A43" s="3" t="s">
        <v>1428</v>
      </c>
      <c r="B43" s="35" t="s">
        <v>213</v>
      </c>
      <c r="C43" s="47" t="s">
        <v>1747</v>
      </c>
      <c r="D43" s="44" t="str">
        <f t="shared" si="7"/>
        <v>N/A</v>
      </c>
      <c r="E43" s="47" t="s">
        <v>1747</v>
      </c>
      <c r="F43" s="44" t="str">
        <f t="shared" si="8"/>
        <v>N/A</v>
      </c>
      <c r="G43" s="47" t="s">
        <v>1747</v>
      </c>
      <c r="H43" s="44" t="str">
        <f t="shared" si="9"/>
        <v>N/A</v>
      </c>
      <c r="I43" s="12" t="s">
        <v>1747</v>
      </c>
      <c r="J43" s="12" t="s">
        <v>1747</v>
      </c>
      <c r="K43" s="45" t="s">
        <v>739</v>
      </c>
      <c r="L43" s="9" t="str">
        <f t="shared" si="10"/>
        <v>N/A</v>
      </c>
    </row>
    <row r="44" spans="1:12" x14ac:dyDescent="0.2">
      <c r="A44" s="3" t="s">
        <v>1429</v>
      </c>
      <c r="B44" s="35" t="s">
        <v>213</v>
      </c>
      <c r="C44" s="47">
        <v>2354.8188516999999</v>
      </c>
      <c r="D44" s="44" t="str">
        <f t="shared" si="7"/>
        <v>N/A</v>
      </c>
      <c r="E44" s="47">
        <v>2931.5409023000002</v>
      </c>
      <c r="F44" s="44" t="str">
        <f t="shared" si="8"/>
        <v>N/A</v>
      </c>
      <c r="G44" s="47">
        <v>3658.8152174000002</v>
      </c>
      <c r="H44" s="44" t="str">
        <f t="shared" si="9"/>
        <v>N/A</v>
      </c>
      <c r="I44" s="12">
        <v>24.49</v>
      </c>
      <c r="J44" s="12">
        <v>24.81</v>
      </c>
      <c r="K44" s="45" t="s">
        <v>739</v>
      </c>
      <c r="L44" s="9" t="str">
        <f t="shared" si="10"/>
        <v>Yes</v>
      </c>
    </row>
    <row r="45" spans="1:12" x14ac:dyDescent="0.2">
      <c r="A45" s="3" t="s">
        <v>1430</v>
      </c>
      <c r="B45" s="35" t="s">
        <v>213</v>
      </c>
      <c r="C45" s="47">
        <v>22258.873714000001</v>
      </c>
      <c r="D45" s="44" t="str">
        <f t="shared" si="7"/>
        <v>N/A</v>
      </c>
      <c r="E45" s="47">
        <v>21310.722999000001</v>
      </c>
      <c r="F45" s="44" t="str">
        <f t="shared" si="8"/>
        <v>N/A</v>
      </c>
      <c r="G45" s="47">
        <v>15016.649507</v>
      </c>
      <c r="H45" s="44" t="str">
        <f t="shared" si="9"/>
        <v>N/A</v>
      </c>
      <c r="I45" s="12">
        <v>-4.26</v>
      </c>
      <c r="J45" s="12">
        <v>-29.5</v>
      </c>
      <c r="K45" s="45" t="s">
        <v>739</v>
      </c>
      <c r="L45" s="9" t="str">
        <f t="shared" si="10"/>
        <v>Yes</v>
      </c>
    </row>
    <row r="46" spans="1:12" x14ac:dyDescent="0.2">
      <c r="A46" s="3" t="s">
        <v>1431</v>
      </c>
      <c r="B46" s="35" t="s">
        <v>213</v>
      </c>
      <c r="C46" s="47" t="s">
        <v>1747</v>
      </c>
      <c r="D46" s="44" t="str">
        <f t="shared" si="7"/>
        <v>N/A</v>
      </c>
      <c r="E46" s="47" t="s">
        <v>1747</v>
      </c>
      <c r="F46" s="44" t="str">
        <f t="shared" si="8"/>
        <v>N/A</v>
      </c>
      <c r="G46" s="47" t="s">
        <v>1747</v>
      </c>
      <c r="H46" s="44" t="str">
        <f t="shared" si="9"/>
        <v>N/A</v>
      </c>
      <c r="I46" s="12" t="s">
        <v>1747</v>
      </c>
      <c r="J46" s="12" t="s">
        <v>1747</v>
      </c>
      <c r="K46" s="45" t="s">
        <v>739</v>
      </c>
      <c r="L46" s="9" t="str">
        <f t="shared" si="10"/>
        <v>N/A</v>
      </c>
    </row>
    <row r="47" spans="1:12" x14ac:dyDescent="0.2">
      <c r="A47" s="3" t="s">
        <v>1432</v>
      </c>
      <c r="B47" s="35" t="s">
        <v>213</v>
      </c>
      <c r="C47" s="47">
        <v>16570.806368000001</v>
      </c>
      <c r="D47" s="44" t="str">
        <f t="shared" si="7"/>
        <v>N/A</v>
      </c>
      <c r="E47" s="47">
        <v>15405.005598</v>
      </c>
      <c r="F47" s="44" t="str">
        <f t="shared" si="8"/>
        <v>N/A</v>
      </c>
      <c r="G47" s="47">
        <v>12800.810641</v>
      </c>
      <c r="H47" s="44" t="str">
        <f t="shared" si="9"/>
        <v>N/A</v>
      </c>
      <c r="I47" s="12">
        <v>-7.04</v>
      </c>
      <c r="J47" s="12">
        <v>-16.899999999999999</v>
      </c>
      <c r="K47" s="45" t="s">
        <v>739</v>
      </c>
      <c r="L47" s="9" t="str">
        <f t="shared" si="10"/>
        <v>Yes</v>
      </c>
    </row>
    <row r="48" spans="1:12" x14ac:dyDescent="0.2">
      <c r="A48" s="3" t="s">
        <v>1433</v>
      </c>
      <c r="B48" s="48" t="s">
        <v>213</v>
      </c>
      <c r="C48" s="14">
        <v>13498.978822999999</v>
      </c>
      <c r="D48" s="11" t="str">
        <f t="shared" si="7"/>
        <v>N/A</v>
      </c>
      <c r="E48" s="14">
        <v>12573.061143000001</v>
      </c>
      <c r="F48" s="11" t="str">
        <f t="shared" si="8"/>
        <v>N/A</v>
      </c>
      <c r="G48" s="14">
        <v>11894.172844000001</v>
      </c>
      <c r="H48" s="11" t="str">
        <f t="shared" si="9"/>
        <v>N/A</v>
      </c>
      <c r="I48" s="57">
        <v>-6.86</v>
      </c>
      <c r="J48" s="57">
        <v>-5.4</v>
      </c>
      <c r="K48" s="48" t="s">
        <v>739</v>
      </c>
      <c r="L48" s="9" t="str">
        <f t="shared" si="10"/>
        <v>Yes</v>
      </c>
    </row>
    <row r="49" spans="1:12" ht="25.5" x14ac:dyDescent="0.2">
      <c r="A49" s="3" t="s">
        <v>1434</v>
      </c>
      <c r="B49" s="48" t="s">
        <v>213</v>
      </c>
      <c r="C49" s="14" t="s">
        <v>1747</v>
      </c>
      <c r="D49" s="11" t="str">
        <f t="shared" si="7"/>
        <v>N/A</v>
      </c>
      <c r="E49" s="14" t="s">
        <v>1747</v>
      </c>
      <c r="F49" s="11" t="str">
        <f t="shared" si="8"/>
        <v>N/A</v>
      </c>
      <c r="G49" s="14" t="s">
        <v>1747</v>
      </c>
      <c r="H49" s="11" t="str">
        <f t="shared" si="9"/>
        <v>N/A</v>
      </c>
      <c r="I49" s="57" t="s">
        <v>1747</v>
      </c>
      <c r="J49" s="57" t="s">
        <v>1747</v>
      </c>
      <c r="K49" s="48" t="s">
        <v>739</v>
      </c>
      <c r="L49" s="9" t="str">
        <f t="shared" si="10"/>
        <v>N/A</v>
      </c>
    </row>
    <row r="50" spans="1:12" x14ac:dyDescent="0.2">
      <c r="A50" s="3" t="s">
        <v>1435</v>
      </c>
      <c r="B50" s="48" t="s">
        <v>213</v>
      </c>
      <c r="C50" s="14">
        <v>4243.6950859999997</v>
      </c>
      <c r="D50" s="11" t="str">
        <f t="shared" si="7"/>
        <v>N/A</v>
      </c>
      <c r="E50" s="14">
        <v>3836.8786466000001</v>
      </c>
      <c r="F50" s="11" t="str">
        <f t="shared" si="8"/>
        <v>N/A</v>
      </c>
      <c r="G50" s="14">
        <v>4626.8588075999996</v>
      </c>
      <c r="H50" s="11" t="str">
        <f t="shared" si="9"/>
        <v>N/A</v>
      </c>
      <c r="I50" s="57">
        <v>-9.59</v>
      </c>
      <c r="J50" s="57">
        <v>20.59</v>
      </c>
      <c r="K50" s="48" t="s">
        <v>739</v>
      </c>
      <c r="L50" s="9" t="str">
        <f t="shared" si="10"/>
        <v>Yes</v>
      </c>
    </row>
    <row r="51" spans="1:12" x14ac:dyDescent="0.2">
      <c r="A51" s="3" t="s">
        <v>1436</v>
      </c>
      <c r="B51" s="48" t="s">
        <v>213</v>
      </c>
      <c r="C51" s="14">
        <v>22040.958123</v>
      </c>
      <c r="D51" s="11" t="str">
        <f t="shared" si="7"/>
        <v>N/A</v>
      </c>
      <c r="E51" s="14">
        <v>20197.395980000001</v>
      </c>
      <c r="F51" s="11" t="str">
        <f t="shared" si="8"/>
        <v>N/A</v>
      </c>
      <c r="G51" s="14">
        <v>15662.820516</v>
      </c>
      <c r="H51" s="11" t="str">
        <f t="shared" si="9"/>
        <v>N/A</v>
      </c>
      <c r="I51" s="57">
        <v>-8.36</v>
      </c>
      <c r="J51" s="57">
        <v>-22.5</v>
      </c>
      <c r="K51" s="48" t="s">
        <v>739</v>
      </c>
      <c r="L51" s="9" t="str">
        <f t="shared" si="10"/>
        <v>Yes</v>
      </c>
    </row>
    <row r="52" spans="1:12" x14ac:dyDescent="0.2">
      <c r="A52" s="3" t="s">
        <v>1437</v>
      </c>
      <c r="B52" s="48" t="s">
        <v>213</v>
      </c>
      <c r="C52" s="14" t="s">
        <v>1747</v>
      </c>
      <c r="D52" s="11" t="str">
        <f t="shared" si="7"/>
        <v>N/A</v>
      </c>
      <c r="E52" s="14" t="s">
        <v>1747</v>
      </c>
      <c r="F52" s="11" t="str">
        <f t="shared" si="8"/>
        <v>N/A</v>
      </c>
      <c r="G52" s="14" t="s">
        <v>1747</v>
      </c>
      <c r="H52" s="11" t="str">
        <f t="shared" si="9"/>
        <v>N/A</v>
      </c>
      <c r="I52" s="57" t="s">
        <v>1747</v>
      </c>
      <c r="J52" s="57" t="s">
        <v>1747</v>
      </c>
      <c r="K52" s="48" t="s">
        <v>739</v>
      </c>
      <c r="L52" s="9" t="str">
        <f t="shared" si="10"/>
        <v>N/A</v>
      </c>
    </row>
    <row r="53" spans="1:12" x14ac:dyDescent="0.2">
      <c r="A53" s="46" t="s">
        <v>1611</v>
      </c>
      <c r="B53" s="35" t="s">
        <v>213</v>
      </c>
      <c r="C53" s="47">
        <v>31769040</v>
      </c>
      <c r="D53" s="44" t="str">
        <f t="shared" ref="D53:D122" si="11">IF($B53="N/A","N/A",IF(C53&gt;10,"No",IF(C53&lt;-10,"No","Yes")))</f>
        <v>N/A</v>
      </c>
      <c r="E53" s="47">
        <v>68205131</v>
      </c>
      <c r="F53" s="44" t="str">
        <f t="shared" ref="F53:F122" si="12">IF($B53="N/A","N/A",IF(E53&gt;10,"No",IF(E53&lt;-10,"No","Yes")))</f>
        <v>N/A</v>
      </c>
      <c r="G53" s="47">
        <v>118296336</v>
      </c>
      <c r="H53" s="44" t="str">
        <f t="shared" ref="H53:H122" si="13">IF($B53="N/A","N/A",IF(G53&gt;10,"No",IF(G53&lt;-10,"No","Yes")))</f>
        <v>N/A</v>
      </c>
      <c r="I53" s="12">
        <v>114.7</v>
      </c>
      <c r="J53" s="12">
        <v>73.44</v>
      </c>
      <c r="K53" s="45" t="s">
        <v>739</v>
      </c>
      <c r="L53" s="9" t="str">
        <f t="shared" ref="L53:L113" si="14">IF(J53="Div by 0", "N/A", IF(K53="N/A","N/A", IF(J53&gt;VALUE(MID(K53,1,2)), "No", IF(J53&lt;-1*VALUE(MID(K53,1,2)), "No", "Yes"))))</f>
        <v>No</v>
      </c>
    </row>
    <row r="54" spans="1:12" x14ac:dyDescent="0.2">
      <c r="A54" s="46" t="s">
        <v>598</v>
      </c>
      <c r="B54" s="35" t="s">
        <v>213</v>
      </c>
      <c r="C54" s="36">
        <v>10644</v>
      </c>
      <c r="D54" s="44" t="str">
        <f t="shared" si="11"/>
        <v>N/A</v>
      </c>
      <c r="E54" s="36">
        <v>22104</v>
      </c>
      <c r="F54" s="44" t="str">
        <f t="shared" si="12"/>
        <v>N/A</v>
      </c>
      <c r="G54" s="36">
        <v>31484</v>
      </c>
      <c r="H54" s="44" t="str">
        <f t="shared" si="13"/>
        <v>N/A</v>
      </c>
      <c r="I54" s="12">
        <v>107.7</v>
      </c>
      <c r="J54" s="12">
        <v>42.44</v>
      </c>
      <c r="K54" s="45" t="s">
        <v>739</v>
      </c>
      <c r="L54" s="9" t="str">
        <f t="shared" si="14"/>
        <v>No</v>
      </c>
    </row>
    <row r="55" spans="1:12" x14ac:dyDescent="0.2">
      <c r="A55" s="46" t="s">
        <v>1438</v>
      </c>
      <c r="B55" s="35" t="s">
        <v>213</v>
      </c>
      <c r="C55" s="47">
        <v>2984.6899662000001</v>
      </c>
      <c r="D55" s="44" t="str">
        <f t="shared" si="11"/>
        <v>N/A</v>
      </c>
      <c r="E55" s="47">
        <v>3085.6465346</v>
      </c>
      <c r="F55" s="44" t="str">
        <f t="shared" si="12"/>
        <v>N/A</v>
      </c>
      <c r="G55" s="47">
        <v>3757.3477321999999</v>
      </c>
      <c r="H55" s="44" t="str">
        <f t="shared" si="13"/>
        <v>N/A</v>
      </c>
      <c r="I55" s="12">
        <v>3.3820000000000001</v>
      </c>
      <c r="J55" s="12">
        <v>21.77</v>
      </c>
      <c r="K55" s="45" t="s">
        <v>739</v>
      </c>
      <c r="L55" s="9" t="str">
        <f t="shared" si="14"/>
        <v>Yes</v>
      </c>
    </row>
    <row r="56" spans="1:12" x14ac:dyDescent="0.2">
      <c r="A56" s="46" t="s">
        <v>1439</v>
      </c>
      <c r="B56" s="35" t="s">
        <v>213</v>
      </c>
      <c r="C56" s="36">
        <v>2.0941375422999999</v>
      </c>
      <c r="D56" s="44" t="str">
        <f t="shared" si="11"/>
        <v>N/A</v>
      </c>
      <c r="E56" s="36">
        <v>1.0678157799000001</v>
      </c>
      <c r="F56" s="44" t="str">
        <f t="shared" si="12"/>
        <v>N/A</v>
      </c>
      <c r="G56" s="36">
        <v>0.89054757969999998</v>
      </c>
      <c r="H56" s="44" t="str">
        <f t="shared" si="13"/>
        <v>N/A</v>
      </c>
      <c r="I56" s="12">
        <v>-49</v>
      </c>
      <c r="J56" s="12">
        <v>-16.600000000000001</v>
      </c>
      <c r="K56" s="45" t="s">
        <v>739</v>
      </c>
      <c r="L56" s="9" t="str">
        <f t="shared" si="14"/>
        <v>Yes</v>
      </c>
    </row>
    <row r="57" spans="1:12" ht="25.5" x14ac:dyDescent="0.2">
      <c r="A57" s="46" t="s">
        <v>599</v>
      </c>
      <c r="B57" s="35" t="s">
        <v>213</v>
      </c>
      <c r="C57" s="47">
        <v>7049763</v>
      </c>
      <c r="D57" s="44" t="str">
        <f t="shared" si="11"/>
        <v>N/A</v>
      </c>
      <c r="E57" s="47">
        <v>7811328</v>
      </c>
      <c r="F57" s="44" t="str">
        <f t="shared" si="12"/>
        <v>N/A</v>
      </c>
      <c r="G57" s="47">
        <v>6225577</v>
      </c>
      <c r="H57" s="44" t="str">
        <f t="shared" si="13"/>
        <v>N/A</v>
      </c>
      <c r="I57" s="12">
        <v>10.8</v>
      </c>
      <c r="J57" s="12">
        <v>-20.3</v>
      </c>
      <c r="K57" s="45" t="s">
        <v>739</v>
      </c>
      <c r="L57" s="9" t="str">
        <f t="shared" si="14"/>
        <v>Yes</v>
      </c>
    </row>
    <row r="58" spans="1:12" x14ac:dyDescent="0.2">
      <c r="A58" s="46" t="s">
        <v>600</v>
      </c>
      <c r="B58" s="35" t="s">
        <v>213</v>
      </c>
      <c r="C58" s="36">
        <v>96</v>
      </c>
      <c r="D58" s="44" t="str">
        <f t="shared" si="11"/>
        <v>N/A</v>
      </c>
      <c r="E58" s="36">
        <v>167</v>
      </c>
      <c r="F58" s="44" t="str">
        <f t="shared" si="12"/>
        <v>N/A</v>
      </c>
      <c r="G58" s="36">
        <v>188</v>
      </c>
      <c r="H58" s="44" t="str">
        <f t="shared" si="13"/>
        <v>N/A</v>
      </c>
      <c r="I58" s="12">
        <v>73.959999999999994</v>
      </c>
      <c r="J58" s="12">
        <v>12.57</v>
      </c>
      <c r="K58" s="45" t="s">
        <v>739</v>
      </c>
      <c r="L58" s="9" t="str">
        <f t="shared" si="14"/>
        <v>Yes</v>
      </c>
    </row>
    <row r="59" spans="1:12" x14ac:dyDescent="0.2">
      <c r="A59" s="46" t="s">
        <v>1440</v>
      </c>
      <c r="B59" s="35" t="s">
        <v>213</v>
      </c>
      <c r="C59" s="47">
        <v>73435.03125</v>
      </c>
      <c r="D59" s="44" t="str">
        <f t="shared" si="11"/>
        <v>N/A</v>
      </c>
      <c r="E59" s="47">
        <v>46774.419161999998</v>
      </c>
      <c r="F59" s="44" t="str">
        <f t="shared" si="12"/>
        <v>N/A</v>
      </c>
      <c r="G59" s="47">
        <v>33114.771277</v>
      </c>
      <c r="H59" s="44" t="str">
        <f t="shared" si="13"/>
        <v>N/A</v>
      </c>
      <c r="I59" s="12">
        <v>-36.299999999999997</v>
      </c>
      <c r="J59" s="12">
        <v>-29.2</v>
      </c>
      <c r="K59" s="45" t="s">
        <v>739</v>
      </c>
      <c r="L59" s="9" t="str">
        <f t="shared" si="14"/>
        <v>Yes</v>
      </c>
    </row>
    <row r="60" spans="1:12" ht="25.5" x14ac:dyDescent="0.2">
      <c r="A60" s="46" t="s">
        <v>601</v>
      </c>
      <c r="B60" s="35" t="s">
        <v>213</v>
      </c>
      <c r="C60" s="47">
        <v>121114</v>
      </c>
      <c r="D60" s="44" t="str">
        <f t="shared" si="11"/>
        <v>N/A</v>
      </c>
      <c r="E60" s="47">
        <v>65541</v>
      </c>
      <c r="F60" s="44" t="str">
        <f t="shared" si="12"/>
        <v>N/A</v>
      </c>
      <c r="G60" s="47">
        <v>221774</v>
      </c>
      <c r="H60" s="44" t="str">
        <f t="shared" si="13"/>
        <v>N/A</v>
      </c>
      <c r="I60" s="12">
        <v>-45.9</v>
      </c>
      <c r="J60" s="12">
        <v>238.4</v>
      </c>
      <c r="K60" s="45" t="s">
        <v>739</v>
      </c>
      <c r="L60" s="9" t="str">
        <f t="shared" si="14"/>
        <v>No</v>
      </c>
    </row>
    <row r="61" spans="1:12" x14ac:dyDescent="0.2">
      <c r="A61" s="4" t="s">
        <v>602</v>
      </c>
      <c r="B61" s="48" t="s">
        <v>213</v>
      </c>
      <c r="C61" s="1">
        <v>13</v>
      </c>
      <c r="D61" s="11" t="str">
        <f t="shared" si="11"/>
        <v>N/A</v>
      </c>
      <c r="E61" s="1">
        <v>11</v>
      </c>
      <c r="F61" s="11" t="str">
        <f t="shared" si="12"/>
        <v>N/A</v>
      </c>
      <c r="G61" s="1">
        <v>12</v>
      </c>
      <c r="H61" s="11" t="str">
        <f t="shared" si="13"/>
        <v>N/A</v>
      </c>
      <c r="I61" s="57">
        <v>-30.8</v>
      </c>
      <c r="J61" s="57">
        <v>33.33</v>
      </c>
      <c r="K61" s="48" t="s">
        <v>739</v>
      </c>
      <c r="L61" s="9" t="str">
        <f t="shared" si="14"/>
        <v>No</v>
      </c>
    </row>
    <row r="62" spans="1:12" ht="25.5" x14ac:dyDescent="0.2">
      <c r="A62" s="4" t="s">
        <v>1441</v>
      </c>
      <c r="B62" s="48" t="s">
        <v>213</v>
      </c>
      <c r="C62" s="14">
        <v>9316.4615384999997</v>
      </c>
      <c r="D62" s="11" t="str">
        <f t="shared" si="11"/>
        <v>N/A</v>
      </c>
      <c r="E62" s="14">
        <v>7282.3333333</v>
      </c>
      <c r="F62" s="11" t="str">
        <f t="shared" si="12"/>
        <v>N/A</v>
      </c>
      <c r="G62" s="14">
        <v>18481.166667000001</v>
      </c>
      <c r="H62" s="11" t="str">
        <f t="shared" si="13"/>
        <v>N/A</v>
      </c>
      <c r="I62" s="57">
        <v>-21.8</v>
      </c>
      <c r="J62" s="57">
        <v>153.80000000000001</v>
      </c>
      <c r="K62" s="48" t="s">
        <v>739</v>
      </c>
      <c r="L62" s="9" t="str">
        <f t="shared" si="14"/>
        <v>No</v>
      </c>
    </row>
    <row r="63" spans="1:12" x14ac:dyDescent="0.2">
      <c r="A63" s="4" t="s">
        <v>603</v>
      </c>
      <c r="B63" s="48" t="s">
        <v>213</v>
      </c>
      <c r="C63" s="14">
        <v>202709181</v>
      </c>
      <c r="D63" s="11" t="str">
        <f t="shared" si="11"/>
        <v>N/A</v>
      </c>
      <c r="E63" s="14">
        <v>194380388</v>
      </c>
      <c r="F63" s="11" t="str">
        <f t="shared" si="12"/>
        <v>N/A</v>
      </c>
      <c r="G63" s="14">
        <v>110312259</v>
      </c>
      <c r="H63" s="11" t="str">
        <f t="shared" si="13"/>
        <v>N/A</v>
      </c>
      <c r="I63" s="57">
        <v>-4.1100000000000003</v>
      </c>
      <c r="J63" s="57">
        <v>-43.2</v>
      </c>
      <c r="K63" s="48" t="s">
        <v>739</v>
      </c>
      <c r="L63" s="9" t="str">
        <f t="shared" si="14"/>
        <v>No</v>
      </c>
    </row>
    <row r="64" spans="1:12" x14ac:dyDescent="0.2">
      <c r="A64" s="4" t="s">
        <v>604</v>
      </c>
      <c r="B64" s="48" t="s">
        <v>213</v>
      </c>
      <c r="C64" s="1">
        <v>2854</v>
      </c>
      <c r="D64" s="11" t="str">
        <f t="shared" si="11"/>
        <v>N/A</v>
      </c>
      <c r="E64" s="1">
        <v>2845</v>
      </c>
      <c r="F64" s="11" t="str">
        <f t="shared" si="12"/>
        <v>N/A</v>
      </c>
      <c r="G64" s="1">
        <v>2851</v>
      </c>
      <c r="H64" s="11" t="str">
        <f t="shared" si="13"/>
        <v>N/A</v>
      </c>
      <c r="I64" s="57">
        <v>-0.315</v>
      </c>
      <c r="J64" s="57">
        <v>0.2109</v>
      </c>
      <c r="K64" s="48" t="s">
        <v>739</v>
      </c>
      <c r="L64" s="9" t="str">
        <f t="shared" si="14"/>
        <v>Yes</v>
      </c>
    </row>
    <row r="65" spans="1:12" x14ac:dyDescent="0.2">
      <c r="A65" s="4" t="s">
        <v>1442</v>
      </c>
      <c r="B65" s="48" t="s">
        <v>213</v>
      </c>
      <c r="C65" s="14">
        <v>71026.342327000006</v>
      </c>
      <c r="D65" s="11" t="str">
        <f t="shared" si="11"/>
        <v>N/A</v>
      </c>
      <c r="E65" s="14">
        <v>68323.510720999999</v>
      </c>
      <c r="F65" s="11" t="str">
        <f t="shared" si="12"/>
        <v>N/A</v>
      </c>
      <c r="G65" s="14">
        <v>38692.479481000002</v>
      </c>
      <c r="H65" s="11" t="str">
        <f t="shared" si="13"/>
        <v>N/A</v>
      </c>
      <c r="I65" s="57">
        <v>-3.81</v>
      </c>
      <c r="J65" s="57">
        <v>-43.4</v>
      </c>
      <c r="K65" s="48" t="s">
        <v>739</v>
      </c>
      <c r="L65" s="9" t="str">
        <f t="shared" si="14"/>
        <v>No</v>
      </c>
    </row>
    <row r="66" spans="1:12" x14ac:dyDescent="0.2">
      <c r="A66" s="4" t="s">
        <v>605</v>
      </c>
      <c r="B66" s="48" t="s">
        <v>213</v>
      </c>
      <c r="C66" s="14">
        <v>986979279</v>
      </c>
      <c r="D66" s="11" t="str">
        <f t="shared" si="11"/>
        <v>N/A</v>
      </c>
      <c r="E66" s="14">
        <v>1002760189</v>
      </c>
      <c r="F66" s="11" t="str">
        <f t="shared" si="12"/>
        <v>N/A</v>
      </c>
      <c r="G66" s="14">
        <v>629737522</v>
      </c>
      <c r="H66" s="11" t="str">
        <f t="shared" si="13"/>
        <v>N/A</v>
      </c>
      <c r="I66" s="57">
        <v>1.599</v>
      </c>
      <c r="J66" s="57">
        <v>-37.200000000000003</v>
      </c>
      <c r="K66" s="48" t="s">
        <v>739</v>
      </c>
      <c r="L66" s="9" t="str">
        <f t="shared" si="14"/>
        <v>No</v>
      </c>
    </row>
    <row r="67" spans="1:12" x14ac:dyDescent="0.2">
      <c r="A67" s="4" t="s">
        <v>606</v>
      </c>
      <c r="B67" s="48" t="s">
        <v>213</v>
      </c>
      <c r="C67" s="1">
        <v>33000</v>
      </c>
      <c r="D67" s="11" t="str">
        <f t="shared" si="11"/>
        <v>N/A</v>
      </c>
      <c r="E67" s="1">
        <v>33544</v>
      </c>
      <c r="F67" s="11" t="str">
        <f t="shared" si="12"/>
        <v>N/A</v>
      </c>
      <c r="G67" s="1">
        <v>33243</v>
      </c>
      <c r="H67" s="11" t="str">
        <f t="shared" si="13"/>
        <v>N/A</v>
      </c>
      <c r="I67" s="57">
        <v>1.6479999999999999</v>
      </c>
      <c r="J67" s="57">
        <v>-0.89700000000000002</v>
      </c>
      <c r="K67" s="48" t="s">
        <v>739</v>
      </c>
      <c r="L67" s="9" t="str">
        <f t="shared" si="14"/>
        <v>Yes</v>
      </c>
    </row>
    <row r="68" spans="1:12" x14ac:dyDescent="0.2">
      <c r="A68" s="4" t="s">
        <v>1443</v>
      </c>
      <c r="B68" s="48" t="s">
        <v>213</v>
      </c>
      <c r="C68" s="14">
        <v>29908.463</v>
      </c>
      <c r="D68" s="11" t="str">
        <f t="shared" si="11"/>
        <v>N/A</v>
      </c>
      <c r="E68" s="14">
        <v>29893.876370999998</v>
      </c>
      <c r="F68" s="11" t="str">
        <f t="shared" si="12"/>
        <v>N/A</v>
      </c>
      <c r="G68" s="14">
        <v>18943.462443</v>
      </c>
      <c r="H68" s="11" t="str">
        <f t="shared" si="13"/>
        <v>N/A</v>
      </c>
      <c r="I68" s="57">
        <v>-4.9000000000000002E-2</v>
      </c>
      <c r="J68" s="57">
        <v>-36.6</v>
      </c>
      <c r="K68" s="48" t="s">
        <v>739</v>
      </c>
      <c r="L68" s="9" t="str">
        <f t="shared" si="14"/>
        <v>No</v>
      </c>
    </row>
    <row r="69" spans="1:12" ht="25.5" x14ac:dyDescent="0.2">
      <c r="A69" s="4" t="s">
        <v>607</v>
      </c>
      <c r="B69" s="48" t="s">
        <v>213</v>
      </c>
      <c r="C69" s="14">
        <v>16173332</v>
      </c>
      <c r="D69" s="11" t="str">
        <f t="shared" si="11"/>
        <v>N/A</v>
      </c>
      <c r="E69" s="14">
        <v>15765445</v>
      </c>
      <c r="F69" s="11" t="str">
        <f t="shared" si="12"/>
        <v>N/A</v>
      </c>
      <c r="G69" s="14">
        <v>17127737</v>
      </c>
      <c r="H69" s="11" t="str">
        <f t="shared" si="13"/>
        <v>N/A</v>
      </c>
      <c r="I69" s="57">
        <v>-2.52</v>
      </c>
      <c r="J69" s="57">
        <v>8.641</v>
      </c>
      <c r="K69" s="48" t="s">
        <v>739</v>
      </c>
      <c r="L69" s="9" t="str">
        <f t="shared" si="14"/>
        <v>Yes</v>
      </c>
    </row>
    <row r="70" spans="1:12" x14ac:dyDescent="0.2">
      <c r="A70" s="4" t="s">
        <v>608</v>
      </c>
      <c r="B70" s="48" t="s">
        <v>213</v>
      </c>
      <c r="C70" s="1">
        <v>70810</v>
      </c>
      <c r="D70" s="11" t="str">
        <f t="shared" si="11"/>
        <v>N/A</v>
      </c>
      <c r="E70" s="1">
        <v>74953</v>
      </c>
      <c r="F70" s="11" t="str">
        <f t="shared" si="12"/>
        <v>N/A</v>
      </c>
      <c r="G70" s="1">
        <v>82618</v>
      </c>
      <c r="H70" s="11" t="str">
        <f t="shared" si="13"/>
        <v>N/A</v>
      </c>
      <c r="I70" s="57">
        <v>5.851</v>
      </c>
      <c r="J70" s="57">
        <v>10.23</v>
      </c>
      <c r="K70" s="48" t="s">
        <v>739</v>
      </c>
      <c r="L70" s="9" t="str">
        <f t="shared" si="14"/>
        <v>Yes</v>
      </c>
    </row>
    <row r="71" spans="1:12" x14ac:dyDescent="0.2">
      <c r="A71" s="4" t="s">
        <v>1444</v>
      </c>
      <c r="B71" s="48" t="s">
        <v>213</v>
      </c>
      <c r="C71" s="14">
        <v>228.40463210999999</v>
      </c>
      <c r="D71" s="11" t="str">
        <f t="shared" si="11"/>
        <v>N/A</v>
      </c>
      <c r="E71" s="14">
        <v>210.33774499</v>
      </c>
      <c r="F71" s="11" t="str">
        <f t="shared" si="12"/>
        <v>N/A</v>
      </c>
      <c r="G71" s="14">
        <v>207.31241376</v>
      </c>
      <c r="H71" s="11" t="str">
        <f t="shared" si="13"/>
        <v>N/A</v>
      </c>
      <c r="I71" s="57">
        <v>-7.91</v>
      </c>
      <c r="J71" s="57">
        <v>-1.44</v>
      </c>
      <c r="K71" s="48" t="s">
        <v>739</v>
      </c>
      <c r="L71" s="9" t="str">
        <f t="shared" si="14"/>
        <v>Yes</v>
      </c>
    </row>
    <row r="72" spans="1:12" x14ac:dyDescent="0.2">
      <c r="A72" s="4" t="s">
        <v>609</v>
      </c>
      <c r="B72" s="48" t="s">
        <v>213</v>
      </c>
      <c r="C72" s="14">
        <v>15672570</v>
      </c>
      <c r="D72" s="11" t="str">
        <f t="shared" si="11"/>
        <v>N/A</v>
      </c>
      <c r="E72" s="14">
        <v>14466085</v>
      </c>
      <c r="F72" s="11" t="str">
        <f t="shared" si="12"/>
        <v>N/A</v>
      </c>
      <c r="G72" s="14">
        <v>20746904</v>
      </c>
      <c r="H72" s="11" t="str">
        <f t="shared" si="13"/>
        <v>N/A</v>
      </c>
      <c r="I72" s="57">
        <v>-7.7</v>
      </c>
      <c r="J72" s="57">
        <v>43.42</v>
      </c>
      <c r="K72" s="48" t="s">
        <v>739</v>
      </c>
      <c r="L72" s="9" t="str">
        <f t="shared" si="14"/>
        <v>No</v>
      </c>
    </row>
    <row r="73" spans="1:12" x14ac:dyDescent="0.2">
      <c r="A73" s="4" t="s">
        <v>610</v>
      </c>
      <c r="B73" s="48" t="s">
        <v>213</v>
      </c>
      <c r="C73" s="1">
        <v>40840</v>
      </c>
      <c r="D73" s="11" t="str">
        <f t="shared" si="11"/>
        <v>N/A</v>
      </c>
      <c r="E73" s="1">
        <v>42840</v>
      </c>
      <c r="F73" s="11" t="str">
        <f t="shared" si="12"/>
        <v>N/A</v>
      </c>
      <c r="G73" s="1">
        <v>45184</v>
      </c>
      <c r="H73" s="11" t="str">
        <f t="shared" si="13"/>
        <v>N/A</v>
      </c>
      <c r="I73" s="57">
        <v>4.8970000000000002</v>
      </c>
      <c r="J73" s="57">
        <v>5.4720000000000004</v>
      </c>
      <c r="K73" s="48" t="s">
        <v>739</v>
      </c>
      <c r="L73" s="9" t="str">
        <f t="shared" si="14"/>
        <v>Yes</v>
      </c>
    </row>
    <row r="74" spans="1:12" x14ac:dyDescent="0.2">
      <c r="A74" s="4" t="s">
        <v>1445</v>
      </c>
      <c r="B74" s="48" t="s">
        <v>213</v>
      </c>
      <c r="C74" s="14">
        <v>383.75538688</v>
      </c>
      <c r="D74" s="11" t="str">
        <f t="shared" si="11"/>
        <v>N/A</v>
      </c>
      <c r="E74" s="14">
        <v>337.67705415</v>
      </c>
      <c r="F74" s="11" t="str">
        <f t="shared" si="12"/>
        <v>N/A</v>
      </c>
      <c r="G74" s="14">
        <v>459.16483711000001</v>
      </c>
      <c r="H74" s="11" t="str">
        <f t="shared" si="13"/>
        <v>N/A</v>
      </c>
      <c r="I74" s="57">
        <v>-12</v>
      </c>
      <c r="J74" s="57">
        <v>35.979999999999997</v>
      </c>
      <c r="K74" s="48" t="s">
        <v>739</v>
      </c>
      <c r="L74" s="9" t="str">
        <f t="shared" si="14"/>
        <v>No</v>
      </c>
    </row>
    <row r="75" spans="1:12" ht="25.5" x14ac:dyDescent="0.2">
      <c r="A75" s="4" t="s">
        <v>611</v>
      </c>
      <c r="B75" s="48" t="s">
        <v>213</v>
      </c>
      <c r="C75" s="14">
        <v>1385499</v>
      </c>
      <c r="D75" s="11" t="str">
        <f t="shared" si="11"/>
        <v>N/A</v>
      </c>
      <c r="E75" s="14">
        <v>1164721</v>
      </c>
      <c r="F75" s="11" t="str">
        <f t="shared" si="12"/>
        <v>N/A</v>
      </c>
      <c r="G75" s="14">
        <v>1284690</v>
      </c>
      <c r="H75" s="11" t="str">
        <f t="shared" si="13"/>
        <v>N/A</v>
      </c>
      <c r="I75" s="57">
        <v>-15.9</v>
      </c>
      <c r="J75" s="57">
        <v>10.3</v>
      </c>
      <c r="K75" s="48" t="s">
        <v>739</v>
      </c>
      <c r="L75" s="9" t="str">
        <f t="shared" si="14"/>
        <v>Yes</v>
      </c>
    </row>
    <row r="76" spans="1:12" x14ac:dyDescent="0.2">
      <c r="A76" s="46" t="s">
        <v>612</v>
      </c>
      <c r="B76" s="35" t="s">
        <v>213</v>
      </c>
      <c r="C76" s="36">
        <v>13643</v>
      </c>
      <c r="D76" s="44" t="str">
        <f t="shared" si="11"/>
        <v>N/A</v>
      </c>
      <c r="E76" s="36">
        <v>11013</v>
      </c>
      <c r="F76" s="44" t="str">
        <f t="shared" si="12"/>
        <v>N/A</v>
      </c>
      <c r="G76" s="36">
        <v>11366</v>
      </c>
      <c r="H76" s="44" t="str">
        <f t="shared" si="13"/>
        <v>N/A</v>
      </c>
      <c r="I76" s="12">
        <v>-19.3</v>
      </c>
      <c r="J76" s="12">
        <v>3.2050000000000001</v>
      </c>
      <c r="K76" s="45" t="s">
        <v>739</v>
      </c>
      <c r="L76" s="9" t="str">
        <f t="shared" si="14"/>
        <v>Yes</v>
      </c>
    </row>
    <row r="77" spans="1:12" ht="25.5" x14ac:dyDescent="0.2">
      <c r="A77" s="46" t="s">
        <v>1446</v>
      </c>
      <c r="B77" s="35" t="s">
        <v>213</v>
      </c>
      <c r="C77" s="47">
        <v>101.55383713000001</v>
      </c>
      <c r="D77" s="44" t="str">
        <f t="shared" si="11"/>
        <v>N/A</v>
      </c>
      <c r="E77" s="47">
        <v>105.75873967</v>
      </c>
      <c r="F77" s="44" t="str">
        <f t="shared" si="12"/>
        <v>N/A</v>
      </c>
      <c r="G77" s="47">
        <v>113.02920992</v>
      </c>
      <c r="H77" s="44" t="str">
        <f t="shared" si="13"/>
        <v>N/A</v>
      </c>
      <c r="I77" s="12">
        <v>4.141</v>
      </c>
      <c r="J77" s="12">
        <v>6.875</v>
      </c>
      <c r="K77" s="45" t="s">
        <v>739</v>
      </c>
      <c r="L77" s="9" t="str">
        <f t="shared" si="14"/>
        <v>Yes</v>
      </c>
    </row>
    <row r="78" spans="1:12" ht="25.5" x14ac:dyDescent="0.2">
      <c r="A78" s="46" t="s">
        <v>613</v>
      </c>
      <c r="B78" s="35" t="s">
        <v>213</v>
      </c>
      <c r="C78" s="47">
        <v>19767458</v>
      </c>
      <c r="D78" s="44" t="str">
        <f t="shared" si="11"/>
        <v>N/A</v>
      </c>
      <c r="E78" s="47">
        <v>86508776</v>
      </c>
      <c r="F78" s="44" t="str">
        <f t="shared" si="12"/>
        <v>N/A</v>
      </c>
      <c r="G78" s="47">
        <v>126453457</v>
      </c>
      <c r="H78" s="44" t="str">
        <f t="shared" si="13"/>
        <v>N/A</v>
      </c>
      <c r="I78" s="12">
        <v>337.6</v>
      </c>
      <c r="J78" s="12">
        <v>46.17</v>
      </c>
      <c r="K78" s="45" t="s">
        <v>739</v>
      </c>
      <c r="L78" s="9" t="str">
        <f t="shared" si="14"/>
        <v>No</v>
      </c>
    </row>
    <row r="79" spans="1:12" x14ac:dyDescent="0.2">
      <c r="A79" s="46" t="s">
        <v>614</v>
      </c>
      <c r="B79" s="35" t="s">
        <v>213</v>
      </c>
      <c r="C79" s="36">
        <v>20579</v>
      </c>
      <c r="D79" s="44" t="str">
        <f t="shared" si="11"/>
        <v>N/A</v>
      </c>
      <c r="E79" s="36">
        <v>37373</v>
      </c>
      <c r="F79" s="44" t="str">
        <f t="shared" si="12"/>
        <v>N/A</v>
      </c>
      <c r="G79" s="36">
        <v>48580</v>
      </c>
      <c r="H79" s="44" t="str">
        <f t="shared" si="13"/>
        <v>N/A</v>
      </c>
      <c r="I79" s="12">
        <v>81.61</v>
      </c>
      <c r="J79" s="12">
        <v>29.99</v>
      </c>
      <c r="K79" s="45" t="s">
        <v>739</v>
      </c>
      <c r="L79" s="9" t="str">
        <f t="shared" si="14"/>
        <v>Yes</v>
      </c>
    </row>
    <row r="80" spans="1:12" x14ac:dyDescent="0.2">
      <c r="A80" s="46" t="s">
        <v>1447</v>
      </c>
      <c r="B80" s="35" t="s">
        <v>213</v>
      </c>
      <c r="C80" s="47">
        <v>960.5645561</v>
      </c>
      <c r="D80" s="44" t="str">
        <f t="shared" si="11"/>
        <v>N/A</v>
      </c>
      <c r="E80" s="47">
        <v>2314.7399460000001</v>
      </c>
      <c r="F80" s="44" t="str">
        <f t="shared" si="12"/>
        <v>N/A</v>
      </c>
      <c r="G80" s="47">
        <v>2602.9941746</v>
      </c>
      <c r="H80" s="44" t="str">
        <f t="shared" si="13"/>
        <v>N/A</v>
      </c>
      <c r="I80" s="12">
        <v>141</v>
      </c>
      <c r="J80" s="12">
        <v>12.45</v>
      </c>
      <c r="K80" s="45" t="s">
        <v>739</v>
      </c>
      <c r="L80" s="9" t="str">
        <f t="shared" si="14"/>
        <v>Yes</v>
      </c>
    </row>
    <row r="81" spans="1:12" x14ac:dyDescent="0.2">
      <c r="A81" s="46" t="s">
        <v>615</v>
      </c>
      <c r="B81" s="35" t="s">
        <v>213</v>
      </c>
      <c r="C81" s="47">
        <v>217744489</v>
      </c>
      <c r="D81" s="44" t="str">
        <f t="shared" si="11"/>
        <v>N/A</v>
      </c>
      <c r="E81" s="47">
        <v>98210699</v>
      </c>
      <c r="F81" s="44" t="str">
        <f t="shared" si="12"/>
        <v>N/A</v>
      </c>
      <c r="G81" s="47">
        <v>80731716</v>
      </c>
      <c r="H81" s="44" t="str">
        <f t="shared" si="13"/>
        <v>N/A</v>
      </c>
      <c r="I81" s="12">
        <v>-54.9</v>
      </c>
      <c r="J81" s="12">
        <v>-17.8</v>
      </c>
      <c r="K81" s="45" t="s">
        <v>739</v>
      </c>
      <c r="L81" s="9" t="str">
        <f t="shared" si="14"/>
        <v>Yes</v>
      </c>
    </row>
    <row r="82" spans="1:12" x14ac:dyDescent="0.2">
      <c r="A82" s="46" t="s">
        <v>616</v>
      </c>
      <c r="B82" s="35" t="s">
        <v>213</v>
      </c>
      <c r="C82" s="36">
        <v>61239</v>
      </c>
      <c r="D82" s="44" t="str">
        <f t="shared" si="11"/>
        <v>N/A</v>
      </c>
      <c r="E82" s="36">
        <v>63410</v>
      </c>
      <c r="F82" s="44" t="str">
        <f t="shared" si="12"/>
        <v>N/A</v>
      </c>
      <c r="G82" s="36">
        <v>67357</v>
      </c>
      <c r="H82" s="44" t="str">
        <f t="shared" si="13"/>
        <v>N/A</v>
      </c>
      <c r="I82" s="12">
        <v>3.5449999999999999</v>
      </c>
      <c r="J82" s="12">
        <v>6.2249999999999996</v>
      </c>
      <c r="K82" s="45" t="s">
        <v>739</v>
      </c>
      <c r="L82" s="9" t="str">
        <f t="shared" si="14"/>
        <v>Yes</v>
      </c>
    </row>
    <row r="83" spans="1:12" x14ac:dyDescent="0.2">
      <c r="A83" s="46" t="s">
        <v>1448</v>
      </c>
      <c r="B83" s="35" t="s">
        <v>213</v>
      </c>
      <c r="C83" s="47">
        <v>3555.6506310999998</v>
      </c>
      <c r="D83" s="44" t="str">
        <f t="shared" si="11"/>
        <v>N/A</v>
      </c>
      <c r="E83" s="47">
        <v>1548.8203596000001</v>
      </c>
      <c r="F83" s="44" t="str">
        <f t="shared" si="12"/>
        <v>N/A</v>
      </c>
      <c r="G83" s="47">
        <v>1198.5646035</v>
      </c>
      <c r="H83" s="44" t="str">
        <f t="shared" si="13"/>
        <v>N/A</v>
      </c>
      <c r="I83" s="12">
        <v>-56.4</v>
      </c>
      <c r="J83" s="12">
        <v>-22.6</v>
      </c>
      <c r="K83" s="45" t="s">
        <v>739</v>
      </c>
      <c r="L83" s="9" t="str">
        <f t="shared" si="14"/>
        <v>Yes</v>
      </c>
    </row>
    <row r="84" spans="1:12" ht="25.5" x14ac:dyDescent="0.2">
      <c r="A84" s="46" t="s">
        <v>617</v>
      </c>
      <c r="B84" s="35" t="s">
        <v>213</v>
      </c>
      <c r="C84" s="47">
        <v>83035329</v>
      </c>
      <c r="D84" s="44" t="str">
        <f t="shared" si="11"/>
        <v>N/A</v>
      </c>
      <c r="E84" s="47">
        <v>99645710</v>
      </c>
      <c r="F84" s="44" t="str">
        <f t="shared" si="12"/>
        <v>N/A</v>
      </c>
      <c r="G84" s="47">
        <v>118642961</v>
      </c>
      <c r="H84" s="44" t="str">
        <f t="shared" si="13"/>
        <v>N/A</v>
      </c>
      <c r="I84" s="12">
        <v>20</v>
      </c>
      <c r="J84" s="12">
        <v>19.059999999999999</v>
      </c>
      <c r="K84" s="45" t="s">
        <v>739</v>
      </c>
      <c r="L84" s="9" t="str">
        <f t="shared" si="14"/>
        <v>Yes</v>
      </c>
    </row>
    <row r="85" spans="1:12" x14ac:dyDescent="0.2">
      <c r="A85" s="46" t="s">
        <v>618</v>
      </c>
      <c r="B85" s="35" t="s">
        <v>213</v>
      </c>
      <c r="C85" s="36">
        <v>4852</v>
      </c>
      <c r="D85" s="44" t="str">
        <f t="shared" si="11"/>
        <v>N/A</v>
      </c>
      <c r="E85" s="36">
        <v>5530</v>
      </c>
      <c r="F85" s="44" t="str">
        <f t="shared" si="12"/>
        <v>N/A</v>
      </c>
      <c r="G85" s="36">
        <v>6283</v>
      </c>
      <c r="H85" s="44" t="str">
        <f t="shared" si="13"/>
        <v>N/A</v>
      </c>
      <c r="I85" s="12">
        <v>13.97</v>
      </c>
      <c r="J85" s="12">
        <v>13.62</v>
      </c>
      <c r="K85" s="45" t="s">
        <v>739</v>
      </c>
      <c r="L85" s="9" t="str">
        <f t="shared" si="14"/>
        <v>Yes</v>
      </c>
    </row>
    <row r="86" spans="1:12" ht="25.5" x14ac:dyDescent="0.2">
      <c r="A86" s="46" t="s">
        <v>1449</v>
      </c>
      <c r="B86" s="35" t="s">
        <v>213</v>
      </c>
      <c r="C86" s="47">
        <v>17113.629225000001</v>
      </c>
      <c r="D86" s="44" t="str">
        <f t="shared" si="11"/>
        <v>N/A</v>
      </c>
      <c r="E86" s="47">
        <v>18019.115731999998</v>
      </c>
      <c r="F86" s="44" t="str">
        <f t="shared" si="12"/>
        <v>N/A</v>
      </c>
      <c r="G86" s="47">
        <v>18883.170619</v>
      </c>
      <c r="H86" s="44" t="str">
        <f t="shared" si="13"/>
        <v>N/A</v>
      </c>
      <c r="I86" s="12">
        <v>5.2910000000000004</v>
      </c>
      <c r="J86" s="12">
        <v>4.7949999999999999</v>
      </c>
      <c r="K86" s="45" t="s">
        <v>739</v>
      </c>
      <c r="L86" s="9" t="str">
        <f t="shared" si="14"/>
        <v>Yes</v>
      </c>
    </row>
    <row r="87" spans="1:12" ht="25.5" x14ac:dyDescent="0.2">
      <c r="A87" s="46" t="s">
        <v>619</v>
      </c>
      <c r="B87" s="35" t="s">
        <v>213</v>
      </c>
      <c r="C87" s="47">
        <v>27652447</v>
      </c>
      <c r="D87" s="44" t="str">
        <f t="shared" si="11"/>
        <v>N/A</v>
      </c>
      <c r="E87" s="47">
        <v>123802361</v>
      </c>
      <c r="F87" s="44" t="str">
        <f t="shared" si="12"/>
        <v>N/A</v>
      </c>
      <c r="G87" s="47">
        <v>145633762</v>
      </c>
      <c r="H87" s="44" t="str">
        <f t="shared" si="13"/>
        <v>N/A</v>
      </c>
      <c r="I87" s="12">
        <v>347.7</v>
      </c>
      <c r="J87" s="12">
        <v>17.63</v>
      </c>
      <c r="K87" s="45" t="s">
        <v>739</v>
      </c>
      <c r="L87" s="9" t="str">
        <f t="shared" si="14"/>
        <v>Yes</v>
      </c>
    </row>
    <row r="88" spans="1:12" x14ac:dyDescent="0.2">
      <c r="A88" s="46" t="s">
        <v>620</v>
      </c>
      <c r="B88" s="35" t="s">
        <v>213</v>
      </c>
      <c r="C88" s="36">
        <v>57363</v>
      </c>
      <c r="D88" s="44" t="str">
        <f t="shared" si="11"/>
        <v>N/A</v>
      </c>
      <c r="E88" s="36">
        <v>67926</v>
      </c>
      <c r="F88" s="44" t="str">
        <f t="shared" si="12"/>
        <v>N/A</v>
      </c>
      <c r="G88" s="36">
        <v>79171</v>
      </c>
      <c r="H88" s="44" t="str">
        <f t="shared" si="13"/>
        <v>N/A</v>
      </c>
      <c r="I88" s="12">
        <v>18.41</v>
      </c>
      <c r="J88" s="12">
        <v>16.55</v>
      </c>
      <c r="K88" s="45" t="s">
        <v>739</v>
      </c>
      <c r="L88" s="9" t="str">
        <f t="shared" si="14"/>
        <v>Yes</v>
      </c>
    </row>
    <row r="89" spans="1:12" x14ac:dyDescent="0.2">
      <c r="A89" s="46" t="s">
        <v>1450</v>
      </c>
      <c r="B89" s="35" t="s">
        <v>213</v>
      </c>
      <c r="C89" s="47">
        <v>482.06068371999999</v>
      </c>
      <c r="D89" s="44" t="str">
        <f t="shared" si="11"/>
        <v>N/A</v>
      </c>
      <c r="E89" s="47">
        <v>1822.6063804999999</v>
      </c>
      <c r="F89" s="44" t="str">
        <f t="shared" si="12"/>
        <v>N/A</v>
      </c>
      <c r="G89" s="47">
        <v>1839.4836746000001</v>
      </c>
      <c r="H89" s="44" t="str">
        <f t="shared" si="13"/>
        <v>N/A</v>
      </c>
      <c r="I89" s="12">
        <v>278.10000000000002</v>
      </c>
      <c r="J89" s="12">
        <v>0.92600000000000005</v>
      </c>
      <c r="K89" s="45" t="s">
        <v>739</v>
      </c>
      <c r="L89" s="9" t="str">
        <f t="shared" si="14"/>
        <v>Yes</v>
      </c>
    </row>
    <row r="90" spans="1:12" x14ac:dyDescent="0.2">
      <c r="A90" s="46" t="s">
        <v>621</v>
      </c>
      <c r="B90" s="35" t="s">
        <v>213</v>
      </c>
      <c r="C90" s="47">
        <v>23086230</v>
      </c>
      <c r="D90" s="44" t="str">
        <f t="shared" si="11"/>
        <v>N/A</v>
      </c>
      <c r="E90" s="47">
        <v>20653414</v>
      </c>
      <c r="F90" s="44" t="str">
        <f t="shared" si="12"/>
        <v>N/A</v>
      </c>
      <c r="G90" s="47">
        <v>21230765</v>
      </c>
      <c r="H90" s="44" t="str">
        <f t="shared" si="13"/>
        <v>N/A</v>
      </c>
      <c r="I90" s="12">
        <v>-10.5</v>
      </c>
      <c r="J90" s="12">
        <v>2.7949999999999999</v>
      </c>
      <c r="K90" s="45" t="s">
        <v>739</v>
      </c>
      <c r="L90" s="9" t="str">
        <f t="shared" si="14"/>
        <v>Yes</v>
      </c>
    </row>
    <row r="91" spans="1:12" x14ac:dyDescent="0.2">
      <c r="A91" s="46" t="s">
        <v>622</v>
      </c>
      <c r="B91" s="35" t="s">
        <v>213</v>
      </c>
      <c r="C91" s="36">
        <v>64286</v>
      </c>
      <c r="D91" s="44" t="str">
        <f t="shared" si="11"/>
        <v>N/A</v>
      </c>
      <c r="E91" s="36">
        <v>65563</v>
      </c>
      <c r="F91" s="44" t="str">
        <f t="shared" si="12"/>
        <v>N/A</v>
      </c>
      <c r="G91" s="36">
        <v>66689</v>
      </c>
      <c r="H91" s="44" t="str">
        <f t="shared" si="13"/>
        <v>N/A</v>
      </c>
      <c r="I91" s="12">
        <v>1.986</v>
      </c>
      <c r="J91" s="12">
        <v>1.7170000000000001</v>
      </c>
      <c r="K91" s="45" t="s">
        <v>739</v>
      </c>
      <c r="L91" s="9" t="str">
        <f t="shared" si="14"/>
        <v>Yes</v>
      </c>
    </row>
    <row r="92" spans="1:12" x14ac:dyDescent="0.2">
      <c r="A92" s="46" t="s">
        <v>1451</v>
      </c>
      <c r="B92" s="35" t="s">
        <v>213</v>
      </c>
      <c r="C92" s="47">
        <v>359.11753726000001</v>
      </c>
      <c r="D92" s="44" t="str">
        <f t="shared" si="11"/>
        <v>N/A</v>
      </c>
      <c r="E92" s="47">
        <v>315.01630492999999</v>
      </c>
      <c r="F92" s="44" t="str">
        <f t="shared" si="12"/>
        <v>N/A</v>
      </c>
      <c r="G92" s="47">
        <v>318.35482612999999</v>
      </c>
      <c r="H92" s="44" t="str">
        <f t="shared" si="13"/>
        <v>N/A</v>
      </c>
      <c r="I92" s="12">
        <v>-12.3</v>
      </c>
      <c r="J92" s="12">
        <v>1.06</v>
      </c>
      <c r="K92" s="45" t="s">
        <v>739</v>
      </c>
      <c r="L92" s="9" t="str">
        <f t="shared" si="14"/>
        <v>Yes</v>
      </c>
    </row>
    <row r="93" spans="1:12" ht="25.5" x14ac:dyDescent="0.2">
      <c r="A93" s="46" t="s">
        <v>623</v>
      </c>
      <c r="B93" s="35" t="s">
        <v>213</v>
      </c>
      <c r="C93" s="47">
        <v>133479442</v>
      </c>
      <c r="D93" s="44" t="str">
        <f t="shared" si="11"/>
        <v>N/A</v>
      </c>
      <c r="E93" s="47">
        <v>124518222</v>
      </c>
      <c r="F93" s="44" t="str">
        <f t="shared" si="12"/>
        <v>N/A</v>
      </c>
      <c r="G93" s="47">
        <v>120025144</v>
      </c>
      <c r="H93" s="44" t="str">
        <f t="shared" si="13"/>
        <v>N/A</v>
      </c>
      <c r="I93" s="12">
        <v>-6.71</v>
      </c>
      <c r="J93" s="12">
        <v>-3.61</v>
      </c>
      <c r="K93" s="45" t="s">
        <v>739</v>
      </c>
      <c r="L93" s="9" t="str">
        <f t="shared" si="14"/>
        <v>Yes</v>
      </c>
    </row>
    <row r="94" spans="1:12" x14ac:dyDescent="0.2">
      <c r="A94" s="49" t="s">
        <v>624</v>
      </c>
      <c r="B94" s="36" t="s">
        <v>213</v>
      </c>
      <c r="C94" s="36">
        <v>54324</v>
      </c>
      <c r="D94" s="44" t="str">
        <f t="shared" si="11"/>
        <v>N/A</v>
      </c>
      <c r="E94" s="36">
        <v>52834</v>
      </c>
      <c r="F94" s="44" t="str">
        <f t="shared" si="12"/>
        <v>N/A</v>
      </c>
      <c r="G94" s="36">
        <v>56013</v>
      </c>
      <c r="H94" s="44" t="str">
        <f t="shared" si="13"/>
        <v>N/A</v>
      </c>
      <c r="I94" s="12">
        <v>-2.74</v>
      </c>
      <c r="J94" s="12">
        <v>6.0170000000000003</v>
      </c>
      <c r="K94" s="50" t="s">
        <v>739</v>
      </c>
      <c r="L94" s="9" t="str">
        <f t="shared" si="14"/>
        <v>Yes</v>
      </c>
    </row>
    <row r="95" spans="1:12" ht="25.5" x14ac:dyDescent="0.2">
      <c r="A95" s="46" t="s">
        <v>1452</v>
      </c>
      <c r="B95" s="35" t="s">
        <v>213</v>
      </c>
      <c r="C95" s="47">
        <v>2457.0989249999998</v>
      </c>
      <c r="D95" s="44" t="str">
        <f t="shared" si="11"/>
        <v>N/A</v>
      </c>
      <c r="E95" s="47">
        <v>2356.7820342999999</v>
      </c>
      <c r="F95" s="44" t="str">
        <f t="shared" si="12"/>
        <v>N/A</v>
      </c>
      <c r="G95" s="47">
        <v>2142.8087051000002</v>
      </c>
      <c r="H95" s="44" t="str">
        <f t="shared" si="13"/>
        <v>N/A</v>
      </c>
      <c r="I95" s="12">
        <v>-4.08</v>
      </c>
      <c r="J95" s="12">
        <v>-9.08</v>
      </c>
      <c r="K95" s="45" t="s">
        <v>739</v>
      </c>
      <c r="L95" s="9" t="str">
        <f t="shared" si="14"/>
        <v>Yes</v>
      </c>
    </row>
    <row r="96" spans="1:12" ht="25.5" x14ac:dyDescent="0.2">
      <c r="A96" s="46" t="s">
        <v>625</v>
      </c>
      <c r="B96" s="35" t="s">
        <v>213</v>
      </c>
      <c r="C96" s="47">
        <v>20644159</v>
      </c>
      <c r="D96" s="44" t="str">
        <f t="shared" si="11"/>
        <v>N/A</v>
      </c>
      <c r="E96" s="47">
        <v>19650017</v>
      </c>
      <c r="F96" s="44" t="str">
        <f t="shared" si="12"/>
        <v>N/A</v>
      </c>
      <c r="G96" s="47">
        <v>20217542</v>
      </c>
      <c r="H96" s="44" t="str">
        <f t="shared" si="13"/>
        <v>N/A</v>
      </c>
      <c r="I96" s="12">
        <v>-4.82</v>
      </c>
      <c r="J96" s="12">
        <v>2.8879999999999999</v>
      </c>
      <c r="K96" s="45" t="s">
        <v>739</v>
      </c>
      <c r="L96" s="9" t="str">
        <f t="shared" si="14"/>
        <v>Yes</v>
      </c>
    </row>
    <row r="97" spans="1:12" x14ac:dyDescent="0.2">
      <c r="A97" s="46" t="s">
        <v>626</v>
      </c>
      <c r="B97" s="35" t="s">
        <v>213</v>
      </c>
      <c r="C97" s="36">
        <v>31212</v>
      </c>
      <c r="D97" s="44" t="str">
        <f t="shared" si="11"/>
        <v>N/A</v>
      </c>
      <c r="E97" s="36">
        <v>32034</v>
      </c>
      <c r="F97" s="44" t="str">
        <f t="shared" si="12"/>
        <v>N/A</v>
      </c>
      <c r="G97" s="36">
        <v>32236</v>
      </c>
      <c r="H97" s="44" t="str">
        <f t="shared" si="13"/>
        <v>N/A</v>
      </c>
      <c r="I97" s="12">
        <v>2.6339999999999999</v>
      </c>
      <c r="J97" s="12">
        <v>0.63060000000000005</v>
      </c>
      <c r="K97" s="45" t="s">
        <v>739</v>
      </c>
      <c r="L97" s="9" t="str">
        <f t="shared" si="14"/>
        <v>Yes</v>
      </c>
    </row>
    <row r="98" spans="1:12" ht="25.5" x14ac:dyDescent="0.2">
      <c r="A98" s="46" t="s">
        <v>1453</v>
      </c>
      <c r="B98" s="35" t="s">
        <v>213</v>
      </c>
      <c r="C98" s="47">
        <v>661.41737151999996</v>
      </c>
      <c r="D98" s="44" t="str">
        <f t="shared" si="11"/>
        <v>N/A</v>
      </c>
      <c r="E98" s="47">
        <v>613.41128175999995</v>
      </c>
      <c r="F98" s="44" t="str">
        <f t="shared" si="12"/>
        <v>N/A</v>
      </c>
      <c r="G98" s="47">
        <v>627.17278819000001</v>
      </c>
      <c r="H98" s="44" t="str">
        <f t="shared" si="13"/>
        <v>N/A</v>
      </c>
      <c r="I98" s="12">
        <v>-7.26</v>
      </c>
      <c r="J98" s="12">
        <v>2.2429999999999999</v>
      </c>
      <c r="K98" s="45" t="s">
        <v>739</v>
      </c>
      <c r="L98" s="9" t="str">
        <f t="shared" si="14"/>
        <v>Yes</v>
      </c>
    </row>
    <row r="99" spans="1:12" ht="25.5" x14ac:dyDescent="0.2">
      <c r="A99" s="46" t="s">
        <v>627</v>
      </c>
      <c r="B99" s="35" t="s">
        <v>213</v>
      </c>
      <c r="C99" s="47">
        <v>0</v>
      </c>
      <c r="D99" s="44" t="str">
        <f t="shared" si="11"/>
        <v>N/A</v>
      </c>
      <c r="E99" s="47">
        <v>0</v>
      </c>
      <c r="F99" s="44" t="str">
        <f t="shared" si="12"/>
        <v>N/A</v>
      </c>
      <c r="G99" s="47">
        <v>0</v>
      </c>
      <c r="H99" s="44" t="str">
        <f t="shared" si="13"/>
        <v>N/A</v>
      </c>
      <c r="I99" s="12" t="s">
        <v>1747</v>
      </c>
      <c r="J99" s="12" t="s">
        <v>1747</v>
      </c>
      <c r="K99" s="45" t="s">
        <v>739</v>
      </c>
      <c r="L99" s="9" t="str">
        <f t="shared" si="14"/>
        <v>N/A</v>
      </c>
    </row>
    <row r="100" spans="1:12" x14ac:dyDescent="0.2">
      <c r="A100" s="46" t="s">
        <v>628</v>
      </c>
      <c r="B100" s="35" t="s">
        <v>213</v>
      </c>
      <c r="C100" s="36">
        <v>0</v>
      </c>
      <c r="D100" s="44" t="str">
        <f t="shared" si="11"/>
        <v>N/A</v>
      </c>
      <c r="E100" s="36">
        <v>0</v>
      </c>
      <c r="F100" s="44" t="str">
        <f t="shared" si="12"/>
        <v>N/A</v>
      </c>
      <c r="G100" s="36">
        <v>0</v>
      </c>
      <c r="H100" s="44" t="str">
        <f t="shared" si="13"/>
        <v>N/A</v>
      </c>
      <c r="I100" s="12" t="s">
        <v>1747</v>
      </c>
      <c r="J100" s="12" t="s">
        <v>1747</v>
      </c>
      <c r="K100" s="45" t="s">
        <v>739</v>
      </c>
      <c r="L100" s="9" t="str">
        <f t="shared" si="14"/>
        <v>N/A</v>
      </c>
    </row>
    <row r="101" spans="1:12" ht="25.5" x14ac:dyDescent="0.2">
      <c r="A101" s="46" t="s">
        <v>1454</v>
      </c>
      <c r="B101" s="35" t="s">
        <v>213</v>
      </c>
      <c r="C101" s="47" t="s">
        <v>1747</v>
      </c>
      <c r="D101" s="44" t="str">
        <f t="shared" si="11"/>
        <v>N/A</v>
      </c>
      <c r="E101" s="47" t="s">
        <v>1747</v>
      </c>
      <c r="F101" s="44" t="str">
        <f t="shared" si="12"/>
        <v>N/A</v>
      </c>
      <c r="G101" s="47" t="s">
        <v>1747</v>
      </c>
      <c r="H101" s="44" t="str">
        <f t="shared" si="13"/>
        <v>N/A</v>
      </c>
      <c r="I101" s="12" t="s">
        <v>1747</v>
      </c>
      <c r="J101" s="12" t="s">
        <v>1747</v>
      </c>
      <c r="K101" s="45" t="s">
        <v>739</v>
      </c>
      <c r="L101" s="9" t="str">
        <f t="shared" si="14"/>
        <v>N/A</v>
      </c>
    </row>
    <row r="102" spans="1:12" ht="25.5" x14ac:dyDescent="0.2">
      <c r="A102" s="46" t="s">
        <v>629</v>
      </c>
      <c r="B102" s="35" t="s">
        <v>213</v>
      </c>
      <c r="C102" s="47">
        <v>159468</v>
      </c>
      <c r="D102" s="44" t="str">
        <f t="shared" si="11"/>
        <v>N/A</v>
      </c>
      <c r="E102" s="47">
        <v>107194</v>
      </c>
      <c r="F102" s="44" t="str">
        <f t="shared" si="12"/>
        <v>N/A</v>
      </c>
      <c r="G102" s="47">
        <v>1745</v>
      </c>
      <c r="H102" s="44" t="str">
        <f t="shared" si="13"/>
        <v>N/A</v>
      </c>
      <c r="I102" s="12">
        <v>-32.799999999999997</v>
      </c>
      <c r="J102" s="12">
        <v>-98.4</v>
      </c>
      <c r="K102" s="45" t="s">
        <v>739</v>
      </c>
      <c r="L102" s="9" t="str">
        <f t="shared" si="14"/>
        <v>No</v>
      </c>
    </row>
    <row r="103" spans="1:12" ht="25.5" x14ac:dyDescent="0.2">
      <c r="A103" s="46" t="s">
        <v>630</v>
      </c>
      <c r="B103" s="35" t="s">
        <v>213</v>
      </c>
      <c r="C103" s="36">
        <v>540</v>
      </c>
      <c r="D103" s="44" t="str">
        <f t="shared" si="11"/>
        <v>N/A</v>
      </c>
      <c r="E103" s="36">
        <v>415</v>
      </c>
      <c r="F103" s="44" t="str">
        <f t="shared" si="12"/>
        <v>N/A</v>
      </c>
      <c r="G103" s="36">
        <v>35</v>
      </c>
      <c r="H103" s="44" t="str">
        <f t="shared" si="13"/>
        <v>N/A</v>
      </c>
      <c r="I103" s="12">
        <v>-23.1</v>
      </c>
      <c r="J103" s="12">
        <v>-91.6</v>
      </c>
      <c r="K103" s="45" t="s">
        <v>739</v>
      </c>
      <c r="L103" s="9" t="str">
        <f t="shared" si="14"/>
        <v>No</v>
      </c>
    </row>
    <row r="104" spans="1:12" ht="25.5" x14ac:dyDescent="0.2">
      <c r="A104" s="46" t="s">
        <v>1455</v>
      </c>
      <c r="B104" s="35" t="s">
        <v>213</v>
      </c>
      <c r="C104" s="47">
        <v>295.31111111000001</v>
      </c>
      <c r="D104" s="44" t="str">
        <f t="shared" si="11"/>
        <v>N/A</v>
      </c>
      <c r="E104" s="47">
        <v>258.29879518000001</v>
      </c>
      <c r="F104" s="44" t="str">
        <f t="shared" si="12"/>
        <v>N/A</v>
      </c>
      <c r="G104" s="47">
        <v>49.857142856999999</v>
      </c>
      <c r="H104" s="44" t="str">
        <f t="shared" si="13"/>
        <v>N/A</v>
      </c>
      <c r="I104" s="12">
        <v>-12.5</v>
      </c>
      <c r="J104" s="12">
        <v>-80.7</v>
      </c>
      <c r="K104" s="45" t="s">
        <v>739</v>
      </c>
      <c r="L104" s="9" t="str">
        <f t="shared" si="14"/>
        <v>No</v>
      </c>
    </row>
    <row r="105" spans="1:12" ht="25.5" x14ac:dyDescent="0.2">
      <c r="A105" s="46" t="s">
        <v>631</v>
      </c>
      <c r="B105" s="35" t="s">
        <v>213</v>
      </c>
      <c r="C105" s="47">
        <v>102089</v>
      </c>
      <c r="D105" s="44" t="str">
        <f t="shared" si="11"/>
        <v>N/A</v>
      </c>
      <c r="E105" s="47">
        <v>45472</v>
      </c>
      <c r="F105" s="44" t="str">
        <f t="shared" si="12"/>
        <v>N/A</v>
      </c>
      <c r="G105" s="47">
        <v>13038</v>
      </c>
      <c r="H105" s="44" t="str">
        <f t="shared" si="13"/>
        <v>N/A</v>
      </c>
      <c r="I105" s="12">
        <v>-55.5</v>
      </c>
      <c r="J105" s="12">
        <v>-71.3</v>
      </c>
      <c r="K105" s="45" t="s">
        <v>739</v>
      </c>
      <c r="L105" s="9" t="str">
        <f t="shared" si="14"/>
        <v>No</v>
      </c>
    </row>
    <row r="106" spans="1:12" x14ac:dyDescent="0.2">
      <c r="A106" s="46" t="s">
        <v>632</v>
      </c>
      <c r="B106" s="35" t="s">
        <v>213</v>
      </c>
      <c r="C106" s="36">
        <v>127</v>
      </c>
      <c r="D106" s="44" t="str">
        <f t="shared" si="11"/>
        <v>N/A</v>
      </c>
      <c r="E106" s="36">
        <v>111</v>
      </c>
      <c r="F106" s="44" t="str">
        <f t="shared" si="12"/>
        <v>N/A</v>
      </c>
      <c r="G106" s="36">
        <v>79</v>
      </c>
      <c r="H106" s="44" t="str">
        <f t="shared" si="13"/>
        <v>N/A</v>
      </c>
      <c r="I106" s="12">
        <v>-12.6</v>
      </c>
      <c r="J106" s="12">
        <v>-28.8</v>
      </c>
      <c r="K106" s="45" t="s">
        <v>739</v>
      </c>
      <c r="L106" s="9" t="str">
        <f t="shared" si="14"/>
        <v>Yes</v>
      </c>
    </row>
    <row r="107" spans="1:12" ht="25.5" x14ac:dyDescent="0.2">
      <c r="A107" s="46" t="s">
        <v>1456</v>
      </c>
      <c r="B107" s="35" t="s">
        <v>213</v>
      </c>
      <c r="C107" s="47">
        <v>803.85039370000004</v>
      </c>
      <c r="D107" s="44" t="str">
        <f t="shared" si="11"/>
        <v>N/A</v>
      </c>
      <c r="E107" s="47">
        <v>409.65765765999998</v>
      </c>
      <c r="F107" s="44" t="str">
        <f t="shared" si="12"/>
        <v>N/A</v>
      </c>
      <c r="G107" s="47">
        <v>165.03797467999999</v>
      </c>
      <c r="H107" s="44" t="str">
        <f t="shared" si="13"/>
        <v>N/A</v>
      </c>
      <c r="I107" s="12">
        <v>-49</v>
      </c>
      <c r="J107" s="12">
        <v>-59.7</v>
      </c>
      <c r="K107" s="45" t="s">
        <v>739</v>
      </c>
      <c r="L107" s="9" t="str">
        <f t="shared" si="14"/>
        <v>No</v>
      </c>
    </row>
    <row r="108" spans="1:12" ht="25.5" x14ac:dyDescent="0.2">
      <c r="A108" s="46" t="s">
        <v>633</v>
      </c>
      <c r="B108" s="35" t="s">
        <v>213</v>
      </c>
      <c r="C108" s="47">
        <v>1478672</v>
      </c>
      <c r="D108" s="44" t="str">
        <f t="shared" si="11"/>
        <v>N/A</v>
      </c>
      <c r="E108" s="47">
        <v>5316196</v>
      </c>
      <c r="F108" s="44" t="str">
        <f t="shared" si="12"/>
        <v>N/A</v>
      </c>
      <c r="G108" s="47">
        <v>4696695</v>
      </c>
      <c r="H108" s="44" t="str">
        <f t="shared" si="13"/>
        <v>N/A</v>
      </c>
      <c r="I108" s="12">
        <v>259.5</v>
      </c>
      <c r="J108" s="12">
        <v>-11.7</v>
      </c>
      <c r="K108" s="45" t="s">
        <v>739</v>
      </c>
      <c r="L108" s="9" t="str">
        <f t="shared" si="14"/>
        <v>Yes</v>
      </c>
    </row>
    <row r="109" spans="1:12" x14ac:dyDescent="0.2">
      <c r="A109" s="46" t="s">
        <v>634</v>
      </c>
      <c r="B109" s="35" t="s">
        <v>213</v>
      </c>
      <c r="C109" s="36">
        <v>5389</v>
      </c>
      <c r="D109" s="44" t="str">
        <f t="shared" si="11"/>
        <v>N/A</v>
      </c>
      <c r="E109" s="36">
        <v>7224</v>
      </c>
      <c r="F109" s="44" t="str">
        <f t="shared" si="12"/>
        <v>N/A</v>
      </c>
      <c r="G109" s="36">
        <v>8775</v>
      </c>
      <c r="H109" s="44" t="str">
        <f t="shared" si="13"/>
        <v>N/A</v>
      </c>
      <c r="I109" s="12">
        <v>34.049999999999997</v>
      </c>
      <c r="J109" s="12">
        <v>21.47</v>
      </c>
      <c r="K109" s="45" t="s">
        <v>739</v>
      </c>
      <c r="L109" s="9" t="str">
        <f t="shared" si="14"/>
        <v>Yes</v>
      </c>
    </row>
    <row r="110" spans="1:12" ht="25.5" x14ac:dyDescent="0.2">
      <c r="A110" s="46" t="s">
        <v>1457</v>
      </c>
      <c r="B110" s="35" t="s">
        <v>213</v>
      </c>
      <c r="C110" s="47">
        <v>274.38708480000003</v>
      </c>
      <c r="D110" s="44" t="str">
        <f t="shared" si="11"/>
        <v>N/A</v>
      </c>
      <c r="E110" s="47">
        <v>735.90753044999997</v>
      </c>
      <c r="F110" s="44" t="str">
        <f t="shared" si="12"/>
        <v>N/A</v>
      </c>
      <c r="G110" s="47">
        <v>535.23589744000003</v>
      </c>
      <c r="H110" s="44" t="str">
        <f t="shared" si="13"/>
        <v>N/A</v>
      </c>
      <c r="I110" s="12">
        <v>168.2</v>
      </c>
      <c r="J110" s="12">
        <v>-27.3</v>
      </c>
      <c r="K110" s="45" t="s">
        <v>739</v>
      </c>
      <c r="L110" s="9" t="str">
        <f t="shared" si="14"/>
        <v>Yes</v>
      </c>
    </row>
    <row r="111" spans="1:12" ht="25.5" x14ac:dyDescent="0.2">
      <c r="A111" s="46" t="s">
        <v>635</v>
      </c>
      <c r="B111" s="35" t="s">
        <v>213</v>
      </c>
      <c r="C111" s="47">
        <v>53091239</v>
      </c>
      <c r="D111" s="44" t="str">
        <f t="shared" si="11"/>
        <v>N/A</v>
      </c>
      <c r="E111" s="47">
        <v>56804615</v>
      </c>
      <c r="F111" s="44" t="str">
        <f t="shared" si="12"/>
        <v>N/A</v>
      </c>
      <c r="G111" s="47">
        <v>62131611</v>
      </c>
      <c r="H111" s="44" t="str">
        <f t="shared" si="13"/>
        <v>N/A</v>
      </c>
      <c r="I111" s="12">
        <v>6.9939999999999998</v>
      </c>
      <c r="J111" s="12">
        <v>9.3780000000000001</v>
      </c>
      <c r="K111" s="45" t="s">
        <v>739</v>
      </c>
      <c r="L111" s="9" t="str">
        <f t="shared" si="14"/>
        <v>Yes</v>
      </c>
    </row>
    <row r="112" spans="1:12" x14ac:dyDescent="0.2">
      <c r="A112" s="46" t="s">
        <v>636</v>
      </c>
      <c r="B112" s="35" t="s">
        <v>213</v>
      </c>
      <c r="C112" s="36">
        <v>4803</v>
      </c>
      <c r="D112" s="44" t="str">
        <f t="shared" si="11"/>
        <v>N/A</v>
      </c>
      <c r="E112" s="36">
        <v>4952</v>
      </c>
      <c r="F112" s="44" t="str">
        <f t="shared" si="12"/>
        <v>N/A</v>
      </c>
      <c r="G112" s="36">
        <v>5228</v>
      </c>
      <c r="H112" s="44" t="str">
        <f t="shared" si="13"/>
        <v>N/A</v>
      </c>
      <c r="I112" s="12">
        <v>3.1019999999999999</v>
      </c>
      <c r="J112" s="12">
        <v>5.5739999999999998</v>
      </c>
      <c r="K112" s="45" t="s">
        <v>739</v>
      </c>
      <c r="L112" s="9" t="str">
        <f t="shared" si="14"/>
        <v>Yes</v>
      </c>
    </row>
    <row r="113" spans="1:12" x14ac:dyDescent="0.2">
      <c r="A113" s="46" t="s">
        <v>1458</v>
      </c>
      <c r="B113" s="35" t="s">
        <v>213</v>
      </c>
      <c r="C113" s="47">
        <v>11053.766188</v>
      </c>
      <c r="D113" s="44" t="str">
        <f t="shared" si="11"/>
        <v>N/A</v>
      </c>
      <c r="E113" s="47">
        <v>11471.045032</v>
      </c>
      <c r="F113" s="44" t="str">
        <f t="shared" si="12"/>
        <v>N/A</v>
      </c>
      <c r="G113" s="47">
        <v>11884.393840999999</v>
      </c>
      <c r="H113" s="44" t="str">
        <f t="shared" si="13"/>
        <v>N/A</v>
      </c>
      <c r="I113" s="12">
        <v>3.7749999999999999</v>
      </c>
      <c r="J113" s="12">
        <v>3.6030000000000002</v>
      </c>
      <c r="K113" s="45" t="s">
        <v>739</v>
      </c>
      <c r="L113" s="9" t="str">
        <f t="shared" si="14"/>
        <v>Yes</v>
      </c>
    </row>
    <row r="114" spans="1:12" ht="25.5" x14ac:dyDescent="0.2">
      <c r="A114" s="46" t="s">
        <v>637</v>
      </c>
      <c r="B114" s="35" t="s">
        <v>213</v>
      </c>
      <c r="C114" s="47">
        <v>15892</v>
      </c>
      <c r="D114" s="44" t="str">
        <f t="shared" si="11"/>
        <v>N/A</v>
      </c>
      <c r="E114" s="47">
        <v>28395</v>
      </c>
      <c r="F114" s="44" t="str">
        <f t="shared" si="12"/>
        <v>N/A</v>
      </c>
      <c r="G114" s="47">
        <v>46676</v>
      </c>
      <c r="H114" s="44" t="str">
        <f t="shared" si="13"/>
        <v>N/A</v>
      </c>
      <c r="I114" s="12">
        <v>78.67</v>
      </c>
      <c r="J114" s="12">
        <v>64.38</v>
      </c>
      <c r="K114" s="45" t="s">
        <v>739</v>
      </c>
      <c r="L114" s="9" t="str">
        <f>IF(J114="Div by 0", "N/A", IF(OR(J114="N/A",K114="N/A"),"N/A", IF(J114&gt;VALUE(MID(K114,1,2)), "No", IF(J114&lt;-1*VALUE(MID(K114,1,2)), "No", "Yes"))))</f>
        <v>No</v>
      </c>
    </row>
    <row r="115" spans="1:12" x14ac:dyDescent="0.2">
      <c r="A115" s="46" t="s">
        <v>638</v>
      </c>
      <c r="B115" s="35" t="s">
        <v>213</v>
      </c>
      <c r="C115" s="36">
        <v>338</v>
      </c>
      <c r="D115" s="44" t="str">
        <f t="shared" si="11"/>
        <v>N/A</v>
      </c>
      <c r="E115" s="36">
        <v>568</v>
      </c>
      <c r="F115" s="44" t="str">
        <f t="shared" si="12"/>
        <v>N/A</v>
      </c>
      <c r="G115" s="36">
        <v>966</v>
      </c>
      <c r="H115" s="44" t="str">
        <f t="shared" si="13"/>
        <v>N/A</v>
      </c>
      <c r="I115" s="12">
        <v>68.05</v>
      </c>
      <c r="J115" s="12">
        <v>70.069999999999993</v>
      </c>
      <c r="K115" s="45" t="s">
        <v>739</v>
      </c>
      <c r="L115" s="9" t="str">
        <f t="shared" ref="L115:L119" si="15">IF(J115="Div by 0", "N/A", IF(OR(J115="N/A",K115="N/A"),"N/A", IF(J115&gt;VALUE(MID(K115,1,2)), "No", IF(J115&lt;-1*VALUE(MID(K115,1,2)), "No", "Yes"))))</f>
        <v>No</v>
      </c>
    </row>
    <row r="116" spans="1:12" ht="25.5" x14ac:dyDescent="0.2">
      <c r="A116" s="46" t="s">
        <v>1459</v>
      </c>
      <c r="B116" s="35" t="s">
        <v>213</v>
      </c>
      <c r="C116" s="47">
        <v>47.017751478999998</v>
      </c>
      <c r="D116" s="44" t="str">
        <f t="shared" si="11"/>
        <v>N/A</v>
      </c>
      <c r="E116" s="47">
        <v>49.991197182999997</v>
      </c>
      <c r="F116" s="44" t="str">
        <f t="shared" si="12"/>
        <v>N/A</v>
      </c>
      <c r="G116" s="47">
        <v>48.31884058</v>
      </c>
      <c r="H116" s="44" t="str">
        <f t="shared" si="13"/>
        <v>N/A</v>
      </c>
      <c r="I116" s="12">
        <v>6.3239999999999998</v>
      </c>
      <c r="J116" s="12">
        <v>-3.35</v>
      </c>
      <c r="K116" s="45" t="s">
        <v>739</v>
      </c>
      <c r="L116" s="9" t="str">
        <f t="shared" si="15"/>
        <v>Yes</v>
      </c>
    </row>
    <row r="117" spans="1:12" ht="25.5" x14ac:dyDescent="0.2">
      <c r="A117" s="46" t="s">
        <v>639</v>
      </c>
      <c r="B117" s="35" t="s">
        <v>213</v>
      </c>
      <c r="C117" s="47">
        <v>0</v>
      </c>
      <c r="D117" s="44" t="str">
        <f t="shared" si="11"/>
        <v>N/A</v>
      </c>
      <c r="E117" s="47">
        <v>0</v>
      </c>
      <c r="F117" s="44" t="str">
        <f t="shared" si="12"/>
        <v>N/A</v>
      </c>
      <c r="G117" s="47">
        <v>0</v>
      </c>
      <c r="H117" s="44" t="str">
        <f t="shared" si="13"/>
        <v>N/A</v>
      </c>
      <c r="I117" s="12" t="s">
        <v>1747</v>
      </c>
      <c r="J117" s="12" t="s">
        <v>1747</v>
      </c>
      <c r="K117" s="45" t="s">
        <v>739</v>
      </c>
      <c r="L117" s="9" t="str">
        <f t="shared" si="15"/>
        <v>N/A</v>
      </c>
    </row>
    <row r="118" spans="1:12" x14ac:dyDescent="0.2">
      <c r="A118" s="46" t="s">
        <v>640</v>
      </c>
      <c r="B118" s="35" t="s">
        <v>213</v>
      </c>
      <c r="C118" s="36">
        <v>0</v>
      </c>
      <c r="D118" s="44" t="str">
        <f t="shared" si="11"/>
        <v>N/A</v>
      </c>
      <c r="E118" s="36">
        <v>0</v>
      </c>
      <c r="F118" s="44" t="str">
        <f t="shared" si="12"/>
        <v>N/A</v>
      </c>
      <c r="G118" s="36">
        <v>0</v>
      </c>
      <c r="H118" s="44" t="str">
        <f t="shared" si="13"/>
        <v>N/A</v>
      </c>
      <c r="I118" s="12" t="s">
        <v>1747</v>
      </c>
      <c r="J118" s="12" t="s">
        <v>1747</v>
      </c>
      <c r="K118" s="45" t="s">
        <v>739</v>
      </c>
      <c r="L118" s="9" t="str">
        <f t="shared" si="15"/>
        <v>N/A</v>
      </c>
    </row>
    <row r="119" spans="1:12" ht="25.5" x14ac:dyDescent="0.2">
      <c r="A119" s="46" t="s">
        <v>1460</v>
      </c>
      <c r="B119" s="35" t="s">
        <v>213</v>
      </c>
      <c r="C119" s="47" t="s">
        <v>1747</v>
      </c>
      <c r="D119" s="44" t="str">
        <f t="shared" si="11"/>
        <v>N/A</v>
      </c>
      <c r="E119" s="47" t="s">
        <v>1747</v>
      </c>
      <c r="F119" s="44" t="str">
        <f t="shared" si="12"/>
        <v>N/A</v>
      </c>
      <c r="G119" s="47" t="s">
        <v>1747</v>
      </c>
      <c r="H119" s="44" t="str">
        <f t="shared" si="13"/>
        <v>N/A</v>
      </c>
      <c r="I119" s="12" t="s">
        <v>1747</v>
      </c>
      <c r="J119" s="12" t="s">
        <v>1747</v>
      </c>
      <c r="K119" s="45" t="s">
        <v>739</v>
      </c>
      <c r="L119" s="9" t="str">
        <f t="shared" si="15"/>
        <v>N/A</v>
      </c>
    </row>
    <row r="120" spans="1:12" ht="25.5" x14ac:dyDescent="0.2">
      <c r="A120" s="46" t="s">
        <v>641</v>
      </c>
      <c r="B120" s="35" t="s">
        <v>213</v>
      </c>
      <c r="C120" s="47">
        <v>65890931</v>
      </c>
      <c r="D120" s="44" t="str">
        <f t="shared" si="11"/>
        <v>N/A</v>
      </c>
      <c r="E120" s="47">
        <v>52598740</v>
      </c>
      <c r="F120" s="44" t="str">
        <f t="shared" si="12"/>
        <v>N/A</v>
      </c>
      <c r="G120" s="47">
        <v>46648163</v>
      </c>
      <c r="H120" s="44" t="str">
        <f t="shared" si="13"/>
        <v>N/A</v>
      </c>
      <c r="I120" s="12">
        <v>-20.2</v>
      </c>
      <c r="J120" s="12">
        <v>-11.3</v>
      </c>
      <c r="K120" s="45" t="s">
        <v>739</v>
      </c>
      <c r="L120" s="9" t="str">
        <f t="shared" ref="L120:L131" si="16">IF(J120="Div by 0", "N/A", IF(K120="N/A","N/A", IF(J120&gt;VALUE(MID(K120,1,2)), "No", IF(J120&lt;-1*VALUE(MID(K120,1,2)), "No", "Yes"))))</f>
        <v>Yes</v>
      </c>
    </row>
    <row r="121" spans="1:12" ht="25.5" x14ac:dyDescent="0.2">
      <c r="A121" s="46" t="s">
        <v>642</v>
      </c>
      <c r="B121" s="35" t="s">
        <v>213</v>
      </c>
      <c r="C121" s="36">
        <v>59408</v>
      </c>
      <c r="D121" s="44" t="str">
        <f t="shared" si="11"/>
        <v>N/A</v>
      </c>
      <c r="E121" s="36">
        <v>61424</v>
      </c>
      <c r="F121" s="44" t="str">
        <f t="shared" si="12"/>
        <v>N/A</v>
      </c>
      <c r="G121" s="36">
        <v>57893</v>
      </c>
      <c r="H121" s="44" t="str">
        <f t="shared" si="13"/>
        <v>N/A</v>
      </c>
      <c r="I121" s="12">
        <v>3.3929999999999998</v>
      </c>
      <c r="J121" s="12">
        <v>-5.75</v>
      </c>
      <c r="K121" s="45" t="s">
        <v>739</v>
      </c>
      <c r="L121" s="9" t="str">
        <f t="shared" si="16"/>
        <v>Yes</v>
      </c>
    </row>
    <row r="122" spans="1:12" ht="25.5" x14ac:dyDescent="0.2">
      <c r="A122" s="46" t="s">
        <v>1461</v>
      </c>
      <c r="B122" s="35" t="s">
        <v>213</v>
      </c>
      <c r="C122" s="47">
        <v>1109.1255555</v>
      </c>
      <c r="D122" s="44" t="str">
        <f t="shared" si="11"/>
        <v>N/A</v>
      </c>
      <c r="E122" s="47">
        <v>856.32228444999998</v>
      </c>
      <c r="F122" s="44" t="str">
        <f t="shared" si="12"/>
        <v>N/A</v>
      </c>
      <c r="G122" s="47">
        <v>805.76517022999997</v>
      </c>
      <c r="H122" s="44" t="str">
        <f t="shared" si="13"/>
        <v>N/A</v>
      </c>
      <c r="I122" s="12">
        <v>-22.8</v>
      </c>
      <c r="J122" s="12">
        <v>-5.9</v>
      </c>
      <c r="K122" s="45" t="s">
        <v>739</v>
      </c>
      <c r="L122" s="9" t="str">
        <f t="shared" si="16"/>
        <v>Yes</v>
      </c>
    </row>
    <row r="123" spans="1:12" ht="25.5" x14ac:dyDescent="0.2">
      <c r="A123" s="46" t="s">
        <v>643</v>
      </c>
      <c r="B123" s="35" t="s">
        <v>213</v>
      </c>
      <c r="C123" s="47">
        <v>275919913</v>
      </c>
      <c r="D123" s="44" t="str">
        <f t="shared" ref="D123:D131" si="17">IF($B123="N/A","N/A",IF(C123&gt;10,"No",IF(C123&lt;-10,"No","Yes")))</f>
        <v>N/A</v>
      </c>
      <c r="E123" s="47">
        <v>254563106</v>
      </c>
      <c r="F123" s="44" t="str">
        <f t="shared" ref="F123:F131" si="18">IF($B123="N/A","N/A",IF(E123&gt;10,"No",IF(E123&lt;-10,"No","Yes")))</f>
        <v>N/A</v>
      </c>
      <c r="G123" s="47">
        <v>270532321</v>
      </c>
      <c r="H123" s="44" t="str">
        <f t="shared" ref="H123:H131" si="19">IF($B123="N/A","N/A",IF(G123&gt;10,"No",IF(G123&lt;-10,"No","Yes")))</f>
        <v>N/A</v>
      </c>
      <c r="I123" s="12">
        <v>-7.74</v>
      </c>
      <c r="J123" s="12">
        <v>6.2729999999999997</v>
      </c>
      <c r="K123" s="45" t="s">
        <v>739</v>
      </c>
      <c r="L123" s="9" t="str">
        <f t="shared" si="16"/>
        <v>Yes</v>
      </c>
    </row>
    <row r="124" spans="1:12" x14ac:dyDescent="0.2">
      <c r="A124" s="46" t="s">
        <v>644</v>
      </c>
      <c r="B124" s="35" t="s">
        <v>213</v>
      </c>
      <c r="C124" s="36">
        <v>4601</v>
      </c>
      <c r="D124" s="44" t="str">
        <f t="shared" si="17"/>
        <v>N/A</v>
      </c>
      <c r="E124" s="36">
        <v>4808</v>
      </c>
      <c r="F124" s="44" t="str">
        <f t="shared" si="18"/>
        <v>N/A</v>
      </c>
      <c r="G124" s="36">
        <v>6077</v>
      </c>
      <c r="H124" s="44" t="str">
        <f t="shared" si="19"/>
        <v>N/A</v>
      </c>
      <c r="I124" s="12">
        <v>4.4989999999999997</v>
      </c>
      <c r="J124" s="12">
        <v>26.39</v>
      </c>
      <c r="K124" s="45" t="s">
        <v>739</v>
      </c>
      <c r="L124" s="9" t="str">
        <f t="shared" si="16"/>
        <v>Yes</v>
      </c>
    </row>
    <row r="125" spans="1:12" ht="25.5" x14ac:dyDescent="0.2">
      <c r="A125" s="46" t="s">
        <v>1462</v>
      </c>
      <c r="B125" s="35" t="s">
        <v>213</v>
      </c>
      <c r="C125" s="47">
        <v>59969.552923000003</v>
      </c>
      <c r="D125" s="44" t="str">
        <f t="shared" si="17"/>
        <v>N/A</v>
      </c>
      <c r="E125" s="47">
        <v>52945.737521000003</v>
      </c>
      <c r="F125" s="44" t="str">
        <f t="shared" si="18"/>
        <v>N/A</v>
      </c>
      <c r="G125" s="47">
        <v>44517.413361999999</v>
      </c>
      <c r="H125" s="44" t="str">
        <f t="shared" si="19"/>
        <v>N/A</v>
      </c>
      <c r="I125" s="12">
        <v>-11.7</v>
      </c>
      <c r="J125" s="12">
        <v>-15.9</v>
      </c>
      <c r="K125" s="45" t="s">
        <v>739</v>
      </c>
      <c r="L125" s="9" t="str">
        <f t="shared" si="16"/>
        <v>Yes</v>
      </c>
    </row>
    <row r="126" spans="1:12" ht="25.5" x14ac:dyDescent="0.2">
      <c r="A126" s="46" t="s">
        <v>645</v>
      </c>
      <c r="B126" s="35" t="s">
        <v>213</v>
      </c>
      <c r="C126" s="47">
        <v>47741827</v>
      </c>
      <c r="D126" s="44" t="str">
        <f t="shared" si="17"/>
        <v>N/A</v>
      </c>
      <c r="E126" s="47">
        <v>27380344</v>
      </c>
      <c r="F126" s="44" t="str">
        <f t="shared" si="18"/>
        <v>N/A</v>
      </c>
      <c r="G126" s="47">
        <v>31271932</v>
      </c>
      <c r="H126" s="44" t="str">
        <f t="shared" si="19"/>
        <v>N/A</v>
      </c>
      <c r="I126" s="12">
        <v>-42.6</v>
      </c>
      <c r="J126" s="12">
        <v>14.21</v>
      </c>
      <c r="K126" s="45" t="s">
        <v>739</v>
      </c>
      <c r="L126" s="9" t="str">
        <f t="shared" si="16"/>
        <v>Yes</v>
      </c>
    </row>
    <row r="127" spans="1:12" x14ac:dyDescent="0.2">
      <c r="A127" s="46" t="s">
        <v>646</v>
      </c>
      <c r="B127" s="35" t="s">
        <v>213</v>
      </c>
      <c r="C127" s="36">
        <v>15017</v>
      </c>
      <c r="D127" s="44" t="str">
        <f t="shared" si="17"/>
        <v>N/A</v>
      </c>
      <c r="E127" s="36">
        <v>15973</v>
      </c>
      <c r="F127" s="44" t="str">
        <f t="shared" si="18"/>
        <v>N/A</v>
      </c>
      <c r="G127" s="36">
        <v>16828</v>
      </c>
      <c r="H127" s="44" t="str">
        <f t="shared" si="19"/>
        <v>N/A</v>
      </c>
      <c r="I127" s="12">
        <v>6.3659999999999997</v>
      </c>
      <c r="J127" s="12">
        <v>5.3529999999999998</v>
      </c>
      <c r="K127" s="45" t="s">
        <v>739</v>
      </c>
      <c r="L127" s="9" t="str">
        <f t="shared" si="16"/>
        <v>Yes</v>
      </c>
    </row>
    <row r="128" spans="1:12" ht="25.5" x14ac:dyDescent="0.2">
      <c r="A128" s="46" t="s">
        <v>1463</v>
      </c>
      <c r="B128" s="35" t="s">
        <v>213</v>
      </c>
      <c r="C128" s="47">
        <v>3179.1853898999998</v>
      </c>
      <c r="D128" s="44" t="str">
        <f t="shared" si="17"/>
        <v>N/A</v>
      </c>
      <c r="E128" s="47">
        <v>1714.1641520000001</v>
      </c>
      <c r="F128" s="44" t="str">
        <f t="shared" si="18"/>
        <v>N/A</v>
      </c>
      <c r="G128" s="47">
        <v>1858.3273116</v>
      </c>
      <c r="H128" s="44" t="str">
        <f t="shared" si="19"/>
        <v>N/A</v>
      </c>
      <c r="I128" s="12">
        <v>-46.1</v>
      </c>
      <c r="J128" s="12">
        <v>8.41</v>
      </c>
      <c r="K128" s="45" t="s">
        <v>739</v>
      </c>
      <c r="L128" s="9" t="str">
        <f t="shared" si="16"/>
        <v>Yes</v>
      </c>
    </row>
    <row r="129" spans="1:12" ht="25.5" x14ac:dyDescent="0.2">
      <c r="A129" s="46" t="s">
        <v>647</v>
      </c>
      <c r="B129" s="35" t="s">
        <v>213</v>
      </c>
      <c r="C129" s="47">
        <v>18118962</v>
      </c>
      <c r="D129" s="44" t="str">
        <f t="shared" si="17"/>
        <v>N/A</v>
      </c>
      <c r="E129" s="47">
        <v>28098926</v>
      </c>
      <c r="F129" s="44" t="str">
        <f t="shared" si="18"/>
        <v>N/A</v>
      </c>
      <c r="G129" s="47">
        <v>37528435</v>
      </c>
      <c r="H129" s="44" t="str">
        <f t="shared" si="19"/>
        <v>N/A</v>
      </c>
      <c r="I129" s="12">
        <v>55.08</v>
      </c>
      <c r="J129" s="12">
        <v>33.56</v>
      </c>
      <c r="K129" s="45" t="s">
        <v>739</v>
      </c>
      <c r="L129" s="9" t="str">
        <f t="shared" si="16"/>
        <v>No</v>
      </c>
    </row>
    <row r="130" spans="1:12" x14ac:dyDescent="0.2">
      <c r="A130" s="46" t="s">
        <v>648</v>
      </c>
      <c r="B130" s="35" t="s">
        <v>213</v>
      </c>
      <c r="C130" s="36">
        <v>4400</v>
      </c>
      <c r="D130" s="44" t="str">
        <f t="shared" si="17"/>
        <v>N/A</v>
      </c>
      <c r="E130" s="36">
        <v>6407</v>
      </c>
      <c r="F130" s="44" t="str">
        <f t="shared" si="18"/>
        <v>N/A</v>
      </c>
      <c r="G130" s="36">
        <v>6918</v>
      </c>
      <c r="H130" s="44" t="str">
        <f t="shared" si="19"/>
        <v>N/A</v>
      </c>
      <c r="I130" s="12">
        <v>45.61</v>
      </c>
      <c r="J130" s="12">
        <v>7.976</v>
      </c>
      <c r="K130" s="45" t="s">
        <v>739</v>
      </c>
      <c r="L130" s="9" t="str">
        <f t="shared" si="16"/>
        <v>Yes</v>
      </c>
    </row>
    <row r="131" spans="1:12" ht="25.5" x14ac:dyDescent="0.2">
      <c r="A131" s="46" t="s">
        <v>1464</v>
      </c>
      <c r="B131" s="35" t="s">
        <v>213</v>
      </c>
      <c r="C131" s="47">
        <v>4117.9459090999999</v>
      </c>
      <c r="D131" s="44" t="str">
        <f t="shared" si="17"/>
        <v>N/A</v>
      </c>
      <c r="E131" s="47">
        <v>4385.6603715000001</v>
      </c>
      <c r="F131" s="44" t="str">
        <f t="shared" si="18"/>
        <v>N/A</v>
      </c>
      <c r="G131" s="47">
        <v>5424.7520960000002</v>
      </c>
      <c r="H131" s="44" t="str">
        <f t="shared" si="19"/>
        <v>N/A</v>
      </c>
      <c r="I131" s="12">
        <v>6.5010000000000003</v>
      </c>
      <c r="J131" s="12">
        <v>23.69</v>
      </c>
      <c r="K131" s="45" t="s">
        <v>739</v>
      </c>
      <c r="L131" s="9" t="str">
        <f t="shared" si="16"/>
        <v>Yes</v>
      </c>
    </row>
    <row r="132" spans="1:12" x14ac:dyDescent="0.2">
      <c r="A132" s="46" t="s">
        <v>1465</v>
      </c>
      <c r="B132" s="35" t="s">
        <v>213</v>
      </c>
      <c r="C132" s="47">
        <v>245.40983986000001</v>
      </c>
      <c r="D132" s="44" t="str">
        <f t="shared" ref="D132:D143" si="20">IF($B132="N/A","N/A",IF(C132&gt;10,"No",IF(C132&lt;-10,"No","Yes")))</f>
        <v>N/A</v>
      </c>
      <c r="E132" s="47">
        <v>492.81876183000003</v>
      </c>
      <c r="F132" s="44" t="str">
        <f t="shared" ref="F132:F143" si="21">IF($B132="N/A","N/A",IF(E132&gt;10,"No",IF(E132&lt;-10,"No","Yes")))</f>
        <v>N/A</v>
      </c>
      <c r="G132" s="47">
        <v>767.32592578000003</v>
      </c>
      <c r="H132" s="44" t="str">
        <f t="shared" ref="H132:H143" si="22">IF($B132="N/A","N/A",IF(G132&gt;10,"No",IF(G132&lt;-10,"No","Yes")))</f>
        <v>N/A</v>
      </c>
      <c r="I132" s="12">
        <v>100.8</v>
      </c>
      <c r="J132" s="12">
        <v>55.7</v>
      </c>
      <c r="K132" s="45" t="s">
        <v>739</v>
      </c>
      <c r="L132" s="9" t="str">
        <f t="shared" ref="L132:L143" si="23">IF(J132="Div by 0", "N/A", IF(K132="N/A","N/A", IF(J132&gt;VALUE(MID(K132,1,2)), "No", IF(J132&lt;-1*VALUE(MID(K132,1,2)), "No", "Yes"))))</f>
        <v>No</v>
      </c>
    </row>
    <row r="133" spans="1:12" x14ac:dyDescent="0.2">
      <c r="A133" s="46" t="s">
        <v>1466</v>
      </c>
      <c r="B133" s="35" t="s">
        <v>213</v>
      </c>
      <c r="C133" s="47">
        <v>125.42937344000001</v>
      </c>
      <c r="D133" s="44" t="str">
        <f t="shared" si="20"/>
        <v>N/A</v>
      </c>
      <c r="E133" s="47">
        <v>362.10484106000001</v>
      </c>
      <c r="F133" s="44" t="str">
        <f t="shared" si="21"/>
        <v>N/A</v>
      </c>
      <c r="G133" s="47">
        <v>554.36850010000001</v>
      </c>
      <c r="H133" s="44" t="str">
        <f t="shared" si="22"/>
        <v>N/A</v>
      </c>
      <c r="I133" s="12">
        <v>188.7</v>
      </c>
      <c r="J133" s="12">
        <v>53.1</v>
      </c>
      <c r="K133" s="45" t="s">
        <v>739</v>
      </c>
      <c r="L133" s="9" t="str">
        <f t="shared" si="23"/>
        <v>No</v>
      </c>
    </row>
    <row r="134" spans="1:12" x14ac:dyDescent="0.2">
      <c r="A134" s="46" t="s">
        <v>1467</v>
      </c>
      <c r="B134" s="35" t="s">
        <v>213</v>
      </c>
      <c r="C134" s="47">
        <v>377.24095290999998</v>
      </c>
      <c r="D134" s="44" t="str">
        <f t="shared" si="20"/>
        <v>N/A</v>
      </c>
      <c r="E134" s="47">
        <v>635.32544244999997</v>
      </c>
      <c r="F134" s="44" t="str">
        <f t="shared" si="21"/>
        <v>N/A</v>
      </c>
      <c r="G134" s="47">
        <v>975.06530779000002</v>
      </c>
      <c r="H134" s="44" t="str">
        <f t="shared" si="22"/>
        <v>N/A</v>
      </c>
      <c r="I134" s="12">
        <v>68.41</v>
      </c>
      <c r="J134" s="12">
        <v>53.47</v>
      </c>
      <c r="K134" s="45" t="s">
        <v>739</v>
      </c>
      <c r="L134" s="9" t="str">
        <f t="shared" si="23"/>
        <v>No</v>
      </c>
    </row>
    <row r="135" spans="1:12" x14ac:dyDescent="0.2">
      <c r="A135" s="46" t="s">
        <v>1468</v>
      </c>
      <c r="B135" s="35" t="s">
        <v>213</v>
      </c>
      <c r="C135" s="47">
        <v>9245.5125566999995</v>
      </c>
      <c r="D135" s="44" t="str">
        <f t="shared" si="20"/>
        <v>N/A</v>
      </c>
      <c r="E135" s="47">
        <v>8706.8992760000001</v>
      </c>
      <c r="F135" s="44" t="str">
        <f t="shared" si="21"/>
        <v>N/A</v>
      </c>
      <c r="G135" s="47">
        <v>4842.1330894000002</v>
      </c>
      <c r="H135" s="44" t="str">
        <f t="shared" si="22"/>
        <v>N/A</v>
      </c>
      <c r="I135" s="12">
        <v>-5.83</v>
      </c>
      <c r="J135" s="12">
        <v>-44.4</v>
      </c>
      <c r="K135" s="45" t="s">
        <v>739</v>
      </c>
      <c r="L135" s="9" t="str">
        <f t="shared" si="23"/>
        <v>No</v>
      </c>
    </row>
    <row r="136" spans="1:12" x14ac:dyDescent="0.2">
      <c r="A136" s="46" t="s">
        <v>1469</v>
      </c>
      <c r="B136" s="35" t="s">
        <v>213</v>
      </c>
      <c r="C136" s="47">
        <v>13442.879548999999</v>
      </c>
      <c r="D136" s="44" t="str">
        <f t="shared" si="20"/>
        <v>N/A</v>
      </c>
      <c r="E136" s="47">
        <v>12818.834058</v>
      </c>
      <c r="F136" s="44" t="str">
        <f t="shared" si="21"/>
        <v>N/A</v>
      </c>
      <c r="G136" s="47">
        <v>7642.3372241999996</v>
      </c>
      <c r="H136" s="44" t="str">
        <f t="shared" si="22"/>
        <v>N/A</v>
      </c>
      <c r="I136" s="12">
        <v>-4.6399999999999997</v>
      </c>
      <c r="J136" s="12">
        <v>-40.4</v>
      </c>
      <c r="K136" s="45" t="s">
        <v>739</v>
      </c>
      <c r="L136" s="9" t="str">
        <f t="shared" si="23"/>
        <v>No</v>
      </c>
    </row>
    <row r="137" spans="1:12" x14ac:dyDescent="0.2">
      <c r="A137" s="46" t="s">
        <v>1470</v>
      </c>
      <c r="B137" s="35" t="s">
        <v>213</v>
      </c>
      <c r="C137" s="47">
        <v>4656.4816623999995</v>
      </c>
      <c r="D137" s="44" t="str">
        <f t="shared" si="20"/>
        <v>N/A</v>
      </c>
      <c r="E137" s="47">
        <v>4265.8468745999999</v>
      </c>
      <c r="F137" s="44" t="str">
        <f t="shared" si="21"/>
        <v>N/A</v>
      </c>
      <c r="G137" s="47">
        <v>2129.0174400999999</v>
      </c>
      <c r="H137" s="44" t="str">
        <f t="shared" si="22"/>
        <v>N/A</v>
      </c>
      <c r="I137" s="12">
        <v>-8.39</v>
      </c>
      <c r="J137" s="12">
        <v>-50.1</v>
      </c>
      <c r="K137" s="45" t="s">
        <v>739</v>
      </c>
      <c r="L137" s="9" t="str">
        <f t="shared" si="23"/>
        <v>No</v>
      </c>
    </row>
    <row r="138" spans="1:12" x14ac:dyDescent="0.2">
      <c r="A138" s="46" t="s">
        <v>1471</v>
      </c>
      <c r="B138" s="35" t="s">
        <v>213</v>
      </c>
      <c r="C138" s="47">
        <v>178.33677087000001</v>
      </c>
      <c r="D138" s="44" t="str">
        <f t="shared" si="20"/>
        <v>N/A</v>
      </c>
      <c r="E138" s="47">
        <v>149.23202646999999</v>
      </c>
      <c r="F138" s="44" t="str">
        <f t="shared" si="21"/>
        <v>N/A</v>
      </c>
      <c r="G138" s="47">
        <v>137.71277251000001</v>
      </c>
      <c r="H138" s="44" t="str">
        <f t="shared" si="22"/>
        <v>N/A</v>
      </c>
      <c r="I138" s="12">
        <v>-16.3</v>
      </c>
      <c r="J138" s="12">
        <v>-7.72</v>
      </c>
      <c r="K138" s="45" t="s">
        <v>739</v>
      </c>
      <c r="L138" s="9" t="str">
        <f t="shared" si="23"/>
        <v>Yes</v>
      </c>
    </row>
    <row r="139" spans="1:12" x14ac:dyDescent="0.2">
      <c r="A139" s="46" t="s">
        <v>1472</v>
      </c>
      <c r="B139" s="35" t="s">
        <v>213</v>
      </c>
      <c r="C139" s="47">
        <v>72.144429505999994</v>
      </c>
      <c r="D139" s="44" t="str">
        <f t="shared" si="20"/>
        <v>N/A</v>
      </c>
      <c r="E139" s="47">
        <v>70.954813959999996</v>
      </c>
      <c r="F139" s="44" t="str">
        <f t="shared" si="21"/>
        <v>N/A</v>
      </c>
      <c r="G139" s="47">
        <v>58.878255713999998</v>
      </c>
      <c r="H139" s="44" t="str">
        <f t="shared" si="22"/>
        <v>N/A</v>
      </c>
      <c r="I139" s="12">
        <v>-1.65</v>
      </c>
      <c r="J139" s="12">
        <v>-17</v>
      </c>
      <c r="K139" s="45" t="s">
        <v>739</v>
      </c>
      <c r="L139" s="9" t="str">
        <f t="shared" si="23"/>
        <v>Yes</v>
      </c>
    </row>
    <row r="140" spans="1:12" x14ac:dyDescent="0.2">
      <c r="A140" s="46" t="s">
        <v>1473</v>
      </c>
      <c r="B140" s="35" t="s">
        <v>213</v>
      </c>
      <c r="C140" s="47">
        <v>294.66855993000001</v>
      </c>
      <c r="D140" s="44" t="str">
        <f t="shared" si="20"/>
        <v>N/A</v>
      </c>
      <c r="E140" s="47">
        <v>233.63333786000001</v>
      </c>
      <c r="F140" s="44" t="str">
        <f t="shared" si="21"/>
        <v>N/A</v>
      </c>
      <c r="G140" s="47">
        <v>214.03751614999999</v>
      </c>
      <c r="H140" s="44" t="str">
        <f t="shared" si="22"/>
        <v>N/A</v>
      </c>
      <c r="I140" s="12">
        <v>-20.7</v>
      </c>
      <c r="J140" s="12">
        <v>-8.39</v>
      </c>
      <c r="K140" s="45" t="s">
        <v>739</v>
      </c>
      <c r="L140" s="9" t="str">
        <f t="shared" si="23"/>
        <v>Yes</v>
      </c>
    </row>
    <row r="141" spans="1:12" x14ac:dyDescent="0.2">
      <c r="A141" s="46" t="s">
        <v>1474</v>
      </c>
      <c r="B141" s="35" t="s">
        <v>213</v>
      </c>
      <c r="C141" s="47">
        <v>7709.9406811999997</v>
      </c>
      <c r="D141" s="44" t="str">
        <f t="shared" si="20"/>
        <v>N/A</v>
      </c>
      <c r="E141" s="47">
        <v>7288.2693175000004</v>
      </c>
      <c r="F141" s="44" t="str">
        <f t="shared" si="21"/>
        <v>N/A</v>
      </c>
      <c r="G141" s="47">
        <v>7159.3808012999998</v>
      </c>
      <c r="H141" s="44" t="str">
        <f t="shared" si="22"/>
        <v>N/A</v>
      </c>
      <c r="I141" s="12">
        <v>-5.47</v>
      </c>
      <c r="J141" s="12">
        <v>-1.77</v>
      </c>
      <c r="K141" s="45" t="s">
        <v>739</v>
      </c>
      <c r="L141" s="9" t="str">
        <f t="shared" si="23"/>
        <v>Yes</v>
      </c>
    </row>
    <row r="142" spans="1:12" x14ac:dyDescent="0.2">
      <c r="A142" s="46" t="s">
        <v>1475</v>
      </c>
      <c r="B142" s="35" t="s">
        <v>213</v>
      </c>
      <c r="C142" s="47">
        <v>4508.2462659000003</v>
      </c>
      <c r="D142" s="44" t="str">
        <f t="shared" si="20"/>
        <v>N/A</v>
      </c>
      <c r="E142" s="47">
        <v>4552.8827191999999</v>
      </c>
      <c r="F142" s="44" t="str">
        <f t="shared" si="21"/>
        <v>N/A</v>
      </c>
      <c r="G142" s="47">
        <v>4773.6382057000001</v>
      </c>
      <c r="H142" s="44" t="str">
        <f t="shared" si="22"/>
        <v>N/A</v>
      </c>
      <c r="I142" s="12">
        <v>0.99009999999999998</v>
      </c>
      <c r="J142" s="12">
        <v>4.8490000000000002</v>
      </c>
      <c r="K142" s="45" t="s">
        <v>739</v>
      </c>
      <c r="L142" s="9" t="str">
        <f t="shared" si="23"/>
        <v>Yes</v>
      </c>
    </row>
    <row r="143" spans="1:12" x14ac:dyDescent="0.2">
      <c r="A143" s="46" t="s">
        <v>1476</v>
      </c>
      <c r="B143" s="35" t="s">
        <v>213</v>
      </c>
      <c r="C143" s="47">
        <v>11242.415193000001</v>
      </c>
      <c r="D143" s="44" t="str">
        <f t="shared" si="20"/>
        <v>N/A</v>
      </c>
      <c r="E143" s="47">
        <v>10270.199943</v>
      </c>
      <c r="F143" s="44" t="str">
        <f t="shared" si="21"/>
        <v>N/A</v>
      </c>
      <c r="G143" s="47">
        <v>9482.6903765999996</v>
      </c>
      <c r="H143" s="44" t="str">
        <f t="shared" si="22"/>
        <v>N/A</v>
      </c>
      <c r="I143" s="12">
        <v>-8.65</v>
      </c>
      <c r="J143" s="12">
        <v>-7.67</v>
      </c>
      <c r="K143" s="45" t="s">
        <v>739</v>
      </c>
      <c r="L143" s="9" t="str">
        <f t="shared" si="23"/>
        <v>Yes</v>
      </c>
    </row>
    <row r="144" spans="1:12" x14ac:dyDescent="0.2">
      <c r="A144" s="46" t="s">
        <v>89</v>
      </c>
      <c r="B144" s="35" t="s">
        <v>213</v>
      </c>
      <c r="C144" s="8">
        <v>8.2222891705999999</v>
      </c>
      <c r="D144" s="44" t="str">
        <f t="shared" ref="D144:D161" si="24">IF($B144="N/A","N/A",IF(C144&gt;10,"No",IF(C144&lt;-10,"No","Yes")))</f>
        <v>N/A</v>
      </c>
      <c r="E144" s="8">
        <v>15.971329065000001</v>
      </c>
      <c r="F144" s="44" t="str">
        <f t="shared" ref="F144:F161" si="25">IF($B144="N/A","N/A",IF(E144&gt;10,"No",IF(E144&lt;-10,"No","Yes")))</f>
        <v>N/A</v>
      </c>
      <c r="G144" s="8">
        <v>20.422009897999999</v>
      </c>
      <c r="H144" s="44" t="str">
        <f t="shared" ref="H144:H161" si="26">IF($B144="N/A","N/A",IF(G144&gt;10,"No",IF(G144&lt;-10,"No","Yes")))</f>
        <v>N/A</v>
      </c>
      <c r="I144" s="12">
        <v>94.24</v>
      </c>
      <c r="J144" s="12">
        <v>27.87</v>
      </c>
      <c r="K144" s="45" t="s">
        <v>739</v>
      </c>
      <c r="L144" s="9" t="str">
        <f t="shared" ref="L144:L161" si="27">IF(J144="Div by 0", "N/A", IF(K144="N/A","N/A", IF(J144&gt;VALUE(MID(K144,1,2)), "No", IF(J144&lt;-1*VALUE(MID(K144,1,2)), "No", "Yes"))))</f>
        <v>Yes</v>
      </c>
    </row>
    <row r="145" spans="1:12" x14ac:dyDescent="0.2">
      <c r="A145" s="46" t="s">
        <v>477</v>
      </c>
      <c r="B145" s="35" t="s">
        <v>213</v>
      </c>
      <c r="C145" s="8">
        <v>7.6351441192999996</v>
      </c>
      <c r="D145" s="44" t="str">
        <f t="shared" si="24"/>
        <v>N/A</v>
      </c>
      <c r="E145" s="8">
        <v>15.355747981</v>
      </c>
      <c r="F145" s="44" t="str">
        <f t="shared" si="25"/>
        <v>N/A</v>
      </c>
      <c r="G145" s="8">
        <v>20.002634873000002</v>
      </c>
      <c r="H145" s="44" t="str">
        <f t="shared" si="26"/>
        <v>N/A</v>
      </c>
      <c r="I145" s="12">
        <v>101.1</v>
      </c>
      <c r="J145" s="12">
        <v>30.26</v>
      </c>
      <c r="K145" s="45" t="s">
        <v>739</v>
      </c>
      <c r="L145" s="9" t="str">
        <f t="shared" si="27"/>
        <v>No</v>
      </c>
    </row>
    <row r="146" spans="1:12" x14ac:dyDescent="0.2">
      <c r="A146" s="46" t="s">
        <v>478</v>
      </c>
      <c r="B146" s="35" t="s">
        <v>213</v>
      </c>
      <c r="C146" s="8">
        <v>8.8766998799000003</v>
      </c>
      <c r="D146" s="44" t="str">
        <f t="shared" si="24"/>
        <v>N/A</v>
      </c>
      <c r="E146" s="8">
        <v>16.650824544999999</v>
      </c>
      <c r="F146" s="44" t="str">
        <f t="shared" si="25"/>
        <v>N/A</v>
      </c>
      <c r="G146" s="8">
        <v>20.845009148999999</v>
      </c>
      <c r="H146" s="44" t="str">
        <f t="shared" si="26"/>
        <v>N/A</v>
      </c>
      <c r="I146" s="12">
        <v>87.58</v>
      </c>
      <c r="J146" s="12">
        <v>25.19</v>
      </c>
      <c r="K146" s="45" t="s">
        <v>739</v>
      </c>
      <c r="L146" s="9" t="str">
        <f t="shared" si="27"/>
        <v>Yes</v>
      </c>
    </row>
    <row r="147" spans="1:12" x14ac:dyDescent="0.2">
      <c r="A147" s="46" t="s">
        <v>1477</v>
      </c>
      <c r="B147" s="35" t="s">
        <v>213</v>
      </c>
      <c r="C147" s="8">
        <v>27.696538512</v>
      </c>
      <c r="D147" s="44" t="str">
        <f t="shared" si="24"/>
        <v>N/A</v>
      </c>
      <c r="E147" s="8">
        <v>26.331305365999999</v>
      </c>
      <c r="F147" s="44" t="str">
        <f t="shared" si="25"/>
        <v>N/A</v>
      </c>
      <c r="G147" s="8">
        <v>23.443408771000001</v>
      </c>
      <c r="H147" s="44" t="str">
        <f t="shared" si="26"/>
        <v>N/A</v>
      </c>
      <c r="I147" s="12">
        <v>-4.93</v>
      </c>
      <c r="J147" s="12">
        <v>-11</v>
      </c>
      <c r="K147" s="45" t="s">
        <v>739</v>
      </c>
      <c r="L147" s="9" t="str">
        <f t="shared" si="27"/>
        <v>Yes</v>
      </c>
    </row>
    <row r="148" spans="1:12" x14ac:dyDescent="0.2">
      <c r="A148" s="46" t="s">
        <v>1478</v>
      </c>
      <c r="B148" s="35" t="s">
        <v>213</v>
      </c>
      <c r="C148" s="8">
        <v>44.017314994000003</v>
      </c>
      <c r="D148" s="44" t="str">
        <f t="shared" si="24"/>
        <v>N/A</v>
      </c>
      <c r="E148" s="8">
        <v>42.05734777</v>
      </c>
      <c r="F148" s="44" t="str">
        <f t="shared" si="25"/>
        <v>N/A</v>
      </c>
      <c r="G148" s="8">
        <v>39.549436796000002</v>
      </c>
      <c r="H148" s="44" t="str">
        <f t="shared" si="26"/>
        <v>N/A</v>
      </c>
      <c r="I148" s="12">
        <v>-4.45</v>
      </c>
      <c r="J148" s="12">
        <v>-5.96</v>
      </c>
      <c r="K148" s="45" t="s">
        <v>739</v>
      </c>
      <c r="L148" s="9" t="str">
        <f t="shared" si="27"/>
        <v>Yes</v>
      </c>
    </row>
    <row r="149" spans="1:12" x14ac:dyDescent="0.2">
      <c r="A149" s="46" t="s">
        <v>1479</v>
      </c>
      <c r="B149" s="35" t="s">
        <v>213</v>
      </c>
      <c r="C149" s="8">
        <v>9.8309045470999994</v>
      </c>
      <c r="D149" s="44" t="str">
        <f t="shared" si="24"/>
        <v>N/A</v>
      </c>
      <c r="E149" s="8">
        <v>9.3257291147999997</v>
      </c>
      <c r="F149" s="44" t="str">
        <f t="shared" si="25"/>
        <v>N/A</v>
      </c>
      <c r="G149" s="8">
        <v>7.8320729849999999</v>
      </c>
      <c r="H149" s="44" t="str">
        <f t="shared" si="26"/>
        <v>N/A</v>
      </c>
      <c r="I149" s="12">
        <v>-5.14</v>
      </c>
      <c r="J149" s="12">
        <v>-16</v>
      </c>
      <c r="K149" s="45" t="s">
        <v>739</v>
      </c>
      <c r="L149" s="9" t="str">
        <f t="shared" si="27"/>
        <v>Yes</v>
      </c>
    </row>
    <row r="150" spans="1:12" x14ac:dyDescent="0.2">
      <c r="A150" s="46" t="s">
        <v>90</v>
      </c>
      <c r="B150" s="35" t="s">
        <v>213</v>
      </c>
      <c r="C150" s="8">
        <v>49.659722060999997</v>
      </c>
      <c r="D150" s="44" t="str">
        <f t="shared" si="24"/>
        <v>N/A</v>
      </c>
      <c r="E150" s="8">
        <v>47.372794405</v>
      </c>
      <c r="F150" s="44" t="str">
        <f t="shared" si="25"/>
        <v>N/A</v>
      </c>
      <c r="G150" s="8">
        <v>43.2576362</v>
      </c>
      <c r="H150" s="44" t="str">
        <f t="shared" si="26"/>
        <v>N/A</v>
      </c>
      <c r="I150" s="12">
        <v>-4.6100000000000003</v>
      </c>
      <c r="J150" s="12">
        <v>-8.69</v>
      </c>
      <c r="K150" s="45" t="s">
        <v>739</v>
      </c>
      <c r="L150" s="9" t="str">
        <f t="shared" si="27"/>
        <v>Yes</v>
      </c>
    </row>
    <row r="151" spans="1:12" x14ac:dyDescent="0.2">
      <c r="A151" s="46" t="s">
        <v>479</v>
      </c>
      <c r="B151" s="35" t="s">
        <v>213</v>
      </c>
      <c r="C151" s="8">
        <v>54.217205667000002</v>
      </c>
      <c r="D151" s="44" t="str">
        <f t="shared" si="24"/>
        <v>N/A</v>
      </c>
      <c r="E151" s="8">
        <v>51.496240288000003</v>
      </c>
      <c r="F151" s="44" t="str">
        <f t="shared" si="25"/>
        <v>N/A</v>
      </c>
      <c r="G151" s="8">
        <v>48.573875239000003</v>
      </c>
      <c r="H151" s="44" t="str">
        <f t="shared" si="26"/>
        <v>N/A</v>
      </c>
      <c r="I151" s="12">
        <v>-5.0199999999999996</v>
      </c>
      <c r="J151" s="12">
        <v>-5.67</v>
      </c>
      <c r="K151" s="45" t="s">
        <v>739</v>
      </c>
      <c r="L151" s="9" t="str">
        <f t="shared" si="27"/>
        <v>Yes</v>
      </c>
    </row>
    <row r="152" spans="1:12" x14ac:dyDescent="0.2">
      <c r="A152" s="46" t="s">
        <v>480</v>
      </c>
      <c r="B152" s="35" t="s">
        <v>213</v>
      </c>
      <c r="C152" s="8">
        <v>44.690208042999998</v>
      </c>
      <c r="D152" s="44" t="str">
        <f t="shared" si="24"/>
        <v>N/A</v>
      </c>
      <c r="E152" s="8">
        <v>42.941203096000002</v>
      </c>
      <c r="F152" s="44" t="str">
        <f t="shared" si="25"/>
        <v>N/A</v>
      </c>
      <c r="G152" s="8">
        <v>38.125215922999999</v>
      </c>
      <c r="H152" s="44" t="str">
        <f t="shared" si="26"/>
        <v>N/A</v>
      </c>
      <c r="I152" s="12">
        <v>-3.91</v>
      </c>
      <c r="J152" s="12">
        <v>-11.2</v>
      </c>
      <c r="K152" s="45" t="s">
        <v>739</v>
      </c>
      <c r="L152" s="9" t="str">
        <f t="shared" si="27"/>
        <v>Yes</v>
      </c>
    </row>
    <row r="153" spans="1:12" x14ac:dyDescent="0.2">
      <c r="A153" s="46" t="s">
        <v>117</v>
      </c>
      <c r="B153" s="35" t="s">
        <v>213</v>
      </c>
      <c r="C153" s="8">
        <v>86.661568290999995</v>
      </c>
      <c r="D153" s="44" t="str">
        <f t="shared" si="24"/>
        <v>N/A</v>
      </c>
      <c r="E153" s="8">
        <v>85.272186013999999</v>
      </c>
      <c r="F153" s="44" t="str">
        <f t="shared" si="25"/>
        <v>N/A</v>
      </c>
      <c r="G153" s="8">
        <v>82.723280598000002</v>
      </c>
      <c r="H153" s="44" t="str">
        <f t="shared" si="26"/>
        <v>N/A</v>
      </c>
      <c r="I153" s="12">
        <v>-1.6</v>
      </c>
      <c r="J153" s="12">
        <v>-2.99</v>
      </c>
      <c r="K153" s="45" t="s">
        <v>739</v>
      </c>
      <c r="L153" s="9" t="str">
        <f t="shared" si="27"/>
        <v>Yes</v>
      </c>
    </row>
    <row r="154" spans="1:12" x14ac:dyDescent="0.2">
      <c r="A154" s="46" t="s">
        <v>481</v>
      </c>
      <c r="B154" s="35" t="s">
        <v>213</v>
      </c>
      <c r="C154" s="8">
        <v>83.824072568999995</v>
      </c>
      <c r="D154" s="44" t="str">
        <f t="shared" si="24"/>
        <v>N/A</v>
      </c>
      <c r="E154" s="8">
        <v>81.842189388999998</v>
      </c>
      <c r="F154" s="44" t="str">
        <f t="shared" si="25"/>
        <v>N/A</v>
      </c>
      <c r="G154" s="8">
        <v>79.927541004999995</v>
      </c>
      <c r="H154" s="44" t="str">
        <f t="shared" si="26"/>
        <v>N/A</v>
      </c>
      <c r="I154" s="12">
        <v>-2.36</v>
      </c>
      <c r="J154" s="12">
        <v>-2.34</v>
      </c>
      <c r="K154" s="45" t="s">
        <v>739</v>
      </c>
      <c r="L154" s="9" t="str">
        <f t="shared" si="27"/>
        <v>Yes</v>
      </c>
    </row>
    <row r="155" spans="1:12" x14ac:dyDescent="0.2">
      <c r="A155" s="46" t="s">
        <v>482</v>
      </c>
      <c r="B155" s="35" t="s">
        <v>213</v>
      </c>
      <c r="C155" s="8">
        <v>89.818571289000005</v>
      </c>
      <c r="D155" s="44" t="str">
        <f t="shared" si="24"/>
        <v>N/A</v>
      </c>
      <c r="E155" s="8">
        <v>89.026690204000005</v>
      </c>
      <c r="F155" s="44" t="str">
        <f t="shared" si="25"/>
        <v>N/A</v>
      </c>
      <c r="G155" s="8">
        <v>85.474645886999994</v>
      </c>
      <c r="H155" s="44" t="str">
        <f t="shared" si="26"/>
        <v>N/A</v>
      </c>
      <c r="I155" s="12">
        <v>-0.88200000000000001</v>
      </c>
      <c r="J155" s="12">
        <v>-3.99</v>
      </c>
      <c r="K155" s="45" t="s">
        <v>739</v>
      </c>
      <c r="L155" s="9" t="str">
        <f t="shared" si="27"/>
        <v>Yes</v>
      </c>
    </row>
    <row r="156" spans="1:12" x14ac:dyDescent="0.2">
      <c r="A156" s="46" t="s">
        <v>1480</v>
      </c>
      <c r="B156" s="35" t="s">
        <v>213</v>
      </c>
      <c r="C156" s="36">
        <v>2.0941375422999999</v>
      </c>
      <c r="D156" s="44" t="str">
        <f t="shared" si="24"/>
        <v>N/A</v>
      </c>
      <c r="E156" s="36">
        <v>1.0678157799000001</v>
      </c>
      <c r="F156" s="44" t="str">
        <f t="shared" si="25"/>
        <v>N/A</v>
      </c>
      <c r="G156" s="36">
        <v>0.89054757969999998</v>
      </c>
      <c r="H156" s="44" t="str">
        <f t="shared" si="26"/>
        <v>N/A</v>
      </c>
      <c r="I156" s="12">
        <v>-49</v>
      </c>
      <c r="J156" s="12">
        <v>-16.600000000000001</v>
      </c>
      <c r="K156" s="45" t="s">
        <v>739</v>
      </c>
      <c r="L156" s="9" t="str">
        <f t="shared" si="27"/>
        <v>Yes</v>
      </c>
    </row>
    <row r="157" spans="1:12" x14ac:dyDescent="0.2">
      <c r="A157" s="46" t="s">
        <v>1481</v>
      </c>
      <c r="B157" s="35" t="s">
        <v>213</v>
      </c>
      <c r="C157" s="36">
        <v>1.0739164086999999</v>
      </c>
      <c r="D157" s="44" t="str">
        <f t="shared" si="24"/>
        <v>N/A</v>
      </c>
      <c r="E157" s="36">
        <v>0.61839246920000002</v>
      </c>
      <c r="F157" s="44" t="str">
        <f t="shared" si="25"/>
        <v>N/A</v>
      </c>
      <c r="G157" s="36">
        <v>0.59283409080000005</v>
      </c>
      <c r="H157" s="44" t="str">
        <f t="shared" si="26"/>
        <v>N/A</v>
      </c>
      <c r="I157" s="12">
        <v>-42.4</v>
      </c>
      <c r="J157" s="12">
        <v>-4.13</v>
      </c>
      <c r="K157" s="45" t="s">
        <v>739</v>
      </c>
      <c r="L157" s="9" t="str">
        <f t="shared" si="27"/>
        <v>Yes</v>
      </c>
    </row>
    <row r="158" spans="1:12" x14ac:dyDescent="0.2">
      <c r="A158" s="46" t="s">
        <v>1482</v>
      </c>
      <c r="B158" s="35" t="s">
        <v>213</v>
      </c>
      <c r="C158" s="36">
        <v>3.0541133454999998</v>
      </c>
      <c r="D158" s="44" t="str">
        <f t="shared" si="24"/>
        <v>N/A</v>
      </c>
      <c r="E158" s="36">
        <v>1.5175788329</v>
      </c>
      <c r="F158" s="44" t="str">
        <f t="shared" si="25"/>
        <v>N/A</v>
      </c>
      <c r="G158" s="36">
        <v>1.1685593272000001</v>
      </c>
      <c r="H158" s="44" t="str">
        <f t="shared" si="26"/>
        <v>N/A</v>
      </c>
      <c r="I158" s="12">
        <v>-50.3</v>
      </c>
      <c r="J158" s="12">
        <v>-23</v>
      </c>
      <c r="K158" s="45" t="s">
        <v>739</v>
      </c>
      <c r="L158" s="9" t="str">
        <f t="shared" si="27"/>
        <v>Yes</v>
      </c>
    </row>
    <row r="159" spans="1:12" x14ac:dyDescent="0.2">
      <c r="A159" s="46" t="s">
        <v>1483</v>
      </c>
      <c r="B159" s="35" t="s">
        <v>213</v>
      </c>
      <c r="C159" s="36">
        <v>245.06877893999999</v>
      </c>
      <c r="D159" s="44" t="str">
        <f t="shared" si="24"/>
        <v>N/A</v>
      </c>
      <c r="E159" s="36">
        <v>241.81507601000001</v>
      </c>
      <c r="F159" s="44" t="str">
        <f t="shared" si="25"/>
        <v>N/A</v>
      </c>
      <c r="G159" s="36">
        <v>136.09213657000001</v>
      </c>
      <c r="H159" s="44" t="str">
        <f t="shared" si="26"/>
        <v>N/A</v>
      </c>
      <c r="I159" s="12">
        <v>-1.33</v>
      </c>
      <c r="J159" s="12">
        <v>-43.7</v>
      </c>
      <c r="K159" s="45" t="s">
        <v>739</v>
      </c>
      <c r="L159" s="9" t="str">
        <f t="shared" si="27"/>
        <v>No</v>
      </c>
    </row>
    <row r="160" spans="1:12" x14ac:dyDescent="0.2">
      <c r="A160" s="46" t="s">
        <v>1484</v>
      </c>
      <c r="B160" s="35" t="s">
        <v>213</v>
      </c>
      <c r="C160" s="36">
        <v>239.58176143</v>
      </c>
      <c r="D160" s="44" t="str">
        <f t="shared" si="24"/>
        <v>N/A</v>
      </c>
      <c r="E160" s="36">
        <v>236.13903300999999</v>
      </c>
      <c r="F160" s="44" t="str">
        <f t="shared" si="25"/>
        <v>N/A</v>
      </c>
      <c r="G160" s="36">
        <v>133.06445703</v>
      </c>
      <c r="H160" s="44" t="str">
        <f t="shared" si="26"/>
        <v>N/A</v>
      </c>
      <c r="I160" s="12">
        <v>-1.44</v>
      </c>
      <c r="J160" s="12">
        <v>-43.6</v>
      </c>
      <c r="K160" s="45" t="s">
        <v>739</v>
      </c>
      <c r="L160" s="9" t="str">
        <f t="shared" si="27"/>
        <v>No</v>
      </c>
    </row>
    <row r="161" spans="1:12" x14ac:dyDescent="0.2">
      <c r="A161" s="46" t="s">
        <v>1485</v>
      </c>
      <c r="B161" s="35" t="s">
        <v>213</v>
      </c>
      <c r="C161" s="36">
        <v>272.13123143000001</v>
      </c>
      <c r="D161" s="44" t="str">
        <f t="shared" si="24"/>
        <v>N/A</v>
      </c>
      <c r="E161" s="36">
        <v>269.67869277</v>
      </c>
      <c r="F161" s="44" t="str">
        <f t="shared" si="25"/>
        <v>N/A</v>
      </c>
      <c r="G161" s="36">
        <v>150.95082503</v>
      </c>
      <c r="H161" s="44" t="str">
        <f t="shared" si="26"/>
        <v>N/A</v>
      </c>
      <c r="I161" s="12">
        <v>-0.90100000000000002</v>
      </c>
      <c r="J161" s="12">
        <v>-44</v>
      </c>
      <c r="K161" s="45" t="s">
        <v>739</v>
      </c>
      <c r="L161" s="9" t="str">
        <f t="shared" si="27"/>
        <v>No</v>
      </c>
    </row>
    <row r="162" spans="1:12" x14ac:dyDescent="0.2">
      <c r="A162" s="46" t="s">
        <v>1618</v>
      </c>
      <c r="B162" s="35" t="s">
        <v>213</v>
      </c>
      <c r="C162" s="36">
        <v>11</v>
      </c>
      <c r="D162" s="44" t="str">
        <f t="shared" ref="D162:D172" si="28">IF($B162="N/A","N/A",IF(C162&gt;10,"No",IF(C162&lt;-10,"No","Yes")))</f>
        <v>N/A</v>
      </c>
      <c r="E162" s="36">
        <v>11</v>
      </c>
      <c r="F162" s="44" t="str">
        <f t="shared" ref="F162:F172" si="29">IF($B162="N/A","N/A",IF(E162&gt;10,"No",IF(E162&lt;-10,"No","Yes")))</f>
        <v>N/A</v>
      </c>
      <c r="G162" s="36">
        <v>11</v>
      </c>
      <c r="H162" s="44" t="str">
        <f t="shared" ref="H162:H172" si="30">IF($B162="N/A","N/A",IF(G162&gt;10,"No",IF(G162&lt;-10,"No","Yes")))</f>
        <v>N/A</v>
      </c>
      <c r="I162" s="12">
        <v>-33.299999999999997</v>
      </c>
      <c r="J162" s="12">
        <v>0</v>
      </c>
      <c r="K162" s="14" t="s">
        <v>213</v>
      </c>
      <c r="L162" s="9" t="str">
        <f t="shared" ref="L162:L172" si="31">IF(J162="Div by 0", "N/A", IF(K162="N/A","N/A", IF(J162&gt;VALUE(MID(K162,1,2)), "No", IF(J162&lt;-1*VALUE(MID(K162,1,2)), "No", "Yes"))))</f>
        <v>N/A</v>
      </c>
    </row>
    <row r="163" spans="1:12" x14ac:dyDescent="0.2">
      <c r="A163" s="46" t="s">
        <v>126</v>
      </c>
      <c r="B163" s="35" t="s">
        <v>213</v>
      </c>
      <c r="C163" s="36">
        <v>16</v>
      </c>
      <c r="D163" s="44" t="str">
        <f t="shared" si="28"/>
        <v>N/A</v>
      </c>
      <c r="E163" s="36">
        <v>11</v>
      </c>
      <c r="F163" s="44" t="str">
        <f t="shared" si="29"/>
        <v>N/A</v>
      </c>
      <c r="G163" s="36">
        <v>11</v>
      </c>
      <c r="H163" s="44" t="str">
        <f t="shared" si="30"/>
        <v>N/A</v>
      </c>
      <c r="I163" s="12">
        <v>-50</v>
      </c>
      <c r="J163" s="12">
        <v>37.5</v>
      </c>
      <c r="K163" s="14" t="s">
        <v>213</v>
      </c>
      <c r="L163" s="9" t="str">
        <f t="shared" si="31"/>
        <v>N/A</v>
      </c>
    </row>
    <row r="164" spans="1:12" ht="25.5" x14ac:dyDescent="0.2">
      <c r="A164" s="46" t="s">
        <v>1619</v>
      </c>
      <c r="B164" s="35" t="s">
        <v>213</v>
      </c>
      <c r="C164" s="36">
        <v>0</v>
      </c>
      <c r="D164" s="44" t="str">
        <f t="shared" si="28"/>
        <v>N/A</v>
      </c>
      <c r="E164" s="36">
        <v>11</v>
      </c>
      <c r="F164" s="44" t="str">
        <f t="shared" si="29"/>
        <v>N/A</v>
      </c>
      <c r="G164" s="36">
        <v>0</v>
      </c>
      <c r="H164" s="44" t="str">
        <f t="shared" si="30"/>
        <v>N/A</v>
      </c>
      <c r="I164" s="12" t="s">
        <v>1747</v>
      </c>
      <c r="J164" s="12">
        <v>-100</v>
      </c>
      <c r="K164" s="14" t="s">
        <v>213</v>
      </c>
      <c r="L164" s="9" t="str">
        <f t="shared" si="31"/>
        <v>N/A</v>
      </c>
    </row>
    <row r="165" spans="1:12" ht="25.5" x14ac:dyDescent="0.2">
      <c r="A165" s="46" t="s">
        <v>1486</v>
      </c>
      <c r="B165" s="35" t="s">
        <v>213</v>
      </c>
      <c r="C165" s="36">
        <v>42</v>
      </c>
      <c r="D165" s="44" t="str">
        <f t="shared" si="28"/>
        <v>N/A</v>
      </c>
      <c r="E165" s="36">
        <v>11</v>
      </c>
      <c r="F165" s="44" t="str">
        <f t="shared" si="29"/>
        <v>N/A</v>
      </c>
      <c r="G165" s="36">
        <v>0</v>
      </c>
      <c r="H165" s="44" t="str">
        <f t="shared" si="30"/>
        <v>N/A</v>
      </c>
      <c r="I165" s="12">
        <v>-78.599999999999994</v>
      </c>
      <c r="J165" s="12">
        <v>-100</v>
      </c>
      <c r="K165" s="14" t="s">
        <v>213</v>
      </c>
      <c r="L165" s="9" t="str">
        <f t="shared" si="31"/>
        <v>N/A</v>
      </c>
    </row>
    <row r="166" spans="1:12" x14ac:dyDescent="0.2">
      <c r="A166" s="46" t="s">
        <v>1620</v>
      </c>
      <c r="B166" s="35" t="s">
        <v>213</v>
      </c>
      <c r="C166" s="36">
        <v>11</v>
      </c>
      <c r="D166" s="44" t="str">
        <f t="shared" si="28"/>
        <v>N/A</v>
      </c>
      <c r="E166" s="36">
        <v>11</v>
      </c>
      <c r="F166" s="44" t="str">
        <f t="shared" si="29"/>
        <v>N/A</v>
      </c>
      <c r="G166" s="36">
        <v>11</v>
      </c>
      <c r="H166" s="44" t="str">
        <f t="shared" si="30"/>
        <v>N/A</v>
      </c>
      <c r="I166" s="12">
        <v>-75</v>
      </c>
      <c r="J166" s="12">
        <v>0</v>
      </c>
      <c r="K166" s="14" t="s">
        <v>213</v>
      </c>
      <c r="L166" s="9" t="str">
        <f t="shared" si="31"/>
        <v>N/A</v>
      </c>
    </row>
    <row r="167" spans="1:12" x14ac:dyDescent="0.2">
      <c r="A167" s="46" t="s">
        <v>1621</v>
      </c>
      <c r="B167" s="35" t="s">
        <v>213</v>
      </c>
      <c r="C167" s="36">
        <v>321</v>
      </c>
      <c r="D167" s="44" t="str">
        <f t="shared" si="28"/>
        <v>N/A</v>
      </c>
      <c r="E167" s="36">
        <v>156</v>
      </c>
      <c r="F167" s="44" t="str">
        <f t="shared" si="29"/>
        <v>N/A</v>
      </c>
      <c r="G167" s="36">
        <v>98</v>
      </c>
      <c r="H167" s="44" t="str">
        <f t="shared" si="30"/>
        <v>N/A</v>
      </c>
      <c r="I167" s="12">
        <v>-51.4</v>
      </c>
      <c r="J167" s="12">
        <v>-37.200000000000003</v>
      </c>
      <c r="K167" s="14" t="s">
        <v>213</v>
      </c>
      <c r="L167" s="9" t="str">
        <f t="shared" si="31"/>
        <v>N/A</v>
      </c>
    </row>
    <row r="168" spans="1:12" x14ac:dyDescent="0.2">
      <c r="A168" s="46" t="s">
        <v>125</v>
      </c>
      <c r="B168" s="35" t="s">
        <v>213</v>
      </c>
      <c r="C168" s="47">
        <v>1854206</v>
      </c>
      <c r="D168" s="44" t="str">
        <f t="shared" si="28"/>
        <v>N/A</v>
      </c>
      <c r="E168" s="47">
        <v>3126046</v>
      </c>
      <c r="F168" s="44" t="str">
        <f t="shared" si="29"/>
        <v>N/A</v>
      </c>
      <c r="G168" s="47">
        <v>1172244</v>
      </c>
      <c r="H168" s="44" t="str">
        <f t="shared" si="30"/>
        <v>N/A</v>
      </c>
      <c r="I168" s="12">
        <v>68.59</v>
      </c>
      <c r="J168" s="12">
        <v>-62.5</v>
      </c>
      <c r="K168" s="14" t="s">
        <v>213</v>
      </c>
      <c r="L168" s="9" t="str">
        <f t="shared" si="31"/>
        <v>N/A</v>
      </c>
    </row>
    <row r="169" spans="1:12" x14ac:dyDescent="0.2">
      <c r="A169" s="46" t="s">
        <v>1622</v>
      </c>
      <c r="B169" s="35" t="s">
        <v>213</v>
      </c>
      <c r="C169" s="47">
        <v>354966</v>
      </c>
      <c r="D169" s="44" t="str">
        <f t="shared" si="28"/>
        <v>N/A</v>
      </c>
      <c r="E169" s="47">
        <v>559355</v>
      </c>
      <c r="F169" s="44" t="str">
        <f t="shared" si="29"/>
        <v>N/A</v>
      </c>
      <c r="G169" s="47">
        <v>426912</v>
      </c>
      <c r="H169" s="44" t="str">
        <f t="shared" si="30"/>
        <v>N/A</v>
      </c>
      <c r="I169" s="12">
        <v>57.58</v>
      </c>
      <c r="J169" s="12">
        <v>-23.7</v>
      </c>
      <c r="K169" s="14" t="s">
        <v>213</v>
      </c>
      <c r="L169" s="9" t="str">
        <f t="shared" si="31"/>
        <v>N/A</v>
      </c>
    </row>
    <row r="170" spans="1:12" x14ac:dyDescent="0.2">
      <c r="A170" s="46" t="s">
        <v>1379</v>
      </c>
      <c r="B170" s="35" t="s">
        <v>213</v>
      </c>
      <c r="C170" s="47">
        <v>325928</v>
      </c>
      <c r="D170" s="44" t="str">
        <f t="shared" si="28"/>
        <v>N/A</v>
      </c>
      <c r="E170" s="47">
        <v>222883</v>
      </c>
      <c r="F170" s="44" t="str">
        <f t="shared" si="29"/>
        <v>N/A</v>
      </c>
      <c r="G170" s="47">
        <v>171324</v>
      </c>
      <c r="H170" s="44" t="str">
        <f t="shared" si="30"/>
        <v>N/A</v>
      </c>
      <c r="I170" s="12">
        <v>-31.6</v>
      </c>
      <c r="J170" s="12">
        <v>-23.1</v>
      </c>
      <c r="K170" s="14" t="s">
        <v>213</v>
      </c>
      <c r="L170" s="9" t="str">
        <f t="shared" si="31"/>
        <v>N/A</v>
      </c>
    </row>
    <row r="171" spans="1:12" x14ac:dyDescent="0.2">
      <c r="A171" s="46" t="s">
        <v>1616</v>
      </c>
      <c r="B171" s="35" t="s">
        <v>213</v>
      </c>
      <c r="C171" s="47">
        <v>1122775</v>
      </c>
      <c r="D171" s="44" t="str">
        <f t="shared" si="28"/>
        <v>N/A</v>
      </c>
      <c r="E171" s="47">
        <v>220848</v>
      </c>
      <c r="F171" s="44" t="str">
        <f t="shared" si="29"/>
        <v>N/A</v>
      </c>
      <c r="G171" s="47">
        <v>293419</v>
      </c>
      <c r="H171" s="44" t="str">
        <f t="shared" si="30"/>
        <v>N/A</v>
      </c>
      <c r="I171" s="12">
        <v>-80.3</v>
      </c>
      <c r="J171" s="12">
        <v>32.86</v>
      </c>
      <c r="K171" s="14" t="s">
        <v>213</v>
      </c>
      <c r="L171" s="9" t="str">
        <f t="shared" si="31"/>
        <v>N/A</v>
      </c>
    </row>
    <row r="172" spans="1:12" x14ac:dyDescent="0.2">
      <c r="A172" s="46" t="s">
        <v>1617</v>
      </c>
      <c r="B172" s="35" t="s">
        <v>213</v>
      </c>
      <c r="C172" s="47">
        <v>1854206</v>
      </c>
      <c r="D172" s="44" t="str">
        <f t="shared" si="28"/>
        <v>N/A</v>
      </c>
      <c r="E172" s="47">
        <v>3126046</v>
      </c>
      <c r="F172" s="44" t="str">
        <f t="shared" si="29"/>
        <v>N/A</v>
      </c>
      <c r="G172" s="47">
        <v>1171088</v>
      </c>
      <c r="H172" s="44" t="str">
        <f t="shared" si="30"/>
        <v>N/A</v>
      </c>
      <c r="I172" s="12">
        <v>68.59</v>
      </c>
      <c r="J172" s="12">
        <v>-62.5</v>
      </c>
      <c r="K172" s="14" t="s">
        <v>213</v>
      </c>
      <c r="L172" s="9" t="str">
        <f t="shared" si="31"/>
        <v>N/A</v>
      </c>
    </row>
    <row r="173" spans="1:12" ht="25.5" x14ac:dyDescent="0.2">
      <c r="A173" s="46" t="s">
        <v>1380</v>
      </c>
      <c r="B173" s="35" t="s">
        <v>213</v>
      </c>
      <c r="C173" s="47">
        <v>144166</v>
      </c>
      <c r="D173" s="44" t="str">
        <f t="shared" ref="D173:D187" si="32">IF($B173="N/A","N/A",IF(C173&gt;10,"No",IF(C173&lt;-10,"No","Yes")))</f>
        <v>N/A</v>
      </c>
      <c r="E173" s="47">
        <v>246888</v>
      </c>
      <c r="F173" s="44" t="str">
        <f t="shared" ref="F173:F187" si="33">IF($B173="N/A","N/A",IF(E173&gt;10,"No",IF(E173&lt;-10,"No","Yes")))</f>
        <v>N/A</v>
      </c>
      <c r="G173" s="47">
        <v>280565</v>
      </c>
      <c r="H173" s="44" t="str">
        <f t="shared" ref="H173:H187" si="34">IF($B173="N/A","N/A",IF(G173&gt;10,"No",IF(G173&lt;-10,"No","Yes")))</f>
        <v>N/A</v>
      </c>
      <c r="I173" s="12">
        <v>71.25</v>
      </c>
      <c r="J173" s="12">
        <v>13.64</v>
      </c>
      <c r="K173" s="45" t="s">
        <v>739</v>
      </c>
      <c r="L173" s="9" t="str">
        <f t="shared" ref="L173:L187" si="35">IF(J173="Div by 0", "N/A", IF(K173="N/A","N/A", IF(J173&gt;VALUE(MID(K173,1,2)), "No", IF(J173&lt;-1*VALUE(MID(K173,1,2)), "No", "Yes"))))</f>
        <v>Yes</v>
      </c>
    </row>
    <row r="174" spans="1:12" x14ac:dyDescent="0.2">
      <c r="A174" s="46" t="s">
        <v>649</v>
      </c>
      <c r="B174" s="35" t="s">
        <v>213</v>
      </c>
      <c r="C174" s="36">
        <v>700</v>
      </c>
      <c r="D174" s="44" t="str">
        <f t="shared" si="32"/>
        <v>N/A</v>
      </c>
      <c r="E174" s="36">
        <v>711</v>
      </c>
      <c r="F174" s="44" t="str">
        <f t="shared" si="33"/>
        <v>N/A</v>
      </c>
      <c r="G174" s="36">
        <v>863</v>
      </c>
      <c r="H174" s="44" t="str">
        <f t="shared" si="34"/>
        <v>N/A</v>
      </c>
      <c r="I174" s="12">
        <v>1.571</v>
      </c>
      <c r="J174" s="12">
        <v>21.38</v>
      </c>
      <c r="K174" s="45" t="s">
        <v>739</v>
      </c>
      <c r="L174" s="9" t="str">
        <f t="shared" si="35"/>
        <v>Yes</v>
      </c>
    </row>
    <row r="175" spans="1:12" ht="25.5" x14ac:dyDescent="0.2">
      <c r="A175" s="46" t="s">
        <v>1381</v>
      </c>
      <c r="B175" s="35" t="s">
        <v>213</v>
      </c>
      <c r="C175" s="47">
        <v>205.95142856999999</v>
      </c>
      <c r="D175" s="44" t="str">
        <f t="shared" si="32"/>
        <v>N/A</v>
      </c>
      <c r="E175" s="47">
        <v>347.24050633000002</v>
      </c>
      <c r="F175" s="44" t="str">
        <f t="shared" si="33"/>
        <v>N/A</v>
      </c>
      <c r="G175" s="47">
        <v>325.10428737000001</v>
      </c>
      <c r="H175" s="44" t="str">
        <f t="shared" si="34"/>
        <v>N/A</v>
      </c>
      <c r="I175" s="12">
        <v>68.599999999999994</v>
      </c>
      <c r="J175" s="12">
        <v>-6.37</v>
      </c>
      <c r="K175" s="45" t="s">
        <v>739</v>
      </c>
      <c r="L175" s="9" t="str">
        <f t="shared" si="35"/>
        <v>Yes</v>
      </c>
    </row>
    <row r="176" spans="1:12" ht="25.5" x14ac:dyDescent="0.2">
      <c r="A176" s="46" t="s">
        <v>1382</v>
      </c>
      <c r="B176" s="35" t="s">
        <v>213</v>
      </c>
      <c r="C176" s="47">
        <v>1243800</v>
      </c>
      <c r="D176" s="44" t="str">
        <f t="shared" si="32"/>
        <v>N/A</v>
      </c>
      <c r="E176" s="47">
        <v>1230152</v>
      </c>
      <c r="F176" s="44" t="str">
        <f t="shared" si="33"/>
        <v>N/A</v>
      </c>
      <c r="G176" s="47">
        <v>1080504</v>
      </c>
      <c r="H176" s="44" t="str">
        <f t="shared" si="34"/>
        <v>N/A</v>
      </c>
      <c r="I176" s="12">
        <v>-1.1000000000000001</v>
      </c>
      <c r="J176" s="12">
        <v>-12.2</v>
      </c>
      <c r="K176" s="45" t="s">
        <v>739</v>
      </c>
      <c r="L176" s="9" t="str">
        <f t="shared" si="35"/>
        <v>Yes</v>
      </c>
    </row>
    <row r="177" spans="1:12" x14ac:dyDescent="0.2">
      <c r="A177" s="46" t="s">
        <v>516</v>
      </c>
      <c r="B177" s="35" t="s">
        <v>213</v>
      </c>
      <c r="C177" s="36">
        <v>6109</v>
      </c>
      <c r="D177" s="44" t="str">
        <f t="shared" si="32"/>
        <v>N/A</v>
      </c>
      <c r="E177" s="36">
        <v>6567</v>
      </c>
      <c r="F177" s="44" t="str">
        <f t="shared" si="33"/>
        <v>N/A</v>
      </c>
      <c r="G177" s="36">
        <v>6740</v>
      </c>
      <c r="H177" s="44" t="str">
        <f t="shared" si="34"/>
        <v>N/A</v>
      </c>
      <c r="I177" s="12">
        <v>7.4969999999999999</v>
      </c>
      <c r="J177" s="12">
        <v>2.6339999999999999</v>
      </c>
      <c r="K177" s="45" t="s">
        <v>739</v>
      </c>
      <c r="L177" s="9" t="str">
        <f t="shared" si="35"/>
        <v>Yes</v>
      </c>
    </row>
    <row r="178" spans="1:12" ht="25.5" x14ac:dyDescent="0.2">
      <c r="A178" s="46" t="s">
        <v>1383</v>
      </c>
      <c r="B178" s="35" t="s">
        <v>213</v>
      </c>
      <c r="C178" s="47">
        <v>203.60124407000001</v>
      </c>
      <c r="D178" s="44" t="str">
        <f t="shared" si="32"/>
        <v>N/A</v>
      </c>
      <c r="E178" s="47">
        <v>187.32328308000001</v>
      </c>
      <c r="F178" s="44" t="str">
        <f t="shared" si="33"/>
        <v>N/A</v>
      </c>
      <c r="G178" s="47">
        <v>160.31216617000001</v>
      </c>
      <c r="H178" s="44" t="str">
        <f t="shared" si="34"/>
        <v>N/A</v>
      </c>
      <c r="I178" s="12">
        <v>-8</v>
      </c>
      <c r="J178" s="12">
        <v>-14.4</v>
      </c>
      <c r="K178" s="45" t="s">
        <v>739</v>
      </c>
      <c r="L178" s="9" t="str">
        <f t="shared" si="35"/>
        <v>Yes</v>
      </c>
    </row>
    <row r="179" spans="1:12" ht="25.5" x14ac:dyDescent="0.2">
      <c r="A179" s="46" t="s">
        <v>1384</v>
      </c>
      <c r="B179" s="35" t="s">
        <v>213</v>
      </c>
      <c r="C179" s="47">
        <v>766511</v>
      </c>
      <c r="D179" s="44" t="str">
        <f t="shared" si="32"/>
        <v>N/A</v>
      </c>
      <c r="E179" s="47">
        <v>970987</v>
      </c>
      <c r="F179" s="44" t="str">
        <f t="shared" si="33"/>
        <v>N/A</v>
      </c>
      <c r="G179" s="47">
        <v>1231044</v>
      </c>
      <c r="H179" s="44" t="str">
        <f t="shared" si="34"/>
        <v>N/A</v>
      </c>
      <c r="I179" s="12">
        <v>26.68</v>
      </c>
      <c r="J179" s="12">
        <v>26.78</v>
      </c>
      <c r="K179" s="45" t="s">
        <v>739</v>
      </c>
      <c r="L179" s="9" t="str">
        <f t="shared" si="35"/>
        <v>Yes</v>
      </c>
    </row>
    <row r="180" spans="1:12" x14ac:dyDescent="0.2">
      <c r="A180" s="46" t="s">
        <v>517</v>
      </c>
      <c r="B180" s="35" t="s">
        <v>213</v>
      </c>
      <c r="C180" s="36">
        <v>4615</v>
      </c>
      <c r="D180" s="44" t="str">
        <f t="shared" si="32"/>
        <v>N/A</v>
      </c>
      <c r="E180" s="36">
        <v>5504</v>
      </c>
      <c r="F180" s="44" t="str">
        <f t="shared" si="33"/>
        <v>N/A</v>
      </c>
      <c r="G180" s="36">
        <v>6848</v>
      </c>
      <c r="H180" s="44" t="str">
        <f t="shared" si="34"/>
        <v>N/A</v>
      </c>
      <c r="I180" s="12">
        <v>19.260000000000002</v>
      </c>
      <c r="J180" s="12">
        <v>24.42</v>
      </c>
      <c r="K180" s="45" t="s">
        <v>739</v>
      </c>
      <c r="L180" s="9" t="str">
        <f t="shared" si="35"/>
        <v>Yes</v>
      </c>
    </row>
    <row r="181" spans="1:12" ht="25.5" x14ac:dyDescent="0.2">
      <c r="A181" s="46" t="s">
        <v>1385</v>
      </c>
      <c r="B181" s="35" t="s">
        <v>213</v>
      </c>
      <c r="C181" s="47">
        <v>166.09122427</v>
      </c>
      <c r="D181" s="44" t="str">
        <f t="shared" si="32"/>
        <v>N/A</v>
      </c>
      <c r="E181" s="47">
        <v>176.41478924</v>
      </c>
      <c r="F181" s="44" t="str">
        <f t="shared" si="33"/>
        <v>N/A</v>
      </c>
      <c r="G181" s="47">
        <v>179.76693925000001</v>
      </c>
      <c r="H181" s="44" t="str">
        <f t="shared" si="34"/>
        <v>N/A</v>
      </c>
      <c r="I181" s="12">
        <v>6.2160000000000002</v>
      </c>
      <c r="J181" s="12">
        <v>1.9</v>
      </c>
      <c r="K181" s="45" t="s">
        <v>739</v>
      </c>
      <c r="L181" s="9" t="str">
        <f t="shared" si="35"/>
        <v>Yes</v>
      </c>
    </row>
    <row r="182" spans="1:12" ht="25.5" x14ac:dyDescent="0.2">
      <c r="A182" s="46" t="s">
        <v>1386</v>
      </c>
      <c r="B182" s="35" t="s">
        <v>213</v>
      </c>
      <c r="C182" s="47">
        <v>0</v>
      </c>
      <c r="D182" s="44" t="str">
        <f t="shared" si="32"/>
        <v>N/A</v>
      </c>
      <c r="E182" s="47">
        <v>0</v>
      </c>
      <c r="F182" s="44" t="str">
        <f t="shared" si="33"/>
        <v>N/A</v>
      </c>
      <c r="G182" s="47">
        <v>0</v>
      </c>
      <c r="H182" s="44" t="str">
        <f t="shared" si="34"/>
        <v>N/A</v>
      </c>
      <c r="I182" s="12" t="s">
        <v>1747</v>
      </c>
      <c r="J182" s="12" t="s">
        <v>1747</v>
      </c>
      <c r="K182" s="45" t="s">
        <v>739</v>
      </c>
      <c r="L182" s="9" t="str">
        <f t="shared" si="35"/>
        <v>N/A</v>
      </c>
    </row>
    <row r="183" spans="1:12" x14ac:dyDescent="0.2">
      <c r="A183" s="46" t="s">
        <v>518</v>
      </c>
      <c r="B183" s="35" t="s">
        <v>213</v>
      </c>
      <c r="C183" s="36">
        <v>0</v>
      </c>
      <c r="D183" s="44" t="str">
        <f t="shared" si="32"/>
        <v>N/A</v>
      </c>
      <c r="E183" s="36">
        <v>0</v>
      </c>
      <c r="F183" s="44" t="str">
        <f t="shared" si="33"/>
        <v>N/A</v>
      </c>
      <c r="G183" s="36">
        <v>0</v>
      </c>
      <c r="H183" s="44" t="str">
        <f t="shared" si="34"/>
        <v>N/A</v>
      </c>
      <c r="I183" s="12" t="s">
        <v>1747</v>
      </c>
      <c r="J183" s="12" t="s">
        <v>1747</v>
      </c>
      <c r="K183" s="45" t="s">
        <v>739</v>
      </c>
      <c r="L183" s="9" t="str">
        <f t="shared" si="35"/>
        <v>N/A</v>
      </c>
    </row>
    <row r="184" spans="1:12" ht="25.5" x14ac:dyDescent="0.2">
      <c r="A184" s="46" t="s">
        <v>1387</v>
      </c>
      <c r="B184" s="35" t="s">
        <v>213</v>
      </c>
      <c r="C184" s="47" t="s">
        <v>1747</v>
      </c>
      <c r="D184" s="44" t="str">
        <f t="shared" si="32"/>
        <v>N/A</v>
      </c>
      <c r="E184" s="47" t="s">
        <v>1747</v>
      </c>
      <c r="F184" s="44" t="str">
        <f t="shared" si="33"/>
        <v>N/A</v>
      </c>
      <c r="G184" s="47" t="s">
        <v>1747</v>
      </c>
      <c r="H184" s="44" t="str">
        <f t="shared" si="34"/>
        <v>N/A</v>
      </c>
      <c r="I184" s="12" t="s">
        <v>1747</v>
      </c>
      <c r="J184" s="12" t="s">
        <v>1747</v>
      </c>
      <c r="K184" s="45" t="s">
        <v>739</v>
      </c>
      <c r="L184" s="9" t="str">
        <f t="shared" si="35"/>
        <v>N/A</v>
      </c>
    </row>
    <row r="185" spans="1:12" ht="25.5" x14ac:dyDescent="0.2">
      <c r="A185" s="46" t="s">
        <v>1388</v>
      </c>
      <c r="B185" s="35" t="s">
        <v>213</v>
      </c>
      <c r="C185" s="47">
        <v>431600980</v>
      </c>
      <c r="D185" s="44" t="str">
        <f t="shared" si="32"/>
        <v>N/A</v>
      </c>
      <c r="E185" s="47">
        <v>414589178</v>
      </c>
      <c r="F185" s="44" t="str">
        <f t="shared" si="33"/>
        <v>N/A</v>
      </c>
      <c r="G185" s="47">
        <v>440090296</v>
      </c>
      <c r="H185" s="44" t="str">
        <f t="shared" si="34"/>
        <v>N/A</v>
      </c>
      <c r="I185" s="12">
        <v>-3.94</v>
      </c>
      <c r="J185" s="12">
        <v>6.1509999999999998</v>
      </c>
      <c r="K185" s="45" t="s">
        <v>739</v>
      </c>
      <c r="L185" s="9" t="str">
        <f t="shared" si="35"/>
        <v>Yes</v>
      </c>
    </row>
    <row r="186" spans="1:12" ht="25.5" x14ac:dyDescent="0.2">
      <c r="A186" s="46" t="s">
        <v>519</v>
      </c>
      <c r="B186" s="35" t="s">
        <v>213</v>
      </c>
      <c r="C186" s="36">
        <v>14906</v>
      </c>
      <c r="D186" s="44" t="str">
        <f t="shared" si="32"/>
        <v>N/A</v>
      </c>
      <c r="E186" s="36">
        <v>15128</v>
      </c>
      <c r="F186" s="44" t="str">
        <f t="shared" si="33"/>
        <v>N/A</v>
      </c>
      <c r="G186" s="36">
        <v>16713</v>
      </c>
      <c r="H186" s="44" t="str">
        <f t="shared" si="34"/>
        <v>N/A</v>
      </c>
      <c r="I186" s="12">
        <v>1.4890000000000001</v>
      </c>
      <c r="J186" s="12">
        <v>10.48</v>
      </c>
      <c r="K186" s="45" t="s">
        <v>739</v>
      </c>
      <c r="L186" s="9" t="str">
        <f t="shared" si="35"/>
        <v>Yes</v>
      </c>
    </row>
    <row r="187" spans="1:12" ht="25.5" x14ac:dyDescent="0.2">
      <c r="A187" s="46" t="s">
        <v>1389</v>
      </c>
      <c r="B187" s="35" t="s">
        <v>213</v>
      </c>
      <c r="C187" s="47">
        <v>28954.849053999998</v>
      </c>
      <c r="D187" s="44" t="str">
        <f t="shared" si="32"/>
        <v>N/A</v>
      </c>
      <c r="E187" s="47">
        <v>27405.418957999998</v>
      </c>
      <c r="F187" s="44" t="str">
        <f t="shared" si="33"/>
        <v>N/A</v>
      </c>
      <c r="G187" s="47">
        <v>26332.214205</v>
      </c>
      <c r="H187" s="44" t="str">
        <f t="shared" si="34"/>
        <v>N/A</v>
      </c>
      <c r="I187" s="12">
        <v>-5.35</v>
      </c>
      <c r="J187" s="12">
        <v>-3.92</v>
      </c>
      <c r="K187" s="45" t="s">
        <v>739</v>
      </c>
      <c r="L187" s="9" t="str">
        <f t="shared" si="35"/>
        <v>Yes</v>
      </c>
    </row>
    <row r="188" spans="1:12" x14ac:dyDescent="0.2">
      <c r="A188" s="4" t="s">
        <v>1390</v>
      </c>
      <c r="B188" s="35" t="s">
        <v>213</v>
      </c>
      <c r="C188" s="47">
        <v>514636309</v>
      </c>
      <c r="D188" s="44" t="str">
        <f t="shared" ref="D188:D203" si="36">IF($B188="N/A","N/A",IF(C188&gt;10,"No",IF(C188&lt;-10,"No","Yes")))</f>
        <v>N/A</v>
      </c>
      <c r="E188" s="47">
        <v>514234888</v>
      </c>
      <c r="F188" s="44" t="str">
        <f t="shared" ref="F188:F203" si="37">IF($B188="N/A","N/A",IF(E188&gt;10,"No",IF(E188&lt;-10,"No","Yes")))</f>
        <v>N/A</v>
      </c>
      <c r="G188" s="47">
        <v>558733257</v>
      </c>
      <c r="H188" s="44" t="str">
        <f t="shared" ref="H188:H203" si="38">IF($B188="N/A","N/A",IF(G188&gt;10,"No",IF(G188&lt;-10,"No","Yes")))</f>
        <v>N/A</v>
      </c>
      <c r="I188" s="12">
        <v>-7.8E-2</v>
      </c>
      <c r="J188" s="12">
        <v>8.6530000000000005</v>
      </c>
      <c r="K188" s="45" t="s">
        <v>739</v>
      </c>
      <c r="L188" s="9" t="str">
        <f t="shared" ref="L188:L203" si="39">IF(J188="Div by 0", "N/A", IF(K188="N/A","N/A", IF(J188&gt;VALUE(MID(K188,1,2)), "No", IF(J188&lt;-1*VALUE(MID(K188,1,2)), "No", "Yes"))))</f>
        <v>Yes</v>
      </c>
    </row>
    <row r="189" spans="1:12" x14ac:dyDescent="0.2">
      <c r="A189" s="4" t="s">
        <v>1487</v>
      </c>
      <c r="B189" s="35" t="s">
        <v>213</v>
      </c>
      <c r="C189" s="36">
        <v>16468</v>
      </c>
      <c r="D189" s="44" t="str">
        <f t="shared" si="36"/>
        <v>N/A</v>
      </c>
      <c r="E189" s="36">
        <v>16955</v>
      </c>
      <c r="F189" s="44" t="str">
        <f t="shared" si="37"/>
        <v>N/A</v>
      </c>
      <c r="G189" s="36">
        <v>18587</v>
      </c>
      <c r="H189" s="44" t="str">
        <f t="shared" si="38"/>
        <v>N/A</v>
      </c>
      <c r="I189" s="12">
        <v>2.9569999999999999</v>
      </c>
      <c r="J189" s="12">
        <v>9.625</v>
      </c>
      <c r="K189" s="45" t="s">
        <v>739</v>
      </c>
      <c r="L189" s="9" t="str">
        <f t="shared" si="39"/>
        <v>Yes</v>
      </c>
    </row>
    <row r="190" spans="1:12" x14ac:dyDescent="0.2">
      <c r="A190" s="4" t="s">
        <v>1488</v>
      </c>
      <c r="B190" s="35" t="s">
        <v>213</v>
      </c>
      <c r="C190" s="47">
        <v>31250.686726</v>
      </c>
      <c r="D190" s="44" t="str">
        <f t="shared" si="36"/>
        <v>N/A</v>
      </c>
      <c r="E190" s="47">
        <v>30329.394751</v>
      </c>
      <c r="F190" s="44" t="str">
        <f t="shared" si="37"/>
        <v>N/A</v>
      </c>
      <c r="G190" s="47">
        <v>30060.432399000001</v>
      </c>
      <c r="H190" s="44" t="str">
        <f t="shared" si="38"/>
        <v>N/A</v>
      </c>
      <c r="I190" s="12">
        <v>-2.95</v>
      </c>
      <c r="J190" s="12">
        <v>-0.88700000000000001</v>
      </c>
      <c r="K190" s="45" t="s">
        <v>739</v>
      </c>
      <c r="L190" s="9" t="str">
        <f t="shared" si="39"/>
        <v>Yes</v>
      </c>
    </row>
    <row r="191" spans="1:12" x14ac:dyDescent="0.2">
      <c r="A191" s="4" t="s">
        <v>1489</v>
      </c>
      <c r="B191" s="35" t="s">
        <v>213</v>
      </c>
      <c r="C191" s="47">
        <v>21811.891801999998</v>
      </c>
      <c r="D191" s="44" t="str">
        <f t="shared" si="36"/>
        <v>N/A</v>
      </c>
      <c r="E191" s="47">
        <v>22000.254083</v>
      </c>
      <c r="F191" s="44" t="str">
        <f t="shared" si="37"/>
        <v>N/A</v>
      </c>
      <c r="G191" s="47">
        <v>21187.379699000001</v>
      </c>
      <c r="H191" s="44" t="str">
        <f t="shared" si="38"/>
        <v>N/A</v>
      </c>
      <c r="I191" s="12">
        <v>0.86360000000000003</v>
      </c>
      <c r="J191" s="12">
        <v>-3.69</v>
      </c>
      <c r="K191" s="45" t="s">
        <v>739</v>
      </c>
      <c r="L191" s="9" t="str">
        <f t="shared" si="39"/>
        <v>Yes</v>
      </c>
    </row>
    <row r="192" spans="1:12" x14ac:dyDescent="0.2">
      <c r="A192" s="4" t="s">
        <v>1490</v>
      </c>
      <c r="B192" s="35" t="s">
        <v>213</v>
      </c>
      <c r="C192" s="47">
        <v>37154.624334</v>
      </c>
      <c r="D192" s="44" t="str">
        <f t="shared" si="36"/>
        <v>N/A</v>
      </c>
      <c r="E192" s="47">
        <v>35195.400430000002</v>
      </c>
      <c r="F192" s="44" t="str">
        <f t="shared" si="37"/>
        <v>N/A</v>
      </c>
      <c r="G192" s="47">
        <v>35648.140677000003</v>
      </c>
      <c r="H192" s="44" t="str">
        <f t="shared" si="38"/>
        <v>N/A</v>
      </c>
      <c r="I192" s="12">
        <v>-5.27</v>
      </c>
      <c r="J192" s="12">
        <v>1.286</v>
      </c>
      <c r="K192" s="45" t="s">
        <v>739</v>
      </c>
      <c r="L192" s="9" t="str">
        <f t="shared" si="39"/>
        <v>Yes</v>
      </c>
    </row>
    <row r="193" spans="1:12" x14ac:dyDescent="0.2">
      <c r="A193" s="46" t="s">
        <v>1491</v>
      </c>
      <c r="B193" s="35" t="s">
        <v>213</v>
      </c>
      <c r="C193" s="9">
        <v>12.721219284</v>
      </c>
      <c r="D193" s="44" t="str">
        <f t="shared" si="36"/>
        <v>N/A</v>
      </c>
      <c r="E193" s="9">
        <v>12.250899579</v>
      </c>
      <c r="F193" s="44" t="str">
        <f t="shared" si="37"/>
        <v>N/A</v>
      </c>
      <c r="G193" s="9">
        <v>12.056406365000001</v>
      </c>
      <c r="H193" s="44" t="str">
        <f t="shared" si="38"/>
        <v>N/A</v>
      </c>
      <c r="I193" s="12">
        <v>-3.7</v>
      </c>
      <c r="J193" s="12">
        <v>-1.59</v>
      </c>
      <c r="K193" s="45" t="s">
        <v>739</v>
      </c>
      <c r="L193" s="9" t="str">
        <f t="shared" si="39"/>
        <v>Yes</v>
      </c>
    </row>
    <row r="194" spans="1:12" x14ac:dyDescent="0.2">
      <c r="A194" s="46" t="s">
        <v>1492</v>
      </c>
      <c r="B194" s="35" t="s">
        <v>213</v>
      </c>
      <c r="C194" s="9">
        <v>9.3533470237999996</v>
      </c>
      <c r="D194" s="44" t="str">
        <f t="shared" si="36"/>
        <v>N/A</v>
      </c>
      <c r="E194" s="9">
        <v>8.681390468</v>
      </c>
      <c r="F194" s="44" t="str">
        <f t="shared" si="37"/>
        <v>N/A</v>
      </c>
      <c r="G194" s="9">
        <v>9.4618272841</v>
      </c>
      <c r="H194" s="44" t="str">
        <f t="shared" si="38"/>
        <v>N/A</v>
      </c>
      <c r="I194" s="12">
        <v>-7.18</v>
      </c>
      <c r="J194" s="12">
        <v>8.99</v>
      </c>
      <c r="K194" s="45" t="s">
        <v>739</v>
      </c>
      <c r="L194" s="9" t="str">
        <f t="shared" si="39"/>
        <v>Yes</v>
      </c>
    </row>
    <row r="195" spans="1:12" x14ac:dyDescent="0.2">
      <c r="A195" s="46" t="s">
        <v>1493</v>
      </c>
      <c r="B195" s="35" t="s">
        <v>213</v>
      </c>
      <c r="C195" s="9">
        <v>16.445425334999999</v>
      </c>
      <c r="D195" s="44" t="str">
        <f t="shared" si="36"/>
        <v>N/A</v>
      </c>
      <c r="E195" s="9">
        <v>16.152929283999999</v>
      </c>
      <c r="F195" s="44" t="str">
        <f t="shared" si="37"/>
        <v>N/A</v>
      </c>
      <c r="G195" s="9">
        <v>14.589331184000001</v>
      </c>
      <c r="H195" s="44" t="str">
        <f t="shared" si="38"/>
        <v>N/A</v>
      </c>
      <c r="I195" s="12">
        <v>-1.78</v>
      </c>
      <c r="J195" s="12">
        <v>-9.68</v>
      </c>
      <c r="K195" s="45" t="s">
        <v>739</v>
      </c>
      <c r="L195" s="9" t="str">
        <f t="shared" si="39"/>
        <v>Yes</v>
      </c>
    </row>
    <row r="196" spans="1:12" ht="25.5" x14ac:dyDescent="0.2">
      <c r="A196" s="4" t="s">
        <v>1402</v>
      </c>
      <c r="B196" s="35" t="s">
        <v>213</v>
      </c>
      <c r="C196" s="47">
        <v>431600980</v>
      </c>
      <c r="D196" s="44" t="str">
        <f t="shared" si="36"/>
        <v>N/A</v>
      </c>
      <c r="E196" s="47">
        <v>414589178</v>
      </c>
      <c r="F196" s="44" t="str">
        <f t="shared" si="37"/>
        <v>N/A</v>
      </c>
      <c r="G196" s="47">
        <v>440090296</v>
      </c>
      <c r="H196" s="44" t="str">
        <f t="shared" si="38"/>
        <v>N/A</v>
      </c>
      <c r="I196" s="12">
        <v>-3.94</v>
      </c>
      <c r="J196" s="12">
        <v>6.1509999999999998</v>
      </c>
      <c r="K196" s="45" t="s">
        <v>739</v>
      </c>
      <c r="L196" s="9" t="str">
        <f t="shared" si="39"/>
        <v>Yes</v>
      </c>
    </row>
    <row r="197" spans="1:12" x14ac:dyDescent="0.2">
      <c r="A197" s="4" t="s">
        <v>1494</v>
      </c>
      <c r="B197" s="35" t="s">
        <v>213</v>
      </c>
      <c r="C197" s="36">
        <v>14906</v>
      </c>
      <c r="D197" s="44" t="str">
        <f t="shared" si="36"/>
        <v>N/A</v>
      </c>
      <c r="E197" s="36">
        <v>15128</v>
      </c>
      <c r="F197" s="44" t="str">
        <f t="shared" si="37"/>
        <v>N/A</v>
      </c>
      <c r="G197" s="36">
        <v>16713</v>
      </c>
      <c r="H197" s="44" t="str">
        <f t="shared" si="38"/>
        <v>N/A</v>
      </c>
      <c r="I197" s="12">
        <v>1.4890000000000001</v>
      </c>
      <c r="J197" s="12">
        <v>10.48</v>
      </c>
      <c r="K197" s="45" t="s">
        <v>739</v>
      </c>
      <c r="L197" s="9" t="str">
        <f t="shared" si="39"/>
        <v>Yes</v>
      </c>
    </row>
    <row r="198" spans="1:12" ht="25.5" x14ac:dyDescent="0.2">
      <c r="A198" s="4" t="s">
        <v>1495</v>
      </c>
      <c r="B198" s="35" t="s">
        <v>213</v>
      </c>
      <c r="C198" s="47">
        <v>28954.849053999998</v>
      </c>
      <c r="D198" s="44" t="str">
        <f t="shared" si="36"/>
        <v>N/A</v>
      </c>
      <c r="E198" s="47">
        <v>27405.418957999998</v>
      </c>
      <c r="F198" s="44" t="str">
        <f t="shared" si="37"/>
        <v>N/A</v>
      </c>
      <c r="G198" s="47">
        <v>26332.214205</v>
      </c>
      <c r="H198" s="44" t="str">
        <f t="shared" si="38"/>
        <v>N/A</v>
      </c>
      <c r="I198" s="12">
        <v>-5.35</v>
      </c>
      <c r="J198" s="12">
        <v>-3.92</v>
      </c>
      <c r="K198" s="45" t="s">
        <v>739</v>
      </c>
      <c r="L198" s="9" t="str">
        <f t="shared" si="39"/>
        <v>Yes</v>
      </c>
    </row>
    <row r="199" spans="1:12" ht="25.5" x14ac:dyDescent="0.2">
      <c r="A199" s="4" t="s">
        <v>1496</v>
      </c>
      <c r="B199" s="35" t="s">
        <v>213</v>
      </c>
      <c r="C199" s="47">
        <v>18187.143269</v>
      </c>
      <c r="D199" s="44" t="str">
        <f t="shared" si="36"/>
        <v>N/A</v>
      </c>
      <c r="E199" s="47">
        <v>17639.959394000001</v>
      </c>
      <c r="F199" s="44" t="str">
        <f t="shared" si="37"/>
        <v>N/A</v>
      </c>
      <c r="G199" s="47">
        <v>16067.242501999999</v>
      </c>
      <c r="H199" s="44" t="str">
        <f t="shared" si="38"/>
        <v>N/A</v>
      </c>
      <c r="I199" s="12">
        <v>-3.01</v>
      </c>
      <c r="J199" s="12">
        <v>-8.92</v>
      </c>
      <c r="K199" s="45" t="s">
        <v>739</v>
      </c>
      <c r="L199" s="9" t="str">
        <f t="shared" si="39"/>
        <v>Yes</v>
      </c>
    </row>
    <row r="200" spans="1:12" ht="25.5" x14ac:dyDescent="0.2">
      <c r="A200" s="4" t="s">
        <v>1497</v>
      </c>
      <c r="B200" s="35" t="s">
        <v>213</v>
      </c>
      <c r="C200" s="47">
        <v>35360.817500999998</v>
      </c>
      <c r="D200" s="44" t="str">
        <f t="shared" si="36"/>
        <v>N/A</v>
      </c>
      <c r="E200" s="47">
        <v>32745.614598</v>
      </c>
      <c r="F200" s="44" t="str">
        <f t="shared" si="37"/>
        <v>N/A</v>
      </c>
      <c r="G200" s="47">
        <v>32491.421567000001</v>
      </c>
      <c r="H200" s="44" t="str">
        <f t="shared" si="38"/>
        <v>N/A</v>
      </c>
      <c r="I200" s="12">
        <v>-7.4</v>
      </c>
      <c r="J200" s="12">
        <v>-0.77600000000000002</v>
      </c>
      <c r="K200" s="45" t="s">
        <v>739</v>
      </c>
      <c r="L200" s="9" t="str">
        <f t="shared" si="39"/>
        <v>Yes</v>
      </c>
    </row>
    <row r="201" spans="1:12" ht="25.5" x14ac:dyDescent="0.2">
      <c r="A201" s="4" t="s">
        <v>1498</v>
      </c>
      <c r="B201" s="35" t="s">
        <v>213</v>
      </c>
      <c r="C201" s="9">
        <v>11.514603756</v>
      </c>
      <c r="D201" s="44" t="str">
        <f t="shared" si="36"/>
        <v>N/A</v>
      </c>
      <c r="E201" s="9">
        <v>10.930793798</v>
      </c>
      <c r="F201" s="44" t="str">
        <f t="shared" si="37"/>
        <v>N/A</v>
      </c>
      <c r="G201" s="9">
        <v>10.840841425000001</v>
      </c>
      <c r="H201" s="44" t="str">
        <f t="shared" si="38"/>
        <v>N/A</v>
      </c>
      <c r="I201" s="12">
        <v>-5.07</v>
      </c>
      <c r="J201" s="12">
        <v>-0.82299999999999995</v>
      </c>
      <c r="K201" s="45" t="s">
        <v>739</v>
      </c>
      <c r="L201" s="9" t="str">
        <f t="shared" si="39"/>
        <v>Yes</v>
      </c>
    </row>
    <row r="202" spans="1:12" ht="25.5" x14ac:dyDescent="0.2">
      <c r="A202" s="4" t="s">
        <v>1499</v>
      </c>
      <c r="B202" s="35" t="s">
        <v>213</v>
      </c>
      <c r="C202" s="9">
        <v>8.2083708836000007</v>
      </c>
      <c r="D202" s="44" t="str">
        <f t="shared" si="36"/>
        <v>N/A</v>
      </c>
      <c r="E202" s="9">
        <v>7.4276898272</v>
      </c>
      <c r="F202" s="44" t="str">
        <f t="shared" si="37"/>
        <v>N/A</v>
      </c>
      <c r="G202" s="9">
        <v>8.2576905342</v>
      </c>
      <c r="H202" s="44" t="str">
        <f t="shared" si="38"/>
        <v>N/A</v>
      </c>
      <c r="I202" s="12">
        <v>-9.51</v>
      </c>
      <c r="J202" s="12">
        <v>11.17</v>
      </c>
      <c r="K202" s="45" t="s">
        <v>739</v>
      </c>
      <c r="L202" s="9" t="str">
        <f t="shared" si="39"/>
        <v>Yes</v>
      </c>
    </row>
    <row r="203" spans="1:12" ht="25.5" x14ac:dyDescent="0.2">
      <c r="A203" s="4" t="s">
        <v>1500</v>
      </c>
      <c r="B203" s="35" t="s">
        <v>213</v>
      </c>
      <c r="C203" s="9">
        <v>15.169906851</v>
      </c>
      <c r="D203" s="44" t="str">
        <f t="shared" si="36"/>
        <v>N/A</v>
      </c>
      <c r="E203" s="9">
        <v>14.758822553</v>
      </c>
      <c r="F203" s="44" t="str">
        <f t="shared" si="37"/>
        <v>N/A</v>
      </c>
      <c r="G203" s="9">
        <v>13.360971427999999</v>
      </c>
      <c r="H203" s="44" t="str">
        <f t="shared" si="38"/>
        <v>N/A</v>
      </c>
      <c r="I203" s="12">
        <v>-2.71</v>
      </c>
      <c r="J203" s="12">
        <v>-9.4700000000000006</v>
      </c>
      <c r="K203" s="45" t="s">
        <v>739</v>
      </c>
      <c r="L203" s="9" t="str">
        <f t="shared" si="39"/>
        <v>Yes</v>
      </c>
    </row>
    <row r="204" spans="1:12" x14ac:dyDescent="0.2">
      <c r="A204" s="167" t="s">
        <v>1647</v>
      </c>
      <c r="B204" s="168"/>
      <c r="C204" s="168"/>
      <c r="D204" s="168"/>
      <c r="E204" s="168"/>
      <c r="F204" s="168"/>
      <c r="G204" s="168"/>
      <c r="H204" s="168"/>
      <c r="I204" s="168"/>
      <c r="J204" s="168"/>
      <c r="K204" s="168"/>
      <c r="L204" s="169"/>
    </row>
    <row r="205" spans="1:12" x14ac:dyDescent="0.2">
      <c r="A205" s="157" t="s">
        <v>1645</v>
      </c>
      <c r="B205" s="158"/>
      <c r="C205" s="158"/>
      <c r="D205" s="158"/>
      <c r="E205" s="158"/>
      <c r="F205" s="158"/>
      <c r="G205" s="158"/>
      <c r="H205" s="158"/>
      <c r="I205" s="158"/>
      <c r="J205" s="158"/>
      <c r="K205" s="158"/>
      <c r="L205" s="159"/>
    </row>
    <row r="206" spans="1:12" s="21" customFormat="1" x14ac:dyDescent="0.2">
      <c r="A206" s="160" t="s">
        <v>1743</v>
      </c>
      <c r="B206" s="160"/>
      <c r="C206" s="160"/>
      <c r="D206" s="160"/>
      <c r="E206" s="160"/>
      <c r="F206" s="160"/>
      <c r="G206" s="160"/>
      <c r="H206" s="160"/>
      <c r="I206" s="160"/>
      <c r="J206" s="160"/>
      <c r="K206" s="160"/>
      <c r="L206" s="161"/>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ht="50.25" customHeight="1" x14ac:dyDescent="0.2">
      <c r="A2" s="172" t="s">
        <v>1610</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3" t="s">
        <v>9</v>
      </c>
      <c r="B6" s="35" t="s">
        <v>213</v>
      </c>
      <c r="C6" s="36">
        <v>276633</v>
      </c>
      <c r="D6" s="44" t="str">
        <f>IF($B6="N/A","N/A",IF(C6&gt;10,"No",IF(C6&lt;-10,"No","Yes")))</f>
        <v>N/A</v>
      </c>
      <c r="E6" s="36">
        <v>297159</v>
      </c>
      <c r="F6" s="44" t="str">
        <f>IF($B6="N/A","N/A",IF(E6&gt;10,"No",IF(E6&lt;-10,"No","Yes")))</f>
        <v>N/A</v>
      </c>
      <c r="G6" s="36">
        <v>321171</v>
      </c>
      <c r="H6" s="44" t="str">
        <f>IF($B6="N/A","N/A",IF(G6&gt;10,"No",IF(G6&lt;-10,"No","Yes")))</f>
        <v>N/A</v>
      </c>
      <c r="I6" s="12">
        <v>7.42</v>
      </c>
      <c r="J6" s="12">
        <v>8.0809999999999995</v>
      </c>
      <c r="K6" s="45" t="s">
        <v>739</v>
      </c>
      <c r="L6" s="9" t="str">
        <f t="shared" ref="L6:L46" si="0">IF(J6="Div by 0", "N/A", IF(K6="N/A","N/A", IF(J6&gt;VALUE(MID(K6,1,2)), "No", IF(J6&lt;-1*VALUE(MID(K6,1,2)), "No", "Yes"))))</f>
        <v>Yes</v>
      </c>
    </row>
    <row r="7" spans="1:12" x14ac:dyDescent="0.2">
      <c r="A7" s="46" t="s">
        <v>10</v>
      </c>
      <c r="B7" s="35" t="s">
        <v>213</v>
      </c>
      <c r="C7" s="36">
        <v>223547</v>
      </c>
      <c r="D7" s="44" t="str">
        <f>IF($B7="N/A","N/A",IF(C7&gt;10,"No",IF(C7&lt;-10,"No","Yes")))</f>
        <v>N/A</v>
      </c>
      <c r="E7" s="36">
        <v>235676</v>
      </c>
      <c r="F7" s="44" t="str">
        <f>IF($B7="N/A","N/A",IF(E7&gt;10,"No",IF(E7&lt;-10,"No","Yes")))</f>
        <v>N/A</v>
      </c>
      <c r="G7" s="36">
        <v>252479</v>
      </c>
      <c r="H7" s="44" t="str">
        <f>IF($B7="N/A","N/A",IF(G7&gt;10,"No",IF(G7&lt;-10,"No","Yes")))</f>
        <v>N/A</v>
      </c>
      <c r="I7" s="12">
        <v>5.4260000000000002</v>
      </c>
      <c r="J7" s="12">
        <v>7.13</v>
      </c>
      <c r="K7" s="45" t="s">
        <v>739</v>
      </c>
      <c r="L7" s="9" t="str">
        <f t="shared" si="0"/>
        <v>Yes</v>
      </c>
    </row>
    <row r="8" spans="1:12" x14ac:dyDescent="0.2">
      <c r="A8" s="46" t="s">
        <v>91</v>
      </c>
      <c r="B8" s="9" t="s">
        <v>297</v>
      </c>
      <c r="C8" s="8">
        <v>80.809953981999996</v>
      </c>
      <c r="D8" s="44" t="str">
        <f>IF($B8="N/A","N/A",IF(C8&gt;90,"No",IF(C8&lt;65,"No","Yes")))</f>
        <v>Yes</v>
      </c>
      <c r="E8" s="8">
        <v>79.309729808</v>
      </c>
      <c r="F8" s="44" t="str">
        <f>IF($B8="N/A","N/A",IF(E8&gt;90,"No",IF(E8&lt;65,"No","Yes")))</f>
        <v>Yes</v>
      </c>
      <c r="G8" s="8">
        <v>78.612016651999994</v>
      </c>
      <c r="H8" s="44" t="str">
        <f>IF($B8="N/A","N/A",IF(G8&gt;90,"No",IF(G8&lt;65,"No","Yes")))</f>
        <v>Yes</v>
      </c>
      <c r="I8" s="12">
        <v>-1.86</v>
      </c>
      <c r="J8" s="12">
        <v>-0.88</v>
      </c>
      <c r="K8" s="45" t="s">
        <v>739</v>
      </c>
      <c r="L8" s="9" t="str">
        <f t="shared" si="0"/>
        <v>Yes</v>
      </c>
    </row>
    <row r="9" spans="1:12" x14ac:dyDescent="0.2">
      <c r="A9" s="46" t="s">
        <v>92</v>
      </c>
      <c r="B9" s="9" t="s">
        <v>298</v>
      </c>
      <c r="C9" s="8">
        <v>85.476375450000006</v>
      </c>
      <c r="D9" s="44" t="str">
        <f>IF($B9="N/A","N/A",IF(C9&gt;100,"No",IF(C9&lt;90,"No","Yes")))</f>
        <v>No</v>
      </c>
      <c r="E9" s="8">
        <v>84.057356971999994</v>
      </c>
      <c r="F9" s="44" t="str">
        <f>IF($B9="N/A","N/A",IF(E9&gt;100,"No",IF(E9&lt;90,"No","Yes")))</f>
        <v>No</v>
      </c>
      <c r="G9" s="8">
        <v>83.044856932000002</v>
      </c>
      <c r="H9" s="44" t="str">
        <f>IF($B9="N/A","N/A",IF(G9&gt;100,"No",IF(G9&lt;90,"No","Yes")))</f>
        <v>No</v>
      </c>
      <c r="I9" s="12">
        <v>-1.66</v>
      </c>
      <c r="J9" s="12">
        <v>-1.2</v>
      </c>
      <c r="K9" s="45" t="s">
        <v>739</v>
      </c>
      <c r="L9" s="9" t="str">
        <f t="shared" si="0"/>
        <v>Yes</v>
      </c>
    </row>
    <row r="10" spans="1:12" x14ac:dyDescent="0.2">
      <c r="A10" s="46" t="s">
        <v>93</v>
      </c>
      <c r="B10" s="9" t="s">
        <v>299</v>
      </c>
      <c r="C10" s="8">
        <v>92.687691442000002</v>
      </c>
      <c r="D10" s="44" t="str">
        <f>IF($B10="N/A","N/A",IF(C10&gt;100,"No",IF(C10&lt;85,"No","Yes")))</f>
        <v>Yes</v>
      </c>
      <c r="E10" s="8">
        <v>91.860745319000003</v>
      </c>
      <c r="F10" s="44" t="str">
        <f>IF($B10="N/A","N/A",IF(E10&gt;100,"No",IF(E10&lt;85,"No","Yes")))</f>
        <v>Yes</v>
      </c>
      <c r="G10" s="8">
        <v>89.112143200000006</v>
      </c>
      <c r="H10" s="44" t="str">
        <f>IF($B10="N/A","N/A",IF(G10&gt;100,"No",IF(G10&lt;85,"No","Yes")))</f>
        <v>Yes</v>
      </c>
      <c r="I10" s="12">
        <v>-0.89200000000000002</v>
      </c>
      <c r="J10" s="12">
        <v>-2.99</v>
      </c>
      <c r="K10" s="45" t="s">
        <v>739</v>
      </c>
      <c r="L10" s="9" t="str">
        <f t="shared" si="0"/>
        <v>Yes</v>
      </c>
    </row>
    <row r="11" spans="1:12" x14ac:dyDescent="0.2">
      <c r="A11" s="46" t="s">
        <v>94</v>
      </c>
      <c r="B11" s="9" t="s">
        <v>300</v>
      </c>
      <c r="C11" s="8">
        <v>60.936750168000003</v>
      </c>
      <c r="D11" s="44" t="str">
        <f>IF($B11="N/A","N/A",IF(C11&gt;100,"No",IF(C11&lt;80,"No","Yes")))</f>
        <v>No</v>
      </c>
      <c r="E11" s="8">
        <v>57.316483026</v>
      </c>
      <c r="F11" s="44" t="str">
        <f>IF($B11="N/A","N/A",IF(E11&gt;100,"No",IF(E11&lt;80,"No","Yes")))</f>
        <v>No</v>
      </c>
      <c r="G11" s="8">
        <v>57.826990418000001</v>
      </c>
      <c r="H11" s="44" t="str">
        <f>IF($B11="N/A","N/A",IF(G11&gt;100,"No",IF(G11&lt;80,"No","Yes")))</f>
        <v>No</v>
      </c>
      <c r="I11" s="12">
        <v>-5.94</v>
      </c>
      <c r="J11" s="12">
        <v>0.89070000000000005</v>
      </c>
      <c r="K11" s="45" t="s">
        <v>739</v>
      </c>
      <c r="L11" s="9" t="str">
        <f t="shared" si="0"/>
        <v>Yes</v>
      </c>
    </row>
    <row r="12" spans="1:12" x14ac:dyDescent="0.2">
      <c r="A12" s="46" t="s">
        <v>95</v>
      </c>
      <c r="B12" s="9" t="s">
        <v>300</v>
      </c>
      <c r="C12" s="8">
        <v>49.175301742999999</v>
      </c>
      <c r="D12" s="44" t="str">
        <f>IF($B12="N/A","N/A",IF(C12&gt;100,"No",IF(C12&lt;80,"No","Yes")))</f>
        <v>No</v>
      </c>
      <c r="E12" s="8">
        <v>43.957478553000001</v>
      </c>
      <c r="F12" s="44" t="str">
        <f>IF($B12="N/A","N/A",IF(E12&gt;100,"No",IF(E12&lt;80,"No","Yes")))</f>
        <v>No</v>
      </c>
      <c r="G12" s="8">
        <v>42.473396393999998</v>
      </c>
      <c r="H12" s="44" t="str">
        <f>IF($B12="N/A","N/A",IF(G12&gt;100,"No",IF(G12&lt;80,"No","Yes")))</f>
        <v>No</v>
      </c>
      <c r="I12" s="12">
        <v>-10.6</v>
      </c>
      <c r="J12" s="12">
        <v>-3.38</v>
      </c>
      <c r="K12" s="45" t="s">
        <v>739</v>
      </c>
      <c r="L12" s="9" t="str">
        <f t="shared" si="0"/>
        <v>Yes</v>
      </c>
    </row>
    <row r="13" spans="1:12" x14ac:dyDescent="0.2">
      <c r="A13" s="3" t="s">
        <v>96</v>
      </c>
      <c r="B13" s="35" t="s">
        <v>213</v>
      </c>
      <c r="C13" s="36">
        <v>226235.63</v>
      </c>
      <c r="D13" s="44" t="str">
        <f t="shared" ref="D13:D44" si="1">IF($B13="N/A","N/A",IF(C13&gt;10,"No",IF(C13&lt;-10,"No","Yes")))</f>
        <v>N/A</v>
      </c>
      <c r="E13" s="36">
        <v>233686.89</v>
      </c>
      <c r="F13" s="44" t="str">
        <f t="shared" ref="F13:F44" si="2">IF($B13="N/A","N/A",IF(E13&gt;10,"No",IF(E13&lt;-10,"No","Yes")))</f>
        <v>N/A</v>
      </c>
      <c r="G13" s="36">
        <v>255876.86</v>
      </c>
      <c r="H13" s="44" t="str">
        <f t="shared" ref="H13:H44" si="3">IF($B13="N/A","N/A",IF(G13&gt;10,"No",IF(G13&lt;-10,"No","Yes")))</f>
        <v>N/A</v>
      </c>
      <c r="I13" s="12">
        <v>3.294</v>
      </c>
      <c r="J13" s="12">
        <v>9.4960000000000004</v>
      </c>
      <c r="K13" s="45" t="s">
        <v>739</v>
      </c>
      <c r="L13" s="9" t="str">
        <f t="shared" si="0"/>
        <v>Yes</v>
      </c>
    </row>
    <row r="14" spans="1:12" x14ac:dyDescent="0.2">
      <c r="A14" s="3" t="s">
        <v>100</v>
      </c>
      <c r="B14" s="35" t="s">
        <v>213</v>
      </c>
      <c r="C14" s="36">
        <v>70795</v>
      </c>
      <c r="D14" s="44" t="str">
        <f t="shared" si="1"/>
        <v>N/A</v>
      </c>
      <c r="E14" s="36">
        <v>75527</v>
      </c>
      <c r="F14" s="44" t="str">
        <f t="shared" si="2"/>
        <v>N/A</v>
      </c>
      <c r="G14" s="36">
        <v>79787</v>
      </c>
      <c r="H14" s="44" t="str">
        <f t="shared" si="3"/>
        <v>N/A</v>
      </c>
      <c r="I14" s="12">
        <v>6.6840000000000002</v>
      </c>
      <c r="J14" s="12">
        <v>5.64</v>
      </c>
      <c r="K14" s="45" t="s">
        <v>739</v>
      </c>
      <c r="L14" s="9" t="str">
        <f t="shared" si="0"/>
        <v>Yes</v>
      </c>
    </row>
    <row r="15" spans="1:12" x14ac:dyDescent="0.2">
      <c r="A15" s="3" t="s">
        <v>991</v>
      </c>
      <c r="B15" s="35" t="s">
        <v>213</v>
      </c>
      <c r="C15" s="36">
        <v>12756</v>
      </c>
      <c r="D15" s="44" t="str">
        <f t="shared" si="1"/>
        <v>N/A</v>
      </c>
      <c r="E15" s="36">
        <v>12877</v>
      </c>
      <c r="F15" s="44" t="str">
        <f t="shared" si="2"/>
        <v>N/A</v>
      </c>
      <c r="G15" s="36">
        <v>13267</v>
      </c>
      <c r="H15" s="44" t="str">
        <f t="shared" si="3"/>
        <v>N/A</v>
      </c>
      <c r="I15" s="12">
        <v>0.9486</v>
      </c>
      <c r="J15" s="12">
        <v>3.0289999999999999</v>
      </c>
      <c r="K15" s="45" t="s">
        <v>739</v>
      </c>
      <c r="L15" s="9" t="str">
        <f t="shared" si="0"/>
        <v>Yes</v>
      </c>
    </row>
    <row r="16" spans="1:12" x14ac:dyDescent="0.2">
      <c r="A16" s="3" t="s">
        <v>992</v>
      </c>
      <c r="B16" s="35" t="s">
        <v>213</v>
      </c>
      <c r="C16" s="36">
        <v>0</v>
      </c>
      <c r="D16" s="44" t="str">
        <f t="shared" si="1"/>
        <v>N/A</v>
      </c>
      <c r="E16" s="36">
        <v>0</v>
      </c>
      <c r="F16" s="44" t="str">
        <f t="shared" si="2"/>
        <v>N/A</v>
      </c>
      <c r="G16" s="36">
        <v>0</v>
      </c>
      <c r="H16" s="44" t="str">
        <f t="shared" si="3"/>
        <v>N/A</v>
      </c>
      <c r="I16" s="12" t="s">
        <v>1747</v>
      </c>
      <c r="J16" s="12" t="s">
        <v>1747</v>
      </c>
      <c r="K16" s="45" t="s">
        <v>739</v>
      </c>
      <c r="L16" s="9" t="str">
        <f t="shared" si="0"/>
        <v>N/A</v>
      </c>
    </row>
    <row r="17" spans="1:12" x14ac:dyDescent="0.2">
      <c r="A17" s="3" t="s">
        <v>993</v>
      </c>
      <c r="B17" s="35" t="s">
        <v>213</v>
      </c>
      <c r="C17" s="36">
        <v>6529</v>
      </c>
      <c r="D17" s="44" t="str">
        <f t="shared" si="1"/>
        <v>N/A</v>
      </c>
      <c r="E17" s="36">
        <v>6664</v>
      </c>
      <c r="F17" s="44" t="str">
        <f t="shared" si="2"/>
        <v>N/A</v>
      </c>
      <c r="G17" s="36">
        <v>7558</v>
      </c>
      <c r="H17" s="44" t="str">
        <f t="shared" si="3"/>
        <v>N/A</v>
      </c>
      <c r="I17" s="12">
        <v>2.0680000000000001</v>
      </c>
      <c r="J17" s="12">
        <v>13.42</v>
      </c>
      <c r="K17" s="45" t="s">
        <v>739</v>
      </c>
      <c r="L17" s="9" t="str">
        <f t="shared" si="0"/>
        <v>Yes</v>
      </c>
    </row>
    <row r="18" spans="1:12" x14ac:dyDescent="0.2">
      <c r="A18" s="3" t="s">
        <v>994</v>
      </c>
      <c r="B18" s="35" t="s">
        <v>213</v>
      </c>
      <c r="C18" s="36">
        <v>51510</v>
      </c>
      <c r="D18" s="44" t="str">
        <f t="shared" si="1"/>
        <v>N/A</v>
      </c>
      <c r="E18" s="36">
        <v>55986</v>
      </c>
      <c r="F18" s="44" t="str">
        <f t="shared" si="2"/>
        <v>N/A</v>
      </c>
      <c r="G18" s="36">
        <v>58962</v>
      </c>
      <c r="H18" s="44" t="str">
        <f t="shared" si="3"/>
        <v>N/A</v>
      </c>
      <c r="I18" s="12">
        <v>8.69</v>
      </c>
      <c r="J18" s="12">
        <v>5.3159999999999998</v>
      </c>
      <c r="K18" s="45" t="s">
        <v>739</v>
      </c>
      <c r="L18" s="9" t="str">
        <f t="shared" si="0"/>
        <v>Yes</v>
      </c>
    </row>
    <row r="19" spans="1:12" x14ac:dyDescent="0.2">
      <c r="A19" s="3" t="s">
        <v>995</v>
      </c>
      <c r="B19" s="35" t="s">
        <v>213</v>
      </c>
      <c r="C19" s="36">
        <v>0</v>
      </c>
      <c r="D19" s="44" t="str">
        <f t="shared" si="1"/>
        <v>N/A</v>
      </c>
      <c r="E19" s="36">
        <v>0</v>
      </c>
      <c r="F19" s="44" t="str">
        <f t="shared" si="2"/>
        <v>N/A</v>
      </c>
      <c r="G19" s="36">
        <v>0</v>
      </c>
      <c r="H19" s="44" t="str">
        <f t="shared" si="3"/>
        <v>N/A</v>
      </c>
      <c r="I19" s="12" t="s">
        <v>1747</v>
      </c>
      <c r="J19" s="12" t="s">
        <v>1747</v>
      </c>
      <c r="K19" s="45" t="s">
        <v>739</v>
      </c>
      <c r="L19" s="9" t="str">
        <f t="shared" si="0"/>
        <v>N/A</v>
      </c>
    </row>
    <row r="20" spans="1:12" x14ac:dyDescent="0.2">
      <c r="A20" s="3" t="s">
        <v>101</v>
      </c>
      <c r="B20" s="35" t="s">
        <v>213</v>
      </c>
      <c r="C20" s="36">
        <v>127976</v>
      </c>
      <c r="D20" s="44" t="str">
        <f t="shared" si="1"/>
        <v>N/A</v>
      </c>
      <c r="E20" s="36">
        <v>141094</v>
      </c>
      <c r="F20" s="44" t="str">
        <f t="shared" si="2"/>
        <v>N/A</v>
      </c>
      <c r="G20" s="36">
        <v>162346</v>
      </c>
      <c r="H20" s="44" t="str">
        <f t="shared" si="3"/>
        <v>N/A</v>
      </c>
      <c r="I20" s="12">
        <v>10.25</v>
      </c>
      <c r="J20" s="12">
        <v>15.06</v>
      </c>
      <c r="K20" s="45" t="s">
        <v>739</v>
      </c>
      <c r="L20" s="9" t="str">
        <f t="shared" si="0"/>
        <v>Yes</v>
      </c>
    </row>
    <row r="21" spans="1:12" x14ac:dyDescent="0.2">
      <c r="A21" s="3" t="s">
        <v>996</v>
      </c>
      <c r="B21" s="35" t="s">
        <v>213</v>
      </c>
      <c r="C21" s="36">
        <v>56081</v>
      </c>
      <c r="D21" s="44" t="str">
        <f t="shared" si="1"/>
        <v>N/A</v>
      </c>
      <c r="E21" s="36">
        <v>60928</v>
      </c>
      <c r="F21" s="44" t="str">
        <f t="shared" si="2"/>
        <v>N/A</v>
      </c>
      <c r="G21" s="36">
        <v>69208</v>
      </c>
      <c r="H21" s="44" t="str">
        <f t="shared" si="3"/>
        <v>N/A</v>
      </c>
      <c r="I21" s="12">
        <v>8.6430000000000007</v>
      </c>
      <c r="J21" s="12">
        <v>13.59</v>
      </c>
      <c r="K21" s="45" t="s">
        <v>739</v>
      </c>
      <c r="L21" s="9" t="str">
        <f t="shared" si="0"/>
        <v>Yes</v>
      </c>
    </row>
    <row r="22" spans="1:12" x14ac:dyDescent="0.2">
      <c r="A22" s="3" t="s">
        <v>997</v>
      </c>
      <c r="B22" s="35" t="s">
        <v>213</v>
      </c>
      <c r="C22" s="36">
        <v>0</v>
      </c>
      <c r="D22" s="44" t="str">
        <f t="shared" si="1"/>
        <v>N/A</v>
      </c>
      <c r="E22" s="36">
        <v>0</v>
      </c>
      <c r="F22" s="44" t="str">
        <f t="shared" si="2"/>
        <v>N/A</v>
      </c>
      <c r="G22" s="36">
        <v>0</v>
      </c>
      <c r="H22" s="44" t="str">
        <f t="shared" si="3"/>
        <v>N/A</v>
      </c>
      <c r="I22" s="12" t="s">
        <v>1747</v>
      </c>
      <c r="J22" s="12" t="s">
        <v>1747</v>
      </c>
      <c r="K22" s="45" t="s">
        <v>739</v>
      </c>
      <c r="L22" s="9" t="str">
        <f t="shared" si="0"/>
        <v>N/A</v>
      </c>
    </row>
    <row r="23" spans="1:12" x14ac:dyDescent="0.2">
      <c r="A23" s="3" t="s">
        <v>998</v>
      </c>
      <c r="B23" s="35" t="s">
        <v>213</v>
      </c>
      <c r="C23" s="36">
        <v>10394</v>
      </c>
      <c r="D23" s="44" t="str">
        <f t="shared" si="1"/>
        <v>N/A</v>
      </c>
      <c r="E23" s="36">
        <v>10790</v>
      </c>
      <c r="F23" s="44" t="str">
        <f t="shared" si="2"/>
        <v>N/A</v>
      </c>
      <c r="G23" s="36">
        <v>13393</v>
      </c>
      <c r="H23" s="44" t="str">
        <f t="shared" si="3"/>
        <v>N/A</v>
      </c>
      <c r="I23" s="12">
        <v>3.81</v>
      </c>
      <c r="J23" s="12">
        <v>24.12</v>
      </c>
      <c r="K23" s="45" t="s">
        <v>739</v>
      </c>
      <c r="L23" s="9" t="str">
        <f t="shared" si="0"/>
        <v>Yes</v>
      </c>
    </row>
    <row r="24" spans="1:12" x14ac:dyDescent="0.2">
      <c r="A24" s="3" t="s">
        <v>999</v>
      </c>
      <c r="B24" s="35" t="s">
        <v>213</v>
      </c>
      <c r="C24" s="36">
        <v>61501</v>
      </c>
      <c r="D24" s="44" t="str">
        <f t="shared" si="1"/>
        <v>N/A</v>
      </c>
      <c r="E24" s="36">
        <v>69376</v>
      </c>
      <c r="F24" s="44" t="str">
        <f t="shared" si="2"/>
        <v>N/A</v>
      </c>
      <c r="G24" s="36">
        <v>79745</v>
      </c>
      <c r="H24" s="44" t="str">
        <f t="shared" si="3"/>
        <v>N/A</v>
      </c>
      <c r="I24" s="12">
        <v>12.8</v>
      </c>
      <c r="J24" s="12">
        <v>14.95</v>
      </c>
      <c r="K24" s="45" t="s">
        <v>739</v>
      </c>
      <c r="L24" s="9" t="str">
        <f t="shared" si="0"/>
        <v>Yes</v>
      </c>
    </row>
    <row r="25" spans="1:12" x14ac:dyDescent="0.2">
      <c r="A25" s="3" t="s">
        <v>1000</v>
      </c>
      <c r="B25" s="35" t="s">
        <v>213</v>
      </c>
      <c r="C25" s="36">
        <v>0</v>
      </c>
      <c r="D25" s="44" t="str">
        <f t="shared" si="1"/>
        <v>N/A</v>
      </c>
      <c r="E25" s="36">
        <v>0</v>
      </c>
      <c r="F25" s="44" t="str">
        <f t="shared" si="2"/>
        <v>N/A</v>
      </c>
      <c r="G25" s="36">
        <v>0</v>
      </c>
      <c r="H25" s="44" t="str">
        <f t="shared" si="3"/>
        <v>N/A</v>
      </c>
      <c r="I25" s="12" t="s">
        <v>1747</v>
      </c>
      <c r="J25" s="12" t="s">
        <v>1747</v>
      </c>
      <c r="K25" s="45" t="s">
        <v>739</v>
      </c>
      <c r="L25" s="9" t="str">
        <f t="shared" si="0"/>
        <v>N/A</v>
      </c>
    </row>
    <row r="26" spans="1:12" x14ac:dyDescent="0.2">
      <c r="A26" s="3" t="s">
        <v>104</v>
      </c>
      <c r="B26" s="35" t="s">
        <v>213</v>
      </c>
      <c r="C26" s="36">
        <v>52095</v>
      </c>
      <c r="D26" s="44" t="str">
        <f t="shared" si="1"/>
        <v>N/A</v>
      </c>
      <c r="E26" s="36">
        <v>53728</v>
      </c>
      <c r="F26" s="44" t="str">
        <f t="shared" si="2"/>
        <v>N/A</v>
      </c>
      <c r="G26" s="36">
        <v>51974</v>
      </c>
      <c r="H26" s="44" t="str">
        <f t="shared" si="3"/>
        <v>N/A</v>
      </c>
      <c r="I26" s="12">
        <v>3.1349999999999998</v>
      </c>
      <c r="J26" s="12">
        <v>-3.26</v>
      </c>
      <c r="K26" s="45" t="s">
        <v>739</v>
      </c>
      <c r="L26" s="9" t="str">
        <f t="shared" si="0"/>
        <v>Yes</v>
      </c>
    </row>
    <row r="27" spans="1:12" x14ac:dyDescent="0.2">
      <c r="A27" s="3" t="s">
        <v>1001</v>
      </c>
      <c r="B27" s="35" t="s">
        <v>213</v>
      </c>
      <c r="C27" s="36">
        <v>6555</v>
      </c>
      <c r="D27" s="44" t="str">
        <f t="shared" si="1"/>
        <v>N/A</v>
      </c>
      <c r="E27" s="36">
        <v>6689</v>
      </c>
      <c r="F27" s="44" t="str">
        <f t="shared" si="2"/>
        <v>N/A</v>
      </c>
      <c r="G27" s="36">
        <v>6235</v>
      </c>
      <c r="H27" s="44" t="str">
        <f t="shared" si="3"/>
        <v>N/A</v>
      </c>
      <c r="I27" s="12">
        <v>2.044</v>
      </c>
      <c r="J27" s="12">
        <v>-6.79</v>
      </c>
      <c r="K27" s="45" t="s">
        <v>739</v>
      </c>
      <c r="L27" s="9" t="str">
        <f t="shared" si="0"/>
        <v>Yes</v>
      </c>
    </row>
    <row r="28" spans="1:12" x14ac:dyDescent="0.2">
      <c r="A28" s="3" t="s">
        <v>1002</v>
      </c>
      <c r="B28" s="35" t="s">
        <v>213</v>
      </c>
      <c r="C28" s="36">
        <v>0</v>
      </c>
      <c r="D28" s="44" t="str">
        <f t="shared" si="1"/>
        <v>N/A</v>
      </c>
      <c r="E28" s="36">
        <v>0</v>
      </c>
      <c r="F28" s="44" t="str">
        <f t="shared" si="2"/>
        <v>N/A</v>
      </c>
      <c r="G28" s="36">
        <v>0</v>
      </c>
      <c r="H28" s="44" t="str">
        <f t="shared" si="3"/>
        <v>N/A</v>
      </c>
      <c r="I28" s="12" t="s">
        <v>1747</v>
      </c>
      <c r="J28" s="12" t="s">
        <v>1747</v>
      </c>
      <c r="K28" s="45" t="s">
        <v>739</v>
      </c>
      <c r="L28" s="9" t="str">
        <f t="shared" si="0"/>
        <v>N/A</v>
      </c>
    </row>
    <row r="29" spans="1:12" x14ac:dyDescent="0.2">
      <c r="A29" s="3" t="s">
        <v>1003</v>
      </c>
      <c r="B29" s="35" t="s">
        <v>213</v>
      </c>
      <c r="C29" s="36">
        <v>0</v>
      </c>
      <c r="D29" s="44" t="str">
        <f t="shared" si="1"/>
        <v>N/A</v>
      </c>
      <c r="E29" s="36">
        <v>0</v>
      </c>
      <c r="F29" s="44" t="str">
        <f t="shared" si="2"/>
        <v>N/A</v>
      </c>
      <c r="G29" s="124">
        <v>0</v>
      </c>
      <c r="H29" s="44" t="str">
        <f t="shared" si="3"/>
        <v>N/A</v>
      </c>
      <c r="I29" s="12" t="s">
        <v>1747</v>
      </c>
      <c r="J29" s="12" t="s">
        <v>1747</v>
      </c>
      <c r="K29" s="45" t="s">
        <v>739</v>
      </c>
      <c r="L29" s="9" t="str">
        <f t="shared" si="0"/>
        <v>N/A</v>
      </c>
    </row>
    <row r="30" spans="1:12" x14ac:dyDescent="0.2">
      <c r="A30" s="3" t="s">
        <v>1004</v>
      </c>
      <c r="B30" s="35" t="s">
        <v>213</v>
      </c>
      <c r="C30" s="36">
        <v>23441</v>
      </c>
      <c r="D30" s="44" t="str">
        <f t="shared" si="1"/>
        <v>N/A</v>
      </c>
      <c r="E30" s="36">
        <v>23972</v>
      </c>
      <c r="F30" s="44" t="str">
        <f t="shared" si="2"/>
        <v>N/A</v>
      </c>
      <c r="G30" s="36">
        <v>22656</v>
      </c>
      <c r="H30" s="44" t="str">
        <f t="shared" si="3"/>
        <v>N/A</v>
      </c>
      <c r="I30" s="12">
        <v>2.2650000000000001</v>
      </c>
      <c r="J30" s="12">
        <v>-5.49</v>
      </c>
      <c r="K30" s="45" t="s">
        <v>739</v>
      </c>
      <c r="L30" s="9" t="str">
        <f t="shared" si="0"/>
        <v>Yes</v>
      </c>
    </row>
    <row r="31" spans="1:12" x14ac:dyDescent="0.2">
      <c r="A31" s="3" t="s">
        <v>1005</v>
      </c>
      <c r="B31" s="35" t="s">
        <v>213</v>
      </c>
      <c r="C31" s="36">
        <v>2631</v>
      </c>
      <c r="D31" s="44" t="str">
        <f t="shared" si="1"/>
        <v>N/A</v>
      </c>
      <c r="E31" s="36">
        <v>2564</v>
      </c>
      <c r="F31" s="44" t="str">
        <f t="shared" si="2"/>
        <v>N/A</v>
      </c>
      <c r="G31" s="36">
        <v>2606</v>
      </c>
      <c r="H31" s="44" t="str">
        <f t="shared" si="3"/>
        <v>N/A</v>
      </c>
      <c r="I31" s="12">
        <v>-2.5499999999999998</v>
      </c>
      <c r="J31" s="12">
        <v>1.6379999999999999</v>
      </c>
      <c r="K31" s="45" t="s">
        <v>739</v>
      </c>
      <c r="L31" s="9" t="str">
        <f t="shared" si="0"/>
        <v>Yes</v>
      </c>
    </row>
    <row r="32" spans="1:12" x14ac:dyDescent="0.2">
      <c r="A32" s="3" t="s">
        <v>1006</v>
      </c>
      <c r="B32" s="35" t="s">
        <v>213</v>
      </c>
      <c r="C32" s="36">
        <v>19468</v>
      </c>
      <c r="D32" s="44" t="str">
        <f t="shared" si="1"/>
        <v>N/A</v>
      </c>
      <c r="E32" s="36">
        <v>20503</v>
      </c>
      <c r="F32" s="44" t="str">
        <f t="shared" si="2"/>
        <v>N/A</v>
      </c>
      <c r="G32" s="36">
        <v>20477</v>
      </c>
      <c r="H32" s="44" t="str">
        <f t="shared" si="3"/>
        <v>N/A</v>
      </c>
      <c r="I32" s="12">
        <v>5.3159999999999998</v>
      </c>
      <c r="J32" s="12">
        <v>-0.127</v>
      </c>
      <c r="K32" s="45" t="s">
        <v>739</v>
      </c>
      <c r="L32" s="9" t="str">
        <f t="shared" si="0"/>
        <v>Yes</v>
      </c>
    </row>
    <row r="33" spans="1:12" x14ac:dyDescent="0.2">
      <c r="A33" s="3" t="s">
        <v>1007</v>
      </c>
      <c r="B33" s="35" t="s">
        <v>213</v>
      </c>
      <c r="C33" s="36">
        <v>0</v>
      </c>
      <c r="D33" s="44" t="str">
        <f t="shared" si="1"/>
        <v>N/A</v>
      </c>
      <c r="E33" s="36">
        <v>0</v>
      </c>
      <c r="F33" s="44" t="str">
        <f t="shared" si="2"/>
        <v>N/A</v>
      </c>
      <c r="G33" s="36">
        <v>0</v>
      </c>
      <c r="H33" s="44" t="str">
        <f t="shared" si="3"/>
        <v>N/A</v>
      </c>
      <c r="I33" s="12" t="s">
        <v>1747</v>
      </c>
      <c r="J33" s="12" t="s">
        <v>1747</v>
      </c>
      <c r="K33" s="45" t="s">
        <v>739</v>
      </c>
      <c r="L33" s="9" t="str">
        <f t="shared" si="0"/>
        <v>N/A</v>
      </c>
    </row>
    <row r="34" spans="1:12" x14ac:dyDescent="0.2">
      <c r="A34" s="3" t="s">
        <v>105</v>
      </c>
      <c r="B34" s="35" t="s">
        <v>213</v>
      </c>
      <c r="C34" s="36">
        <v>25767</v>
      </c>
      <c r="D34" s="44" t="str">
        <f t="shared" si="1"/>
        <v>N/A</v>
      </c>
      <c r="E34" s="36">
        <v>26810</v>
      </c>
      <c r="F34" s="44" t="str">
        <f t="shared" si="2"/>
        <v>N/A</v>
      </c>
      <c r="G34" s="36">
        <v>27064</v>
      </c>
      <c r="H34" s="44" t="str">
        <f t="shared" si="3"/>
        <v>N/A</v>
      </c>
      <c r="I34" s="12">
        <v>4.048</v>
      </c>
      <c r="J34" s="12">
        <v>0.94740000000000002</v>
      </c>
      <c r="K34" s="45" t="s">
        <v>739</v>
      </c>
      <c r="L34" s="9" t="str">
        <f t="shared" si="0"/>
        <v>Yes</v>
      </c>
    </row>
    <row r="35" spans="1:12" x14ac:dyDescent="0.2">
      <c r="A35" s="3" t="s">
        <v>1008</v>
      </c>
      <c r="B35" s="35" t="s">
        <v>213</v>
      </c>
      <c r="C35" s="36">
        <v>15249</v>
      </c>
      <c r="D35" s="44" t="str">
        <f t="shared" si="1"/>
        <v>N/A</v>
      </c>
      <c r="E35" s="36">
        <v>14267</v>
      </c>
      <c r="F35" s="44" t="str">
        <f t="shared" si="2"/>
        <v>N/A</v>
      </c>
      <c r="G35" s="36">
        <v>14929</v>
      </c>
      <c r="H35" s="44" t="str">
        <f t="shared" si="3"/>
        <v>N/A</v>
      </c>
      <c r="I35" s="12">
        <v>-6.44</v>
      </c>
      <c r="J35" s="12">
        <v>4.6399999999999997</v>
      </c>
      <c r="K35" s="45" t="s">
        <v>739</v>
      </c>
      <c r="L35" s="9" t="str">
        <f t="shared" si="0"/>
        <v>Yes</v>
      </c>
    </row>
    <row r="36" spans="1:12" x14ac:dyDescent="0.2">
      <c r="A36" s="3" t="s">
        <v>1009</v>
      </c>
      <c r="B36" s="35" t="s">
        <v>213</v>
      </c>
      <c r="C36" s="36">
        <v>0</v>
      </c>
      <c r="D36" s="44" t="str">
        <f t="shared" si="1"/>
        <v>N/A</v>
      </c>
      <c r="E36" s="36">
        <v>0</v>
      </c>
      <c r="F36" s="44" t="str">
        <f t="shared" si="2"/>
        <v>N/A</v>
      </c>
      <c r="G36" s="36">
        <v>0</v>
      </c>
      <c r="H36" s="44" t="str">
        <f t="shared" si="3"/>
        <v>N/A</v>
      </c>
      <c r="I36" s="12" t="s">
        <v>1747</v>
      </c>
      <c r="J36" s="12" t="s">
        <v>1747</v>
      </c>
      <c r="K36" s="45" t="s">
        <v>739</v>
      </c>
      <c r="L36" s="9" t="str">
        <f t="shared" si="0"/>
        <v>N/A</v>
      </c>
    </row>
    <row r="37" spans="1:12" x14ac:dyDescent="0.2">
      <c r="A37" s="3" t="s">
        <v>1010</v>
      </c>
      <c r="B37" s="35" t="s">
        <v>213</v>
      </c>
      <c r="C37" s="36">
        <v>0</v>
      </c>
      <c r="D37" s="44" t="str">
        <f t="shared" si="1"/>
        <v>N/A</v>
      </c>
      <c r="E37" s="36">
        <v>0</v>
      </c>
      <c r="F37" s="44" t="str">
        <f t="shared" si="2"/>
        <v>N/A</v>
      </c>
      <c r="G37" s="36">
        <v>0</v>
      </c>
      <c r="H37" s="44" t="str">
        <f t="shared" si="3"/>
        <v>N/A</v>
      </c>
      <c r="I37" s="12" t="s">
        <v>1747</v>
      </c>
      <c r="J37" s="12" t="s">
        <v>1747</v>
      </c>
      <c r="K37" s="45" t="s">
        <v>739</v>
      </c>
      <c r="L37" s="9" t="str">
        <f t="shared" si="0"/>
        <v>N/A</v>
      </c>
    </row>
    <row r="38" spans="1:12" x14ac:dyDescent="0.2">
      <c r="A38" s="3" t="s">
        <v>1011</v>
      </c>
      <c r="B38" s="35" t="s">
        <v>213</v>
      </c>
      <c r="C38" s="36">
        <v>6422</v>
      </c>
      <c r="D38" s="44" t="str">
        <f t="shared" si="1"/>
        <v>N/A</v>
      </c>
      <c r="E38" s="36">
        <v>8671</v>
      </c>
      <c r="F38" s="44" t="str">
        <f t="shared" si="2"/>
        <v>N/A</v>
      </c>
      <c r="G38" s="36">
        <v>9176</v>
      </c>
      <c r="H38" s="44" t="str">
        <f t="shared" si="3"/>
        <v>N/A</v>
      </c>
      <c r="I38" s="12">
        <v>35.020000000000003</v>
      </c>
      <c r="J38" s="12">
        <v>5.8239999999999998</v>
      </c>
      <c r="K38" s="45" t="s">
        <v>739</v>
      </c>
      <c r="L38" s="9" t="str">
        <f t="shared" si="0"/>
        <v>Yes</v>
      </c>
    </row>
    <row r="39" spans="1:12" x14ac:dyDescent="0.2">
      <c r="A39" s="3" t="s">
        <v>1012</v>
      </c>
      <c r="B39" s="35" t="s">
        <v>213</v>
      </c>
      <c r="C39" s="36">
        <v>3614</v>
      </c>
      <c r="D39" s="44" t="str">
        <f t="shared" si="1"/>
        <v>N/A</v>
      </c>
      <c r="E39" s="36">
        <v>3350</v>
      </c>
      <c r="F39" s="44" t="str">
        <f t="shared" si="2"/>
        <v>N/A</v>
      </c>
      <c r="G39" s="36">
        <v>2431</v>
      </c>
      <c r="H39" s="44" t="str">
        <f t="shared" si="3"/>
        <v>N/A</v>
      </c>
      <c r="I39" s="12">
        <v>-7.3</v>
      </c>
      <c r="J39" s="12">
        <v>-27.4</v>
      </c>
      <c r="K39" s="45" t="s">
        <v>739</v>
      </c>
      <c r="L39" s="9" t="str">
        <f t="shared" si="0"/>
        <v>Yes</v>
      </c>
    </row>
    <row r="40" spans="1:12" x14ac:dyDescent="0.2">
      <c r="A40" s="3" t="s">
        <v>1013</v>
      </c>
      <c r="B40" s="35" t="s">
        <v>213</v>
      </c>
      <c r="C40" s="36">
        <v>482</v>
      </c>
      <c r="D40" s="44" t="str">
        <f t="shared" si="1"/>
        <v>N/A</v>
      </c>
      <c r="E40" s="36">
        <v>522</v>
      </c>
      <c r="F40" s="44" t="str">
        <f t="shared" si="2"/>
        <v>N/A</v>
      </c>
      <c r="G40" s="36">
        <v>528</v>
      </c>
      <c r="H40" s="44" t="str">
        <f t="shared" si="3"/>
        <v>N/A</v>
      </c>
      <c r="I40" s="12">
        <v>8.2989999999999995</v>
      </c>
      <c r="J40" s="12">
        <v>1.149</v>
      </c>
      <c r="K40" s="45" t="s">
        <v>739</v>
      </c>
      <c r="L40" s="9" t="str">
        <f t="shared" si="0"/>
        <v>Yes</v>
      </c>
    </row>
    <row r="41" spans="1:12" x14ac:dyDescent="0.2">
      <c r="A41" s="46" t="s">
        <v>84</v>
      </c>
      <c r="B41" s="35" t="s">
        <v>213</v>
      </c>
      <c r="C41" s="47">
        <v>3829000015</v>
      </c>
      <c r="D41" s="44" t="str">
        <f t="shared" si="1"/>
        <v>N/A</v>
      </c>
      <c r="E41" s="47">
        <v>4283280340</v>
      </c>
      <c r="F41" s="44" t="str">
        <f t="shared" si="2"/>
        <v>N/A</v>
      </c>
      <c r="G41" s="47">
        <v>4268825065</v>
      </c>
      <c r="H41" s="44" t="str">
        <f t="shared" si="3"/>
        <v>N/A</v>
      </c>
      <c r="I41" s="12">
        <v>11.86</v>
      </c>
      <c r="J41" s="12">
        <v>-0.33700000000000002</v>
      </c>
      <c r="K41" s="45" t="s">
        <v>739</v>
      </c>
      <c r="L41" s="9" t="str">
        <f t="shared" si="0"/>
        <v>Yes</v>
      </c>
    </row>
    <row r="42" spans="1:12" x14ac:dyDescent="0.2">
      <c r="A42" s="46" t="s">
        <v>1501</v>
      </c>
      <c r="B42" s="35" t="s">
        <v>213</v>
      </c>
      <c r="C42" s="47">
        <v>13841.443411</v>
      </c>
      <c r="D42" s="44" t="str">
        <f t="shared" si="1"/>
        <v>N/A</v>
      </c>
      <c r="E42" s="47">
        <v>14414.102686</v>
      </c>
      <c r="F42" s="44" t="str">
        <f t="shared" si="2"/>
        <v>N/A</v>
      </c>
      <c r="G42" s="47">
        <v>13291.439965</v>
      </c>
      <c r="H42" s="44" t="str">
        <f t="shared" si="3"/>
        <v>N/A</v>
      </c>
      <c r="I42" s="12">
        <v>4.1369999999999996</v>
      </c>
      <c r="J42" s="12">
        <v>-7.79</v>
      </c>
      <c r="K42" s="45" t="s">
        <v>739</v>
      </c>
      <c r="L42" s="9" t="str">
        <f t="shared" si="0"/>
        <v>Yes</v>
      </c>
    </row>
    <row r="43" spans="1:12" x14ac:dyDescent="0.2">
      <c r="A43" s="46" t="s">
        <v>1502</v>
      </c>
      <c r="B43" s="35" t="s">
        <v>213</v>
      </c>
      <c r="C43" s="47">
        <v>17128.389175</v>
      </c>
      <c r="D43" s="44" t="str">
        <f t="shared" si="1"/>
        <v>N/A</v>
      </c>
      <c r="E43" s="47">
        <v>18174.444321999999</v>
      </c>
      <c r="F43" s="44" t="str">
        <f t="shared" si="2"/>
        <v>N/A</v>
      </c>
      <c r="G43" s="47">
        <v>16907.644060999999</v>
      </c>
      <c r="H43" s="44" t="str">
        <f t="shared" si="3"/>
        <v>N/A</v>
      </c>
      <c r="I43" s="12">
        <v>6.1070000000000002</v>
      </c>
      <c r="J43" s="12">
        <v>-6.97</v>
      </c>
      <c r="K43" s="45" t="s">
        <v>739</v>
      </c>
      <c r="L43" s="9" t="str">
        <f t="shared" si="0"/>
        <v>Yes</v>
      </c>
    </row>
    <row r="44" spans="1:12" x14ac:dyDescent="0.2">
      <c r="A44" s="4" t="s">
        <v>107</v>
      </c>
      <c r="B44" s="35" t="s">
        <v>213</v>
      </c>
      <c r="C44" s="47">
        <v>22426413</v>
      </c>
      <c r="D44" s="44" t="str">
        <f t="shared" si="1"/>
        <v>N/A</v>
      </c>
      <c r="E44" s="47">
        <v>6027126</v>
      </c>
      <c r="F44" s="44" t="str">
        <f t="shared" si="2"/>
        <v>N/A</v>
      </c>
      <c r="G44" s="47">
        <v>5661978</v>
      </c>
      <c r="H44" s="44" t="str">
        <f t="shared" si="3"/>
        <v>N/A</v>
      </c>
      <c r="I44" s="12">
        <v>-73.099999999999994</v>
      </c>
      <c r="J44" s="12">
        <v>-6.06</v>
      </c>
      <c r="K44" s="45" t="s">
        <v>739</v>
      </c>
      <c r="L44" s="9" t="str">
        <f t="shared" si="0"/>
        <v>Yes</v>
      </c>
    </row>
    <row r="45" spans="1:12" x14ac:dyDescent="0.2">
      <c r="A45" s="46" t="s">
        <v>158</v>
      </c>
      <c r="B45" s="48" t="s">
        <v>217</v>
      </c>
      <c r="C45" s="1">
        <v>35</v>
      </c>
      <c r="D45" s="44" t="str">
        <f>IF($B45="N/A","N/A",IF(C45&gt;0,"No",IF(C45&lt;0,"No","Yes")))</f>
        <v>No</v>
      </c>
      <c r="E45" s="1">
        <v>54</v>
      </c>
      <c r="F45" s="44" t="str">
        <f>IF($B45="N/A","N/A",IF(E45&gt;0,"No",IF(E45&lt;0,"No","Yes")))</f>
        <v>No</v>
      </c>
      <c r="G45" s="1">
        <v>28</v>
      </c>
      <c r="H45" s="44" t="str">
        <f>IF($B45="N/A","N/A",IF(G45&gt;0,"No",IF(G45&lt;0,"No","Yes")))</f>
        <v>No</v>
      </c>
      <c r="I45" s="12">
        <v>54.29</v>
      </c>
      <c r="J45" s="12">
        <v>-48.1</v>
      </c>
      <c r="K45" s="45" t="s">
        <v>739</v>
      </c>
      <c r="L45" s="9" t="str">
        <f t="shared" si="0"/>
        <v>No</v>
      </c>
    </row>
    <row r="46" spans="1:12" x14ac:dyDescent="0.2">
      <c r="A46" s="46" t="s">
        <v>156</v>
      </c>
      <c r="B46" s="35" t="s">
        <v>213</v>
      </c>
      <c r="C46" s="47">
        <v>12659</v>
      </c>
      <c r="D46" s="44" t="str">
        <f t="shared" ref="D46:D47" si="4">IF($B46="N/A","N/A",IF(C46&gt;10,"No",IF(C46&lt;-10,"No","Yes")))</f>
        <v>N/A</v>
      </c>
      <c r="E46" s="47">
        <v>3978</v>
      </c>
      <c r="F46" s="44" t="str">
        <f t="shared" ref="F46:F47" si="5">IF($B46="N/A","N/A",IF(E46&gt;10,"No",IF(E46&lt;-10,"No","Yes")))</f>
        <v>N/A</v>
      </c>
      <c r="G46" s="47">
        <v>10599</v>
      </c>
      <c r="H46" s="44" t="str">
        <f t="shared" ref="H46:H47" si="6">IF($B46="N/A","N/A",IF(G46&gt;10,"No",IF(G46&lt;-10,"No","Yes")))</f>
        <v>N/A</v>
      </c>
      <c r="I46" s="12">
        <v>-68.599999999999994</v>
      </c>
      <c r="J46" s="12">
        <v>166.4</v>
      </c>
      <c r="K46" s="45" t="s">
        <v>739</v>
      </c>
      <c r="L46" s="9" t="str">
        <f t="shared" si="0"/>
        <v>No</v>
      </c>
    </row>
    <row r="47" spans="1:12" x14ac:dyDescent="0.2">
      <c r="A47" s="46" t="s">
        <v>1304</v>
      </c>
      <c r="B47" s="35" t="s">
        <v>213</v>
      </c>
      <c r="C47" s="47">
        <v>361.68571429000002</v>
      </c>
      <c r="D47" s="44" t="str">
        <f t="shared" si="4"/>
        <v>N/A</v>
      </c>
      <c r="E47" s="47">
        <v>73.666666667000001</v>
      </c>
      <c r="F47" s="44" t="str">
        <f t="shared" si="5"/>
        <v>N/A</v>
      </c>
      <c r="G47" s="47">
        <v>378.53571428999999</v>
      </c>
      <c r="H47" s="44" t="str">
        <f t="shared" si="6"/>
        <v>N/A</v>
      </c>
      <c r="I47" s="12">
        <v>-79.599999999999994</v>
      </c>
      <c r="J47" s="12">
        <v>413.8</v>
      </c>
      <c r="K47" s="45" t="s">
        <v>739</v>
      </c>
      <c r="L47" s="9" t="str">
        <f>IF(J47="Div by 0", "N/A", IF(OR(J47="N/A",K47="N/A"),"N/A", IF(J47&gt;VALUE(MID(K47,1,2)), "No", IF(J47&lt;-1*VALUE(MID(K47,1,2)), "No", "Yes"))))</f>
        <v>No</v>
      </c>
    </row>
    <row r="48" spans="1:12" x14ac:dyDescent="0.2">
      <c r="A48" s="46" t="s">
        <v>1503</v>
      </c>
      <c r="B48" s="35" t="s">
        <v>213</v>
      </c>
      <c r="C48" s="47">
        <v>17947.983120000001</v>
      </c>
      <c r="D48" s="44" t="str">
        <f t="shared" ref="D48:D74" si="7">IF($B48="N/A","N/A",IF(C48&gt;10,"No",IF(C48&lt;-10,"No","Yes")))</f>
        <v>N/A</v>
      </c>
      <c r="E48" s="47">
        <v>17700.070212999999</v>
      </c>
      <c r="F48" s="44" t="str">
        <f t="shared" ref="F48:F74" si="8">IF($B48="N/A","N/A",IF(E48&gt;10,"No",IF(E48&lt;-10,"No","Yes")))</f>
        <v>N/A</v>
      </c>
      <c r="G48" s="47">
        <v>13165.594245</v>
      </c>
      <c r="H48" s="44" t="str">
        <f t="shared" ref="H48:H74" si="9">IF($B48="N/A","N/A",IF(G48&gt;10,"No",IF(G48&lt;-10,"No","Yes")))</f>
        <v>N/A</v>
      </c>
      <c r="I48" s="12">
        <v>-1.38</v>
      </c>
      <c r="J48" s="12">
        <v>-25.6</v>
      </c>
      <c r="K48" s="45" t="s">
        <v>739</v>
      </c>
      <c r="L48" s="9" t="str">
        <f t="shared" ref="L48:L74" si="10">IF(J48="Div by 0", "N/A", IF(K48="N/A","N/A", IF(J48&gt;VALUE(MID(K48,1,2)), "No", IF(J48&lt;-1*VALUE(MID(K48,1,2)), "No", "Yes"))))</f>
        <v>Yes</v>
      </c>
    </row>
    <row r="49" spans="1:12" x14ac:dyDescent="0.2">
      <c r="A49" s="46" t="s">
        <v>1504</v>
      </c>
      <c r="B49" s="35" t="s">
        <v>213</v>
      </c>
      <c r="C49" s="47">
        <v>10226.465428</v>
      </c>
      <c r="D49" s="44" t="str">
        <f t="shared" si="7"/>
        <v>N/A</v>
      </c>
      <c r="E49" s="47">
        <v>11094.869301999999</v>
      </c>
      <c r="F49" s="44" t="str">
        <f t="shared" si="8"/>
        <v>N/A</v>
      </c>
      <c r="G49" s="47">
        <v>10982.709806000001</v>
      </c>
      <c r="H49" s="44" t="str">
        <f t="shared" si="9"/>
        <v>N/A</v>
      </c>
      <c r="I49" s="12">
        <v>8.4920000000000009</v>
      </c>
      <c r="J49" s="12">
        <v>-1.01</v>
      </c>
      <c r="K49" s="45" t="s">
        <v>739</v>
      </c>
      <c r="L49" s="9" t="str">
        <f t="shared" si="10"/>
        <v>Yes</v>
      </c>
    </row>
    <row r="50" spans="1:12" x14ac:dyDescent="0.2">
      <c r="A50" s="46" t="s">
        <v>1505</v>
      </c>
      <c r="B50" s="35" t="s">
        <v>213</v>
      </c>
      <c r="C50" s="47" t="s">
        <v>1747</v>
      </c>
      <c r="D50" s="44" t="str">
        <f t="shared" si="7"/>
        <v>N/A</v>
      </c>
      <c r="E50" s="47" t="s">
        <v>1747</v>
      </c>
      <c r="F50" s="44" t="str">
        <f t="shared" si="8"/>
        <v>N/A</v>
      </c>
      <c r="G50" s="47" t="s">
        <v>1747</v>
      </c>
      <c r="H50" s="44" t="str">
        <f t="shared" si="9"/>
        <v>N/A</v>
      </c>
      <c r="I50" s="12" t="s">
        <v>1747</v>
      </c>
      <c r="J50" s="12" t="s">
        <v>1747</v>
      </c>
      <c r="K50" s="45" t="s">
        <v>739</v>
      </c>
      <c r="L50" s="9" t="str">
        <f t="shared" si="10"/>
        <v>N/A</v>
      </c>
    </row>
    <row r="51" spans="1:12" x14ac:dyDescent="0.2">
      <c r="A51" s="46" t="s">
        <v>1506</v>
      </c>
      <c r="B51" s="35" t="s">
        <v>213</v>
      </c>
      <c r="C51" s="47">
        <v>2350.0056669999999</v>
      </c>
      <c r="D51" s="44" t="str">
        <f t="shared" si="7"/>
        <v>N/A</v>
      </c>
      <c r="E51" s="47">
        <v>2926.6365546000002</v>
      </c>
      <c r="F51" s="44" t="str">
        <f t="shared" si="8"/>
        <v>N/A</v>
      </c>
      <c r="G51" s="47">
        <v>3655.9714210000002</v>
      </c>
      <c r="H51" s="44" t="str">
        <f t="shared" si="9"/>
        <v>N/A</v>
      </c>
      <c r="I51" s="12">
        <v>24.54</v>
      </c>
      <c r="J51" s="12">
        <v>24.92</v>
      </c>
      <c r="K51" s="45" t="s">
        <v>739</v>
      </c>
      <c r="L51" s="9" t="str">
        <f t="shared" si="10"/>
        <v>Yes</v>
      </c>
    </row>
    <row r="52" spans="1:12" x14ac:dyDescent="0.2">
      <c r="A52" s="46" t="s">
        <v>1507</v>
      </c>
      <c r="B52" s="35" t="s">
        <v>213</v>
      </c>
      <c r="C52" s="47">
        <v>21837.225490000001</v>
      </c>
      <c r="D52" s="44" t="str">
        <f t="shared" si="7"/>
        <v>N/A</v>
      </c>
      <c r="E52" s="47">
        <v>20977.770603000001</v>
      </c>
      <c r="F52" s="44" t="str">
        <f t="shared" si="8"/>
        <v>N/A</v>
      </c>
      <c r="G52" s="47">
        <v>14875.747514999999</v>
      </c>
      <c r="H52" s="44" t="str">
        <f t="shared" si="9"/>
        <v>N/A</v>
      </c>
      <c r="I52" s="12">
        <v>-3.94</v>
      </c>
      <c r="J52" s="12">
        <v>-29.1</v>
      </c>
      <c r="K52" s="45" t="s">
        <v>739</v>
      </c>
      <c r="L52" s="9" t="str">
        <f t="shared" si="10"/>
        <v>Yes</v>
      </c>
    </row>
    <row r="53" spans="1:12" x14ac:dyDescent="0.2">
      <c r="A53" s="46" t="s">
        <v>1508</v>
      </c>
      <c r="B53" s="35" t="s">
        <v>213</v>
      </c>
      <c r="C53" s="47" t="s">
        <v>1747</v>
      </c>
      <c r="D53" s="44" t="str">
        <f t="shared" si="7"/>
        <v>N/A</v>
      </c>
      <c r="E53" s="47" t="s">
        <v>1747</v>
      </c>
      <c r="F53" s="44" t="str">
        <f t="shared" si="8"/>
        <v>N/A</v>
      </c>
      <c r="G53" s="47" t="s">
        <v>1747</v>
      </c>
      <c r="H53" s="44" t="str">
        <f t="shared" si="9"/>
        <v>N/A</v>
      </c>
      <c r="I53" s="12" t="s">
        <v>1747</v>
      </c>
      <c r="J53" s="12" t="s">
        <v>1747</v>
      </c>
      <c r="K53" s="45" t="s">
        <v>739</v>
      </c>
      <c r="L53" s="9" t="str">
        <f t="shared" si="10"/>
        <v>N/A</v>
      </c>
    </row>
    <row r="54" spans="1:12" x14ac:dyDescent="0.2">
      <c r="A54" s="46" t="s">
        <v>1509</v>
      </c>
      <c r="B54" s="35" t="s">
        <v>213</v>
      </c>
      <c r="C54" s="47">
        <v>18847.650333000001</v>
      </c>
      <c r="D54" s="44" t="str">
        <f t="shared" si="7"/>
        <v>N/A</v>
      </c>
      <c r="E54" s="47">
        <v>19650.953087999998</v>
      </c>
      <c r="F54" s="44" t="str">
        <f t="shared" si="8"/>
        <v>N/A</v>
      </c>
      <c r="G54" s="47">
        <v>18653.359361999999</v>
      </c>
      <c r="H54" s="44" t="str">
        <f t="shared" si="9"/>
        <v>N/A</v>
      </c>
      <c r="I54" s="12">
        <v>4.2619999999999996</v>
      </c>
      <c r="J54" s="12">
        <v>-5.08</v>
      </c>
      <c r="K54" s="45" t="s">
        <v>739</v>
      </c>
      <c r="L54" s="9" t="str">
        <f t="shared" si="10"/>
        <v>Yes</v>
      </c>
    </row>
    <row r="55" spans="1:12" x14ac:dyDescent="0.2">
      <c r="A55" s="46" t="s">
        <v>1510</v>
      </c>
      <c r="B55" s="35" t="s">
        <v>213</v>
      </c>
      <c r="C55" s="47">
        <v>20379.712006000002</v>
      </c>
      <c r="D55" s="44" t="str">
        <f t="shared" si="7"/>
        <v>N/A</v>
      </c>
      <c r="E55" s="47">
        <v>21101.948036999998</v>
      </c>
      <c r="F55" s="44" t="str">
        <f t="shared" si="8"/>
        <v>N/A</v>
      </c>
      <c r="G55" s="47">
        <v>20708.530602999999</v>
      </c>
      <c r="H55" s="44" t="str">
        <f t="shared" si="9"/>
        <v>N/A</v>
      </c>
      <c r="I55" s="12">
        <v>3.544</v>
      </c>
      <c r="J55" s="12">
        <v>-1.86</v>
      </c>
      <c r="K55" s="45" t="s">
        <v>739</v>
      </c>
      <c r="L55" s="9" t="str">
        <f t="shared" si="10"/>
        <v>Yes</v>
      </c>
    </row>
    <row r="56" spans="1:12" ht="25.5" x14ac:dyDescent="0.2">
      <c r="A56" s="46" t="s">
        <v>1511</v>
      </c>
      <c r="B56" s="35" t="s">
        <v>213</v>
      </c>
      <c r="C56" s="47" t="s">
        <v>1747</v>
      </c>
      <c r="D56" s="44" t="str">
        <f t="shared" si="7"/>
        <v>N/A</v>
      </c>
      <c r="E56" s="47" t="s">
        <v>1747</v>
      </c>
      <c r="F56" s="44" t="str">
        <f t="shared" si="8"/>
        <v>N/A</v>
      </c>
      <c r="G56" s="47" t="s">
        <v>1747</v>
      </c>
      <c r="H56" s="44" t="str">
        <f t="shared" si="9"/>
        <v>N/A</v>
      </c>
      <c r="I56" s="12" t="s">
        <v>1747</v>
      </c>
      <c r="J56" s="12" t="s">
        <v>1747</v>
      </c>
      <c r="K56" s="45" t="s">
        <v>739</v>
      </c>
      <c r="L56" s="9" t="str">
        <f t="shared" si="10"/>
        <v>N/A</v>
      </c>
    </row>
    <row r="57" spans="1:12" x14ac:dyDescent="0.2">
      <c r="A57" s="46" t="s">
        <v>1512</v>
      </c>
      <c r="B57" s="35" t="s">
        <v>213</v>
      </c>
      <c r="C57" s="47">
        <v>4860.4247642999999</v>
      </c>
      <c r="D57" s="44" t="str">
        <f t="shared" si="7"/>
        <v>N/A</v>
      </c>
      <c r="E57" s="47">
        <v>5185.9844300000004</v>
      </c>
      <c r="F57" s="44" t="str">
        <f t="shared" si="8"/>
        <v>N/A</v>
      </c>
      <c r="G57" s="47">
        <v>6453.4383632999998</v>
      </c>
      <c r="H57" s="44" t="str">
        <f t="shared" si="9"/>
        <v>N/A</v>
      </c>
      <c r="I57" s="12">
        <v>6.6980000000000004</v>
      </c>
      <c r="J57" s="12">
        <v>24.44</v>
      </c>
      <c r="K57" s="45" t="s">
        <v>739</v>
      </c>
      <c r="L57" s="9" t="str">
        <f t="shared" si="10"/>
        <v>Yes</v>
      </c>
    </row>
    <row r="58" spans="1:12" x14ac:dyDescent="0.2">
      <c r="A58" s="46" t="s">
        <v>1513</v>
      </c>
      <c r="B58" s="35" t="s">
        <v>213</v>
      </c>
      <c r="C58" s="47">
        <v>19814.523584999999</v>
      </c>
      <c r="D58" s="44" t="str">
        <f t="shared" si="7"/>
        <v>N/A</v>
      </c>
      <c r="E58" s="47">
        <v>20626.373861</v>
      </c>
      <c r="F58" s="44" t="str">
        <f t="shared" si="8"/>
        <v>N/A</v>
      </c>
      <c r="G58" s="47">
        <v>18918.695755000001</v>
      </c>
      <c r="H58" s="44" t="str">
        <f t="shared" si="9"/>
        <v>N/A</v>
      </c>
      <c r="I58" s="12">
        <v>4.0970000000000004</v>
      </c>
      <c r="J58" s="12">
        <v>-8.2799999999999994</v>
      </c>
      <c r="K58" s="45" t="s">
        <v>739</v>
      </c>
      <c r="L58" s="9" t="str">
        <f t="shared" si="10"/>
        <v>Yes</v>
      </c>
    </row>
    <row r="59" spans="1:12" x14ac:dyDescent="0.2">
      <c r="A59" s="46" t="s">
        <v>1514</v>
      </c>
      <c r="B59" s="35" t="s">
        <v>213</v>
      </c>
      <c r="C59" s="47" t="s">
        <v>1747</v>
      </c>
      <c r="D59" s="44" t="str">
        <f t="shared" si="7"/>
        <v>N/A</v>
      </c>
      <c r="E59" s="47" t="s">
        <v>1747</v>
      </c>
      <c r="F59" s="44" t="str">
        <f t="shared" si="8"/>
        <v>N/A</v>
      </c>
      <c r="G59" s="47" t="s">
        <v>1747</v>
      </c>
      <c r="H59" s="44" t="str">
        <f t="shared" si="9"/>
        <v>N/A</v>
      </c>
      <c r="I59" s="12" t="s">
        <v>1747</v>
      </c>
      <c r="J59" s="12" t="s">
        <v>1747</v>
      </c>
      <c r="K59" s="45" t="s">
        <v>739</v>
      </c>
      <c r="L59" s="9" t="str">
        <f t="shared" si="10"/>
        <v>N/A</v>
      </c>
    </row>
    <row r="60" spans="1:12" x14ac:dyDescent="0.2">
      <c r="A60" s="46" t="s">
        <v>1515</v>
      </c>
      <c r="B60" s="35" t="s">
        <v>213</v>
      </c>
      <c r="C60" s="47">
        <v>2381.5984067999998</v>
      </c>
      <c r="D60" s="44" t="str">
        <f t="shared" si="7"/>
        <v>N/A</v>
      </c>
      <c r="E60" s="47">
        <v>2654.3813654</v>
      </c>
      <c r="F60" s="44" t="str">
        <f t="shared" si="8"/>
        <v>N/A</v>
      </c>
      <c r="G60" s="47">
        <v>2866.7233808999999</v>
      </c>
      <c r="H60" s="44" t="str">
        <f t="shared" si="9"/>
        <v>N/A</v>
      </c>
      <c r="I60" s="12">
        <v>11.45</v>
      </c>
      <c r="J60" s="12">
        <v>8</v>
      </c>
      <c r="K60" s="45" t="s">
        <v>739</v>
      </c>
      <c r="L60" s="9" t="str">
        <f t="shared" si="10"/>
        <v>Yes</v>
      </c>
    </row>
    <row r="61" spans="1:12" x14ac:dyDescent="0.2">
      <c r="A61" s="46" t="s">
        <v>1516</v>
      </c>
      <c r="B61" s="35" t="s">
        <v>213</v>
      </c>
      <c r="C61" s="47">
        <v>811.26300533999995</v>
      </c>
      <c r="D61" s="44" t="str">
        <f t="shared" si="7"/>
        <v>N/A</v>
      </c>
      <c r="E61" s="47">
        <v>838.99357153999995</v>
      </c>
      <c r="F61" s="44" t="str">
        <f t="shared" si="8"/>
        <v>N/A</v>
      </c>
      <c r="G61" s="47">
        <v>978.98861266999995</v>
      </c>
      <c r="H61" s="44" t="str">
        <f t="shared" si="9"/>
        <v>N/A</v>
      </c>
      <c r="I61" s="12">
        <v>3.4180000000000001</v>
      </c>
      <c r="J61" s="12">
        <v>16.690000000000001</v>
      </c>
      <c r="K61" s="45" t="s">
        <v>739</v>
      </c>
      <c r="L61" s="9" t="str">
        <f t="shared" si="10"/>
        <v>Yes</v>
      </c>
    </row>
    <row r="62" spans="1:12" x14ac:dyDescent="0.2">
      <c r="A62" s="46" t="s">
        <v>1517</v>
      </c>
      <c r="B62" s="35" t="s">
        <v>213</v>
      </c>
      <c r="C62" s="47" t="s">
        <v>1747</v>
      </c>
      <c r="D62" s="44" t="str">
        <f t="shared" si="7"/>
        <v>N/A</v>
      </c>
      <c r="E62" s="47" t="s">
        <v>1747</v>
      </c>
      <c r="F62" s="44" t="str">
        <f t="shared" si="8"/>
        <v>N/A</v>
      </c>
      <c r="G62" s="47" t="s">
        <v>1747</v>
      </c>
      <c r="H62" s="44" t="str">
        <f t="shared" si="9"/>
        <v>N/A</v>
      </c>
      <c r="I62" s="12" t="s">
        <v>1747</v>
      </c>
      <c r="J62" s="12" t="s">
        <v>1747</v>
      </c>
      <c r="K62" s="45" t="s">
        <v>739</v>
      </c>
      <c r="L62" s="9" t="str">
        <f t="shared" si="10"/>
        <v>N/A</v>
      </c>
    </row>
    <row r="63" spans="1:12" ht="25.5" x14ac:dyDescent="0.2">
      <c r="A63" s="46" t="s">
        <v>1518</v>
      </c>
      <c r="B63" s="35" t="s">
        <v>213</v>
      </c>
      <c r="C63" s="47" t="s">
        <v>1747</v>
      </c>
      <c r="D63" s="44" t="str">
        <f t="shared" si="7"/>
        <v>N/A</v>
      </c>
      <c r="E63" s="47" t="s">
        <v>1747</v>
      </c>
      <c r="F63" s="44" t="str">
        <f t="shared" si="8"/>
        <v>N/A</v>
      </c>
      <c r="G63" s="47" t="s">
        <v>1747</v>
      </c>
      <c r="H63" s="44" t="str">
        <f t="shared" si="9"/>
        <v>N/A</v>
      </c>
      <c r="I63" s="12" t="s">
        <v>1747</v>
      </c>
      <c r="J63" s="12" t="s">
        <v>1747</v>
      </c>
      <c r="K63" s="45" t="s">
        <v>739</v>
      </c>
      <c r="L63" s="9" t="str">
        <f t="shared" si="10"/>
        <v>N/A</v>
      </c>
    </row>
    <row r="64" spans="1:12" x14ac:dyDescent="0.2">
      <c r="A64" s="46" t="s">
        <v>1519</v>
      </c>
      <c r="B64" s="35" t="s">
        <v>213</v>
      </c>
      <c r="C64" s="47">
        <v>1752.5390554999999</v>
      </c>
      <c r="D64" s="44" t="str">
        <f t="shared" si="7"/>
        <v>N/A</v>
      </c>
      <c r="E64" s="47">
        <v>1825.0078008</v>
      </c>
      <c r="F64" s="44" t="str">
        <f t="shared" si="8"/>
        <v>N/A</v>
      </c>
      <c r="G64" s="47">
        <v>1992.0163312</v>
      </c>
      <c r="H64" s="44" t="str">
        <f t="shared" si="9"/>
        <v>N/A</v>
      </c>
      <c r="I64" s="12">
        <v>4.1349999999999998</v>
      </c>
      <c r="J64" s="12">
        <v>9.1509999999999998</v>
      </c>
      <c r="K64" s="45" t="s">
        <v>739</v>
      </c>
      <c r="L64" s="9" t="str">
        <f t="shared" si="10"/>
        <v>Yes</v>
      </c>
    </row>
    <row r="65" spans="1:12" x14ac:dyDescent="0.2">
      <c r="A65" s="46" t="s">
        <v>1520</v>
      </c>
      <c r="B65" s="35" t="s">
        <v>213</v>
      </c>
      <c r="C65" s="47">
        <v>1788.8950969</v>
      </c>
      <c r="D65" s="44" t="str">
        <f t="shared" si="7"/>
        <v>N/A</v>
      </c>
      <c r="E65" s="47">
        <v>3053.0198908000002</v>
      </c>
      <c r="F65" s="44" t="str">
        <f t="shared" si="8"/>
        <v>N/A</v>
      </c>
      <c r="G65" s="47">
        <v>3114.1661549999999</v>
      </c>
      <c r="H65" s="44" t="str">
        <f t="shared" si="9"/>
        <v>N/A</v>
      </c>
      <c r="I65" s="12">
        <v>70.67</v>
      </c>
      <c r="J65" s="12">
        <v>2.0030000000000001</v>
      </c>
      <c r="K65" s="45" t="s">
        <v>739</v>
      </c>
      <c r="L65" s="9" t="str">
        <f t="shared" si="10"/>
        <v>Yes</v>
      </c>
    </row>
    <row r="66" spans="1:12" x14ac:dyDescent="0.2">
      <c r="A66" s="46" t="s">
        <v>1521</v>
      </c>
      <c r="B66" s="35" t="s">
        <v>213</v>
      </c>
      <c r="C66" s="47">
        <v>3747.8780049000002</v>
      </c>
      <c r="D66" s="44" t="str">
        <f t="shared" si="7"/>
        <v>N/A</v>
      </c>
      <c r="E66" s="47">
        <v>4166.4899771</v>
      </c>
      <c r="F66" s="44" t="str">
        <f t="shared" si="8"/>
        <v>N/A</v>
      </c>
      <c r="G66" s="47">
        <v>4377.8115934999996</v>
      </c>
      <c r="H66" s="44" t="str">
        <f t="shared" si="9"/>
        <v>N/A</v>
      </c>
      <c r="I66" s="12">
        <v>11.17</v>
      </c>
      <c r="J66" s="12">
        <v>5.0720000000000001</v>
      </c>
      <c r="K66" s="45" t="s">
        <v>739</v>
      </c>
      <c r="L66" s="9" t="str">
        <f t="shared" si="10"/>
        <v>Yes</v>
      </c>
    </row>
    <row r="67" spans="1:12" x14ac:dyDescent="0.2">
      <c r="A67" s="46" t="s">
        <v>1522</v>
      </c>
      <c r="B67" s="35" t="s">
        <v>213</v>
      </c>
      <c r="C67" s="47" t="s">
        <v>1747</v>
      </c>
      <c r="D67" s="44" t="str">
        <f t="shared" si="7"/>
        <v>N/A</v>
      </c>
      <c r="E67" s="47" t="s">
        <v>1747</v>
      </c>
      <c r="F67" s="44" t="str">
        <f t="shared" si="8"/>
        <v>N/A</v>
      </c>
      <c r="G67" s="47" t="s">
        <v>1747</v>
      </c>
      <c r="H67" s="44" t="str">
        <f t="shared" si="9"/>
        <v>N/A</v>
      </c>
      <c r="I67" s="12" t="s">
        <v>1747</v>
      </c>
      <c r="J67" s="12" t="s">
        <v>1747</v>
      </c>
      <c r="K67" s="45" t="s">
        <v>739</v>
      </c>
      <c r="L67" s="9" t="str">
        <f t="shared" si="10"/>
        <v>N/A</v>
      </c>
    </row>
    <row r="68" spans="1:12" x14ac:dyDescent="0.2">
      <c r="A68" s="46" t="s">
        <v>1523</v>
      </c>
      <c r="B68" s="35" t="s">
        <v>213</v>
      </c>
      <c r="C68" s="47">
        <v>863.75138743000002</v>
      </c>
      <c r="D68" s="44" t="str">
        <f t="shared" si="7"/>
        <v>N/A</v>
      </c>
      <c r="E68" s="47">
        <v>1163.7806789000001</v>
      </c>
      <c r="F68" s="44" t="str">
        <f t="shared" si="8"/>
        <v>N/A</v>
      </c>
      <c r="G68" s="47">
        <v>1518.1952779000001</v>
      </c>
      <c r="H68" s="44" t="str">
        <f t="shared" si="9"/>
        <v>N/A</v>
      </c>
      <c r="I68" s="12">
        <v>34.74</v>
      </c>
      <c r="J68" s="12">
        <v>30.45</v>
      </c>
      <c r="K68" s="45" t="s">
        <v>739</v>
      </c>
      <c r="L68" s="9" t="str">
        <f t="shared" si="10"/>
        <v>No</v>
      </c>
    </row>
    <row r="69" spans="1:12" x14ac:dyDescent="0.2">
      <c r="A69" s="46" t="s">
        <v>1524</v>
      </c>
      <c r="B69" s="35" t="s">
        <v>213</v>
      </c>
      <c r="C69" s="47">
        <v>728.52908387000002</v>
      </c>
      <c r="D69" s="44" t="str">
        <f t="shared" si="7"/>
        <v>N/A</v>
      </c>
      <c r="E69" s="47">
        <v>1091.5304549</v>
      </c>
      <c r="F69" s="44" t="str">
        <f t="shared" si="8"/>
        <v>N/A</v>
      </c>
      <c r="G69" s="47">
        <v>1424.5100811</v>
      </c>
      <c r="H69" s="44" t="str">
        <f t="shared" si="9"/>
        <v>N/A</v>
      </c>
      <c r="I69" s="12">
        <v>49.83</v>
      </c>
      <c r="J69" s="12">
        <v>30.51</v>
      </c>
      <c r="K69" s="45" t="s">
        <v>739</v>
      </c>
      <c r="L69" s="9" t="str">
        <f t="shared" si="10"/>
        <v>No</v>
      </c>
    </row>
    <row r="70" spans="1:12" x14ac:dyDescent="0.2">
      <c r="A70" s="46" t="s">
        <v>1525</v>
      </c>
      <c r="B70" s="35" t="s">
        <v>213</v>
      </c>
      <c r="C70" s="47" t="s">
        <v>1747</v>
      </c>
      <c r="D70" s="44" t="str">
        <f t="shared" si="7"/>
        <v>N/A</v>
      </c>
      <c r="E70" s="47" t="s">
        <v>1747</v>
      </c>
      <c r="F70" s="44" t="str">
        <f t="shared" si="8"/>
        <v>N/A</v>
      </c>
      <c r="G70" s="47" t="s">
        <v>1747</v>
      </c>
      <c r="H70" s="44" t="str">
        <f t="shared" si="9"/>
        <v>N/A</v>
      </c>
      <c r="I70" s="12" t="s">
        <v>1747</v>
      </c>
      <c r="J70" s="12" t="s">
        <v>1747</v>
      </c>
      <c r="K70" s="45" t="s">
        <v>739</v>
      </c>
      <c r="L70" s="9" t="str">
        <f t="shared" si="10"/>
        <v>N/A</v>
      </c>
    </row>
    <row r="71" spans="1:12" ht="25.5" x14ac:dyDescent="0.2">
      <c r="A71" s="46" t="s">
        <v>1526</v>
      </c>
      <c r="B71" s="35" t="s">
        <v>213</v>
      </c>
      <c r="C71" s="47" t="s">
        <v>1747</v>
      </c>
      <c r="D71" s="44" t="str">
        <f t="shared" si="7"/>
        <v>N/A</v>
      </c>
      <c r="E71" s="47" t="s">
        <v>1747</v>
      </c>
      <c r="F71" s="44" t="str">
        <f t="shared" si="8"/>
        <v>N/A</v>
      </c>
      <c r="G71" s="47" t="s">
        <v>1747</v>
      </c>
      <c r="H71" s="44" t="str">
        <f t="shared" si="9"/>
        <v>N/A</v>
      </c>
      <c r="I71" s="12" t="s">
        <v>1747</v>
      </c>
      <c r="J71" s="12" t="s">
        <v>1747</v>
      </c>
      <c r="K71" s="45" t="s">
        <v>739</v>
      </c>
      <c r="L71" s="9" t="str">
        <f t="shared" si="10"/>
        <v>N/A</v>
      </c>
    </row>
    <row r="72" spans="1:12" x14ac:dyDescent="0.2">
      <c r="A72" s="46" t="s">
        <v>1527</v>
      </c>
      <c r="B72" s="35" t="s">
        <v>213</v>
      </c>
      <c r="C72" s="47">
        <v>905.51603862000002</v>
      </c>
      <c r="D72" s="44" t="str">
        <f t="shared" si="7"/>
        <v>N/A</v>
      </c>
      <c r="E72" s="47">
        <v>966.28797139999995</v>
      </c>
      <c r="F72" s="44" t="str">
        <f t="shared" si="8"/>
        <v>N/A</v>
      </c>
      <c r="G72" s="47">
        <v>1451.3518962999999</v>
      </c>
      <c r="H72" s="44" t="str">
        <f t="shared" si="9"/>
        <v>N/A</v>
      </c>
      <c r="I72" s="12">
        <v>6.7110000000000003</v>
      </c>
      <c r="J72" s="12">
        <v>50.2</v>
      </c>
      <c r="K72" s="45" t="s">
        <v>739</v>
      </c>
      <c r="L72" s="9" t="str">
        <f t="shared" si="10"/>
        <v>No</v>
      </c>
    </row>
    <row r="73" spans="1:12" x14ac:dyDescent="0.2">
      <c r="A73" s="46" t="s">
        <v>1528</v>
      </c>
      <c r="B73" s="35" t="s">
        <v>213</v>
      </c>
      <c r="C73" s="47">
        <v>1435.8337022999999</v>
      </c>
      <c r="D73" s="44" t="str">
        <f t="shared" si="7"/>
        <v>N/A</v>
      </c>
      <c r="E73" s="47">
        <v>2085.6564179000002</v>
      </c>
      <c r="F73" s="44" t="str">
        <f t="shared" si="8"/>
        <v>N/A</v>
      </c>
      <c r="G73" s="47">
        <v>2521.0431920999999</v>
      </c>
      <c r="H73" s="44" t="str">
        <f t="shared" si="9"/>
        <v>N/A</v>
      </c>
      <c r="I73" s="12">
        <v>45.26</v>
      </c>
      <c r="J73" s="12">
        <v>20.88</v>
      </c>
      <c r="K73" s="45" t="s">
        <v>739</v>
      </c>
      <c r="L73" s="9" t="str">
        <f t="shared" si="10"/>
        <v>Yes</v>
      </c>
    </row>
    <row r="74" spans="1:12" x14ac:dyDescent="0.2">
      <c r="A74" s="46" t="s">
        <v>1529</v>
      </c>
      <c r="B74" s="35" t="s">
        <v>213</v>
      </c>
      <c r="C74" s="47">
        <v>295.88174273999999</v>
      </c>
      <c r="D74" s="44" t="str">
        <f t="shared" si="7"/>
        <v>N/A</v>
      </c>
      <c r="E74" s="47">
        <v>502.80268199</v>
      </c>
      <c r="F74" s="44" t="str">
        <f t="shared" si="8"/>
        <v>N/A</v>
      </c>
      <c r="G74" s="47">
        <v>711.48674242000004</v>
      </c>
      <c r="H74" s="44" t="str">
        <f t="shared" si="9"/>
        <v>N/A</v>
      </c>
      <c r="I74" s="12">
        <v>69.930000000000007</v>
      </c>
      <c r="J74" s="12">
        <v>41.5</v>
      </c>
      <c r="K74" s="45" t="s">
        <v>739</v>
      </c>
      <c r="L74" s="9" t="str">
        <f t="shared" si="10"/>
        <v>No</v>
      </c>
    </row>
    <row r="75" spans="1:12" x14ac:dyDescent="0.2">
      <c r="A75" s="46" t="s">
        <v>1611</v>
      </c>
      <c r="B75" s="35" t="s">
        <v>213</v>
      </c>
      <c r="C75" s="47">
        <v>329601944</v>
      </c>
      <c r="D75" s="44" t="str">
        <f t="shared" ref="D75:D144" si="11">IF($B75="N/A","N/A",IF(C75&gt;10,"No",IF(C75&lt;-10,"No","Yes")))</f>
        <v>N/A</v>
      </c>
      <c r="E75" s="47">
        <v>589343368</v>
      </c>
      <c r="F75" s="44" t="str">
        <f t="shared" ref="F75:F144" si="12">IF($B75="N/A","N/A",IF(E75&gt;10,"No",IF(E75&lt;-10,"No","Yes")))</f>
        <v>N/A</v>
      </c>
      <c r="G75" s="47">
        <v>868126229</v>
      </c>
      <c r="H75" s="44" t="str">
        <f t="shared" ref="H75:H144" si="13">IF($B75="N/A","N/A",IF(G75&gt;10,"No",IF(G75&lt;-10,"No","Yes")))</f>
        <v>N/A</v>
      </c>
      <c r="I75" s="12">
        <v>78.8</v>
      </c>
      <c r="J75" s="12">
        <v>47.3</v>
      </c>
      <c r="K75" s="45" t="s">
        <v>739</v>
      </c>
      <c r="L75" s="9" t="str">
        <f t="shared" ref="L75:L135" si="14">IF(J75="Div by 0", "N/A", IF(K75="N/A","N/A", IF(J75&gt;VALUE(MID(K75,1,2)), "No", IF(J75&lt;-1*VALUE(MID(K75,1,2)), "No", "Yes"))))</f>
        <v>No</v>
      </c>
    </row>
    <row r="76" spans="1:12" x14ac:dyDescent="0.2">
      <c r="A76" s="46" t="s">
        <v>598</v>
      </c>
      <c r="B76" s="35" t="s">
        <v>213</v>
      </c>
      <c r="C76" s="36">
        <v>34665</v>
      </c>
      <c r="D76" s="44" t="str">
        <f t="shared" si="11"/>
        <v>N/A</v>
      </c>
      <c r="E76" s="36">
        <v>47441</v>
      </c>
      <c r="F76" s="44" t="str">
        <f t="shared" si="12"/>
        <v>N/A</v>
      </c>
      <c r="G76" s="36">
        <v>57594</v>
      </c>
      <c r="H76" s="44" t="str">
        <f t="shared" si="13"/>
        <v>N/A</v>
      </c>
      <c r="I76" s="12">
        <v>36.86</v>
      </c>
      <c r="J76" s="12">
        <v>21.4</v>
      </c>
      <c r="K76" s="45" t="s">
        <v>739</v>
      </c>
      <c r="L76" s="9" t="str">
        <f t="shared" si="14"/>
        <v>Yes</v>
      </c>
    </row>
    <row r="77" spans="1:12" x14ac:dyDescent="0.2">
      <c r="A77" s="46" t="s">
        <v>1438</v>
      </c>
      <c r="B77" s="35" t="s">
        <v>213</v>
      </c>
      <c r="C77" s="47">
        <v>9508.2055099000008</v>
      </c>
      <c r="D77" s="44" t="str">
        <f t="shared" si="11"/>
        <v>N/A</v>
      </c>
      <c r="E77" s="47">
        <v>12422.65905</v>
      </c>
      <c r="F77" s="44" t="str">
        <f t="shared" si="12"/>
        <v>N/A</v>
      </c>
      <c r="G77" s="47">
        <v>15073.206045999999</v>
      </c>
      <c r="H77" s="44" t="str">
        <f t="shared" si="13"/>
        <v>N/A</v>
      </c>
      <c r="I77" s="12">
        <v>30.65</v>
      </c>
      <c r="J77" s="12">
        <v>21.34</v>
      </c>
      <c r="K77" s="45" t="s">
        <v>739</v>
      </c>
      <c r="L77" s="9" t="str">
        <f t="shared" si="14"/>
        <v>Yes</v>
      </c>
    </row>
    <row r="78" spans="1:12" x14ac:dyDescent="0.2">
      <c r="A78" s="46" t="s">
        <v>1439</v>
      </c>
      <c r="B78" s="35" t="s">
        <v>213</v>
      </c>
      <c r="C78" s="36">
        <v>7.5782201066999999</v>
      </c>
      <c r="D78" s="44" t="str">
        <f t="shared" si="11"/>
        <v>N/A</v>
      </c>
      <c r="E78" s="36">
        <v>5.9812820134000004</v>
      </c>
      <c r="F78" s="44" t="str">
        <f t="shared" si="12"/>
        <v>N/A</v>
      </c>
      <c r="G78" s="36">
        <v>5.2343299648999997</v>
      </c>
      <c r="H78" s="44" t="str">
        <f t="shared" si="13"/>
        <v>N/A</v>
      </c>
      <c r="I78" s="12">
        <v>-21.1</v>
      </c>
      <c r="J78" s="12">
        <v>-12.5</v>
      </c>
      <c r="K78" s="45" t="s">
        <v>739</v>
      </c>
      <c r="L78" s="9" t="str">
        <f t="shared" si="14"/>
        <v>Yes</v>
      </c>
    </row>
    <row r="79" spans="1:12" ht="25.5" x14ac:dyDescent="0.2">
      <c r="A79" s="46" t="s">
        <v>599</v>
      </c>
      <c r="B79" s="35" t="s">
        <v>213</v>
      </c>
      <c r="C79" s="47">
        <v>7698919</v>
      </c>
      <c r="D79" s="44" t="str">
        <f t="shared" si="11"/>
        <v>N/A</v>
      </c>
      <c r="E79" s="47">
        <v>8644836</v>
      </c>
      <c r="F79" s="44" t="str">
        <f t="shared" si="12"/>
        <v>N/A</v>
      </c>
      <c r="G79" s="47">
        <v>6836002</v>
      </c>
      <c r="H79" s="44" t="str">
        <f t="shared" si="13"/>
        <v>N/A</v>
      </c>
      <c r="I79" s="12">
        <v>12.29</v>
      </c>
      <c r="J79" s="12">
        <v>-20.9</v>
      </c>
      <c r="K79" s="45" t="s">
        <v>739</v>
      </c>
      <c r="L79" s="9" t="str">
        <f t="shared" si="14"/>
        <v>Yes</v>
      </c>
    </row>
    <row r="80" spans="1:12" x14ac:dyDescent="0.2">
      <c r="A80" s="46" t="s">
        <v>600</v>
      </c>
      <c r="B80" s="35" t="s">
        <v>213</v>
      </c>
      <c r="C80" s="36">
        <v>108</v>
      </c>
      <c r="D80" s="44" t="str">
        <f t="shared" si="11"/>
        <v>N/A</v>
      </c>
      <c r="E80" s="36">
        <v>177</v>
      </c>
      <c r="F80" s="44" t="str">
        <f t="shared" si="12"/>
        <v>N/A</v>
      </c>
      <c r="G80" s="36">
        <v>200</v>
      </c>
      <c r="H80" s="44" t="str">
        <f t="shared" si="13"/>
        <v>N/A</v>
      </c>
      <c r="I80" s="12">
        <v>63.89</v>
      </c>
      <c r="J80" s="12">
        <v>12.99</v>
      </c>
      <c r="K80" s="45" t="s">
        <v>739</v>
      </c>
      <c r="L80" s="9" t="str">
        <f t="shared" si="14"/>
        <v>Yes</v>
      </c>
    </row>
    <row r="81" spans="1:12" x14ac:dyDescent="0.2">
      <c r="A81" s="46" t="s">
        <v>1440</v>
      </c>
      <c r="B81" s="35" t="s">
        <v>213</v>
      </c>
      <c r="C81" s="47">
        <v>71286.287037000002</v>
      </c>
      <c r="D81" s="44" t="str">
        <f t="shared" si="11"/>
        <v>N/A</v>
      </c>
      <c r="E81" s="47">
        <v>48840.881355999998</v>
      </c>
      <c r="F81" s="44" t="str">
        <f t="shared" si="12"/>
        <v>N/A</v>
      </c>
      <c r="G81" s="47">
        <v>34180.01</v>
      </c>
      <c r="H81" s="44" t="str">
        <f t="shared" si="13"/>
        <v>N/A</v>
      </c>
      <c r="I81" s="12">
        <v>-31.5</v>
      </c>
      <c r="J81" s="12">
        <v>-30</v>
      </c>
      <c r="K81" s="45" t="s">
        <v>739</v>
      </c>
      <c r="L81" s="9" t="str">
        <f t="shared" si="14"/>
        <v>Yes</v>
      </c>
    </row>
    <row r="82" spans="1:12" ht="25.5" x14ac:dyDescent="0.2">
      <c r="A82" s="46" t="s">
        <v>601</v>
      </c>
      <c r="B82" s="35" t="s">
        <v>213</v>
      </c>
      <c r="C82" s="47">
        <v>13366802</v>
      </c>
      <c r="D82" s="44" t="str">
        <f t="shared" si="11"/>
        <v>N/A</v>
      </c>
      <c r="E82" s="47">
        <v>16193206</v>
      </c>
      <c r="F82" s="44" t="str">
        <f t="shared" si="12"/>
        <v>N/A</v>
      </c>
      <c r="G82" s="47">
        <v>10708064</v>
      </c>
      <c r="H82" s="44" t="str">
        <f t="shared" si="13"/>
        <v>N/A</v>
      </c>
      <c r="I82" s="12">
        <v>21.14</v>
      </c>
      <c r="J82" s="12">
        <v>-33.9</v>
      </c>
      <c r="K82" s="45" t="s">
        <v>739</v>
      </c>
      <c r="L82" s="9" t="str">
        <f t="shared" si="14"/>
        <v>No</v>
      </c>
    </row>
    <row r="83" spans="1:12" x14ac:dyDescent="0.2">
      <c r="A83" s="46" t="s">
        <v>602</v>
      </c>
      <c r="B83" s="35" t="s">
        <v>213</v>
      </c>
      <c r="C83" s="36">
        <v>551</v>
      </c>
      <c r="D83" s="44" t="str">
        <f t="shared" si="11"/>
        <v>N/A</v>
      </c>
      <c r="E83" s="36">
        <v>577</v>
      </c>
      <c r="F83" s="44" t="str">
        <f t="shared" si="12"/>
        <v>N/A</v>
      </c>
      <c r="G83" s="36">
        <v>485</v>
      </c>
      <c r="H83" s="44" t="str">
        <f t="shared" si="13"/>
        <v>N/A</v>
      </c>
      <c r="I83" s="12">
        <v>4.7190000000000003</v>
      </c>
      <c r="J83" s="12">
        <v>-15.9</v>
      </c>
      <c r="K83" s="45" t="s">
        <v>739</v>
      </c>
      <c r="L83" s="9" t="str">
        <f t="shared" si="14"/>
        <v>Yes</v>
      </c>
    </row>
    <row r="84" spans="1:12" ht="25.5" x14ac:dyDescent="0.2">
      <c r="A84" s="4" t="s">
        <v>1441</v>
      </c>
      <c r="B84" s="35" t="s">
        <v>213</v>
      </c>
      <c r="C84" s="47">
        <v>24259.168784000001</v>
      </c>
      <c r="D84" s="44" t="str">
        <f t="shared" si="11"/>
        <v>N/A</v>
      </c>
      <c r="E84" s="47">
        <v>28064.481801999998</v>
      </c>
      <c r="F84" s="44" t="str">
        <f t="shared" si="12"/>
        <v>N/A</v>
      </c>
      <c r="G84" s="47">
        <v>22078.482474</v>
      </c>
      <c r="H84" s="44" t="str">
        <f t="shared" si="13"/>
        <v>N/A</v>
      </c>
      <c r="I84" s="12">
        <v>15.69</v>
      </c>
      <c r="J84" s="12">
        <v>-21.3</v>
      </c>
      <c r="K84" s="45" t="s">
        <v>739</v>
      </c>
      <c r="L84" s="9" t="str">
        <f t="shared" si="14"/>
        <v>Yes</v>
      </c>
    </row>
    <row r="85" spans="1:12" x14ac:dyDescent="0.2">
      <c r="A85" s="4" t="s">
        <v>603</v>
      </c>
      <c r="B85" s="35" t="s">
        <v>213</v>
      </c>
      <c r="C85" s="47">
        <v>310056411</v>
      </c>
      <c r="D85" s="44" t="str">
        <f t="shared" si="11"/>
        <v>N/A</v>
      </c>
      <c r="E85" s="47">
        <v>294020337</v>
      </c>
      <c r="F85" s="44" t="str">
        <f t="shared" si="12"/>
        <v>N/A</v>
      </c>
      <c r="G85" s="47">
        <v>166059511</v>
      </c>
      <c r="H85" s="44" t="str">
        <f t="shared" si="13"/>
        <v>N/A</v>
      </c>
      <c r="I85" s="12">
        <v>-5.17</v>
      </c>
      <c r="J85" s="12">
        <v>-43.5</v>
      </c>
      <c r="K85" s="45" t="s">
        <v>739</v>
      </c>
      <c r="L85" s="9" t="str">
        <f t="shared" si="14"/>
        <v>No</v>
      </c>
    </row>
    <row r="86" spans="1:12" x14ac:dyDescent="0.2">
      <c r="A86" s="4" t="s">
        <v>604</v>
      </c>
      <c r="B86" s="35" t="s">
        <v>213</v>
      </c>
      <c r="C86" s="36">
        <v>4174</v>
      </c>
      <c r="D86" s="44" t="str">
        <f t="shared" si="11"/>
        <v>N/A</v>
      </c>
      <c r="E86" s="36">
        <v>4138</v>
      </c>
      <c r="F86" s="44" t="str">
        <f t="shared" si="12"/>
        <v>N/A</v>
      </c>
      <c r="G86" s="36">
        <v>4115</v>
      </c>
      <c r="H86" s="44" t="str">
        <f t="shared" si="13"/>
        <v>N/A</v>
      </c>
      <c r="I86" s="12">
        <v>-0.86199999999999999</v>
      </c>
      <c r="J86" s="12">
        <v>-0.55600000000000005</v>
      </c>
      <c r="K86" s="45" t="s">
        <v>739</v>
      </c>
      <c r="L86" s="9" t="str">
        <f t="shared" si="14"/>
        <v>Yes</v>
      </c>
    </row>
    <row r="87" spans="1:12" x14ac:dyDescent="0.2">
      <c r="A87" s="4" t="s">
        <v>1442</v>
      </c>
      <c r="B87" s="35" t="s">
        <v>213</v>
      </c>
      <c r="C87" s="47">
        <v>74282.800910000005</v>
      </c>
      <c r="D87" s="44" t="str">
        <f t="shared" si="11"/>
        <v>N/A</v>
      </c>
      <c r="E87" s="47">
        <v>71053.730546000006</v>
      </c>
      <c r="F87" s="44" t="str">
        <f t="shared" si="12"/>
        <v>N/A</v>
      </c>
      <c r="G87" s="47">
        <v>40354.680679999998</v>
      </c>
      <c r="H87" s="44" t="str">
        <f t="shared" si="13"/>
        <v>N/A</v>
      </c>
      <c r="I87" s="12">
        <v>-4.3499999999999996</v>
      </c>
      <c r="J87" s="12">
        <v>-43.2</v>
      </c>
      <c r="K87" s="45" t="s">
        <v>739</v>
      </c>
      <c r="L87" s="9" t="str">
        <f t="shared" si="14"/>
        <v>No</v>
      </c>
    </row>
    <row r="88" spans="1:12" x14ac:dyDescent="0.2">
      <c r="A88" s="46" t="s">
        <v>605</v>
      </c>
      <c r="B88" s="35" t="s">
        <v>213</v>
      </c>
      <c r="C88" s="47">
        <v>1090183361</v>
      </c>
      <c r="D88" s="44" t="str">
        <f t="shared" si="11"/>
        <v>N/A</v>
      </c>
      <c r="E88" s="47">
        <v>1109578529</v>
      </c>
      <c r="F88" s="44" t="str">
        <f t="shared" si="12"/>
        <v>N/A</v>
      </c>
      <c r="G88" s="47">
        <v>695508743</v>
      </c>
      <c r="H88" s="44" t="str">
        <f t="shared" si="13"/>
        <v>N/A</v>
      </c>
      <c r="I88" s="12">
        <v>1.7789999999999999</v>
      </c>
      <c r="J88" s="12">
        <v>-37.299999999999997</v>
      </c>
      <c r="K88" s="45" t="s">
        <v>739</v>
      </c>
      <c r="L88" s="9" t="str">
        <f t="shared" si="14"/>
        <v>No</v>
      </c>
    </row>
    <row r="89" spans="1:12" x14ac:dyDescent="0.2">
      <c r="A89" s="49" t="s">
        <v>606</v>
      </c>
      <c r="B89" s="36" t="s">
        <v>213</v>
      </c>
      <c r="C89" s="36">
        <v>36412</v>
      </c>
      <c r="D89" s="44" t="str">
        <f t="shared" si="11"/>
        <v>N/A</v>
      </c>
      <c r="E89" s="36">
        <v>37178</v>
      </c>
      <c r="F89" s="44" t="str">
        <f t="shared" si="12"/>
        <v>N/A</v>
      </c>
      <c r="G89" s="36">
        <v>36733</v>
      </c>
      <c r="H89" s="44" t="str">
        <f t="shared" si="13"/>
        <v>N/A</v>
      </c>
      <c r="I89" s="12">
        <v>2.1040000000000001</v>
      </c>
      <c r="J89" s="12">
        <v>-1.2</v>
      </c>
      <c r="K89" s="50" t="s">
        <v>739</v>
      </c>
      <c r="L89" s="9" t="str">
        <f t="shared" si="14"/>
        <v>Yes</v>
      </c>
    </row>
    <row r="90" spans="1:12" x14ac:dyDescent="0.2">
      <c r="A90" s="46" t="s">
        <v>1443</v>
      </c>
      <c r="B90" s="35" t="s">
        <v>213</v>
      </c>
      <c r="C90" s="47">
        <v>29940.221932</v>
      </c>
      <c r="D90" s="44" t="str">
        <f t="shared" si="11"/>
        <v>N/A</v>
      </c>
      <c r="E90" s="47">
        <v>29845.030097999999</v>
      </c>
      <c r="F90" s="44" t="str">
        <f t="shared" si="12"/>
        <v>N/A</v>
      </c>
      <c r="G90" s="47">
        <v>18934.166635000001</v>
      </c>
      <c r="H90" s="44" t="str">
        <f t="shared" si="13"/>
        <v>N/A</v>
      </c>
      <c r="I90" s="12">
        <v>-0.318</v>
      </c>
      <c r="J90" s="12">
        <v>-36.6</v>
      </c>
      <c r="K90" s="45" t="s">
        <v>739</v>
      </c>
      <c r="L90" s="9" t="str">
        <f t="shared" si="14"/>
        <v>No</v>
      </c>
    </row>
    <row r="91" spans="1:12" ht="25.5" x14ac:dyDescent="0.2">
      <c r="A91" s="46" t="s">
        <v>607</v>
      </c>
      <c r="B91" s="35" t="s">
        <v>213</v>
      </c>
      <c r="C91" s="47">
        <v>115215480</v>
      </c>
      <c r="D91" s="44" t="str">
        <f t="shared" si="11"/>
        <v>N/A</v>
      </c>
      <c r="E91" s="47">
        <v>115462415</v>
      </c>
      <c r="F91" s="44" t="str">
        <f t="shared" si="12"/>
        <v>N/A</v>
      </c>
      <c r="G91" s="47">
        <v>116532084</v>
      </c>
      <c r="H91" s="44" t="str">
        <f t="shared" si="13"/>
        <v>N/A</v>
      </c>
      <c r="I91" s="12">
        <v>0.21429999999999999</v>
      </c>
      <c r="J91" s="12">
        <v>0.9264</v>
      </c>
      <c r="K91" s="45" t="s">
        <v>739</v>
      </c>
      <c r="L91" s="9" t="str">
        <f t="shared" si="14"/>
        <v>Yes</v>
      </c>
    </row>
    <row r="92" spans="1:12" x14ac:dyDescent="0.2">
      <c r="A92" s="46" t="s">
        <v>608</v>
      </c>
      <c r="B92" s="35" t="s">
        <v>213</v>
      </c>
      <c r="C92" s="36">
        <v>154943</v>
      </c>
      <c r="D92" s="44" t="str">
        <f t="shared" si="11"/>
        <v>N/A</v>
      </c>
      <c r="E92" s="36">
        <v>164162</v>
      </c>
      <c r="F92" s="44" t="str">
        <f t="shared" si="12"/>
        <v>N/A</v>
      </c>
      <c r="G92" s="36">
        <v>174469</v>
      </c>
      <c r="H92" s="44" t="str">
        <f t="shared" si="13"/>
        <v>N/A</v>
      </c>
      <c r="I92" s="12">
        <v>5.95</v>
      </c>
      <c r="J92" s="12">
        <v>6.2789999999999999</v>
      </c>
      <c r="K92" s="45" t="s">
        <v>739</v>
      </c>
      <c r="L92" s="9" t="str">
        <f t="shared" si="14"/>
        <v>Yes</v>
      </c>
    </row>
    <row r="93" spans="1:12" x14ac:dyDescent="0.2">
      <c r="A93" s="46" t="s">
        <v>1444</v>
      </c>
      <c r="B93" s="35" t="s">
        <v>213</v>
      </c>
      <c r="C93" s="47">
        <v>743.59912999999995</v>
      </c>
      <c r="D93" s="44" t="str">
        <f t="shared" si="11"/>
        <v>N/A</v>
      </c>
      <c r="E93" s="47">
        <v>703.34434886999998</v>
      </c>
      <c r="F93" s="44" t="str">
        <f t="shared" si="12"/>
        <v>N/A</v>
      </c>
      <c r="G93" s="47">
        <v>667.92429601000003</v>
      </c>
      <c r="H93" s="44" t="str">
        <f t="shared" si="13"/>
        <v>N/A</v>
      </c>
      <c r="I93" s="12">
        <v>-5.41</v>
      </c>
      <c r="J93" s="12">
        <v>-5.04</v>
      </c>
      <c r="K93" s="45" t="s">
        <v>739</v>
      </c>
      <c r="L93" s="9" t="str">
        <f t="shared" si="14"/>
        <v>Yes</v>
      </c>
    </row>
    <row r="94" spans="1:12" x14ac:dyDescent="0.2">
      <c r="A94" s="46" t="s">
        <v>609</v>
      </c>
      <c r="B94" s="35" t="s">
        <v>213</v>
      </c>
      <c r="C94" s="47">
        <v>35620418</v>
      </c>
      <c r="D94" s="44" t="str">
        <f t="shared" si="11"/>
        <v>N/A</v>
      </c>
      <c r="E94" s="47">
        <v>31892158</v>
      </c>
      <c r="F94" s="44" t="str">
        <f t="shared" si="12"/>
        <v>N/A</v>
      </c>
      <c r="G94" s="47">
        <v>43550116</v>
      </c>
      <c r="H94" s="44" t="str">
        <f t="shared" si="13"/>
        <v>N/A</v>
      </c>
      <c r="I94" s="12">
        <v>-10.5</v>
      </c>
      <c r="J94" s="12">
        <v>36.549999999999997</v>
      </c>
      <c r="K94" s="45" t="s">
        <v>739</v>
      </c>
      <c r="L94" s="9" t="str">
        <f t="shared" si="14"/>
        <v>No</v>
      </c>
    </row>
    <row r="95" spans="1:12" x14ac:dyDescent="0.2">
      <c r="A95" s="46" t="s">
        <v>610</v>
      </c>
      <c r="B95" s="35" t="s">
        <v>213</v>
      </c>
      <c r="C95" s="36">
        <v>82401</v>
      </c>
      <c r="D95" s="44" t="str">
        <f t="shared" si="11"/>
        <v>N/A</v>
      </c>
      <c r="E95" s="36">
        <v>85068</v>
      </c>
      <c r="F95" s="44" t="str">
        <f t="shared" si="12"/>
        <v>N/A</v>
      </c>
      <c r="G95" s="36">
        <v>88445</v>
      </c>
      <c r="H95" s="44" t="str">
        <f t="shared" si="13"/>
        <v>N/A</v>
      </c>
      <c r="I95" s="12">
        <v>3.2370000000000001</v>
      </c>
      <c r="J95" s="12">
        <v>3.97</v>
      </c>
      <c r="K95" s="45" t="s">
        <v>739</v>
      </c>
      <c r="L95" s="9" t="str">
        <f t="shared" si="14"/>
        <v>Yes</v>
      </c>
    </row>
    <row r="96" spans="1:12" x14ac:dyDescent="0.2">
      <c r="A96" s="46" t="s">
        <v>1445</v>
      </c>
      <c r="B96" s="35" t="s">
        <v>213</v>
      </c>
      <c r="C96" s="47">
        <v>432.28138008000002</v>
      </c>
      <c r="D96" s="44" t="str">
        <f t="shared" si="11"/>
        <v>N/A</v>
      </c>
      <c r="E96" s="47">
        <v>374.90193727000002</v>
      </c>
      <c r="F96" s="44" t="str">
        <f t="shared" si="12"/>
        <v>N/A</v>
      </c>
      <c r="G96" s="47">
        <v>492.39771609000002</v>
      </c>
      <c r="H96" s="44" t="str">
        <f t="shared" si="13"/>
        <v>N/A</v>
      </c>
      <c r="I96" s="12">
        <v>-13.3</v>
      </c>
      <c r="J96" s="12">
        <v>31.34</v>
      </c>
      <c r="K96" s="45" t="s">
        <v>739</v>
      </c>
      <c r="L96" s="9" t="str">
        <f t="shared" si="14"/>
        <v>No</v>
      </c>
    </row>
    <row r="97" spans="1:12" ht="25.5" x14ac:dyDescent="0.2">
      <c r="A97" s="46" t="s">
        <v>611</v>
      </c>
      <c r="B97" s="35" t="s">
        <v>213</v>
      </c>
      <c r="C97" s="47">
        <v>3732364</v>
      </c>
      <c r="D97" s="44" t="str">
        <f t="shared" si="11"/>
        <v>N/A</v>
      </c>
      <c r="E97" s="47">
        <v>3227404</v>
      </c>
      <c r="F97" s="44" t="str">
        <f t="shared" si="12"/>
        <v>N/A</v>
      </c>
      <c r="G97" s="47">
        <v>3599598</v>
      </c>
      <c r="H97" s="44" t="str">
        <f t="shared" si="13"/>
        <v>N/A</v>
      </c>
      <c r="I97" s="12">
        <v>-13.5</v>
      </c>
      <c r="J97" s="12">
        <v>11.53</v>
      </c>
      <c r="K97" s="45" t="s">
        <v>739</v>
      </c>
      <c r="L97" s="9" t="str">
        <f t="shared" si="14"/>
        <v>Yes</v>
      </c>
    </row>
    <row r="98" spans="1:12" x14ac:dyDescent="0.2">
      <c r="A98" s="46" t="s">
        <v>612</v>
      </c>
      <c r="B98" s="35" t="s">
        <v>213</v>
      </c>
      <c r="C98" s="36">
        <v>22974</v>
      </c>
      <c r="D98" s="44" t="str">
        <f t="shared" si="11"/>
        <v>N/A</v>
      </c>
      <c r="E98" s="36">
        <v>19124</v>
      </c>
      <c r="F98" s="44" t="str">
        <f t="shared" si="12"/>
        <v>N/A</v>
      </c>
      <c r="G98" s="36">
        <v>20046</v>
      </c>
      <c r="H98" s="44" t="str">
        <f t="shared" si="13"/>
        <v>N/A</v>
      </c>
      <c r="I98" s="12">
        <v>-16.8</v>
      </c>
      <c r="J98" s="12">
        <v>4.8209999999999997</v>
      </c>
      <c r="K98" s="45" t="s">
        <v>739</v>
      </c>
      <c r="L98" s="9" t="str">
        <f t="shared" si="14"/>
        <v>Yes</v>
      </c>
    </row>
    <row r="99" spans="1:12" ht="25.5" x14ac:dyDescent="0.2">
      <c r="A99" s="46" t="s">
        <v>1446</v>
      </c>
      <c r="B99" s="35" t="s">
        <v>213</v>
      </c>
      <c r="C99" s="47">
        <v>162.46034648</v>
      </c>
      <c r="D99" s="44" t="str">
        <f t="shared" si="11"/>
        <v>N/A</v>
      </c>
      <c r="E99" s="47">
        <v>168.76197447999999</v>
      </c>
      <c r="F99" s="44" t="str">
        <f t="shared" si="12"/>
        <v>N/A</v>
      </c>
      <c r="G99" s="47">
        <v>179.56689614000001</v>
      </c>
      <c r="H99" s="44" t="str">
        <f t="shared" si="13"/>
        <v>N/A</v>
      </c>
      <c r="I99" s="12">
        <v>3.879</v>
      </c>
      <c r="J99" s="12">
        <v>6.4020000000000001</v>
      </c>
      <c r="K99" s="45" t="s">
        <v>739</v>
      </c>
      <c r="L99" s="9" t="str">
        <f t="shared" si="14"/>
        <v>Yes</v>
      </c>
    </row>
    <row r="100" spans="1:12" ht="25.5" x14ac:dyDescent="0.2">
      <c r="A100" s="46" t="s">
        <v>613</v>
      </c>
      <c r="B100" s="35" t="s">
        <v>213</v>
      </c>
      <c r="C100" s="47">
        <v>62885923</v>
      </c>
      <c r="D100" s="44" t="str">
        <f t="shared" si="11"/>
        <v>N/A</v>
      </c>
      <c r="E100" s="47">
        <v>214596637</v>
      </c>
      <c r="F100" s="44" t="str">
        <f t="shared" si="12"/>
        <v>N/A</v>
      </c>
      <c r="G100" s="47">
        <v>320928112</v>
      </c>
      <c r="H100" s="44" t="str">
        <f t="shared" si="13"/>
        <v>N/A</v>
      </c>
      <c r="I100" s="12">
        <v>241.2</v>
      </c>
      <c r="J100" s="12">
        <v>49.55</v>
      </c>
      <c r="K100" s="45" t="s">
        <v>739</v>
      </c>
      <c r="L100" s="9" t="str">
        <f t="shared" si="14"/>
        <v>No</v>
      </c>
    </row>
    <row r="101" spans="1:12" x14ac:dyDescent="0.2">
      <c r="A101" s="46" t="s">
        <v>614</v>
      </c>
      <c r="B101" s="35" t="s">
        <v>213</v>
      </c>
      <c r="C101" s="36">
        <v>80097</v>
      </c>
      <c r="D101" s="44" t="str">
        <f t="shared" si="11"/>
        <v>N/A</v>
      </c>
      <c r="E101" s="36">
        <v>102560</v>
      </c>
      <c r="F101" s="44" t="str">
        <f t="shared" si="12"/>
        <v>N/A</v>
      </c>
      <c r="G101" s="36">
        <v>118848</v>
      </c>
      <c r="H101" s="44" t="str">
        <f t="shared" si="13"/>
        <v>N/A</v>
      </c>
      <c r="I101" s="12">
        <v>28.04</v>
      </c>
      <c r="J101" s="12">
        <v>15.88</v>
      </c>
      <c r="K101" s="45" t="s">
        <v>739</v>
      </c>
      <c r="L101" s="9" t="str">
        <f t="shared" si="14"/>
        <v>Yes</v>
      </c>
    </row>
    <row r="102" spans="1:12" x14ac:dyDescent="0.2">
      <c r="A102" s="46" t="s">
        <v>1447</v>
      </c>
      <c r="B102" s="35" t="s">
        <v>213</v>
      </c>
      <c r="C102" s="47">
        <v>785.12207697999997</v>
      </c>
      <c r="D102" s="44" t="str">
        <f t="shared" si="11"/>
        <v>N/A</v>
      </c>
      <c r="E102" s="47">
        <v>2092.4009068</v>
      </c>
      <c r="F102" s="44" t="str">
        <f t="shared" si="12"/>
        <v>N/A</v>
      </c>
      <c r="G102" s="47">
        <v>2700.3240442000001</v>
      </c>
      <c r="H102" s="44" t="str">
        <f t="shared" si="13"/>
        <v>N/A</v>
      </c>
      <c r="I102" s="12">
        <v>166.5</v>
      </c>
      <c r="J102" s="12">
        <v>29.05</v>
      </c>
      <c r="K102" s="45" t="s">
        <v>739</v>
      </c>
      <c r="L102" s="9" t="str">
        <f t="shared" si="14"/>
        <v>Yes</v>
      </c>
    </row>
    <row r="103" spans="1:12" x14ac:dyDescent="0.2">
      <c r="A103" s="46" t="s">
        <v>615</v>
      </c>
      <c r="B103" s="35" t="s">
        <v>213</v>
      </c>
      <c r="C103" s="47">
        <v>304828677</v>
      </c>
      <c r="D103" s="44" t="str">
        <f t="shared" si="11"/>
        <v>N/A</v>
      </c>
      <c r="E103" s="47">
        <v>204765889</v>
      </c>
      <c r="F103" s="44" t="str">
        <f t="shared" si="12"/>
        <v>N/A</v>
      </c>
      <c r="G103" s="47">
        <v>183295349</v>
      </c>
      <c r="H103" s="44" t="str">
        <f t="shared" si="13"/>
        <v>N/A</v>
      </c>
      <c r="I103" s="12">
        <v>-32.799999999999997</v>
      </c>
      <c r="J103" s="12">
        <v>-10.5</v>
      </c>
      <c r="K103" s="45" t="s">
        <v>739</v>
      </c>
      <c r="L103" s="9" t="str">
        <f t="shared" si="14"/>
        <v>Yes</v>
      </c>
    </row>
    <row r="104" spans="1:12" x14ac:dyDescent="0.2">
      <c r="A104" s="46" t="s">
        <v>616</v>
      </c>
      <c r="B104" s="35" t="s">
        <v>213</v>
      </c>
      <c r="C104" s="36">
        <v>121620</v>
      </c>
      <c r="D104" s="44" t="str">
        <f t="shared" si="11"/>
        <v>N/A</v>
      </c>
      <c r="E104" s="36">
        <v>127171</v>
      </c>
      <c r="F104" s="44" t="str">
        <f t="shared" si="12"/>
        <v>N/A</v>
      </c>
      <c r="G104" s="36">
        <v>135637</v>
      </c>
      <c r="H104" s="44" t="str">
        <f t="shared" si="13"/>
        <v>N/A</v>
      </c>
      <c r="I104" s="12">
        <v>4.5640000000000001</v>
      </c>
      <c r="J104" s="12">
        <v>6.657</v>
      </c>
      <c r="K104" s="45" t="s">
        <v>739</v>
      </c>
      <c r="L104" s="9" t="str">
        <f t="shared" si="14"/>
        <v>Yes</v>
      </c>
    </row>
    <row r="105" spans="1:12" x14ac:dyDescent="0.2">
      <c r="A105" s="46" t="s">
        <v>1448</v>
      </c>
      <c r="B105" s="35" t="s">
        <v>213</v>
      </c>
      <c r="C105" s="47">
        <v>2506.4025406999999</v>
      </c>
      <c r="D105" s="44" t="str">
        <f t="shared" si="11"/>
        <v>N/A</v>
      </c>
      <c r="E105" s="47">
        <v>1610.1618215000001</v>
      </c>
      <c r="F105" s="44" t="str">
        <f t="shared" si="12"/>
        <v>N/A</v>
      </c>
      <c r="G105" s="47">
        <v>1351.3668763000001</v>
      </c>
      <c r="H105" s="44" t="str">
        <f t="shared" si="13"/>
        <v>N/A</v>
      </c>
      <c r="I105" s="12">
        <v>-35.799999999999997</v>
      </c>
      <c r="J105" s="12">
        <v>-16.100000000000001</v>
      </c>
      <c r="K105" s="45" t="s">
        <v>739</v>
      </c>
      <c r="L105" s="9" t="str">
        <f t="shared" si="14"/>
        <v>Yes</v>
      </c>
    </row>
    <row r="106" spans="1:12" ht="25.5" x14ac:dyDescent="0.2">
      <c r="A106" s="46" t="s">
        <v>617</v>
      </c>
      <c r="B106" s="35" t="s">
        <v>213</v>
      </c>
      <c r="C106" s="47">
        <v>169508860</v>
      </c>
      <c r="D106" s="44" t="str">
        <f t="shared" si="11"/>
        <v>N/A</v>
      </c>
      <c r="E106" s="47">
        <v>195241641</v>
      </c>
      <c r="F106" s="44" t="str">
        <f t="shared" si="12"/>
        <v>N/A</v>
      </c>
      <c r="G106" s="47">
        <v>226679412</v>
      </c>
      <c r="H106" s="44" t="str">
        <f t="shared" si="13"/>
        <v>N/A</v>
      </c>
      <c r="I106" s="12">
        <v>15.18</v>
      </c>
      <c r="J106" s="12">
        <v>16.100000000000001</v>
      </c>
      <c r="K106" s="45" t="s">
        <v>739</v>
      </c>
      <c r="L106" s="9" t="str">
        <f t="shared" si="14"/>
        <v>Yes</v>
      </c>
    </row>
    <row r="107" spans="1:12" x14ac:dyDescent="0.2">
      <c r="A107" s="46" t="s">
        <v>618</v>
      </c>
      <c r="B107" s="35" t="s">
        <v>213</v>
      </c>
      <c r="C107" s="36">
        <v>9993</v>
      </c>
      <c r="D107" s="44" t="str">
        <f t="shared" si="11"/>
        <v>N/A</v>
      </c>
      <c r="E107" s="36">
        <v>11167</v>
      </c>
      <c r="F107" s="44" t="str">
        <f t="shared" si="12"/>
        <v>N/A</v>
      </c>
      <c r="G107" s="36">
        <v>12270</v>
      </c>
      <c r="H107" s="44" t="str">
        <f t="shared" si="13"/>
        <v>N/A</v>
      </c>
      <c r="I107" s="12">
        <v>11.75</v>
      </c>
      <c r="J107" s="12">
        <v>9.8770000000000007</v>
      </c>
      <c r="K107" s="45" t="s">
        <v>739</v>
      </c>
      <c r="L107" s="9" t="str">
        <f t="shared" si="14"/>
        <v>Yes</v>
      </c>
    </row>
    <row r="108" spans="1:12" ht="25.5" x14ac:dyDescent="0.2">
      <c r="A108" s="46" t="s">
        <v>1449</v>
      </c>
      <c r="B108" s="35" t="s">
        <v>213</v>
      </c>
      <c r="C108" s="47">
        <v>16962.759932000001</v>
      </c>
      <c r="D108" s="44" t="str">
        <f t="shared" si="11"/>
        <v>N/A</v>
      </c>
      <c r="E108" s="47">
        <v>17483.804155000002</v>
      </c>
      <c r="F108" s="44" t="str">
        <f t="shared" si="12"/>
        <v>N/A</v>
      </c>
      <c r="G108" s="47">
        <v>18474.279707000002</v>
      </c>
      <c r="H108" s="44" t="str">
        <f t="shared" si="13"/>
        <v>N/A</v>
      </c>
      <c r="I108" s="12">
        <v>3.0720000000000001</v>
      </c>
      <c r="J108" s="12">
        <v>5.665</v>
      </c>
      <c r="K108" s="45" t="s">
        <v>739</v>
      </c>
      <c r="L108" s="9" t="str">
        <f t="shared" si="14"/>
        <v>Yes</v>
      </c>
    </row>
    <row r="109" spans="1:12" ht="25.5" x14ac:dyDescent="0.2">
      <c r="A109" s="46" t="s">
        <v>619</v>
      </c>
      <c r="B109" s="35" t="s">
        <v>213</v>
      </c>
      <c r="C109" s="47">
        <v>95658630</v>
      </c>
      <c r="D109" s="44" t="str">
        <f t="shared" si="11"/>
        <v>N/A</v>
      </c>
      <c r="E109" s="47">
        <v>243804699</v>
      </c>
      <c r="F109" s="44" t="str">
        <f t="shared" si="12"/>
        <v>N/A</v>
      </c>
      <c r="G109" s="47">
        <v>316595737</v>
      </c>
      <c r="H109" s="44" t="str">
        <f t="shared" si="13"/>
        <v>N/A</v>
      </c>
      <c r="I109" s="12">
        <v>154.9</v>
      </c>
      <c r="J109" s="12">
        <v>29.86</v>
      </c>
      <c r="K109" s="45" t="s">
        <v>739</v>
      </c>
      <c r="L109" s="9" t="str">
        <f t="shared" si="14"/>
        <v>Yes</v>
      </c>
    </row>
    <row r="110" spans="1:12" x14ac:dyDescent="0.2">
      <c r="A110" s="46" t="s">
        <v>620</v>
      </c>
      <c r="B110" s="35" t="s">
        <v>213</v>
      </c>
      <c r="C110" s="36">
        <v>136761</v>
      </c>
      <c r="D110" s="44" t="str">
        <f t="shared" si="11"/>
        <v>N/A</v>
      </c>
      <c r="E110" s="36">
        <v>153050</v>
      </c>
      <c r="F110" s="44" t="str">
        <f t="shared" si="12"/>
        <v>N/A</v>
      </c>
      <c r="G110" s="36">
        <v>169155</v>
      </c>
      <c r="H110" s="44" t="str">
        <f t="shared" si="13"/>
        <v>N/A</v>
      </c>
      <c r="I110" s="12">
        <v>11.91</v>
      </c>
      <c r="J110" s="12">
        <v>10.52</v>
      </c>
      <c r="K110" s="45" t="s">
        <v>739</v>
      </c>
      <c r="L110" s="9" t="str">
        <f t="shared" si="14"/>
        <v>Yes</v>
      </c>
    </row>
    <row r="111" spans="1:12" x14ac:dyDescent="0.2">
      <c r="A111" s="46" t="s">
        <v>1450</v>
      </c>
      <c r="B111" s="35" t="s">
        <v>213</v>
      </c>
      <c r="C111" s="47">
        <v>699.45839822999994</v>
      </c>
      <c r="D111" s="44" t="str">
        <f t="shared" si="11"/>
        <v>N/A</v>
      </c>
      <c r="E111" s="47">
        <v>1592.9741849</v>
      </c>
      <c r="F111" s="44" t="str">
        <f t="shared" si="12"/>
        <v>N/A</v>
      </c>
      <c r="G111" s="47">
        <v>1871.6309716000001</v>
      </c>
      <c r="H111" s="44" t="str">
        <f t="shared" si="13"/>
        <v>N/A</v>
      </c>
      <c r="I111" s="12">
        <v>127.7</v>
      </c>
      <c r="J111" s="12">
        <v>17.489999999999998</v>
      </c>
      <c r="K111" s="45" t="s">
        <v>739</v>
      </c>
      <c r="L111" s="9" t="str">
        <f t="shared" si="14"/>
        <v>Yes</v>
      </c>
    </row>
    <row r="112" spans="1:12" x14ac:dyDescent="0.2">
      <c r="A112" s="46" t="s">
        <v>621</v>
      </c>
      <c r="B112" s="35" t="s">
        <v>213</v>
      </c>
      <c r="C112" s="47">
        <v>305732221</v>
      </c>
      <c r="D112" s="44" t="str">
        <f t="shared" si="11"/>
        <v>N/A</v>
      </c>
      <c r="E112" s="47">
        <v>335570613</v>
      </c>
      <c r="F112" s="44" t="str">
        <f t="shared" si="12"/>
        <v>N/A</v>
      </c>
      <c r="G112" s="47">
        <v>349181768</v>
      </c>
      <c r="H112" s="44" t="str">
        <f t="shared" si="13"/>
        <v>N/A</v>
      </c>
      <c r="I112" s="12">
        <v>9.76</v>
      </c>
      <c r="J112" s="12">
        <v>4.056</v>
      </c>
      <c r="K112" s="45" t="s">
        <v>739</v>
      </c>
      <c r="L112" s="9" t="str">
        <f t="shared" si="14"/>
        <v>Yes</v>
      </c>
    </row>
    <row r="113" spans="1:12" x14ac:dyDescent="0.2">
      <c r="A113" s="46" t="s">
        <v>622</v>
      </c>
      <c r="B113" s="35" t="s">
        <v>213</v>
      </c>
      <c r="C113" s="36">
        <v>146582</v>
      </c>
      <c r="D113" s="44" t="str">
        <f t="shared" si="11"/>
        <v>N/A</v>
      </c>
      <c r="E113" s="36">
        <v>151540</v>
      </c>
      <c r="F113" s="44" t="str">
        <f t="shared" si="12"/>
        <v>N/A</v>
      </c>
      <c r="G113" s="36">
        <v>157433</v>
      </c>
      <c r="H113" s="44" t="str">
        <f t="shared" si="13"/>
        <v>N/A</v>
      </c>
      <c r="I113" s="12">
        <v>3.3820000000000001</v>
      </c>
      <c r="J113" s="12">
        <v>3.8889999999999998</v>
      </c>
      <c r="K113" s="45" t="s">
        <v>739</v>
      </c>
      <c r="L113" s="9" t="str">
        <f t="shared" si="14"/>
        <v>Yes</v>
      </c>
    </row>
    <row r="114" spans="1:12" x14ac:dyDescent="0.2">
      <c r="A114" s="46" t="s">
        <v>1451</v>
      </c>
      <c r="B114" s="35" t="s">
        <v>213</v>
      </c>
      <c r="C114" s="47">
        <v>2085.7419123999998</v>
      </c>
      <c r="D114" s="44" t="str">
        <f t="shared" si="11"/>
        <v>N/A</v>
      </c>
      <c r="E114" s="47">
        <v>2214.4028837000001</v>
      </c>
      <c r="F114" s="44" t="str">
        <f t="shared" si="12"/>
        <v>N/A</v>
      </c>
      <c r="G114" s="47">
        <v>2217.9706160999999</v>
      </c>
      <c r="H114" s="44" t="str">
        <f t="shared" si="13"/>
        <v>N/A</v>
      </c>
      <c r="I114" s="12">
        <v>6.1689999999999996</v>
      </c>
      <c r="J114" s="12">
        <v>0.16109999999999999</v>
      </c>
      <c r="K114" s="45" t="s">
        <v>739</v>
      </c>
      <c r="L114" s="9" t="str">
        <f t="shared" si="14"/>
        <v>Yes</v>
      </c>
    </row>
    <row r="115" spans="1:12" ht="25.5" x14ac:dyDescent="0.2">
      <c r="A115" s="46" t="s">
        <v>623</v>
      </c>
      <c r="B115" s="35" t="s">
        <v>213</v>
      </c>
      <c r="C115" s="47">
        <v>192887159</v>
      </c>
      <c r="D115" s="44" t="str">
        <f t="shared" si="11"/>
        <v>N/A</v>
      </c>
      <c r="E115" s="47">
        <v>186037268</v>
      </c>
      <c r="F115" s="44" t="str">
        <f t="shared" si="12"/>
        <v>N/A</v>
      </c>
      <c r="G115" s="47">
        <v>184998320</v>
      </c>
      <c r="H115" s="44" t="str">
        <f t="shared" si="13"/>
        <v>N/A</v>
      </c>
      <c r="I115" s="12">
        <v>-3.55</v>
      </c>
      <c r="J115" s="12">
        <v>-0.55800000000000005</v>
      </c>
      <c r="K115" s="45" t="s">
        <v>739</v>
      </c>
      <c r="L115" s="9" t="str">
        <f t="shared" si="14"/>
        <v>Yes</v>
      </c>
    </row>
    <row r="116" spans="1:12" x14ac:dyDescent="0.2">
      <c r="A116" s="49" t="s">
        <v>624</v>
      </c>
      <c r="B116" s="36" t="s">
        <v>213</v>
      </c>
      <c r="C116" s="36">
        <v>91585</v>
      </c>
      <c r="D116" s="44" t="str">
        <f t="shared" si="11"/>
        <v>N/A</v>
      </c>
      <c r="E116" s="36">
        <v>90429</v>
      </c>
      <c r="F116" s="44" t="str">
        <f t="shared" si="12"/>
        <v>N/A</v>
      </c>
      <c r="G116" s="36">
        <v>96159</v>
      </c>
      <c r="H116" s="44" t="str">
        <f t="shared" si="13"/>
        <v>N/A</v>
      </c>
      <c r="I116" s="12">
        <v>-1.26</v>
      </c>
      <c r="J116" s="12">
        <v>6.3360000000000003</v>
      </c>
      <c r="K116" s="50" t="s">
        <v>739</v>
      </c>
      <c r="L116" s="9" t="str">
        <f t="shared" si="14"/>
        <v>Yes</v>
      </c>
    </row>
    <row r="117" spans="1:12" ht="25.5" x14ac:dyDescent="0.2">
      <c r="A117" s="46" t="s">
        <v>1452</v>
      </c>
      <c r="B117" s="35" t="s">
        <v>213</v>
      </c>
      <c r="C117" s="47">
        <v>2106.0998963000002</v>
      </c>
      <c r="D117" s="44" t="str">
        <f t="shared" si="11"/>
        <v>N/A</v>
      </c>
      <c r="E117" s="47">
        <v>2057.2744142000001</v>
      </c>
      <c r="F117" s="44" t="str">
        <f t="shared" si="12"/>
        <v>N/A</v>
      </c>
      <c r="G117" s="47">
        <v>1923.8794081000001</v>
      </c>
      <c r="H117" s="44" t="str">
        <f t="shared" si="13"/>
        <v>N/A</v>
      </c>
      <c r="I117" s="12">
        <v>-2.3199999999999998</v>
      </c>
      <c r="J117" s="12">
        <v>-6.48</v>
      </c>
      <c r="K117" s="45" t="s">
        <v>739</v>
      </c>
      <c r="L117" s="9" t="str">
        <f t="shared" si="14"/>
        <v>Yes</v>
      </c>
    </row>
    <row r="118" spans="1:12" ht="25.5" x14ac:dyDescent="0.2">
      <c r="A118" s="46" t="s">
        <v>625</v>
      </c>
      <c r="B118" s="35" t="s">
        <v>213</v>
      </c>
      <c r="C118" s="47">
        <v>41195283</v>
      </c>
      <c r="D118" s="44" t="str">
        <f t="shared" si="11"/>
        <v>N/A</v>
      </c>
      <c r="E118" s="47">
        <v>40346100</v>
      </c>
      <c r="F118" s="44" t="str">
        <f t="shared" si="12"/>
        <v>N/A</v>
      </c>
      <c r="G118" s="47">
        <v>41741041</v>
      </c>
      <c r="H118" s="44" t="str">
        <f t="shared" si="13"/>
        <v>N/A</v>
      </c>
      <c r="I118" s="12">
        <v>-2.06</v>
      </c>
      <c r="J118" s="12">
        <v>3.4569999999999999</v>
      </c>
      <c r="K118" s="45" t="s">
        <v>739</v>
      </c>
      <c r="L118" s="9" t="str">
        <f t="shared" si="14"/>
        <v>Yes</v>
      </c>
    </row>
    <row r="119" spans="1:12" x14ac:dyDescent="0.2">
      <c r="A119" s="46" t="s">
        <v>626</v>
      </c>
      <c r="B119" s="35" t="s">
        <v>213</v>
      </c>
      <c r="C119" s="36">
        <v>56727</v>
      </c>
      <c r="D119" s="44" t="str">
        <f t="shared" si="11"/>
        <v>N/A</v>
      </c>
      <c r="E119" s="36">
        <v>59745</v>
      </c>
      <c r="F119" s="44" t="str">
        <f t="shared" si="12"/>
        <v>N/A</v>
      </c>
      <c r="G119" s="36">
        <v>61525</v>
      </c>
      <c r="H119" s="44" t="str">
        <f t="shared" si="13"/>
        <v>N/A</v>
      </c>
      <c r="I119" s="12">
        <v>5.32</v>
      </c>
      <c r="J119" s="12">
        <v>2.9790000000000001</v>
      </c>
      <c r="K119" s="45" t="s">
        <v>739</v>
      </c>
      <c r="L119" s="9" t="str">
        <f t="shared" si="14"/>
        <v>Yes</v>
      </c>
    </row>
    <row r="120" spans="1:12" ht="25.5" x14ac:dyDescent="0.2">
      <c r="A120" s="46" t="s">
        <v>1453</v>
      </c>
      <c r="B120" s="35" t="s">
        <v>213</v>
      </c>
      <c r="C120" s="47">
        <v>726.20239040000001</v>
      </c>
      <c r="D120" s="44" t="str">
        <f t="shared" si="11"/>
        <v>N/A</v>
      </c>
      <c r="E120" s="47">
        <v>675.30504644999996</v>
      </c>
      <c r="F120" s="44" t="str">
        <f t="shared" si="12"/>
        <v>N/A</v>
      </c>
      <c r="G120" s="47">
        <v>678.44032506999997</v>
      </c>
      <c r="H120" s="44" t="str">
        <f t="shared" si="13"/>
        <v>N/A</v>
      </c>
      <c r="I120" s="12">
        <v>-7.01</v>
      </c>
      <c r="J120" s="12">
        <v>0.46429999999999999</v>
      </c>
      <c r="K120" s="45" t="s">
        <v>739</v>
      </c>
      <c r="L120" s="9" t="str">
        <f t="shared" si="14"/>
        <v>Yes</v>
      </c>
    </row>
    <row r="121" spans="1:12" ht="25.5" x14ac:dyDescent="0.2">
      <c r="A121" s="46" t="s">
        <v>627</v>
      </c>
      <c r="B121" s="35" t="s">
        <v>213</v>
      </c>
      <c r="C121" s="47">
        <v>0</v>
      </c>
      <c r="D121" s="44" t="str">
        <f t="shared" si="11"/>
        <v>N/A</v>
      </c>
      <c r="E121" s="47">
        <v>0</v>
      </c>
      <c r="F121" s="44" t="str">
        <f t="shared" si="12"/>
        <v>N/A</v>
      </c>
      <c r="G121" s="47">
        <v>0</v>
      </c>
      <c r="H121" s="44" t="str">
        <f t="shared" si="13"/>
        <v>N/A</v>
      </c>
      <c r="I121" s="12" t="s">
        <v>1747</v>
      </c>
      <c r="J121" s="12" t="s">
        <v>1747</v>
      </c>
      <c r="K121" s="45" t="s">
        <v>739</v>
      </c>
      <c r="L121" s="9" t="str">
        <f t="shared" si="14"/>
        <v>N/A</v>
      </c>
    </row>
    <row r="122" spans="1:12" x14ac:dyDescent="0.2">
      <c r="A122" s="46" t="s">
        <v>628</v>
      </c>
      <c r="B122" s="35" t="s">
        <v>213</v>
      </c>
      <c r="C122" s="36">
        <v>0</v>
      </c>
      <c r="D122" s="44" t="str">
        <f t="shared" si="11"/>
        <v>N/A</v>
      </c>
      <c r="E122" s="36">
        <v>0</v>
      </c>
      <c r="F122" s="44" t="str">
        <f t="shared" si="12"/>
        <v>N/A</v>
      </c>
      <c r="G122" s="36">
        <v>0</v>
      </c>
      <c r="H122" s="44" t="str">
        <f t="shared" si="13"/>
        <v>N/A</v>
      </c>
      <c r="I122" s="12" t="s">
        <v>1747</v>
      </c>
      <c r="J122" s="12" t="s">
        <v>1747</v>
      </c>
      <c r="K122" s="45" t="s">
        <v>739</v>
      </c>
      <c r="L122" s="9" t="str">
        <f t="shared" si="14"/>
        <v>N/A</v>
      </c>
    </row>
    <row r="123" spans="1:12" ht="25.5" x14ac:dyDescent="0.2">
      <c r="A123" s="46" t="s">
        <v>1454</v>
      </c>
      <c r="B123" s="35" t="s">
        <v>213</v>
      </c>
      <c r="C123" s="47" t="s">
        <v>1747</v>
      </c>
      <c r="D123" s="44" t="str">
        <f t="shared" si="11"/>
        <v>N/A</v>
      </c>
      <c r="E123" s="47" t="s">
        <v>1747</v>
      </c>
      <c r="F123" s="44" t="str">
        <f t="shared" si="12"/>
        <v>N/A</v>
      </c>
      <c r="G123" s="47" t="s">
        <v>1747</v>
      </c>
      <c r="H123" s="44" t="str">
        <f t="shared" si="13"/>
        <v>N/A</v>
      </c>
      <c r="I123" s="12" t="s">
        <v>1747</v>
      </c>
      <c r="J123" s="12" t="s">
        <v>1747</v>
      </c>
      <c r="K123" s="45" t="s">
        <v>739</v>
      </c>
      <c r="L123" s="9" t="str">
        <f t="shared" si="14"/>
        <v>N/A</v>
      </c>
    </row>
    <row r="124" spans="1:12" ht="25.5" x14ac:dyDescent="0.2">
      <c r="A124" s="46" t="s">
        <v>629</v>
      </c>
      <c r="B124" s="35" t="s">
        <v>213</v>
      </c>
      <c r="C124" s="47">
        <v>1719047</v>
      </c>
      <c r="D124" s="44" t="str">
        <f t="shared" si="11"/>
        <v>N/A</v>
      </c>
      <c r="E124" s="47">
        <v>1081862</v>
      </c>
      <c r="F124" s="44" t="str">
        <f t="shared" si="12"/>
        <v>N/A</v>
      </c>
      <c r="G124" s="47">
        <v>525542</v>
      </c>
      <c r="H124" s="44" t="str">
        <f t="shared" si="13"/>
        <v>N/A</v>
      </c>
      <c r="I124" s="12">
        <v>-37.1</v>
      </c>
      <c r="J124" s="12">
        <v>-51.4</v>
      </c>
      <c r="K124" s="45" t="s">
        <v>739</v>
      </c>
      <c r="L124" s="9" t="str">
        <f t="shared" si="14"/>
        <v>No</v>
      </c>
    </row>
    <row r="125" spans="1:12" ht="25.5" x14ac:dyDescent="0.2">
      <c r="A125" s="46" t="s">
        <v>630</v>
      </c>
      <c r="B125" s="35" t="s">
        <v>213</v>
      </c>
      <c r="C125" s="36">
        <v>2144</v>
      </c>
      <c r="D125" s="44" t="str">
        <f t="shared" si="11"/>
        <v>N/A</v>
      </c>
      <c r="E125" s="36">
        <v>1631</v>
      </c>
      <c r="F125" s="44" t="str">
        <f t="shared" si="12"/>
        <v>N/A</v>
      </c>
      <c r="G125" s="36">
        <v>697</v>
      </c>
      <c r="H125" s="44" t="str">
        <f t="shared" si="13"/>
        <v>N/A</v>
      </c>
      <c r="I125" s="12">
        <v>-23.9</v>
      </c>
      <c r="J125" s="12">
        <v>-57.3</v>
      </c>
      <c r="K125" s="45" t="s">
        <v>739</v>
      </c>
      <c r="L125" s="9" t="str">
        <f t="shared" si="14"/>
        <v>No</v>
      </c>
    </row>
    <row r="126" spans="1:12" ht="25.5" x14ac:dyDescent="0.2">
      <c r="A126" s="46" t="s">
        <v>1455</v>
      </c>
      <c r="B126" s="35" t="s">
        <v>213</v>
      </c>
      <c r="C126" s="47">
        <v>801.79430969999999</v>
      </c>
      <c r="D126" s="44" t="str">
        <f t="shared" si="11"/>
        <v>N/A</v>
      </c>
      <c r="E126" s="47">
        <v>663.31207847999997</v>
      </c>
      <c r="F126" s="44" t="str">
        <f t="shared" si="12"/>
        <v>N/A</v>
      </c>
      <c r="G126" s="47">
        <v>754.00573887999997</v>
      </c>
      <c r="H126" s="44" t="str">
        <f t="shared" si="13"/>
        <v>N/A</v>
      </c>
      <c r="I126" s="12">
        <v>-17.3</v>
      </c>
      <c r="J126" s="12">
        <v>13.67</v>
      </c>
      <c r="K126" s="45" t="s">
        <v>739</v>
      </c>
      <c r="L126" s="9" t="str">
        <f t="shared" si="14"/>
        <v>Yes</v>
      </c>
    </row>
    <row r="127" spans="1:12" ht="25.5" x14ac:dyDescent="0.2">
      <c r="A127" s="46" t="s">
        <v>631</v>
      </c>
      <c r="B127" s="35" t="s">
        <v>213</v>
      </c>
      <c r="C127" s="47">
        <v>360142</v>
      </c>
      <c r="D127" s="44" t="str">
        <f t="shared" si="11"/>
        <v>N/A</v>
      </c>
      <c r="E127" s="47">
        <v>252869</v>
      </c>
      <c r="F127" s="44" t="str">
        <f t="shared" si="12"/>
        <v>N/A</v>
      </c>
      <c r="G127" s="47">
        <v>164915</v>
      </c>
      <c r="H127" s="44" t="str">
        <f t="shared" si="13"/>
        <v>N/A</v>
      </c>
      <c r="I127" s="12">
        <v>-29.8</v>
      </c>
      <c r="J127" s="12">
        <v>-34.799999999999997</v>
      </c>
      <c r="K127" s="45" t="s">
        <v>739</v>
      </c>
      <c r="L127" s="9" t="str">
        <f t="shared" si="14"/>
        <v>No</v>
      </c>
    </row>
    <row r="128" spans="1:12" x14ac:dyDescent="0.2">
      <c r="A128" s="46" t="s">
        <v>632</v>
      </c>
      <c r="B128" s="35" t="s">
        <v>213</v>
      </c>
      <c r="C128" s="36">
        <v>528</v>
      </c>
      <c r="D128" s="44" t="str">
        <f t="shared" si="11"/>
        <v>N/A</v>
      </c>
      <c r="E128" s="36">
        <v>457</v>
      </c>
      <c r="F128" s="44" t="str">
        <f t="shared" si="12"/>
        <v>N/A</v>
      </c>
      <c r="G128" s="36">
        <v>367</v>
      </c>
      <c r="H128" s="44" t="str">
        <f t="shared" si="13"/>
        <v>N/A</v>
      </c>
      <c r="I128" s="12">
        <v>-13.4</v>
      </c>
      <c r="J128" s="12">
        <v>-19.7</v>
      </c>
      <c r="K128" s="45" t="s">
        <v>739</v>
      </c>
      <c r="L128" s="9" t="str">
        <f t="shared" si="14"/>
        <v>Yes</v>
      </c>
    </row>
    <row r="129" spans="1:12" ht="25.5" x14ac:dyDescent="0.2">
      <c r="A129" s="46" t="s">
        <v>1456</v>
      </c>
      <c r="B129" s="35" t="s">
        <v>213</v>
      </c>
      <c r="C129" s="47">
        <v>682.08712120999996</v>
      </c>
      <c r="D129" s="44" t="str">
        <f t="shared" si="11"/>
        <v>N/A</v>
      </c>
      <c r="E129" s="47">
        <v>553.32385120000004</v>
      </c>
      <c r="F129" s="44" t="str">
        <f t="shared" si="12"/>
        <v>N/A</v>
      </c>
      <c r="G129" s="47">
        <v>449.35967302</v>
      </c>
      <c r="H129" s="44" t="str">
        <f t="shared" si="13"/>
        <v>N/A</v>
      </c>
      <c r="I129" s="12">
        <v>-18.899999999999999</v>
      </c>
      <c r="J129" s="12">
        <v>-18.8</v>
      </c>
      <c r="K129" s="45" t="s">
        <v>739</v>
      </c>
      <c r="L129" s="9" t="str">
        <f t="shared" si="14"/>
        <v>Yes</v>
      </c>
    </row>
    <row r="130" spans="1:12" ht="25.5" x14ac:dyDescent="0.2">
      <c r="A130" s="46" t="s">
        <v>633</v>
      </c>
      <c r="B130" s="35" t="s">
        <v>213</v>
      </c>
      <c r="C130" s="47">
        <v>3468719</v>
      </c>
      <c r="D130" s="44" t="str">
        <f t="shared" si="11"/>
        <v>N/A</v>
      </c>
      <c r="E130" s="47">
        <v>8907169</v>
      </c>
      <c r="F130" s="44" t="str">
        <f t="shared" si="12"/>
        <v>N/A</v>
      </c>
      <c r="G130" s="47">
        <v>9609104</v>
      </c>
      <c r="H130" s="44" t="str">
        <f t="shared" si="13"/>
        <v>N/A</v>
      </c>
      <c r="I130" s="12">
        <v>156.80000000000001</v>
      </c>
      <c r="J130" s="12">
        <v>7.8810000000000002</v>
      </c>
      <c r="K130" s="45" t="s">
        <v>739</v>
      </c>
      <c r="L130" s="9" t="str">
        <f t="shared" si="14"/>
        <v>Yes</v>
      </c>
    </row>
    <row r="131" spans="1:12" x14ac:dyDescent="0.2">
      <c r="A131" s="46" t="s">
        <v>634</v>
      </c>
      <c r="B131" s="35" t="s">
        <v>213</v>
      </c>
      <c r="C131" s="36">
        <v>12890</v>
      </c>
      <c r="D131" s="44" t="str">
        <f t="shared" si="11"/>
        <v>N/A</v>
      </c>
      <c r="E131" s="36">
        <v>15130</v>
      </c>
      <c r="F131" s="44" t="str">
        <f t="shared" si="12"/>
        <v>N/A</v>
      </c>
      <c r="G131" s="36">
        <v>17345</v>
      </c>
      <c r="H131" s="44" t="str">
        <f t="shared" si="13"/>
        <v>N/A</v>
      </c>
      <c r="I131" s="12">
        <v>17.38</v>
      </c>
      <c r="J131" s="12">
        <v>14.64</v>
      </c>
      <c r="K131" s="45" t="s">
        <v>739</v>
      </c>
      <c r="L131" s="9" t="str">
        <f t="shared" si="14"/>
        <v>Yes</v>
      </c>
    </row>
    <row r="132" spans="1:12" ht="25.5" x14ac:dyDescent="0.2">
      <c r="A132" s="46" t="s">
        <v>1457</v>
      </c>
      <c r="B132" s="35" t="s">
        <v>213</v>
      </c>
      <c r="C132" s="47">
        <v>269.10155158999999</v>
      </c>
      <c r="D132" s="44" t="str">
        <f t="shared" si="11"/>
        <v>N/A</v>
      </c>
      <c r="E132" s="47">
        <v>588.70912095000006</v>
      </c>
      <c r="F132" s="44" t="str">
        <f t="shared" si="12"/>
        <v>N/A</v>
      </c>
      <c r="G132" s="47">
        <v>553.99850101000004</v>
      </c>
      <c r="H132" s="44" t="str">
        <f t="shared" si="13"/>
        <v>N/A</v>
      </c>
      <c r="I132" s="12">
        <v>118.8</v>
      </c>
      <c r="J132" s="12">
        <v>-5.9</v>
      </c>
      <c r="K132" s="45" t="s">
        <v>739</v>
      </c>
      <c r="L132" s="9" t="str">
        <f t="shared" si="14"/>
        <v>Yes</v>
      </c>
    </row>
    <row r="133" spans="1:12" ht="25.5" x14ac:dyDescent="0.2">
      <c r="A133" s="46" t="s">
        <v>635</v>
      </c>
      <c r="B133" s="35" t="s">
        <v>213</v>
      </c>
      <c r="C133" s="47">
        <v>60363200</v>
      </c>
      <c r="D133" s="44" t="str">
        <f t="shared" si="11"/>
        <v>N/A</v>
      </c>
      <c r="E133" s="47">
        <v>65458843</v>
      </c>
      <c r="F133" s="44" t="str">
        <f t="shared" si="12"/>
        <v>N/A</v>
      </c>
      <c r="G133" s="47">
        <v>72147045</v>
      </c>
      <c r="H133" s="44" t="str">
        <f t="shared" si="13"/>
        <v>N/A</v>
      </c>
      <c r="I133" s="12">
        <v>8.4420000000000002</v>
      </c>
      <c r="J133" s="12">
        <v>10.220000000000001</v>
      </c>
      <c r="K133" s="45" t="s">
        <v>739</v>
      </c>
      <c r="L133" s="9" t="str">
        <f t="shared" si="14"/>
        <v>Yes</v>
      </c>
    </row>
    <row r="134" spans="1:12" x14ac:dyDescent="0.2">
      <c r="A134" s="46" t="s">
        <v>636</v>
      </c>
      <c r="B134" s="35" t="s">
        <v>213</v>
      </c>
      <c r="C134" s="36">
        <v>5704</v>
      </c>
      <c r="D134" s="44" t="str">
        <f t="shared" si="11"/>
        <v>N/A</v>
      </c>
      <c r="E134" s="36">
        <v>5989</v>
      </c>
      <c r="F134" s="44" t="str">
        <f t="shared" si="12"/>
        <v>N/A</v>
      </c>
      <c r="G134" s="36">
        <v>6272</v>
      </c>
      <c r="H134" s="44" t="str">
        <f t="shared" si="13"/>
        <v>N/A</v>
      </c>
      <c r="I134" s="12">
        <v>4.9960000000000004</v>
      </c>
      <c r="J134" s="12">
        <v>4.7249999999999996</v>
      </c>
      <c r="K134" s="45" t="s">
        <v>739</v>
      </c>
      <c r="L134" s="9" t="str">
        <f t="shared" si="14"/>
        <v>Yes</v>
      </c>
    </row>
    <row r="135" spans="1:12" x14ac:dyDescent="0.2">
      <c r="A135" s="46" t="s">
        <v>1458</v>
      </c>
      <c r="B135" s="35" t="s">
        <v>213</v>
      </c>
      <c r="C135" s="47">
        <v>10582.608695999999</v>
      </c>
      <c r="D135" s="44" t="str">
        <f t="shared" si="11"/>
        <v>N/A</v>
      </c>
      <c r="E135" s="47">
        <v>10929.845216</v>
      </c>
      <c r="F135" s="44" t="str">
        <f t="shared" si="12"/>
        <v>N/A</v>
      </c>
      <c r="G135" s="47">
        <v>11503.036511</v>
      </c>
      <c r="H135" s="44" t="str">
        <f t="shared" si="13"/>
        <v>N/A</v>
      </c>
      <c r="I135" s="12">
        <v>3.2810000000000001</v>
      </c>
      <c r="J135" s="12">
        <v>5.2439999999999998</v>
      </c>
      <c r="K135" s="45" t="s">
        <v>739</v>
      </c>
      <c r="L135" s="9" t="str">
        <f t="shared" si="14"/>
        <v>Yes</v>
      </c>
    </row>
    <row r="136" spans="1:12" ht="25.5" x14ac:dyDescent="0.2">
      <c r="A136" s="46" t="s">
        <v>637</v>
      </c>
      <c r="B136" s="35" t="s">
        <v>213</v>
      </c>
      <c r="C136" s="47">
        <v>81114</v>
      </c>
      <c r="D136" s="44" t="str">
        <f t="shared" si="11"/>
        <v>N/A</v>
      </c>
      <c r="E136" s="47">
        <v>135737</v>
      </c>
      <c r="F136" s="44" t="str">
        <f t="shared" si="12"/>
        <v>N/A</v>
      </c>
      <c r="G136" s="47">
        <v>159209</v>
      </c>
      <c r="H136" s="44" t="str">
        <f t="shared" si="13"/>
        <v>N/A</v>
      </c>
      <c r="I136" s="12">
        <v>67.34</v>
      </c>
      <c r="J136" s="12">
        <v>17.29</v>
      </c>
      <c r="K136" s="45" t="s">
        <v>739</v>
      </c>
      <c r="L136" s="9" t="str">
        <f>IF(J136="Div by 0", "N/A", IF(OR(J136="N/A",K136="N/A"),"N/A", IF(J136&gt;VALUE(MID(K136,1,2)), "No", IF(J136&lt;-1*VALUE(MID(K136,1,2)), "No", "Yes"))))</f>
        <v>Yes</v>
      </c>
    </row>
    <row r="137" spans="1:12" x14ac:dyDescent="0.2">
      <c r="A137" s="46" t="s">
        <v>638</v>
      </c>
      <c r="B137" s="35" t="s">
        <v>213</v>
      </c>
      <c r="C137" s="36">
        <v>778</v>
      </c>
      <c r="D137" s="44" t="str">
        <f t="shared" si="11"/>
        <v>N/A</v>
      </c>
      <c r="E137" s="36">
        <v>1139</v>
      </c>
      <c r="F137" s="44" t="str">
        <f t="shared" si="12"/>
        <v>N/A</v>
      </c>
      <c r="G137" s="36">
        <v>1856</v>
      </c>
      <c r="H137" s="44" t="str">
        <f t="shared" si="13"/>
        <v>N/A</v>
      </c>
      <c r="I137" s="12">
        <v>46.4</v>
      </c>
      <c r="J137" s="12">
        <v>62.95</v>
      </c>
      <c r="K137" s="45" t="s">
        <v>739</v>
      </c>
      <c r="L137" s="9" t="str">
        <f t="shared" ref="L137:L141" si="15">IF(J137="Div by 0", "N/A", IF(OR(J137="N/A",K137="N/A"),"N/A", IF(J137&gt;VALUE(MID(K137,1,2)), "No", IF(J137&lt;-1*VALUE(MID(K137,1,2)), "No", "Yes"))))</f>
        <v>No</v>
      </c>
    </row>
    <row r="138" spans="1:12" ht="25.5" x14ac:dyDescent="0.2">
      <c r="A138" s="46" t="s">
        <v>1459</v>
      </c>
      <c r="B138" s="35" t="s">
        <v>213</v>
      </c>
      <c r="C138" s="47">
        <v>104.2596401</v>
      </c>
      <c r="D138" s="44" t="str">
        <f t="shared" si="11"/>
        <v>N/A</v>
      </c>
      <c r="E138" s="47">
        <v>119.17208076999999</v>
      </c>
      <c r="F138" s="44" t="str">
        <f t="shared" si="12"/>
        <v>N/A</v>
      </c>
      <c r="G138" s="47">
        <v>85.780711206999996</v>
      </c>
      <c r="H138" s="44" t="str">
        <f t="shared" si="13"/>
        <v>N/A</v>
      </c>
      <c r="I138" s="12">
        <v>14.3</v>
      </c>
      <c r="J138" s="12">
        <v>-28</v>
      </c>
      <c r="K138" s="45" t="s">
        <v>739</v>
      </c>
      <c r="L138" s="9" t="str">
        <f t="shared" si="15"/>
        <v>Yes</v>
      </c>
    </row>
    <row r="139" spans="1:12" ht="25.5" x14ac:dyDescent="0.2">
      <c r="A139" s="46" t="s">
        <v>639</v>
      </c>
      <c r="B139" s="35" t="s">
        <v>213</v>
      </c>
      <c r="C139" s="47">
        <v>0</v>
      </c>
      <c r="D139" s="44" t="str">
        <f t="shared" si="11"/>
        <v>N/A</v>
      </c>
      <c r="E139" s="47">
        <v>0</v>
      </c>
      <c r="F139" s="44" t="str">
        <f t="shared" si="12"/>
        <v>N/A</v>
      </c>
      <c r="G139" s="47">
        <v>0</v>
      </c>
      <c r="H139" s="44" t="str">
        <f t="shared" si="13"/>
        <v>N/A</v>
      </c>
      <c r="I139" s="12" t="s">
        <v>1747</v>
      </c>
      <c r="J139" s="12" t="s">
        <v>1747</v>
      </c>
      <c r="K139" s="45" t="s">
        <v>739</v>
      </c>
      <c r="L139" s="9" t="str">
        <f t="shared" si="15"/>
        <v>N/A</v>
      </c>
    </row>
    <row r="140" spans="1:12" x14ac:dyDescent="0.2">
      <c r="A140" s="46" t="s">
        <v>640</v>
      </c>
      <c r="B140" s="35" t="s">
        <v>213</v>
      </c>
      <c r="C140" s="36">
        <v>0</v>
      </c>
      <c r="D140" s="44" t="str">
        <f t="shared" si="11"/>
        <v>N/A</v>
      </c>
      <c r="E140" s="36">
        <v>0</v>
      </c>
      <c r="F140" s="44" t="str">
        <f t="shared" si="12"/>
        <v>N/A</v>
      </c>
      <c r="G140" s="36">
        <v>0</v>
      </c>
      <c r="H140" s="44" t="str">
        <f t="shared" si="13"/>
        <v>N/A</v>
      </c>
      <c r="I140" s="12" t="s">
        <v>1747</v>
      </c>
      <c r="J140" s="12" t="s">
        <v>1747</v>
      </c>
      <c r="K140" s="45" t="s">
        <v>739</v>
      </c>
      <c r="L140" s="9" t="str">
        <f t="shared" si="15"/>
        <v>N/A</v>
      </c>
    </row>
    <row r="141" spans="1:12" ht="25.5" x14ac:dyDescent="0.2">
      <c r="A141" s="46" t="s">
        <v>1460</v>
      </c>
      <c r="B141" s="35" t="s">
        <v>213</v>
      </c>
      <c r="C141" s="47" t="s">
        <v>1747</v>
      </c>
      <c r="D141" s="44" t="str">
        <f t="shared" si="11"/>
        <v>N/A</v>
      </c>
      <c r="E141" s="47" t="s">
        <v>1747</v>
      </c>
      <c r="F141" s="44" t="str">
        <f t="shared" si="12"/>
        <v>N/A</v>
      </c>
      <c r="G141" s="47" t="s">
        <v>1747</v>
      </c>
      <c r="H141" s="44" t="str">
        <f t="shared" si="13"/>
        <v>N/A</v>
      </c>
      <c r="I141" s="12" t="s">
        <v>1747</v>
      </c>
      <c r="J141" s="12" t="s">
        <v>1747</v>
      </c>
      <c r="K141" s="45" t="s">
        <v>739</v>
      </c>
      <c r="L141" s="9" t="str">
        <f t="shared" si="15"/>
        <v>N/A</v>
      </c>
    </row>
    <row r="142" spans="1:12" ht="25.5" x14ac:dyDescent="0.2">
      <c r="A142" s="46" t="s">
        <v>641</v>
      </c>
      <c r="B142" s="35" t="s">
        <v>213</v>
      </c>
      <c r="C142" s="47">
        <v>132835470</v>
      </c>
      <c r="D142" s="44" t="str">
        <f t="shared" si="11"/>
        <v>N/A</v>
      </c>
      <c r="E142" s="47">
        <v>118535336</v>
      </c>
      <c r="F142" s="44" t="str">
        <f t="shared" si="12"/>
        <v>N/A</v>
      </c>
      <c r="G142" s="47">
        <v>111725141</v>
      </c>
      <c r="H142" s="44" t="str">
        <f t="shared" si="13"/>
        <v>N/A</v>
      </c>
      <c r="I142" s="12">
        <v>-10.8</v>
      </c>
      <c r="J142" s="12">
        <v>-5.75</v>
      </c>
      <c r="K142" s="45" t="s">
        <v>739</v>
      </c>
      <c r="L142" s="9" t="str">
        <f t="shared" ref="L142:L153" si="16">IF(J142="Div by 0", "N/A", IF(K142="N/A","N/A", IF(J142&gt;VALUE(MID(K142,1,2)), "No", IF(J142&lt;-1*VALUE(MID(K142,1,2)), "No", "Yes"))))</f>
        <v>Yes</v>
      </c>
    </row>
    <row r="143" spans="1:12" ht="25.5" x14ac:dyDescent="0.2">
      <c r="A143" s="46" t="s">
        <v>642</v>
      </c>
      <c r="B143" s="35" t="s">
        <v>213</v>
      </c>
      <c r="C143" s="36">
        <v>108712</v>
      </c>
      <c r="D143" s="44" t="str">
        <f t="shared" si="11"/>
        <v>N/A</v>
      </c>
      <c r="E143" s="36">
        <v>112894</v>
      </c>
      <c r="F143" s="44" t="str">
        <f t="shared" si="12"/>
        <v>N/A</v>
      </c>
      <c r="G143" s="36">
        <v>111613</v>
      </c>
      <c r="H143" s="44" t="str">
        <f t="shared" si="13"/>
        <v>N/A</v>
      </c>
      <c r="I143" s="12">
        <v>3.847</v>
      </c>
      <c r="J143" s="12">
        <v>-1.1299999999999999</v>
      </c>
      <c r="K143" s="45" t="s">
        <v>739</v>
      </c>
      <c r="L143" s="9" t="str">
        <f t="shared" si="16"/>
        <v>Yes</v>
      </c>
    </row>
    <row r="144" spans="1:12" ht="25.5" x14ac:dyDescent="0.2">
      <c r="A144" s="46" t="s">
        <v>1461</v>
      </c>
      <c r="B144" s="35" t="s">
        <v>213</v>
      </c>
      <c r="C144" s="47">
        <v>1221.9025498999999</v>
      </c>
      <c r="D144" s="44" t="str">
        <f t="shared" si="11"/>
        <v>N/A</v>
      </c>
      <c r="E144" s="47">
        <v>1049.9702021000001</v>
      </c>
      <c r="F144" s="44" t="str">
        <f t="shared" si="12"/>
        <v>N/A</v>
      </c>
      <c r="G144" s="47">
        <v>1001.0047306</v>
      </c>
      <c r="H144" s="44" t="str">
        <f t="shared" si="13"/>
        <v>N/A</v>
      </c>
      <c r="I144" s="12">
        <v>-14.1</v>
      </c>
      <c r="J144" s="12">
        <v>-4.66</v>
      </c>
      <c r="K144" s="45" t="s">
        <v>739</v>
      </c>
      <c r="L144" s="9" t="str">
        <f t="shared" si="16"/>
        <v>Yes</v>
      </c>
    </row>
    <row r="145" spans="1:12" ht="25.5" x14ac:dyDescent="0.2">
      <c r="A145" s="46" t="s">
        <v>643</v>
      </c>
      <c r="B145" s="35" t="s">
        <v>213</v>
      </c>
      <c r="C145" s="47">
        <v>407143830</v>
      </c>
      <c r="D145" s="44" t="str">
        <f t="shared" ref="D145:D153" si="17">IF($B145="N/A","N/A",IF(C145&gt;10,"No",IF(C145&lt;-10,"No","Yes")))</f>
        <v>N/A</v>
      </c>
      <c r="E145" s="47">
        <v>370978508</v>
      </c>
      <c r="F145" s="44" t="str">
        <f t="shared" ref="F145:F153" si="18">IF($B145="N/A","N/A",IF(E145&gt;10,"No",IF(E145&lt;-10,"No","Yes")))</f>
        <v>N/A</v>
      </c>
      <c r="G145" s="47">
        <v>383928299</v>
      </c>
      <c r="H145" s="44" t="str">
        <f t="shared" ref="H145:H153" si="19">IF($B145="N/A","N/A",IF(G145&gt;10,"No",IF(G145&lt;-10,"No","Yes")))</f>
        <v>N/A</v>
      </c>
      <c r="I145" s="12">
        <v>-8.8800000000000008</v>
      </c>
      <c r="J145" s="12">
        <v>3.4910000000000001</v>
      </c>
      <c r="K145" s="45" t="s">
        <v>739</v>
      </c>
      <c r="L145" s="9" t="str">
        <f t="shared" si="16"/>
        <v>Yes</v>
      </c>
    </row>
    <row r="146" spans="1:12" x14ac:dyDescent="0.2">
      <c r="A146" s="46" t="s">
        <v>644</v>
      </c>
      <c r="B146" s="35" t="s">
        <v>213</v>
      </c>
      <c r="C146" s="36">
        <v>6990</v>
      </c>
      <c r="D146" s="44" t="str">
        <f t="shared" si="17"/>
        <v>N/A</v>
      </c>
      <c r="E146" s="36">
        <v>7281</v>
      </c>
      <c r="F146" s="44" t="str">
        <f t="shared" si="18"/>
        <v>N/A</v>
      </c>
      <c r="G146" s="36">
        <v>8713</v>
      </c>
      <c r="H146" s="44" t="str">
        <f t="shared" si="19"/>
        <v>N/A</v>
      </c>
      <c r="I146" s="12">
        <v>4.1630000000000003</v>
      </c>
      <c r="J146" s="12">
        <v>19.670000000000002</v>
      </c>
      <c r="K146" s="45" t="s">
        <v>739</v>
      </c>
      <c r="L146" s="9" t="str">
        <f t="shared" si="16"/>
        <v>Yes</v>
      </c>
    </row>
    <row r="147" spans="1:12" ht="25.5" x14ac:dyDescent="0.2">
      <c r="A147" s="46" t="s">
        <v>1462</v>
      </c>
      <c r="B147" s="35" t="s">
        <v>213</v>
      </c>
      <c r="C147" s="47">
        <v>58246.613733999999</v>
      </c>
      <c r="D147" s="44" t="str">
        <f t="shared" si="17"/>
        <v>N/A</v>
      </c>
      <c r="E147" s="47">
        <v>50951.587419000003</v>
      </c>
      <c r="F147" s="44" t="str">
        <f t="shared" si="18"/>
        <v>N/A</v>
      </c>
      <c r="G147" s="47">
        <v>44063.847009999998</v>
      </c>
      <c r="H147" s="44" t="str">
        <f t="shared" si="19"/>
        <v>N/A</v>
      </c>
      <c r="I147" s="12">
        <v>-12.5</v>
      </c>
      <c r="J147" s="12">
        <v>-13.5</v>
      </c>
      <c r="K147" s="45" t="s">
        <v>739</v>
      </c>
      <c r="L147" s="9" t="str">
        <f t="shared" si="16"/>
        <v>Yes</v>
      </c>
    </row>
    <row r="148" spans="1:12" ht="25.5" x14ac:dyDescent="0.2">
      <c r="A148" s="46" t="s">
        <v>645</v>
      </c>
      <c r="B148" s="35" t="s">
        <v>213</v>
      </c>
      <c r="C148" s="47">
        <v>115234764</v>
      </c>
      <c r="D148" s="44" t="str">
        <f t="shared" si="17"/>
        <v>N/A</v>
      </c>
      <c r="E148" s="47">
        <v>84673254</v>
      </c>
      <c r="F148" s="44" t="str">
        <f t="shared" si="18"/>
        <v>N/A</v>
      </c>
      <c r="G148" s="47">
        <v>97755939</v>
      </c>
      <c r="H148" s="44" t="str">
        <f t="shared" si="19"/>
        <v>N/A</v>
      </c>
      <c r="I148" s="12">
        <v>-26.5</v>
      </c>
      <c r="J148" s="12">
        <v>15.45</v>
      </c>
      <c r="K148" s="45" t="s">
        <v>739</v>
      </c>
      <c r="L148" s="9" t="str">
        <f t="shared" si="16"/>
        <v>Yes</v>
      </c>
    </row>
    <row r="149" spans="1:12" x14ac:dyDescent="0.2">
      <c r="A149" s="46" t="s">
        <v>646</v>
      </c>
      <c r="B149" s="35" t="s">
        <v>213</v>
      </c>
      <c r="C149" s="36">
        <v>47539</v>
      </c>
      <c r="D149" s="44" t="str">
        <f t="shared" si="17"/>
        <v>N/A</v>
      </c>
      <c r="E149" s="36">
        <v>50408</v>
      </c>
      <c r="F149" s="44" t="str">
        <f t="shared" si="18"/>
        <v>N/A</v>
      </c>
      <c r="G149" s="36">
        <v>53166</v>
      </c>
      <c r="H149" s="44" t="str">
        <f t="shared" si="19"/>
        <v>N/A</v>
      </c>
      <c r="I149" s="12">
        <v>6.0350000000000001</v>
      </c>
      <c r="J149" s="12">
        <v>5.4710000000000001</v>
      </c>
      <c r="K149" s="45" t="s">
        <v>739</v>
      </c>
      <c r="L149" s="9" t="str">
        <f t="shared" si="16"/>
        <v>Yes</v>
      </c>
    </row>
    <row r="150" spans="1:12" ht="25.5" x14ac:dyDescent="0.2">
      <c r="A150" s="46" t="s">
        <v>1463</v>
      </c>
      <c r="B150" s="35" t="s">
        <v>213</v>
      </c>
      <c r="C150" s="47">
        <v>2424.0047961</v>
      </c>
      <c r="D150" s="44" t="str">
        <f t="shared" si="17"/>
        <v>N/A</v>
      </c>
      <c r="E150" s="47">
        <v>1679.7582527</v>
      </c>
      <c r="F150" s="44" t="str">
        <f t="shared" si="18"/>
        <v>N/A</v>
      </c>
      <c r="G150" s="47">
        <v>1838.6927548000001</v>
      </c>
      <c r="H150" s="44" t="str">
        <f t="shared" si="19"/>
        <v>N/A</v>
      </c>
      <c r="I150" s="12">
        <v>-30.7</v>
      </c>
      <c r="J150" s="12">
        <v>9.4619999999999997</v>
      </c>
      <c r="K150" s="45" t="s">
        <v>739</v>
      </c>
      <c r="L150" s="9" t="str">
        <f t="shared" si="16"/>
        <v>Yes</v>
      </c>
    </row>
    <row r="151" spans="1:12" ht="25.5" x14ac:dyDescent="0.2">
      <c r="A151" s="46" t="s">
        <v>647</v>
      </c>
      <c r="B151" s="35" t="s">
        <v>213</v>
      </c>
      <c r="C151" s="47">
        <v>29536520</v>
      </c>
      <c r="D151" s="44" t="str">
        <f t="shared" si="17"/>
        <v>N/A</v>
      </c>
      <c r="E151" s="47">
        <v>44472098</v>
      </c>
      <c r="F151" s="44" t="str">
        <f t="shared" si="18"/>
        <v>N/A</v>
      </c>
      <c r="G151" s="47">
        <v>58423321</v>
      </c>
      <c r="H151" s="44" t="str">
        <f t="shared" si="19"/>
        <v>N/A</v>
      </c>
      <c r="I151" s="12">
        <v>50.57</v>
      </c>
      <c r="J151" s="12">
        <v>31.37</v>
      </c>
      <c r="K151" s="45" t="s">
        <v>739</v>
      </c>
      <c r="L151" s="9" t="str">
        <f t="shared" si="16"/>
        <v>No</v>
      </c>
    </row>
    <row r="152" spans="1:12" x14ac:dyDescent="0.2">
      <c r="A152" s="46" t="s">
        <v>648</v>
      </c>
      <c r="B152" s="35" t="s">
        <v>213</v>
      </c>
      <c r="C152" s="36">
        <v>7060</v>
      </c>
      <c r="D152" s="44" t="str">
        <f t="shared" si="17"/>
        <v>N/A</v>
      </c>
      <c r="E152" s="36">
        <v>10044</v>
      </c>
      <c r="F152" s="44" t="str">
        <f t="shared" si="18"/>
        <v>N/A</v>
      </c>
      <c r="G152" s="36">
        <v>10848</v>
      </c>
      <c r="H152" s="44" t="str">
        <f t="shared" si="19"/>
        <v>N/A</v>
      </c>
      <c r="I152" s="12">
        <v>42.27</v>
      </c>
      <c r="J152" s="12">
        <v>8.0050000000000008</v>
      </c>
      <c r="K152" s="45" t="s">
        <v>739</v>
      </c>
      <c r="L152" s="9" t="str">
        <f t="shared" si="16"/>
        <v>Yes</v>
      </c>
    </row>
    <row r="153" spans="1:12" ht="25.5" x14ac:dyDescent="0.2">
      <c r="A153" s="46" t="s">
        <v>1464</v>
      </c>
      <c r="B153" s="35" t="s">
        <v>213</v>
      </c>
      <c r="C153" s="47">
        <v>4183.6430595000002</v>
      </c>
      <c r="D153" s="44" t="str">
        <f t="shared" si="17"/>
        <v>N/A</v>
      </c>
      <c r="E153" s="47">
        <v>4427.7277977000003</v>
      </c>
      <c r="F153" s="44" t="str">
        <f t="shared" si="18"/>
        <v>N/A</v>
      </c>
      <c r="G153" s="47">
        <v>5385.6306231999997</v>
      </c>
      <c r="H153" s="44" t="str">
        <f t="shared" si="19"/>
        <v>N/A</v>
      </c>
      <c r="I153" s="12">
        <v>5.8339999999999996</v>
      </c>
      <c r="J153" s="12">
        <v>21.63</v>
      </c>
      <c r="K153" s="45" t="s">
        <v>739</v>
      </c>
      <c r="L153" s="9" t="str">
        <f t="shared" si="16"/>
        <v>Yes</v>
      </c>
    </row>
    <row r="154" spans="1:12" x14ac:dyDescent="0.2">
      <c r="A154" s="46" t="s">
        <v>1530</v>
      </c>
      <c r="B154" s="35" t="s">
        <v>213</v>
      </c>
      <c r="C154" s="47">
        <v>1191.4773147000001</v>
      </c>
      <c r="D154" s="44" t="str">
        <f t="shared" ref="D154:D173" si="20">IF($B154="N/A","N/A",IF(C154&gt;10,"No",IF(C154&lt;-10,"No","Yes")))</f>
        <v>N/A</v>
      </c>
      <c r="E154" s="47">
        <v>1983.2593595000001</v>
      </c>
      <c r="F154" s="44" t="str">
        <f t="shared" ref="F154:F173" si="21">IF($B154="N/A","N/A",IF(E154&gt;10,"No",IF(E154&lt;-10,"No","Yes")))</f>
        <v>N/A</v>
      </c>
      <c r="G154" s="47">
        <v>2703.0031634000002</v>
      </c>
      <c r="H154" s="44" t="str">
        <f t="shared" ref="H154:H173" si="22">IF($B154="N/A","N/A",IF(G154&gt;10,"No",IF(G154&lt;-10,"No","Yes")))</f>
        <v>N/A</v>
      </c>
      <c r="I154" s="12">
        <v>66.45</v>
      </c>
      <c r="J154" s="12">
        <v>36.29</v>
      </c>
      <c r="K154" s="45" t="s">
        <v>739</v>
      </c>
      <c r="L154" s="9" t="str">
        <f t="shared" ref="L154:L173" si="23">IF(J154="Div by 0", "N/A", IF(K154="N/A","N/A", IF(J154&gt;VALUE(MID(K154,1,2)), "No", IF(J154&lt;-1*VALUE(MID(K154,1,2)), "No", "Yes"))))</f>
        <v>No</v>
      </c>
    </row>
    <row r="155" spans="1:12" x14ac:dyDescent="0.2">
      <c r="A155" s="51" t="s">
        <v>1531</v>
      </c>
      <c r="B155" s="35" t="s">
        <v>213</v>
      </c>
      <c r="C155" s="47">
        <v>231.08353697000001</v>
      </c>
      <c r="D155" s="44" t="str">
        <f t="shared" si="20"/>
        <v>N/A</v>
      </c>
      <c r="E155" s="47">
        <v>552.03862194999999</v>
      </c>
      <c r="F155" s="44" t="str">
        <f t="shared" si="21"/>
        <v>N/A</v>
      </c>
      <c r="G155" s="47">
        <v>820.45903467999995</v>
      </c>
      <c r="H155" s="44" t="str">
        <f t="shared" si="22"/>
        <v>N/A</v>
      </c>
      <c r="I155" s="12">
        <v>138.9</v>
      </c>
      <c r="J155" s="12">
        <v>48.62</v>
      </c>
      <c r="K155" s="45" t="s">
        <v>739</v>
      </c>
      <c r="L155" s="9" t="str">
        <f t="shared" si="23"/>
        <v>No</v>
      </c>
    </row>
    <row r="156" spans="1:12" ht="25.5" x14ac:dyDescent="0.2">
      <c r="A156" s="51" t="s">
        <v>1532</v>
      </c>
      <c r="B156" s="35" t="s">
        <v>213</v>
      </c>
      <c r="C156" s="47">
        <v>2254.2914452999999</v>
      </c>
      <c r="D156" s="44" t="str">
        <f t="shared" si="20"/>
        <v>N/A</v>
      </c>
      <c r="E156" s="47">
        <v>3603.5603498</v>
      </c>
      <c r="F156" s="44" t="str">
        <f t="shared" si="21"/>
        <v>N/A</v>
      </c>
      <c r="G156" s="47">
        <v>4627.0451874</v>
      </c>
      <c r="H156" s="44" t="str">
        <f t="shared" si="22"/>
        <v>N/A</v>
      </c>
      <c r="I156" s="12">
        <v>59.85</v>
      </c>
      <c r="J156" s="12">
        <v>28.4</v>
      </c>
      <c r="K156" s="45" t="s">
        <v>739</v>
      </c>
      <c r="L156" s="9" t="str">
        <f t="shared" si="23"/>
        <v>Yes</v>
      </c>
    </row>
    <row r="157" spans="1:12" x14ac:dyDescent="0.2">
      <c r="A157" s="51" t="s">
        <v>1533</v>
      </c>
      <c r="B157" s="35" t="s">
        <v>213</v>
      </c>
      <c r="C157" s="47">
        <v>263.31853345000002</v>
      </c>
      <c r="D157" s="44" t="str">
        <f t="shared" si="20"/>
        <v>N/A</v>
      </c>
      <c r="E157" s="47">
        <v>368.52795563000001</v>
      </c>
      <c r="F157" s="44" t="str">
        <f t="shared" si="21"/>
        <v>N/A</v>
      </c>
      <c r="G157" s="47">
        <v>457.55702851000001</v>
      </c>
      <c r="H157" s="44" t="str">
        <f t="shared" si="22"/>
        <v>N/A</v>
      </c>
      <c r="I157" s="12">
        <v>39.96</v>
      </c>
      <c r="J157" s="12">
        <v>24.16</v>
      </c>
      <c r="K157" s="45" t="s">
        <v>739</v>
      </c>
      <c r="L157" s="9" t="str">
        <f t="shared" si="23"/>
        <v>Yes</v>
      </c>
    </row>
    <row r="158" spans="1:12" x14ac:dyDescent="0.2">
      <c r="A158" s="51" t="s">
        <v>1534</v>
      </c>
      <c r="B158" s="35" t="s">
        <v>213</v>
      </c>
      <c r="C158" s="47">
        <v>428.05153879</v>
      </c>
      <c r="D158" s="44" t="str">
        <f t="shared" si="20"/>
        <v>N/A</v>
      </c>
      <c r="E158" s="47">
        <v>723.92886982000005</v>
      </c>
      <c r="F158" s="44" t="str">
        <f t="shared" si="21"/>
        <v>N/A</v>
      </c>
      <c r="G158" s="47">
        <v>1023.5337349</v>
      </c>
      <c r="H158" s="44" t="str">
        <f t="shared" si="22"/>
        <v>N/A</v>
      </c>
      <c r="I158" s="12">
        <v>69.12</v>
      </c>
      <c r="J158" s="12">
        <v>41.39</v>
      </c>
      <c r="K158" s="45" t="s">
        <v>739</v>
      </c>
      <c r="L158" s="9" t="str">
        <f t="shared" si="23"/>
        <v>No</v>
      </c>
    </row>
    <row r="159" spans="1:12" x14ac:dyDescent="0.2">
      <c r="A159" s="46" t="s">
        <v>1535</v>
      </c>
      <c r="B159" s="35" t="s">
        <v>213</v>
      </c>
      <c r="C159" s="47">
        <v>5137.8739810999996</v>
      </c>
      <c r="D159" s="44" t="str">
        <f t="shared" si="20"/>
        <v>N/A</v>
      </c>
      <c r="E159" s="47">
        <v>4806.9784459000002</v>
      </c>
      <c r="F159" s="44" t="str">
        <f t="shared" si="21"/>
        <v>N/A</v>
      </c>
      <c r="G159" s="47">
        <v>2737.2095239</v>
      </c>
      <c r="H159" s="44" t="str">
        <f t="shared" si="22"/>
        <v>N/A</v>
      </c>
      <c r="I159" s="12">
        <v>-6.44</v>
      </c>
      <c r="J159" s="12">
        <v>-43.1</v>
      </c>
      <c r="K159" s="45" t="s">
        <v>739</v>
      </c>
      <c r="L159" s="9" t="str">
        <f t="shared" si="23"/>
        <v>No</v>
      </c>
    </row>
    <row r="160" spans="1:12" x14ac:dyDescent="0.2">
      <c r="A160" s="51" t="s">
        <v>1536</v>
      </c>
      <c r="B160" s="35" t="s">
        <v>213</v>
      </c>
      <c r="C160" s="47">
        <v>13088.341719</v>
      </c>
      <c r="D160" s="44" t="str">
        <f t="shared" si="20"/>
        <v>N/A</v>
      </c>
      <c r="E160" s="47">
        <v>12444.907583</v>
      </c>
      <c r="F160" s="44" t="str">
        <f t="shared" si="21"/>
        <v>N/A</v>
      </c>
      <c r="G160" s="47">
        <v>7415.4524296</v>
      </c>
      <c r="H160" s="44" t="str">
        <f t="shared" si="22"/>
        <v>N/A</v>
      </c>
      <c r="I160" s="12">
        <v>-4.92</v>
      </c>
      <c r="J160" s="12">
        <v>-40.4</v>
      </c>
      <c r="K160" s="45" t="s">
        <v>739</v>
      </c>
      <c r="L160" s="9" t="str">
        <f t="shared" si="23"/>
        <v>No</v>
      </c>
    </row>
    <row r="161" spans="1:12" ht="25.5" x14ac:dyDescent="0.2">
      <c r="A161" s="51" t="s">
        <v>1537</v>
      </c>
      <c r="B161" s="35" t="s">
        <v>213</v>
      </c>
      <c r="C161" s="47">
        <v>3778.1268519</v>
      </c>
      <c r="D161" s="44" t="str">
        <f t="shared" si="20"/>
        <v>N/A</v>
      </c>
      <c r="E161" s="47">
        <v>3368.6900577000001</v>
      </c>
      <c r="F161" s="44" t="str">
        <f t="shared" si="21"/>
        <v>N/A</v>
      </c>
      <c r="G161" s="47">
        <v>1716.4439161</v>
      </c>
      <c r="H161" s="44" t="str">
        <f t="shared" si="22"/>
        <v>N/A</v>
      </c>
      <c r="I161" s="12">
        <v>-10.8</v>
      </c>
      <c r="J161" s="12">
        <v>-49</v>
      </c>
      <c r="K161" s="45" t="s">
        <v>739</v>
      </c>
      <c r="L161" s="9" t="str">
        <f t="shared" si="23"/>
        <v>No</v>
      </c>
    </row>
    <row r="162" spans="1:12" x14ac:dyDescent="0.2">
      <c r="A162" s="51" t="s">
        <v>1538</v>
      </c>
      <c r="B162" s="35" t="s">
        <v>213</v>
      </c>
      <c r="C162" s="47">
        <v>214.66952683</v>
      </c>
      <c r="D162" s="44" t="str">
        <f t="shared" si="20"/>
        <v>N/A</v>
      </c>
      <c r="E162" s="47">
        <v>245.54831745000001</v>
      </c>
      <c r="F162" s="44" t="str">
        <f t="shared" si="21"/>
        <v>N/A</v>
      </c>
      <c r="G162" s="47">
        <v>169.27334820999999</v>
      </c>
      <c r="H162" s="44" t="str">
        <f t="shared" si="22"/>
        <v>N/A</v>
      </c>
      <c r="I162" s="12">
        <v>14.38</v>
      </c>
      <c r="J162" s="12">
        <v>-31.1</v>
      </c>
      <c r="K162" s="45" t="s">
        <v>739</v>
      </c>
      <c r="L162" s="9" t="str">
        <f t="shared" si="23"/>
        <v>No</v>
      </c>
    </row>
    <row r="163" spans="1:12" x14ac:dyDescent="0.2">
      <c r="A163" s="51" t="s">
        <v>1539</v>
      </c>
      <c r="B163" s="35" t="s">
        <v>213</v>
      </c>
      <c r="C163" s="47">
        <v>0.91473590250000003</v>
      </c>
      <c r="D163" s="44" t="str">
        <f t="shared" si="20"/>
        <v>N/A</v>
      </c>
      <c r="E163" s="47">
        <v>0.58179783659999995</v>
      </c>
      <c r="F163" s="44" t="str">
        <f t="shared" si="21"/>
        <v>N/A</v>
      </c>
      <c r="G163" s="47">
        <v>0</v>
      </c>
      <c r="H163" s="44" t="str">
        <f t="shared" si="22"/>
        <v>N/A</v>
      </c>
      <c r="I163" s="12">
        <v>-36.4</v>
      </c>
      <c r="J163" s="12">
        <v>-100</v>
      </c>
      <c r="K163" s="45" t="s">
        <v>739</v>
      </c>
      <c r="L163" s="9" t="str">
        <f t="shared" si="23"/>
        <v>No</v>
      </c>
    </row>
    <row r="164" spans="1:12" x14ac:dyDescent="0.2">
      <c r="A164" s="46" t="s">
        <v>1540</v>
      </c>
      <c r="B164" s="35" t="s">
        <v>213</v>
      </c>
      <c r="C164" s="47">
        <v>1105.1907074999999</v>
      </c>
      <c r="D164" s="44" t="str">
        <f t="shared" si="20"/>
        <v>N/A</v>
      </c>
      <c r="E164" s="47">
        <v>1129.262829</v>
      </c>
      <c r="F164" s="44" t="str">
        <f t="shared" si="21"/>
        <v>N/A</v>
      </c>
      <c r="G164" s="47">
        <v>1087.2144994</v>
      </c>
      <c r="H164" s="44" t="str">
        <f t="shared" si="22"/>
        <v>N/A</v>
      </c>
      <c r="I164" s="12">
        <v>2.1779999999999999</v>
      </c>
      <c r="J164" s="12">
        <v>-3.72</v>
      </c>
      <c r="K164" s="45" t="s">
        <v>739</v>
      </c>
      <c r="L164" s="9" t="str">
        <f t="shared" si="23"/>
        <v>Yes</v>
      </c>
    </row>
    <row r="165" spans="1:12" x14ac:dyDescent="0.2">
      <c r="A165" s="51" t="s">
        <v>1541</v>
      </c>
      <c r="B165" s="35" t="s">
        <v>213</v>
      </c>
      <c r="C165" s="47">
        <v>144.72485345000001</v>
      </c>
      <c r="D165" s="44" t="str">
        <f t="shared" si="20"/>
        <v>N/A</v>
      </c>
      <c r="E165" s="47">
        <v>149.07818395999999</v>
      </c>
      <c r="F165" s="44" t="str">
        <f t="shared" si="21"/>
        <v>N/A</v>
      </c>
      <c r="G165" s="47">
        <v>137.85493876999999</v>
      </c>
      <c r="H165" s="44" t="str">
        <f t="shared" si="22"/>
        <v>N/A</v>
      </c>
      <c r="I165" s="12">
        <v>3.008</v>
      </c>
      <c r="J165" s="12">
        <v>-7.53</v>
      </c>
      <c r="K165" s="45" t="s">
        <v>739</v>
      </c>
      <c r="L165" s="9" t="str">
        <f t="shared" si="23"/>
        <v>Yes</v>
      </c>
    </row>
    <row r="166" spans="1:12" x14ac:dyDescent="0.2">
      <c r="A166" s="51" t="s">
        <v>1542</v>
      </c>
      <c r="B166" s="35" t="s">
        <v>213</v>
      </c>
      <c r="C166" s="47">
        <v>2078.8918156999998</v>
      </c>
      <c r="D166" s="44" t="str">
        <f t="shared" si="20"/>
        <v>N/A</v>
      </c>
      <c r="E166" s="47">
        <v>2069.5189377000002</v>
      </c>
      <c r="F166" s="44" t="str">
        <f t="shared" si="21"/>
        <v>N/A</v>
      </c>
      <c r="G166" s="47">
        <v>1869.3692114</v>
      </c>
      <c r="H166" s="44" t="str">
        <f t="shared" si="22"/>
        <v>N/A</v>
      </c>
      <c r="I166" s="12">
        <v>-0.45100000000000001</v>
      </c>
      <c r="J166" s="12">
        <v>-9.67</v>
      </c>
      <c r="K166" s="45" t="s">
        <v>739</v>
      </c>
      <c r="L166" s="9" t="str">
        <f t="shared" si="23"/>
        <v>Yes</v>
      </c>
    </row>
    <row r="167" spans="1:12" x14ac:dyDescent="0.2">
      <c r="A167" s="51" t="s">
        <v>1543</v>
      </c>
      <c r="B167" s="35" t="s">
        <v>213</v>
      </c>
      <c r="C167" s="47">
        <v>553.79349265999997</v>
      </c>
      <c r="D167" s="44" t="str">
        <f t="shared" si="20"/>
        <v>N/A</v>
      </c>
      <c r="E167" s="47">
        <v>594.70121724000001</v>
      </c>
      <c r="F167" s="44" t="str">
        <f t="shared" si="21"/>
        <v>N/A</v>
      </c>
      <c r="G167" s="47">
        <v>660.67027744999996</v>
      </c>
      <c r="H167" s="44" t="str">
        <f t="shared" si="22"/>
        <v>N/A</v>
      </c>
      <c r="I167" s="12">
        <v>7.3869999999999996</v>
      </c>
      <c r="J167" s="12">
        <v>11.09</v>
      </c>
      <c r="K167" s="45" t="s">
        <v>739</v>
      </c>
      <c r="L167" s="9" t="str">
        <f t="shared" si="23"/>
        <v>Yes</v>
      </c>
    </row>
    <row r="168" spans="1:12" x14ac:dyDescent="0.2">
      <c r="A168" s="51" t="s">
        <v>1544</v>
      </c>
      <c r="B168" s="35" t="s">
        <v>213</v>
      </c>
      <c r="C168" s="47">
        <v>22.831295844</v>
      </c>
      <c r="D168" s="44" t="str">
        <f t="shared" si="20"/>
        <v>N/A</v>
      </c>
      <c r="E168" s="47">
        <v>13.516337188</v>
      </c>
      <c r="F168" s="44" t="str">
        <f t="shared" si="21"/>
        <v>N/A</v>
      </c>
      <c r="G168" s="47">
        <v>13.318245640000001</v>
      </c>
      <c r="H168" s="44" t="str">
        <f t="shared" si="22"/>
        <v>N/A</v>
      </c>
      <c r="I168" s="12">
        <v>-40.799999999999997</v>
      </c>
      <c r="J168" s="12">
        <v>-1.47</v>
      </c>
      <c r="K168" s="45" t="s">
        <v>739</v>
      </c>
      <c r="L168" s="9" t="str">
        <f t="shared" si="23"/>
        <v>Yes</v>
      </c>
    </row>
    <row r="169" spans="1:12" x14ac:dyDescent="0.2">
      <c r="A169" s="46" t="s">
        <v>1545</v>
      </c>
      <c r="B169" s="35" t="s">
        <v>213</v>
      </c>
      <c r="C169" s="47">
        <v>6406.9014072999998</v>
      </c>
      <c r="D169" s="44" t="str">
        <f t="shared" si="20"/>
        <v>N/A</v>
      </c>
      <c r="E169" s="47">
        <v>6494.6020514000002</v>
      </c>
      <c r="F169" s="44" t="str">
        <f t="shared" si="21"/>
        <v>N/A</v>
      </c>
      <c r="G169" s="47">
        <v>6764.0127782</v>
      </c>
      <c r="H169" s="44" t="str">
        <f t="shared" si="22"/>
        <v>N/A</v>
      </c>
      <c r="I169" s="12">
        <v>1.369</v>
      </c>
      <c r="J169" s="12">
        <v>4.1479999999999997</v>
      </c>
      <c r="K169" s="45" t="s">
        <v>739</v>
      </c>
      <c r="L169" s="9" t="str">
        <f t="shared" si="23"/>
        <v>Yes</v>
      </c>
    </row>
    <row r="170" spans="1:12" x14ac:dyDescent="0.2">
      <c r="A170" s="51" t="s">
        <v>1546</v>
      </c>
      <c r="B170" s="35" t="s">
        <v>213</v>
      </c>
      <c r="C170" s="47">
        <v>4483.8330108</v>
      </c>
      <c r="D170" s="44" t="str">
        <f t="shared" si="20"/>
        <v>N/A</v>
      </c>
      <c r="E170" s="47">
        <v>4554.0458246999997</v>
      </c>
      <c r="F170" s="44" t="str">
        <f t="shared" si="21"/>
        <v>N/A</v>
      </c>
      <c r="G170" s="47">
        <v>4791.8278416000003</v>
      </c>
      <c r="H170" s="44" t="str">
        <f t="shared" si="22"/>
        <v>N/A</v>
      </c>
      <c r="I170" s="12">
        <v>1.5660000000000001</v>
      </c>
      <c r="J170" s="12">
        <v>5.2210000000000001</v>
      </c>
      <c r="K170" s="45" t="s">
        <v>739</v>
      </c>
      <c r="L170" s="9" t="str">
        <f t="shared" si="23"/>
        <v>Yes</v>
      </c>
    </row>
    <row r="171" spans="1:12" x14ac:dyDescent="0.2">
      <c r="A171" s="51" t="s">
        <v>1547</v>
      </c>
      <c r="B171" s="35" t="s">
        <v>213</v>
      </c>
      <c r="C171" s="47">
        <v>10736.34022</v>
      </c>
      <c r="D171" s="44" t="str">
        <f t="shared" si="20"/>
        <v>N/A</v>
      </c>
      <c r="E171" s="47">
        <v>10609.183743</v>
      </c>
      <c r="F171" s="44" t="str">
        <f t="shared" si="21"/>
        <v>N/A</v>
      </c>
      <c r="G171" s="47">
        <v>10440.501047</v>
      </c>
      <c r="H171" s="44" t="str">
        <f t="shared" si="22"/>
        <v>N/A</v>
      </c>
      <c r="I171" s="12">
        <v>-1.18</v>
      </c>
      <c r="J171" s="12">
        <v>-1.59</v>
      </c>
      <c r="K171" s="45" t="s">
        <v>739</v>
      </c>
      <c r="L171" s="9" t="str">
        <f t="shared" si="23"/>
        <v>Yes</v>
      </c>
    </row>
    <row r="172" spans="1:12" x14ac:dyDescent="0.2">
      <c r="A172" s="51" t="s">
        <v>1548</v>
      </c>
      <c r="B172" s="35" t="s">
        <v>213</v>
      </c>
      <c r="C172" s="47">
        <v>1349.8168538</v>
      </c>
      <c r="D172" s="44" t="str">
        <f t="shared" si="20"/>
        <v>N/A</v>
      </c>
      <c r="E172" s="47">
        <v>1445.6038751000001</v>
      </c>
      <c r="F172" s="44" t="str">
        <f t="shared" si="21"/>
        <v>N/A</v>
      </c>
      <c r="G172" s="47">
        <v>1579.2227267000001</v>
      </c>
      <c r="H172" s="44" t="str">
        <f t="shared" si="22"/>
        <v>N/A</v>
      </c>
      <c r="I172" s="12">
        <v>7.0960000000000001</v>
      </c>
      <c r="J172" s="12">
        <v>9.2430000000000003</v>
      </c>
      <c r="K172" s="45" t="s">
        <v>739</v>
      </c>
      <c r="L172" s="9" t="str">
        <f t="shared" si="23"/>
        <v>Yes</v>
      </c>
    </row>
    <row r="173" spans="1:12" x14ac:dyDescent="0.2">
      <c r="A173" s="51" t="s">
        <v>1549</v>
      </c>
      <c r="B173" s="35" t="s">
        <v>213</v>
      </c>
      <c r="C173" s="47">
        <v>411.95381689999999</v>
      </c>
      <c r="D173" s="44" t="str">
        <f t="shared" si="20"/>
        <v>N/A</v>
      </c>
      <c r="E173" s="47">
        <v>425.75367399999999</v>
      </c>
      <c r="F173" s="44" t="str">
        <f t="shared" si="21"/>
        <v>N/A</v>
      </c>
      <c r="G173" s="47">
        <v>481.34329737000002</v>
      </c>
      <c r="H173" s="44" t="str">
        <f t="shared" si="22"/>
        <v>N/A</v>
      </c>
      <c r="I173" s="12">
        <v>3.35</v>
      </c>
      <c r="J173" s="12">
        <v>13.06</v>
      </c>
      <c r="K173" s="45" t="s">
        <v>739</v>
      </c>
      <c r="L173" s="9" t="str">
        <f t="shared" si="23"/>
        <v>Yes</v>
      </c>
    </row>
    <row r="174" spans="1:12" x14ac:dyDescent="0.2">
      <c r="A174" s="46" t="s">
        <v>373</v>
      </c>
      <c r="B174" s="35" t="s">
        <v>213</v>
      </c>
      <c r="C174" s="8">
        <v>12.531042934</v>
      </c>
      <c r="D174" s="44" t="str">
        <f t="shared" ref="D174:D203" si="24">IF($B174="N/A","N/A",IF(C174&gt;10,"No",IF(C174&lt;-10,"No","Yes")))</f>
        <v>N/A</v>
      </c>
      <c r="E174" s="8">
        <v>15.964853831999999</v>
      </c>
      <c r="F174" s="44" t="str">
        <f t="shared" ref="F174:F203" si="25">IF($B174="N/A","N/A",IF(E174&gt;10,"No",IF(E174&lt;-10,"No","Yes")))</f>
        <v>N/A</v>
      </c>
      <c r="G174" s="8">
        <v>17.932503246</v>
      </c>
      <c r="H174" s="44" t="str">
        <f t="shared" ref="H174:H203" si="26">IF($B174="N/A","N/A",IF(G174&gt;10,"No",IF(G174&lt;-10,"No","Yes")))</f>
        <v>N/A</v>
      </c>
      <c r="I174" s="12">
        <v>27.4</v>
      </c>
      <c r="J174" s="12">
        <v>12.32</v>
      </c>
      <c r="K174" s="45" t="s">
        <v>739</v>
      </c>
      <c r="L174" s="9" t="str">
        <f t="shared" ref="L174:L203" si="27">IF(J174="Div by 0", "N/A", IF(K174="N/A","N/A", IF(J174&gt;VALUE(MID(K174,1,2)), "No", IF(J174&lt;-1*VALUE(MID(K174,1,2)), "No", "Yes"))))</f>
        <v>Yes</v>
      </c>
    </row>
    <row r="175" spans="1:12" x14ac:dyDescent="0.2">
      <c r="A175" s="51" t="s">
        <v>483</v>
      </c>
      <c r="B175" s="35" t="s">
        <v>213</v>
      </c>
      <c r="C175" s="8">
        <v>8.0655413518000003</v>
      </c>
      <c r="D175" s="44" t="str">
        <f t="shared" si="24"/>
        <v>N/A</v>
      </c>
      <c r="E175" s="8">
        <v>15.472612442999999</v>
      </c>
      <c r="F175" s="44" t="str">
        <f t="shared" si="25"/>
        <v>N/A</v>
      </c>
      <c r="G175" s="8">
        <v>19.910511738</v>
      </c>
      <c r="H175" s="44" t="str">
        <f t="shared" si="26"/>
        <v>N/A</v>
      </c>
      <c r="I175" s="12">
        <v>91.84</v>
      </c>
      <c r="J175" s="12">
        <v>28.68</v>
      </c>
      <c r="K175" s="45" t="s">
        <v>739</v>
      </c>
      <c r="L175" s="9" t="str">
        <f t="shared" si="27"/>
        <v>Yes</v>
      </c>
    </row>
    <row r="176" spans="1:12" x14ac:dyDescent="0.2">
      <c r="A176" s="51" t="s">
        <v>484</v>
      </c>
      <c r="B176" s="35" t="s">
        <v>213</v>
      </c>
      <c r="C176" s="8">
        <v>17.321997875000001</v>
      </c>
      <c r="D176" s="44" t="str">
        <f t="shared" si="24"/>
        <v>N/A</v>
      </c>
      <c r="E176" s="8">
        <v>20.724481551</v>
      </c>
      <c r="F176" s="44" t="str">
        <f t="shared" si="25"/>
        <v>N/A</v>
      </c>
      <c r="G176" s="8">
        <v>21.723972257</v>
      </c>
      <c r="H176" s="44" t="str">
        <f t="shared" si="26"/>
        <v>N/A</v>
      </c>
      <c r="I176" s="12">
        <v>19.64</v>
      </c>
      <c r="J176" s="12">
        <v>4.8230000000000004</v>
      </c>
      <c r="K176" s="45" t="s">
        <v>739</v>
      </c>
      <c r="L176" s="9" t="str">
        <f t="shared" si="27"/>
        <v>Yes</v>
      </c>
    </row>
    <row r="177" spans="1:12" x14ac:dyDescent="0.2">
      <c r="A177" s="51" t="s">
        <v>485</v>
      </c>
      <c r="B177" s="35" t="s">
        <v>213</v>
      </c>
      <c r="C177" s="8">
        <v>4.6587964295999997</v>
      </c>
      <c r="D177" s="44" t="str">
        <f t="shared" si="24"/>
        <v>N/A</v>
      </c>
      <c r="E177" s="8">
        <v>4.5544222752000003</v>
      </c>
      <c r="F177" s="44" t="str">
        <f t="shared" si="25"/>
        <v>N/A</v>
      </c>
      <c r="G177" s="8">
        <v>4.5792126832999998</v>
      </c>
      <c r="H177" s="44" t="str">
        <f t="shared" si="26"/>
        <v>N/A</v>
      </c>
      <c r="I177" s="12">
        <v>-2.2400000000000002</v>
      </c>
      <c r="J177" s="12">
        <v>0.54430000000000001</v>
      </c>
      <c r="K177" s="45" t="s">
        <v>739</v>
      </c>
      <c r="L177" s="9" t="str">
        <f t="shared" si="27"/>
        <v>Yes</v>
      </c>
    </row>
    <row r="178" spans="1:12" x14ac:dyDescent="0.2">
      <c r="A178" s="51" t="s">
        <v>486</v>
      </c>
      <c r="B178" s="35" t="s">
        <v>213</v>
      </c>
      <c r="C178" s="8">
        <v>16.920867777000002</v>
      </c>
      <c r="D178" s="44" t="str">
        <f t="shared" si="24"/>
        <v>N/A</v>
      </c>
      <c r="E178" s="8">
        <v>15.169712794</v>
      </c>
      <c r="F178" s="44" t="str">
        <f t="shared" si="25"/>
        <v>N/A</v>
      </c>
      <c r="G178" s="8">
        <v>15.001477978</v>
      </c>
      <c r="H178" s="44" t="str">
        <f t="shared" si="26"/>
        <v>N/A</v>
      </c>
      <c r="I178" s="12">
        <v>-10.3</v>
      </c>
      <c r="J178" s="12">
        <v>-1.1100000000000001</v>
      </c>
      <c r="K178" s="45" t="s">
        <v>739</v>
      </c>
      <c r="L178" s="9" t="str">
        <f t="shared" si="27"/>
        <v>Yes</v>
      </c>
    </row>
    <row r="179" spans="1:12" x14ac:dyDescent="0.2">
      <c r="A179" s="46" t="s">
        <v>1550</v>
      </c>
      <c r="B179" s="35" t="s">
        <v>213</v>
      </c>
      <c r="C179" s="8">
        <v>14.855422166</v>
      </c>
      <c r="D179" s="44" t="str">
        <f t="shared" si="24"/>
        <v>N/A</v>
      </c>
      <c r="E179" s="8">
        <v>14.10288768</v>
      </c>
      <c r="F179" s="44" t="str">
        <f t="shared" si="25"/>
        <v>N/A</v>
      </c>
      <c r="G179" s="8">
        <v>12.876006862000001</v>
      </c>
      <c r="H179" s="44" t="str">
        <f t="shared" si="26"/>
        <v>N/A</v>
      </c>
      <c r="I179" s="12">
        <v>-5.07</v>
      </c>
      <c r="J179" s="12">
        <v>-8.6999999999999993</v>
      </c>
      <c r="K179" s="45" t="s">
        <v>739</v>
      </c>
      <c r="L179" s="9" t="str">
        <f t="shared" si="27"/>
        <v>Yes</v>
      </c>
    </row>
    <row r="180" spans="1:12" x14ac:dyDescent="0.2">
      <c r="A180" s="51" t="s">
        <v>1551</v>
      </c>
      <c r="B180" s="35" t="s">
        <v>213</v>
      </c>
      <c r="C180" s="8">
        <v>42.720531111</v>
      </c>
      <c r="D180" s="44" t="str">
        <f t="shared" si="24"/>
        <v>N/A</v>
      </c>
      <c r="E180" s="8">
        <v>40.688760311000003</v>
      </c>
      <c r="F180" s="44" t="str">
        <f t="shared" si="25"/>
        <v>N/A</v>
      </c>
      <c r="G180" s="8">
        <v>38.243072179999999</v>
      </c>
      <c r="H180" s="44" t="str">
        <f t="shared" si="26"/>
        <v>N/A</v>
      </c>
      <c r="I180" s="12">
        <v>-4.76</v>
      </c>
      <c r="J180" s="12">
        <v>-6.01</v>
      </c>
      <c r="K180" s="45" t="s">
        <v>739</v>
      </c>
      <c r="L180" s="9" t="str">
        <f t="shared" si="27"/>
        <v>Yes</v>
      </c>
    </row>
    <row r="181" spans="1:12" x14ac:dyDescent="0.2">
      <c r="A181" s="51" t="s">
        <v>1552</v>
      </c>
      <c r="B181" s="35" t="s">
        <v>213</v>
      </c>
      <c r="C181" s="8">
        <v>8.1382446709000007</v>
      </c>
      <c r="D181" s="44" t="str">
        <f t="shared" si="24"/>
        <v>N/A</v>
      </c>
      <c r="E181" s="8">
        <v>7.5913929721000004</v>
      </c>
      <c r="F181" s="44" t="str">
        <f t="shared" si="25"/>
        <v>N/A</v>
      </c>
      <c r="G181" s="8">
        <v>6.4294777820000002</v>
      </c>
      <c r="H181" s="44" t="str">
        <f t="shared" si="26"/>
        <v>N/A</v>
      </c>
      <c r="I181" s="12">
        <v>-6.72</v>
      </c>
      <c r="J181" s="12">
        <v>-15.3</v>
      </c>
      <c r="K181" s="45" t="s">
        <v>739</v>
      </c>
      <c r="L181" s="9" t="str">
        <f t="shared" si="27"/>
        <v>Yes</v>
      </c>
    </row>
    <row r="182" spans="1:12" x14ac:dyDescent="0.2">
      <c r="A182" s="51" t="s">
        <v>1553</v>
      </c>
      <c r="B182" s="35" t="s">
        <v>213</v>
      </c>
      <c r="C182" s="8">
        <v>0.82925424700000006</v>
      </c>
      <c r="D182" s="44" t="str">
        <f t="shared" si="24"/>
        <v>N/A</v>
      </c>
      <c r="E182" s="8">
        <v>0.86360929119999996</v>
      </c>
      <c r="F182" s="44" t="str">
        <f t="shared" si="25"/>
        <v>N/A</v>
      </c>
      <c r="G182" s="8">
        <v>0.77538769380000006</v>
      </c>
      <c r="H182" s="44" t="str">
        <f t="shared" si="26"/>
        <v>N/A</v>
      </c>
      <c r="I182" s="12">
        <v>4.1429999999999998</v>
      </c>
      <c r="J182" s="12">
        <v>-10.199999999999999</v>
      </c>
      <c r="K182" s="45" t="s">
        <v>739</v>
      </c>
      <c r="L182" s="9" t="str">
        <f t="shared" si="27"/>
        <v>Yes</v>
      </c>
    </row>
    <row r="183" spans="1:12" x14ac:dyDescent="0.2">
      <c r="A183" s="51" t="s">
        <v>1554</v>
      </c>
      <c r="B183" s="35" t="s">
        <v>213</v>
      </c>
      <c r="C183" s="8">
        <v>1.5523731900000001E-2</v>
      </c>
      <c r="D183" s="44" t="str">
        <f t="shared" si="24"/>
        <v>N/A</v>
      </c>
      <c r="E183" s="8">
        <v>7.4599030000000004E-3</v>
      </c>
      <c r="F183" s="44" t="str">
        <f t="shared" si="25"/>
        <v>N/A</v>
      </c>
      <c r="G183" s="8">
        <v>0</v>
      </c>
      <c r="H183" s="44" t="str">
        <f t="shared" si="26"/>
        <v>N/A</v>
      </c>
      <c r="I183" s="12">
        <v>-51.9</v>
      </c>
      <c r="J183" s="12">
        <v>-100</v>
      </c>
      <c r="K183" s="45" t="s">
        <v>739</v>
      </c>
      <c r="L183" s="9" t="str">
        <f t="shared" si="27"/>
        <v>No</v>
      </c>
    </row>
    <row r="184" spans="1:12" x14ac:dyDescent="0.2">
      <c r="A184" s="46" t="s">
        <v>97</v>
      </c>
      <c r="B184" s="35" t="s">
        <v>213</v>
      </c>
      <c r="C184" s="8">
        <v>52.987893708000001</v>
      </c>
      <c r="D184" s="44" t="str">
        <f t="shared" si="24"/>
        <v>N/A</v>
      </c>
      <c r="E184" s="8">
        <v>50.996267991000003</v>
      </c>
      <c r="F184" s="44" t="str">
        <f t="shared" si="25"/>
        <v>N/A</v>
      </c>
      <c r="G184" s="8">
        <v>49.018435662000002</v>
      </c>
      <c r="H184" s="44" t="str">
        <f t="shared" si="26"/>
        <v>N/A</v>
      </c>
      <c r="I184" s="12">
        <v>-3.76</v>
      </c>
      <c r="J184" s="12">
        <v>-3.88</v>
      </c>
      <c r="K184" s="45" t="s">
        <v>739</v>
      </c>
      <c r="L184" s="9" t="str">
        <f t="shared" si="27"/>
        <v>Yes</v>
      </c>
    </row>
    <row r="185" spans="1:12" x14ac:dyDescent="0.2">
      <c r="A185" s="51" t="s">
        <v>487</v>
      </c>
      <c r="B185" s="35" t="s">
        <v>213</v>
      </c>
      <c r="C185" s="8">
        <v>54.687477929000003</v>
      </c>
      <c r="D185" s="44" t="str">
        <f t="shared" si="24"/>
        <v>N/A</v>
      </c>
      <c r="E185" s="8">
        <v>52.071444649</v>
      </c>
      <c r="F185" s="44" t="str">
        <f t="shared" si="25"/>
        <v>N/A</v>
      </c>
      <c r="G185" s="8">
        <v>49.263664507000001</v>
      </c>
      <c r="H185" s="44" t="str">
        <f t="shared" si="26"/>
        <v>N/A</v>
      </c>
      <c r="I185" s="12">
        <v>-4.78</v>
      </c>
      <c r="J185" s="12">
        <v>-5.39</v>
      </c>
      <c r="K185" s="45" t="s">
        <v>739</v>
      </c>
      <c r="L185" s="9" t="str">
        <f t="shared" si="27"/>
        <v>Yes</v>
      </c>
    </row>
    <row r="186" spans="1:12" x14ac:dyDescent="0.2">
      <c r="A186" s="51" t="s">
        <v>488</v>
      </c>
      <c r="B186" s="35" t="s">
        <v>213</v>
      </c>
      <c r="C186" s="8">
        <v>65.755297868</v>
      </c>
      <c r="D186" s="44" t="str">
        <f t="shared" si="24"/>
        <v>N/A</v>
      </c>
      <c r="E186" s="8">
        <v>63.880817043999997</v>
      </c>
      <c r="F186" s="44" t="str">
        <f t="shared" si="25"/>
        <v>N/A</v>
      </c>
      <c r="G186" s="8">
        <v>59.655304104000002</v>
      </c>
      <c r="H186" s="44" t="str">
        <f t="shared" si="26"/>
        <v>N/A</v>
      </c>
      <c r="I186" s="12">
        <v>-2.85</v>
      </c>
      <c r="J186" s="12">
        <v>-6.61</v>
      </c>
      <c r="K186" s="45" t="s">
        <v>739</v>
      </c>
      <c r="L186" s="9" t="str">
        <f t="shared" si="27"/>
        <v>Yes</v>
      </c>
    </row>
    <row r="187" spans="1:12" x14ac:dyDescent="0.2">
      <c r="A187" s="51" t="s">
        <v>489</v>
      </c>
      <c r="B187" s="35" t="s">
        <v>213</v>
      </c>
      <c r="C187" s="8">
        <v>39.775410307999998</v>
      </c>
      <c r="D187" s="44" t="str">
        <f t="shared" si="24"/>
        <v>N/A</v>
      </c>
      <c r="E187" s="8">
        <v>37.721486003999999</v>
      </c>
      <c r="F187" s="44" t="str">
        <f t="shared" si="25"/>
        <v>N/A</v>
      </c>
      <c r="G187" s="8">
        <v>37.695770961999997</v>
      </c>
      <c r="H187" s="44" t="str">
        <f t="shared" si="26"/>
        <v>N/A</v>
      </c>
      <c r="I187" s="12">
        <v>-5.16</v>
      </c>
      <c r="J187" s="12">
        <v>-6.8000000000000005E-2</v>
      </c>
      <c r="K187" s="45" t="s">
        <v>739</v>
      </c>
      <c r="L187" s="9" t="str">
        <f t="shared" si="27"/>
        <v>Yes</v>
      </c>
    </row>
    <row r="188" spans="1:12" x14ac:dyDescent="0.2">
      <c r="A188" s="51" t="s">
        <v>490</v>
      </c>
      <c r="B188" s="35" t="s">
        <v>213</v>
      </c>
      <c r="C188" s="8">
        <v>11.619513331</v>
      </c>
      <c r="D188" s="44" t="str">
        <f t="shared" si="24"/>
        <v>N/A</v>
      </c>
      <c r="E188" s="8">
        <v>6.7624020888</v>
      </c>
      <c r="F188" s="44" t="str">
        <f t="shared" si="25"/>
        <v>N/A</v>
      </c>
      <c r="G188" s="8">
        <v>6.2333727460999997</v>
      </c>
      <c r="H188" s="44" t="str">
        <f t="shared" si="26"/>
        <v>N/A</v>
      </c>
      <c r="I188" s="12">
        <v>-41.8</v>
      </c>
      <c r="J188" s="12">
        <v>-7.82</v>
      </c>
      <c r="K188" s="45" t="s">
        <v>739</v>
      </c>
      <c r="L188" s="9" t="str">
        <f t="shared" si="27"/>
        <v>Yes</v>
      </c>
    </row>
    <row r="189" spans="1:12" x14ac:dyDescent="0.2">
      <c r="A189" s="46" t="s">
        <v>118</v>
      </c>
      <c r="B189" s="35" t="s">
        <v>213</v>
      </c>
      <c r="C189" s="8">
        <v>79.536425516999998</v>
      </c>
      <c r="D189" s="44" t="str">
        <f t="shared" si="24"/>
        <v>N/A</v>
      </c>
      <c r="E189" s="8">
        <v>77.917209305</v>
      </c>
      <c r="F189" s="44" t="str">
        <f t="shared" si="25"/>
        <v>N/A</v>
      </c>
      <c r="G189" s="8">
        <v>76.959314508000006</v>
      </c>
      <c r="H189" s="44" t="str">
        <f t="shared" si="26"/>
        <v>N/A</v>
      </c>
      <c r="I189" s="12">
        <v>-2.04</v>
      </c>
      <c r="J189" s="12">
        <v>-1.23</v>
      </c>
      <c r="K189" s="45" t="s">
        <v>739</v>
      </c>
      <c r="L189" s="9" t="str">
        <f t="shared" si="27"/>
        <v>Yes</v>
      </c>
    </row>
    <row r="190" spans="1:12" x14ac:dyDescent="0.2">
      <c r="A190" s="51" t="s">
        <v>491</v>
      </c>
      <c r="B190" s="35" t="s">
        <v>213</v>
      </c>
      <c r="C190" s="8">
        <v>83.507309837999998</v>
      </c>
      <c r="D190" s="44" t="str">
        <f t="shared" si="24"/>
        <v>N/A</v>
      </c>
      <c r="E190" s="8">
        <v>81.550968527999999</v>
      </c>
      <c r="F190" s="44" t="str">
        <f t="shared" si="25"/>
        <v>N/A</v>
      </c>
      <c r="G190" s="8">
        <v>79.683407071000005</v>
      </c>
      <c r="H190" s="44" t="str">
        <f t="shared" si="26"/>
        <v>N/A</v>
      </c>
      <c r="I190" s="12">
        <v>-2.34</v>
      </c>
      <c r="J190" s="12">
        <v>-2.29</v>
      </c>
      <c r="K190" s="45" t="s">
        <v>739</v>
      </c>
      <c r="L190" s="9" t="str">
        <f t="shared" si="27"/>
        <v>Yes</v>
      </c>
    </row>
    <row r="191" spans="1:12" x14ac:dyDescent="0.2">
      <c r="A191" s="51" t="s">
        <v>492</v>
      </c>
      <c r="B191" s="35" t="s">
        <v>213</v>
      </c>
      <c r="C191" s="8">
        <v>92.024285804000002</v>
      </c>
      <c r="D191" s="44" t="str">
        <f t="shared" si="24"/>
        <v>N/A</v>
      </c>
      <c r="E191" s="8">
        <v>91.113725600999999</v>
      </c>
      <c r="F191" s="44" t="str">
        <f t="shared" si="25"/>
        <v>N/A</v>
      </c>
      <c r="G191" s="8">
        <v>88.183878875999994</v>
      </c>
      <c r="H191" s="44" t="str">
        <f t="shared" si="26"/>
        <v>N/A</v>
      </c>
      <c r="I191" s="12">
        <v>-0.98899999999999999</v>
      </c>
      <c r="J191" s="12">
        <v>-3.22</v>
      </c>
      <c r="K191" s="45" t="s">
        <v>739</v>
      </c>
      <c r="L191" s="9" t="str">
        <f t="shared" si="27"/>
        <v>Yes</v>
      </c>
    </row>
    <row r="192" spans="1:12" x14ac:dyDescent="0.2">
      <c r="A192" s="51" t="s">
        <v>493</v>
      </c>
      <c r="B192" s="35" t="s">
        <v>213</v>
      </c>
      <c r="C192" s="8">
        <v>59.266724254000003</v>
      </c>
      <c r="D192" s="44" t="str">
        <f t="shared" si="24"/>
        <v>N/A</v>
      </c>
      <c r="E192" s="8">
        <v>55.790276951000003</v>
      </c>
      <c r="F192" s="44" t="str">
        <f t="shared" si="25"/>
        <v>N/A</v>
      </c>
      <c r="G192" s="8">
        <v>56.293531381000001</v>
      </c>
      <c r="H192" s="44" t="str">
        <f t="shared" si="26"/>
        <v>N/A</v>
      </c>
      <c r="I192" s="12">
        <v>-5.87</v>
      </c>
      <c r="J192" s="12">
        <v>0.90200000000000002</v>
      </c>
      <c r="K192" s="45" t="s">
        <v>739</v>
      </c>
      <c r="L192" s="9" t="str">
        <f t="shared" si="27"/>
        <v>Yes</v>
      </c>
    </row>
    <row r="193" spans="1:12" x14ac:dyDescent="0.2">
      <c r="A193" s="51" t="s">
        <v>494</v>
      </c>
      <c r="B193" s="35" t="s">
        <v>213</v>
      </c>
      <c r="C193" s="8">
        <v>47.584119221999998</v>
      </c>
      <c r="D193" s="44" t="str">
        <f t="shared" si="24"/>
        <v>N/A</v>
      </c>
      <c r="E193" s="8">
        <v>42.573666541999998</v>
      </c>
      <c r="F193" s="44" t="str">
        <f t="shared" si="25"/>
        <v>N/A</v>
      </c>
      <c r="G193" s="8">
        <v>41.283624002000003</v>
      </c>
      <c r="H193" s="44" t="str">
        <f t="shared" si="26"/>
        <v>N/A</v>
      </c>
      <c r="I193" s="12">
        <v>-10.5</v>
      </c>
      <c r="J193" s="12">
        <v>-3.03</v>
      </c>
      <c r="K193" s="45" t="s">
        <v>739</v>
      </c>
      <c r="L193" s="9" t="str">
        <f t="shared" si="27"/>
        <v>Yes</v>
      </c>
    </row>
    <row r="194" spans="1:12" x14ac:dyDescent="0.2">
      <c r="A194" s="46" t="s">
        <v>1555</v>
      </c>
      <c r="B194" s="35" t="s">
        <v>213</v>
      </c>
      <c r="C194" s="36">
        <v>7.5782201066999999</v>
      </c>
      <c r="D194" s="44" t="str">
        <f t="shared" si="24"/>
        <v>N/A</v>
      </c>
      <c r="E194" s="36">
        <v>5.9812820134000004</v>
      </c>
      <c r="F194" s="44" t="str">
        <f t="shared" si="25"/>
        <v>N/A</v>
      </c>
      <c r="G194" s="36">
        <v>5.2343299648999997</v>
      </c>
      <c r="H194" s="44" t="str">
        <f t="shared" si="26"/>
        <v>N/A</v>
      </c>
      <c r="I194" s="12">
        <v>-21.1</v>
      </c>
      <c r="J194" s="12">
        <v>-12.5</v>
      </c>
      <c r="K194" s="45" t="s">
        <v>739</v>
      </c>
      <c r="L194" s="9" t="str">
        <f t="shared" si="27"/>
        <v>Yes</v>
      </c>
    </row>
    <row r="195" spans="1:12" x14ac:dyDescent="0.2">
      <c r="A195" s="51" t="s">
        <v>1556</v>
      </c>
      <c r="B195" s="35" t="s">
        <v>213</v>
      </c>
      <c r="C195" s="36">
        <v>2.0597197897999999</v>
      </c>
      <c r="D195" s="44" t="str">
        <f t="shared" si="24"/>
        <v>N/A</v>
      </c>
      <c r="E195" s="36">
        <v>1.1539448913000001</v>
      </c>
      <c r="F195" s="44" t="str">
        <f t="shared" si="25"/>
        <v>N/A</v>
      </c>
      <c r="G195" s="36">
        <v>1.0675437491999999</v>
      </c>
      <c r="H195" s="44" t="str">
        <f t="shared" si="26"/>
        <v>N/A</v>
      </c>
      <c r="I195" s="12">
        <v>-44</v>
      </c>
      <c r="J195" s="12">
        <v>-7.49</v>
      </c>
      <c r="K195" s="45" t="s">
        <v>739</v>
      </c>
      <c r="L195" s="9" t="str">
        <f t="shared" si="27"/>
        <v>Yes</v>
      </c>
    </row>
    <row r="196" spans="1:12" x14ac:dyDescent="0.2">
      <c r="A196" s="51" t="s">
        <v>1557</v>
      </c>
      <c r="B196" s="35" t="s">
        <v>213</v>
      </c>
      <c r="C196" s="36">
        <v>10.161178274999999</v>
      </c>
      <c r="D196" s="44" t="str">
        <f t="shared" si="24"/>
        <v>N/A</v>
      </c>
      <c r="E196" s="36">
        <v>8.4033719777000009</v>
      </c>
      <c r="F196" s="44" t="str">
        <f t="shared" si="25"/>
        <v>N/A</v>
      </c>
      <c r="G196" s="36">
        <v>7.3843143927000003</v>
      </c>
      <c r="H196" s="44" t="str">
        <f t="shared" si="26"/>
        <v>N/A</v>
      </c>
      <c r="I196" s="12">
        <v>-17.3</v>
      </c>
      <c r="J196" s="12">
        <v>-12.1</v>
      </c>
      <c r="K196" s="45" t="s">
        <v>739</v>
      </c>
      <c r="L196" s="9" t="str">
        <f t="shared" si="27"/>
        <v>Yes</v>
      </c>
    </row>
    <row r="197" spans="1:12" x14ac:dyDescent="0.2">
      <c r="A197" s="51" t="s">
        <v>1558</v>
      </c>
      <c r="B197" s="35" t="s">
        <v>213</v>
      </c>
      <c r="C197" s="36">
        <v>5.7045735475999999</v>
      </c>
      <c r="D197" s="44" t="str">
        <f t="shared" si="24"/>
        <v>N/A</v>
      </c>
      <c r="E197" s="36">
        <v>5.5847977115000003</v>
      </c>
      <c r="F197" s="44" t="str">
        <f t="shared" si="25"/>
        <v>N/A</v>
      </c>
      <c r="G197" s="36">
        <v>5.3567226890999997</v>
      </c>
      <c r="H197" s="44" t="str">
        <f t="shared" si="26"/>
        <v>N/A</v>
      </c>
      <c r="I197" s="12">
        <v>-2.1</v>
      </c>
      <c r="J197" s="12">
        <v>-4.08</v>
      </c>
      <c r="K197" s="45" t="s">
        <v>739</v>
      </c>
      <c r="L197" s="9" t="str">
        <f t="shared" si="27"/>
        <v>Yes</v>
      </c>
    </row>
    <row r="198" spans="1:12" x14ac:dyDescent="0.2">
      <c r="A198" s="51" t="s">
        <v>1559</v>
      </c>
      <c r="B198" s="35" t="s">
        <v>213</v>
      </c>
      <c r="C198" s="36">
        <v>2.7155963302999999</v>
      </c>
      <c r="D198" s="44" t="str">
        <f t="shared" si="24"/>
        <v>N/A</v>
      </c>
      <c r="E198" s="36">
        <v>2.6761740840999999</v>
      </c>
      <c r="F198" s="44" t="str">
        <f t="shared" si="25"/>
        <v>N/A</v>
      </c>
      <c r="G198" s="36">
        <v>2.7901477833000001</v>
      </c>
      <c r="H198" s="44" t="str">
        <f t="shared" si="26"/>
        <v>N/A</v>
      </c>
      <c r="I198" s="12">
        <v>-1.45</v>
      </c>
      <c r="J198" s="12">
        <v>4.2590000000000003</v>
      </c>
      <c r="K198" s="45" t="s">
        <v>739</v>
      </c>
      <c r="L198" s="9" t="str">
        <f t="shared" si="27"/>
        <v>Yes</v>
      </c>
    </row>
    <row r="199" spans="1:12" x14ac:dyDescent="0.2">
      <c r="A199" s="46" t="s">
        <v>1560</v>
      </c>
      <c r="B199" s="35" t="s">
        <v>213</v>
      </c>
      <c r="C199" s="36">
        <v>240.11709454000001</v>
      </c>
      <c r="D199" s="44" t="str">
        <f t="shared" si="24"/>
        <v>N/A</v>
      </c>
      <c r="E199" s="36">
        <v>236.31939009000001</v>
      </c>
      <c r="F199" s="44" t="str">
        <f t="shared" si="25"/>
        <v>N/A</v>
      </c>
      <c r="G199" s="36">
        <v>133.67497703000001</v>
      </c>
      <c r="H199" s="44" t="str">
        <f t="shared" si="26"/>
        <v>N/A</v>
      </c>
      <c r="I199" s="12">
        <v>-1.58</v>
      </c>
      <c r="J199" s="12">
        <v>-43.4</v>
      </c>
      <c r="K199" s="45" t="s">
        <v>739</v>
      </c>
      <c r="L199" s="9" t="str">
        <f t="shared" si="27"/>
        <v>No</v>
      </c>
    </row>
    <row r="200" spans="1:12" x14ac:dyDescent="0.2">
      <c r="A200" s="51" t="s">
        <v>1561</v>
      </c>
      <c r="B200" s="35" t="s">
        <v>213</v>
      </c>
      <c r="C200" s="36">
        <v>239.69944451999999</v>
      </c>
      <c r="D200" s="44" t="str">
        <f t="shared" si="24"/>
        <v>N/A</v>
      </c>
      <c r="E200" s="36">
        <v>236.27903420000001</v>
      </c>
      <c r="F200" s="44" t="str">
        <f t="shared" si="25"/>
        <v>N/A</v>
      </c>
      <c r="G200" s="36">
        <v>133.16838723999999</v>
      </c>
      <c r="H200" s="44" t="str">
        <f t="shared" si="26"/>
        <v>N/A</v>
      </c>
      <c r="I200" s="12">
        <v>-1.43</v>
      </c>
      <c r="J200" s="12">
        <v>-43.6</v>
      </c>
      <c r="K200" s="45" t="s">
        <v>739</v>
      </c>
      <c r="L200" s="9" t="str">
        <f t="shared" si="27"/>
        <v>No</v>
      </c>
    </row>
    <row r="201" spans="1:12" x14ac:dyDescent="0.2">
      <c r="A201" s="51" t="s">
        <v>1562</v>
      </c>
      <c r="B201" s="35" t="s">
        <v>213</v>
      </c>
      <c r="C201" s="36">
        <v>248.53221314999999</v>
      </c>
      <c r="D201" s="44" t="str">
        <f t="shared" si="24"/>
        <v>N/A</v>
      </c>
      <c r="E201" s="36">
        <v>243.86639903</v>
      </c>
      <c r="F201" s="44" t="str">
        <f t="shared" si="25"/>
        <v>N/A</v>
      </c>
      <c r="G201" s="36">
        <v>138.64102317999999</v>
      </c>
      <c r="H201" s="44" t="str">
        <f t="shared" si="26"/>
        <v>N/A</v>
      </c>
      <c r="I201" s="12">
        <v>-1.88</v>
      </c>
      <c r="J201" s="12">
        <v>-43.1</v>
      </c>
      <c r="K201" s="45" t="s">
        <v>739</v>
      </c>
      <c r="L201" s="9" t="str">
        <f t="shared" si="27"/>
        <v>No</v>
      </c>
    </row>
    <row r="202" spans="1:12" x14ac:dyDescent="0.2">
      <c r="A202" s="51" t="s">
        <v>1563</v>
      </c>
      <c r="B202" s="35" t="s">
        <v>213</v>
      </c>
      <c r="C202" s="36">
        <v>68.386574073999995</v>
      </c>
      <c r="D202" s="44" t="str">
        <f t="shared" si="24"/>
        <v>N/A</v>
      </c>
      <c r="E202" s="36">
        <v>65.592672414000006</v>
      </c>
      <c r="F202" s="44" t="str">
        <f t="shared" si="25"/>
        <v>N/A</v>
      </c>
      <c r="G202" s="36">
        <v>43.406947891000002</v>
      </c>
      <c r="H202" s="44" t="str">
        <f t="shared" si="26"/>
        <v>N/A</v>
      </c>
      <c r="I202" s="12">
        <v>-4.09</v>
      </c>
      <c r="J202" s="12">
        <v>-33.799999999999997</v>
      </c>
      <c r="K202" s="45" t="s">
        <v>739</v>
      </c>
      <c r="L202" s="9" t="str">
        <f t="shared" si="27"/>
        <v>No</v>
      </c>
    </row>
    <row r="203" spans="1:12" x14ac:dyDescent="0.2">
      <c r="A203" s="51" t="s">
        <v>1564</v>
      </c>
      <c r="B203" s="35" t="s">
        <v>213</v>
      </c>
      <c r="C203" s="36">
        <v>34</v>
      </c>
      <c r="D203" s="44" t="str">
        <f t="shared" si="24"/>
        <v>N/A</v>
      </c>
      <c r="E203" s="36">
        <v>47</v>
      </c>
      <c r="F203" s="44" t="str">
        <f t="shared" si="25"/>
        <v>N/A</v>
      </c>
      <c r="G203" s="36" t="s">
        <v>1747</v>
      </c>
      <c r="H203" s="44" t="str">
        <f t="shared" si="26"/>
        <v>N/A</v>
      </c>
      <c r="I203" s="12">
        <v>38.24</v>
      </c>
      <c r="J203" s="12" t="s">
        <v>1747</v>
      </c>
      <c r="K203" s="45" t="s">
        <v>739</v>
      </c>
      <c r="L203" s="9" t="str">
        <f t="shared" si="27"/>
        <v>N/A</v>
      </c>
    </row>
    <row r="204" spans="1:12" x14ac:dyDescent="0.2">
      <c r="A204" s="46" t="s">
        <v>127</v>
      </c>
      <c r="B204" s="35" t="s">
        <v>213</v>
      </c>
      <c r="C204" s="36">
        <v>11</v>
      </c>
      <c r="D204" s="44" t="str">
        <f t="shared" ref="D204:D214" si="28">IF($B204="N/A","N/A",IF(C204&gt;10,"No",IF(C204&lt;-10,"No","Yes")))</f>
        <v>N/A</v>
      </c>
      <c r="E204" s="36">
        <v>11</v>
      </c>
      <c r="F204" s="44" t="str">
        <f t="shared" ref="F204:F214" si="29">IF($B204="N/A","N/A",IF(E204&gt;10,"No",IF(E204&lt;-10,"No","Yes")))</f>
        <v>N/A</v>
      </c>
      <c r="G204" s="36">
        <v>11</v>
      </c>
      <c r="H204" s="44" t="str">
        <f t="shared" ref="H204:H214" si="30">IF($B204="N/A","N/A",IF(G204&gt;10,"No",IF(G204&lt;-10,"No","Yes")))</f>
        <v>N/A</v>
      </c>
      <c r="I204" s="12">
        <v>0</v>
      </c>
      <c r="J204" s="12">
        <v>37.5</v>
      </c>
      <c r="K204" s="14" t="s">
        <v>213</v>
      </c>
      <c r="L204" s="9" t="str">
        <f t="shared" ref="L204:L214" si="31">IF(J204="Div by 0", "N/A", IF(K204="N/A","N/A", IF(J204&gt;VALUE(MID(K204,1,2)), "No", IF(J204&lt;-1*VALUE(MID(K204,1,2)), "No", "Yes"))))</f>
        <v>N/A</v>
      </c>
    </row>
    <row r="205" spans="1:12" x14ac:dyDescent="0.2">
      <c r="A205" s="46" t="s">
        <v>128</v>
      </c>
      <c r="B205" s="35" t="s">
        <v>213</v>
      </c>
      <c r="C205" s="36">
        <v>40</v>
      </c>
      <c r="D205" s="44" t="str">
        <f t="shared" si="28"/>
        <v>N/A</v>
      </c>
      <c r="E205" s="36">
        <v>34</v>
      </c>
      <c r="F205" s="44" t="str">
        <f t="shared" si="29"/>
        <v>N/A</v>
      </c>
      <c r="G205" s="36">
        <v>66</v>
      </c>
      <c r="H205" s="44" t="str">
        <f t="shared" si="30"/>
        <v>N/A</v>
      </c>
      <c r="I205" s="12">
        <v>-15</v>
      </c>
      <c r="J205" s="12">
        <v>94.12</v>
      </c>
      <c r="K205" s="14" t="s">
        <v>213</v>
      </c>
      <c r="L205" s="9" t="str">
        <f t="shared" si="31"/>
        <v>N/A</v>
      </c>
    </row>
    <row r="206" spans="1:12" ht="25.5" x14ac:dyDescent="0.2">
      <c r="A206" s="46" t="s">
        <v>1612</v>
      </c>
      <c r="B206" s="35" t="s">
        <v>213</v>
      </c>
      <c r="C206" s="36">
        <v>11</v>
      </c>
      <c r="D206" s="44" t="str">
        <f t="shared" si="28"/>
        <v>N/A</v>
      </c>
      <c r="E206" s="36">
        <v>11</v>
      </c>
      <c r="F206" s="44" t="str">
        <f t="shared" si="29"/>
        <v>N/A</v>
      </c>
      <c r="G206" s="36">
        <v>13</v>
      </c>
      <c r="H206" s="44" t="str">
        <f t="shared" si="30"/>
        <v>N/A</v>
      </c>
      <c r="I206" s="12">
        <v>0</v>
      </c>
      <c r="J206" s="12">
        <v>160</v>
      </c>
      <c r="K206" s="14" t="s">
        <v>213</v>
      </c>
      <c r="L206" s="9" t="str">
        <f t="shared" si="31"/>
        <v>N/A</v>
      </c>
    </row>
    <row r="207" spans="1:12" ht="25.5" x14ac:dyDescent="0.2">
      <c r="A207" s="46" t="s">
        <v>1565</v>
      </c>
      <c r="B207" s="35" t="s">
        <v>213</v>
      </c>
      <c r="C207" s="36">
        <v>70</v>
      </c>
      <c r="D207" s="44" t="str">
        <f t="shared" si="28"/>
        <v>N/A</v>
      </c>
      <c r="E207" s="36">
        <v>32</v>
      </c>
      <c r="F207" s="44" t="str">
        <f t="shared" si="29"/>
        <v>N/A</v>
      </c>
      <c r="G207" s="36">
        <v>0</v>
      </c>
      <c r="H207" s="44" t="str">
        <f t="shared" si="30"/>
        <v>N/A</v>
      </c>
      <c r="I207" s="12">
        <v>-54.3</v>
      </c>
      <c r="J207" s="12">
        <v>-100</v>
      </c>
      <c r="K207" s="14" t="s">
        <v>213</v>
      </c>
      <c r="L207" s="9" t="str">
        <f t="shared" si="31"/>
        <v>N/A</v>
      </c>
    </row>
    <row r="208" spans="1:12" x14ac:dyDescent="0.2">
      <c r="A208" s="46" t="s">
        <v>1613</v>
      </c>
      <c r="B208" s="35" t="s">
        <v>213</v>
      </c>
      <c r="C208" s="36">
        <v>56</v>
      </c>
      <c r="D208" s="44" t="str">
        <f t="shared" si="28"/>
        <v>N/A</v>
      </c>
      <c r="E208" s="36">
        <v>52</v>
      </c>
      <c r="F208" s="44" t="str">
        <f t="shared" si="29"/>
        <v>N/A</v>
      </c>
      <c r="G208" s="36">
        <v>61</v>
      </c>
      <c r="H208" s="44" t="str">
        <f t="shared" si="30"/>
        <v>N/A</v>
      </c>
      <c r="I208" s="12">
        <v>-7.14</v>
      </c>
      <c r="J208" s="12">
        <v>17.309999999999999</v>
      </c>
      <c r="K208" s="14" t="s">
        <v>213</v>
      </c>
      <c r="L208" s="9" t="str">
        <f t="shared" si="31"/>
        <v>N/A</v>
      </c>
    </row>
    <row r="209" spans="1:12" x14ac:dyDescent="0.2">
      <c r="A209" s="46" t="s">
        <v>1614</v>
      </c>
      <c r="B209" s="35" t="s">
        <v>213</v>
      </c>
      <c r="C209" s="36">
        <v>394</v>
      </c>
      <c r="D209" s="44" t="str">
        <f t="shared" si="28"/>
        <v>N/A</v>
      </c>
      <c r="E209" s="36">
        <v>285</v>
      </c>
      <c r="F209" s="44" t="str">
        <f t="shared" si="29"/>
        <v>N/A</v>
      </c>
      <c r="G209" s="36">
        <v>280</v>
      </c>
      <c r="H209" s="44" t="str">
        <f t="shared" si="30"/>
        <v>N/A</v>
      </c>
      <c r="I209" s="12">
        <v>-27.7</v>
      </c>
      <c r="J209" s="12">
        <v>-1.75</v>
      </c>
      <c r="K209" s="14" t="s">
        <v>213</v>
      </c>
      <c r="L209" s="9" t="str">
        <f t="shared" si="31"/>
        <v>N/A</v>
      </c>
    </row>
    <row r="210" spans="1:12" x14ac:dyDescent="0.2">
      <c r="A210" s="46" t="s">
        <v>125</v>
      </c>
      <c r="B210" s="35" t="s">
        <v>213</v>
      </c>
      <c r="C210" s="47">
        <v>10480475</v>
      </c>
      <c r="D210" s="44" t="str">
        <f t="shared" si="28"/>
        <v>N/A</v>
      </c>
      <c r="E210" s="47">
        <v>7381901</v>
      </c>
      <c r="F210" s="44" t="str">
        <f t="shared" si="29"/>
        <v>N/A</v>
      </c>
      <c r="G210" s="47">
        <v>4234326</v>
      </c>
      <c r="H210" s="44" t="str">
        <f t="shared" si="30"/>
        <v>N/A</v>
      </c>
      <c r="I210" s="12">
        <v>-29.6</v>
      </c>
      <c r="J210" s="12">
        <v>-42.6</v>
      </c>
      <c r="K210" s="14" t="s">
        <v>213</v>
      </c>
      <c r="L210" s="9" t="str">
        <f t="shared" si="31"/>
        <v>N/A</v>
      </c>
    </row>
    <row r="211" spans="1:12" x14ac:dyDescent="0.2">
      <c r="A211" s="46" t="s">
        <v>1615</v>
      </c>
      <c r="B211" s="35" t="s">
        <v>213</v>
      </c>
      <c r="C211" s="47">
        <v>1722281</v>
      </c>
      <c r="D211" s="44" t="str">
        <f t="shared" si="28"/>
        <v>N/A</v>
      </c>
      <c r="E211" s="47">
        <v>1384079</v>
      </c>
      <c r="F211" s="44" t="str">
        <f t="shared" si="29"/>
        <v>N/A</v>
      </c>
      <c r="G211" s="47">
        <v>1617678</v>
      </c>
      <c r="H211" s="44" t="str">
        <f t="shared" si="30"/>
        <v>N/A</v>
      </c>
      <c r="I211" s="12">
        <v>-19.600000000000001</v>
      </c>
      <c r="J211" s="12">
        <v>16.88</v>
      </c>
      <c r="K211" s="14" t="s">
        <v>213</v>
      </c>
      <c r="L211" s="9" t="str">
        <f t="shared" si="31"/>
        <v>N/A</v>
      </c>
    </row>
    <row r="212" spans="1:12" x14ac:dyDescent="0.2">
      <c r="A212" s="46" t="s">
        <v>1566</v>
      </c>
      <c r="B212" s="35" t="s">
        <v>213</v>
      </c>
      <c r="C212" s="47">
        <v>328133</v>
      </c>
      <c r="D212" s="44" t="str">
        <f t="shared" si="28"/>
        <v>N/A</v>
      </c>
      <c r="E212" s="47">
        <v>290247</v>
      </c>
      <c r="F212" s="44" t="str">
        <f t="shared" si="29"/>
        <v>N/A</v>
      </c>
      <c r="G212" s="47">
        <v>171324</v>
      </c>
      <c r="H212" s="44" t="str">
        <f t="shared" si="30"/>
        <v>N/A</v>
      </c>
      <c r="I212" s="12">
        <v>-11.5</v>
      </c>
      <c r="J212" s="12">
        <v>-41</v>
      </c>
      <c r="K212" s="14" t="s">
        <v>213</v>
      </c>
      <c r="L212" s="9" t="str">
        <f t="shared" si="31"/>
        <v>N/A</v>
      </c>
    </row>
    <row r="213" spans="1:12" x14ac:dyDescent="0.2">
      <c r="A213" s="46" t="s">
        <v>1616</v>
      </c>
      <c r="B213" s="35" t="s">
        <v>213</v>
      </c>
      <c r="C213" s="47">
        <v>2318280</v>
      </c>
      <c r="D213" s="44" t="str">
        <f t="shared" si="28"/>
        <v>N/A</v>
      </c>
      <c r="E213" s="47">
        <v>3897521</v>
      </c>
      <c r="F213" s="44" t="str">
        <f t="shared" si="29"/>
        <v>N/A</v>
      </c>
      <c r="G213" s="47">
        <v>2755523</v>
      </c>
      <c r="H213" s="44" t="str">
        <f t="shared" si="30"/>
        <v>N/A</v>
      </c>
      <c r="I213" s="12">
        <v>68.12</v>
      </c>
      <c r="J213" s="12">
        <v>-29.3</v>
      </c>
      <c r="K213" s="14" t="s">
        <v>213</v>
      </c>
      <c r="L213" s="9" t="str">
        <f t="shared" si="31"/>
        <v>N/A</v>
      </c>
    </row>
    <row r="214" spans="1:12" x14ac:dyDescent="0.2">
      <c r="A214" s="51" t="s">
        <v>1617</v>
      </c>
      <c r="B214" s="35" t="s">
        <v>213</v>
      </c>
      <c r="C214" s="47">
        <v>7957880</v>
      </c>
      <c r="D214" s="44" t="str">
        <f t="shared" si="28"/>
        <v>N/A</v>
      </c>
      <c r="E214" s="47">
        <v>7357123</v>
      </c>
      <c r="F214" s="44" t="str">
        <f t="shared" si="29"/>
        <v>N/A</v>
      </c>
      <c r="G214" s="47">
        <v>1455796</v>
      </c>
      <c r="H214" s="44" t="str">
        <f t="shared" si="30"/>
        <v>N/A</v>
      </c>
      <c r="I214" s="12">
        <v>-7.55</v>
      </c>
      <c r="J214" s="12">
        <v>-80.2</v>
      </c>
      <c r="K214" s="14" t="s">
        <v>213</v>
      </c>
      <c r="L214" s="9" t="str">
        <f t="shared" si="31"/>
        <v>N/A</v>
      </c>
    </row>
    <row r="215" spans="1:12" ht="25.5" x14ac:dyDescent="0.2">
      <c r="A215" s="46" t="s">
        <v>1380</v>
      </c>
      <c r="B215" s="35" t="s">
        <v>213</v>
      </c>
      <c r="C215" s="47">
        <v>1489275</v>
      </c>
      <c r="D215" s="44" t="str">
        <f t="shared" ref="D215:D229" si="32">IF($B215="N/A","N/A",IF(C215&gt;10,"No",IF(C215&lt;-10,"No","Yes")))</f>
        <v>N/A</v>
      </c>
      <c r="E215" s="47">
        <v>2059588</v>
      </c>
      <c r="F215" s="44" t="str">
        <f t="shared" ref="F215:F229" si="33">IF($B215="N/A","N/A",IF(E215&gt;10,"No",IF(E215&lt;-10,"No","Yes")))</f>
        <v>N/A</v>
      </c>
      <c r="G215" s="47">
        <v>2298212</v>
      </c>
      <c r="H215" s="44" t="str">
        <f t="shared" ref="H215:H229" si="34">IF($B215="N/A","N/A",IF(G215&gt;10,"No",IF(G215&lt;-10,"No","Yes")))</f>
        <v>N/A</v>
      </c>
      <c r="I215" s="12">
        <v>38.29</v>
      </c>
      <c r="J215" s="12">
        <v>11.59</v>
      </c>
      <c r="K215" s="45" t="s">
        <v>739</v>
      </c>
      <c r="L215" s="9" t="str">
        <f t="shared" ref="L215:L229" si="35">IF(J215="Div by 0", "N/A", IF(K215="N/A","N/A", IF(J215&gt;VALUE(MID(K215,1,2)), "No", IF(J215&lt;-1*VALUE(MID(K215,1,2)), "No", "Yes"))))</f>
        <v>Yes</v>
      </c>
    </row>
    <row r="216" spans="1:12" x14ac:dyDescent="0.2">
      <c r="A216" s="46" t="s">
        <v>649</v>
      </c>
      <c r="B216" s="35" t="s">
        <v>213</v>
      </c>
      <c r="C216" s="36">
        <v>5963</v>
      </c>
      <c r="D216" s="44" t="str">
        <f t="shared" si="32"/>
        <v>N/A</v>
      </c>
      <c r="E216" s="36">
        <v>5762</v>
      </c>
      <c r="F216" s="44" t="str">
        <f t="shared" si="33"/>
        <v>N/A</v>
      </c>
      <c r="G216" s="36">
        <v>5791</v>
      </c>
      <c r="H216" s="44" t="str">
        <f t="shared" si="34"/>
        <v>N/A</v>
      </c>
      <c r="I216" s="12">
        <v>-3.37</v>
      </c>
      <c r="J216" s="12">
        <v>0.50329999999999997</v>
      </c>
      <c r="K216" s="45" t="s">
        <v>739</v>
      </c>
      <c r="L216" s="9" t="str">
        <f t="shared" si="35"/>
        <v>Yes</v>
      </c>
    </row>
    <row r="217" spans="1:12" ht="25.5" x14ac:dyDescent="0.2">
      <c r="A217" s="46" t="s">
        <v>1381</v>
      </c>
      <c r="B217" s="35" t="s">
        <v>213</v>
      </c>
      <c r="C217" s="47">
        <v>249.75264129000001</v>
      </c>
      <c r="D217" s="44" t="str">
        <f t="shared" si="32"/>
        <v>N/A</v>
      </c>
      <c r="E217" s="47">
        <v>357.44324886999999</v>
      </c>
      <c r="F217" s="44" t="str">
        <f t="shared" si="33"/>
        <v>N/A</v>
      </c>
      <c r="G217" s="47">
        <v>396.85926438000001</v>
      </c>
      <c r="H217" s="44" t="str">
        <f t="shared" si="34"/>
        <v>N/A</v>
      </c>
      <c r="I217" s="12">
        <v>43.12</v>
      </c>
      <c r="J217" s="12">
        <v>11.03</v>
      </c>
      <c r="K217" s="45" t="s">
        <v>739</v>
      </c>
      <c r="L217" s="9" t="str">
        <f t="shared" si="35"/>
        <v>Yes</v>
      </c>
    </row>
    <row r="218" spans="1:12" ht="25.5" x14ac:dyDescent="0.2">
      <c r="A218" s="46" t="s">
        <v>1382</v>
      </c>
      <c r="B218" s="35" t="s">
        <v>213</v>
      </c>
      <c r="C218" s="47">
        <v>3490450</v>
      </c>
      <c r="D218" s="44" t="str">
        <f t="shared" si="32"/>
        <v>N/A</v>
      </c>
      <c r="E218" s="47">
        <v>3491191</v>
      </c>
      <c r="F218" s="44" t="str">
        <f t="shared" si="33"/>
        <v>N/A</v>
      </c>
      <c r="G218" s="47">
        <v>3272538</v>
      </c>
      <c r="H218" s="44" t="str">
        <f t="shared" si="34"/>
        <v>N/A</v>
      </c>
      <c r="I218" s="12">
        <v>2.12E-2</v>
      </c>
      <c r="J218" s="12">
        <v>-6.26</v>
      </c>
      <c r="K218" s="45" t="s">
        <v>739</v>
      </c>
      <c r="L218" s="9" t="str">
        <f t="shared" si="35"/>
        <v>Yes</v>
      </c>
    </row>
    <row r="219" spans="1:12" x14ac:dyDescent="0.2">
      <c r="A219" s="46" t="s">
        <v>516</v>
      </c>
      <c r="B219" s="35" t="s">
        <v>213</v>
      </c>
      <c r="C219" s="36">
        <v>12004</v>
      </c>
      <c r="D219" s="44" t="str">
        <f t="shared" si="32"/>
        <v>N/A</v>
      </c>
      <c r="E219" s="36">
        <v>12718</v>
      </c>
      <c r="F219" s="44" t="str">
        <f t="shared" si="33"/>
        <v>N/A</v>
      </c>
      <c r="G219" s="36">
        <v>12814</v>
      </c>
      <c r="H219" s="44" t="str">
        <f t="shared" si="34"/>
        <v>N/A</v>
      </c>
      <c r="I219" s="12">
        <v>5.9480000000000004</v>
      </c>
      <c r="J219" s="12">
        <v>0.75480000000000003</v>
      </c>
      <c r="K219" s="45" t="s">
        <v>739</v>
      </c>
      <c r="L219" s="9" t="str">
        <f t="shared" si="35"/>
        <v>Yes</v>
      </c>
    </row>
    <row r="220" spans="1:12" ht="25.5" x14ac:dyDescent="0.2">
      <c r="A220" s="46" t="s">
        <v>1383</v>
      </c>
      <c r="B220" s="35" t="s">
        <v>213</v>
      </c>
      <c r="C220" s="47">
        <v>290.77390869999999</v>
      </c>
      <c r="D220" s="44" t="str">
        <f t="shared" si="32"/>
        <v>N/A</v>
      </c>
      <c r="E220" s="47">
        <v>274.50786287</v>
      </c>
      <c r="F220" s="44" t="str">
        <f t="shared" si="33"/>
        <v>N/A</v>
      </c>
      <c r="G220" s="47">
        <v>255.38770095000001</v>
      </c>
      <c r="H220" s="44" t="str">
        <f t="shared" si="34"/>
        <v>N/A</v>
      </c>
      <c r="I220" s="12">
        <v>-5.59</v>
      </c>
      <c r="J220" s="12">
        <v>-6.97</v>
      </c>
      <c r="K220" s="45" t="s">
        <v>739</v>
      </c>
      <c r="L220" s="9" t="str">
        <f t="shared" si="35"/>
        <v>Yes</v>
      </c>
    </row>
    <row r="221" spans="1:12" ht="25.5" x14ac:dyDescent="0.2">
      <c r="A221" s="46" t="s">
        <v>1384</v>
      </c>
      <c r="B221" s="35" t="s">
        <v>213</v>
      </c>
      <c r="C221" s="47">
        <v>6856977</v>
      </c>
      <c r="D221" s="44" t="str">
        <f t="shared" si="32"/>
        <v>N/A</v>
      </c>
      <c r="E221" s="47">
        <v>8412313</v>
      </c>
      <c r="F221" s="44" t="str">
        <f t="shared" si="33"/>
        <v>N/A</v>
      </c>
      <c r="G221" s="47">
        <v>9388676</v>
      </c>
      <c r="H221" s="44" t="str">
        <f t="shared" si="34"/>
        <v>N/A</v>
      </c>
      <c r="I221" s="12">
        <v>22.68</v>
      </c>
      <c r="J221" s="12">
        <v>11.61</v>
      </c>
      <c r="K221" s="45" t="s">
        <v>739</v>
      </c>
      <c r="L221" s="9" t="str">
        <f t="shared" si="35"/>
        <v>Yes</v>
      </c>
    </row>
    <row r="222" spans="1:12" x14ac:dyDescent="0.2">
      <c r="A222" s="46" t="s">
        <v>517</v>
      </c>
      <c r="B222" s="35" t="s">
        <v>213</v>
      </c>
      <c r="C222" s="36">
        <v>15296</v>
      </c>
      <c r="D222" s="44" t="str">
        <f t="shared" si="32"/>
        <v>N/A</v>
      </c>
      <c r="E222" s="36">
        <v>17237</v>
      </c>
      <c r="F222" s="44" t="str">
        <f t="shared" si="33"/>
        <v>N/A</v>
      </c>
      <c r="G222" s="36">
        <v>19700</v>
      </c>
      <c r="H222" s="44" t="str">
        <f t="shared" si="34"/>
        <v>N/A</v>
      </c>
      <c r="I222" s="12">
        <v>12.69</v>
      </c>
      <c r="J222" s="12">
        <v>14.29</v>
      </c>
      <c r="K222" s="45" t="s">
        <v>739</v>
      </c>
      <c r="L222" s="9" t="str">
        <f t="shared" si="35"/>
        <v>Yes</v>
      </c>
    </row>
    <row r="223" spans="1:12" ht="25.5" x14ac:dyDescent="0.2">
      <c r="A223" s="46" t="s">
        <v>1385</v>
      </c>
      <c r="B223" s="35" t="s">
        <v>213</v>
      </c>
      <c r="C223" s="47">
        <v>448.28563022999998</v>
      </c>
      <c r="D223" s="44" t="str">
        <f t="shared" si="32"/>
        <v>N/A</v>
      </c>
      <c r="E223" s="47">
        <v>488.03811567999998</v>
      </c>
      <c r="F223" s="44" t="str">
        <f t="shared" si="33"/>
        <v>N/A</v>
      </c>
      <c r="G223" s="47">
        <v>476.58253807</v>
      </c>
      <c r="H223" s="44" t="str">
        <f t="shared" si="34"/>
        <v>N/A</v>
      </c>
      <c r="I223" s="12">
        <v>8.8680000000000003</v>
      </c>
      <c r="J223" s="12">
        <v>-2.35</v>
      </c>
      <c r="K223" s="45" t="s">
        <v>739</v>
      </c>
      <c r="L223" s="9" t="str">
        <f t="shared" si="35"/>
        <v>Yes</v>
      </c>
    </row>
    <row r="224" spans="1:12" ht="25.5" x14ac:dyDescent="0.2">
      <c r="A224" s="46" t="s">
        <v>1386</v>
      </c>
      <c r="B224" s="35" t="s">
        <v>213</v>
      </c>
      <c r="C224" s="47">
        <v>0</v>
      </c>
      <c r="D224" s="44" t="str">
        <f t="shared" si="32"/>
        <v>N/A</v>
      </c>
      <c r="E224" s="47">
        <v>0</v>
      </c>
      <c r="F224" s="44" t="str">
        <f t="shared" si="33"/>
        <v>N/A</v>
      </c>
      <c r="G224" s="47">
        <v>0</v>
      </c>
      <c r="H224" s="44" t="str">
        <f t="shared" si="34"/>
        <v>N/A</v>
      </c>
      <c r="I224" s="12" t="s">
        <v>1747</v>
      </c>
      <c r="J224" s="12" t="s">
        <v>1747</v>
      </c>
      <c r="K224" s="45" t="s">
        <v>739</v>
      </c>
      <c r="L224" s="9" t="str">
        <f t="shared" si="35"/>
        <v>N/A</v>
      </c>
    </row>
    <row r="225" spans="1:12" x14ac:dyDescent="0.2">
      <c r="A225" s="46" t="s">
        <v>518</v>
      </c>
      <c r="B225" s="35" t="s">
        <v>213</v>
      </c>
      <c r="C225" s="36">
        <v>0</v>
      </c>
      <c r="D225" s="44" t="str">
        <f t="shared" si="32"/>
        <v>N/A</v>
      </c>
      <c r="E225" s="36">
        <v>0</v>
      </c>
      <c r="F225" s="44" t="str">
        <f t="shared" si="33"/>
        <v>N/A</v>
      </c>
      <c r="G225" s="36">
        <v>0</v>
      </c>
      <c r="H225" s="44" t="str">
        <f t="shared" si="34"/>
        <v>N/A</v>
      </c>
      <c r="I225" s="12" t="s">
        <v>1747</v>
      </c>
      <c r="J225" s="12" t="s">
        <v>1747</v>
      </c>
      <c r="K225" s="45" t="s">
        <v>739</v>
      </c>
      <c r="L225" s="9" t="str">
        <f t="shared" si="35"/>
        <v>N/A</v>
      </c>
    </row>
    <row r="226" spans="1:12" ht="25.5" x14ac:dyDescent="0.2">
      <c r="A226" s="46" t="s">
        <v>1387</v>
      </c>
      <c r="B226" s="35" t="s">
        <v>213</v>
      </c>
      <c r="C226" s="47" t="s">
        <v>1747</v>
      </c>
      <c r="D226" s="44" t="str">
        <f t="shared" si="32"/>
        <v>N/A</v>
      </c>
      <c r="E226" s="47" t="s">
        <v>1747</v>
      </c>
      <c r="F226" s="44" t="str">
        <f t="shared" si="33"/>
        <v>N/A</v>
      </c>
      <c r="G226" s="47" t="s">
        <v>1747</v>
      </c>
      <c r="H226" s="44" t="str">
        <f t="shared" si="34"/>
        <v>N/A</v>
      </c>
      <c r="I226" s="12" t="s">
        <v>1747</v>
      </c>
      <c r="J226" s="12" t="s">
        <v>1747</v>
      </c>
      <c r="K226" s="45" t="s">
        <v>739</v>
      </c>
      <c r="L226" s="9" t="str">
        <f t="shared" si="35"/>
        <v>N/A</v>
      </c>
    </row>
    <row r="227" spans="1:12" ht="25.5" x14ac:dyDescent="0.2">
      <c r="A227" s="46" t="s">
        <v>1388</v>
      </c>
      <c r="B227" s="35" t="s">
        <v>213</v>
      </c>
      <c r="C227" s="47">
        <v>640659749</v>
      </c>
      <c r="D227" s="44" t="str">
        <f t="shared" si="32"/>
        <v>N/A</v>
      </c>
      <c r="E227" s="47">
        <v>615549731</v>
      </c>
      <c r="F227" s="44" t="str">
        <f t="shared" si="33"/>
        <v>N/A</v>
      </c>
      <c r="G227" s="47">
        <v>651564252</v>
      </c>
      <c r="H227" s="44" t="str">
        <f t="shared" si="34"/>
        <v>N/A</v>
      </c>
      <c r="I227" s="12">
        <v>-3.92</v>
      </c>
      <c r="J227" s="12">
        <v>5.851</v>
      </c>
      <c r="K227" s="45" t="s">
        <v>739</v>
      </c>
      <c r="L227" s="9" t="str">
        <f t="shared" si="35"/>
        <v>Yes</v>
      </c>
    </row>
    <row r="228" spans="1:12" ht="25.5" x14ac:dyDescent="0.2">
      <c r="A228" s="46" t="s">
        <v>519</v>
      </c>
      <c r="B228" s="35" t="s">
        <v>213</v>
      </c>
      <c r="C228" s="36">
        <v>23116</v>
      </c>
      <c r="D228" s="44" t="str">
        <f t="shared" si="32"/>
        <v>N/A</v>
      </c>
      <c r="E228" s="36">
        <v>23289</v>
      </c>
      <c r="F228" s="44" t="str">
        <f t="shared" si="33"/>
        <v>N/A</v>
      </c>
      <c r="G228" s="36">
        <v>25798</v>
      </c>
      <c r="H228" s="44" t="str">
        <f t="shared" si="34"/>
        <v>N/A</v>
      </c>
      <c r="I228" s="12">
        <v>0.74839999999999995</v>
      </c>
      <c r="J228" s="12">
        <v>10.77</v>
      </c>
      <c r="K228" s="45" t="s">
        <v>739</v>
      </c>
      <c r="L228" s="9" t="str">
        <f t="shared" si="35"/>
        <v>Yes</v>
      </c>
    </row>
    <row r="229" spans="1:12" ht="25.5" x14ac:dyDescent="0.2">
      <c r="A229" s="46" t="s">
        <v>1389</v>
      </c>
      <c r="B229" s="35" t="s">
        <v>213</v>
      </c>
      <c r="C229" s="47">
        <v>27714.991737</v>
      </c>
      <c r="D229" s="44" t="str">
        <f t="shared" si="32"/>
        <v>N/A</v>
      </c>
      <c r="E229" s="47">
        <v>26430.921507999999</v>
      </c>
      <c r="F229" s="44" t="str">
        <f t="shared" si="33"/>
        <v>N/A</v>
      </c>
      <c r="G229" s="47">
        <v>25256.386231</v>
      </c>
      <c r="H229" s="44" t="str">
        <f t="shared" si="34"/>
        <v>N/A</v>
      </c>
      <c r="I229" s="12">
        <v>-4.63</v>
      </c>
      <c r="J229" s="12">
        <v>-4.4400000000000004</v>
      </c>
      <c r="K229" s="45" t="s">
        <v>739</v>
      </c>
      <c r="L229" s="9" t="str">
        <f t="shared" si="35"/>
        <v>Yes</v>
      </c>
    </row>
    <row r="230" spans="1:12" x14ac:dyDescent="0.2">
      <c r="A230" s="4" t="s">
        <v>1390</v>
      </c>
      <c r="B230" s="35" t="s">
        <v>213</v>
      </c>
      <c r="C230" s="52">
        <v>810168609</v>
      </c>
      <c r="D230" s="44" t="str">
        <f t="shared" ref="D230:D253" si="36">IF($B230="N/A","N/A",IF(C230&gt;10,"No",IF(C230&lt;-10,"No","Yes")))</f>
        <v>N/A</v>
      </c>
      <c r="E230" s="52">
        <v>810791372</v>
      </c>
      <c r="F230" s="44" t="str">
        <f t="shared" ref="F230:F253" si="37">IF($B230="N/A","N/A",IF(E230&gt;10,"No",IF(E230&lt;-10,"No","Yes")))</f>
        <v>N/A</v>
      </c>
      <c r="G230" s="52">
        <v>878243664</v>
      </c>
      <c r="H230" s="44" t="str">
        <f t="shared" ref="H230:H253" si="38">IF($B230="N/A","N/A",IF(G230&gt;10,"No",IF(G230&lt;-10,"No","Yes")))</f>
        <v>N/A</v>
      </c>
      <c r="I230" s="12">
        <v>7.6899999999999996E-2</v>
      </c>
      <c r="J230" s="12">
        <v>8.3190000000000008</v>
      </c>
      <c r="K230" s="45" t="s">
        <v>739</v>
      </c>
      <c r="L230" s="9" t="str">
        <f t="shared" ref="L230:L253" si="39">IF(J230="Div by 0", "N/A", IF(K230="N/A","N/A", IF(J230&gt;VALUE(MID(K230,1,2)), "No", IF(J230&lt;-1*VALUE(MID(K230,1,2)), "No", "Yes"))))</f>
        <v>Yes</v>
      </c>
    </row>
    <row r="231" spans="1:12" x14ac:dyDescent="0.2">
      <c r="A231" s="4" t="s">
        <v>1567</v>
      </c>
      <c r="B231" s="35" t="s">
        <v>213</v>
      </c>
      <c r="C231" s="50">
        <v>27896</v>
      </c>
      <c r="D231" s="50" t="str">
        <f t="shared" si="36"/>
        <v>N/A</v>
      </c>
      <c r="E231" s="50">
        <v>28765</v>
      </c>
      <c r="F231" s="50" t="str">
        <f t="shared" si="37"/>
        <v>N/A</v>
      </c>
      <c r="G231" s="50">
        <v>31341</v>
      </c>
      <c r="H231" s="44" t="str">
        <f t="shared" si="38"/>
        <v>N/A</v>
      </c>
      <c r="I231" s="12">
        <v>3.1150000000000002</v>
      </c>
      <c r="J231" s="12">
        <v>8.9550000000000001</v>
      </c>
      <c r="K231" s="45" t="s">
        <v>739</v>
      </c>
      <c r="L231" s="9" t="str">
        <f t="shared" si="39"/>
        <v>Yes</v>
      </c>
    </row>
    <row r="232" spans="1:12" x14ac:dyDescent="0.2">
      <c r="A232" s="4" t="s">
        <v>1568</v>
      </c>
      <c r="B232" s="35" t="s">
        <v>213</v>
      </c>
      <c r="C232" s="52">
        <v>29042.465192</v>
      </c>
      <c r="D232" s="44" t="str">
        <f t="shared" si="36"/>
        <v>N/A</v>
      </c>
      <c r="E232" s="52">
        <v>28186.732905000001</v>
      </c>
      <c r="F232" s="44" t="str">
        <f t="shared" si="37"/>
        <v>N/A</v>
      </c>
      <c r="G232" s="52">
        <v>28022.196610999999</v>
      </c>
      <c r="H232" s="44" t="str">
        <f t="shared" si="38"/>
        <v>N/A</v>
      </c>
      <c r="I232" s="12">
        <v>-2.95</v>
      </c>
      <c r="J232" s="12">
        <v>-0.58399999999999996</v>
      </c>
      <c r="K232" s="45" t="s">
        <v>739</v>
      </c>
      <c r="L232" s="9" t="str">
        <f t="shared" si="39"/>
        <v>Yes</v>
      </c>
    </row>
    <row r="233" spans="1:12" x14ac:dyDescent="0.2">
      <c r="A233" s="53" t="s">
        <v>1569</v>
      </c>
      <c r="B233" s="35" t="s">
        <v>213</v>
      </c>
      <c r="C233" s="52">
        <v>21469.040518000002</v>
      </c>
      <c r="D233" s="44" t="str">
        <f t="shared" si="36"/>
        <v>N/A</v>
      </c>
      <c r="E233" s="52">
        <v>21547.509762000002</v>
      </c>
      <c r="F233" s="44" t="str">
        <f t="shared" si="37"/>
        <v>N/A</v>
      </c>
      <c r="G233" s="52">
        <v>20795.063288000001</v>
      </c>
      <c r="H233" s="44" t="str">
        <f t="shared" si="38"/>
        <v>N/A</v>
      </c>
      <c r="I233" s="12">
        <v>0.36549999999999999</v>
      </c>
      <c r="J233" s="12">
        <v>-3.49</v>
      </c>
      <c r="K233" s="45" t="s">
        <v>739</v>
      </c>
      <c r="L233" s="9" t="str">
        <f t="shared" si="39"/>
        <v>Yes</v>
      </c>
    </row>
    <row r="234" spans="1:12" x14ac:dyDescent="0.2">
      <c r="A234" s="53" t="s">
        <v>1570</v>
      </c>
      <c r="B234" s="35" t="s">
        <v>213</v>
      </c>
      <c r="C234" s="52">
        <v>31661.637890000002</v>
      </c>
      <c r="D234" s="44" t="str">
        <f t="shared" si="36"/>
        <v>N/A</v>
      </c>
      <c r="E234" s="52">
        <v>30317.280123</v>
      </c>
      <c r="F234" s="44" t="str">
        <f t="shared" si="37"/>
        <v>N/A</v>
      </c>
      <c r="G234" s="52">
        <v>30544.001419</v>
      </c>
      <c r="H234" s="44" t="str">
        <f t="shared" si="38"/>
        <v>N/A</v>
      </c>
      <c r="I234" s="12">
        <v>-4.25</v>
      </c>
      <c r="J234" s="12">
        <v>0.74780000000000002</v>
      </c>
      <c r="K234" s="45" t="s">
        <v>739</v>
      </c>
      <c r="L234" s="9" t="str">
        <f t="shared" si="39"/>
        <v>Yes</v>
      </c>
    </row>
    <row r="235" spans="1:12" x14ac:dyDescent="0.2">
      <c r="A235" s="53" t="s">
        <v>1571</v>
      </c>
      <c r="B235" s="35" t="s">
        <v>213</v>
      </c>
      <c r="C235" s="52">
        <v>19580.453947000002</v>
      </c>
      <c r="D235" s="44" t="str">
        <f t="shared" si="36"/>
        <v>N/A</v>
      </c>
      <c r="E235" s="52">
        <v>23049.827324000002</v>
      </c>
      <c r="F235" s="44" t="str">
        <f t="shared" si="37"/>
        <v>N/A</v>
      </c>
      <c r="G235" s="52">
        <v>20667.104918000001</v>
      </c>
      <c r="H235" s="44" t="str">
        <f t="shared" si="38"/>
        <v>N/A</v>
      </c>
      <c r="I235" s="12">
        <v>17.72</v>
      </c>
      <c r="J235" s="12">
        <v>-10.3</v>
      </c>
      <c r="K235" s="45" t="s">
        <v>739</v>
      </c>
      <c r="L235" s="9" t="str">
        <f t="shared" si="39"/>
        <v>Yes</v>
      </c>
    </row>
    <row r="236" spans="1:12" x14ac:dyDescent="0.2">
      <c r="A236" s="53" t="s">
        <v>1572</v>
      </c>
      <c r="B236" s="35" t="s">
        <v>213</v>
      </c>
      <c r="C236" s="52">
        <v>6020.84</v>
      </c>
      <c r="D236" s="44" t="str">
        <f t="shared" si="36"/>
        <v>N/A</v>
      </c>
      <c r="E236" s="52">
        <v>1182.5</v>
      </c>
      <c r="F236" s="44" t="str">
        <f t="shared" si="37"/>
        <v>N/A</v>
      </c>
      <c r="G236" s="52">
        <v>2962.4545455000002</v>
      </c>
      <c r="H236" s="44" t="str">
        <f t="shared" si="38"/>
        <v>N/A</v>
      </c>
      <c r="I236" s="12">
        <v>-80.400000000000006</v>
      </c>
      <c r="J236" s="12">
        <v>150.5</v>
      </c>
      <c r="K236" s="45" t="s">
        <v>739</v>
      </c>
      <c r="L236" s="9" t="str">
        <f t="shared" si="39"/>
        <v>No</v>
      </c>
    </row>
    <row r="237" spans="1:12" x14ac:dyDescent="0.2">
      <c r="A237" s="46" t="s">
        <v>1573</v>
      </c>
      <c r="B237" s="35" t="s">
        <v>213</v>
      </c>
      <c r="C237" s="44">
        <v>10.084118670000001</v>
      </c>
      <c r="D237" s="44" t="str">
        <f t="shared" si="36"/>
        <v>N/A</v>
      </c>
      <c r="E237" s="44">
        <v>9.6800029613999996</v>
      </c>
      <c r="F237" s="44" t="str">
        <f t="shared" si="37"/>
        <v>N/A</v>
      </c>
      <c r="G237" s="44">
        <v>9.7583530269000001</v>
      </c>
      <c r="H237" s="44" t="str">
        <f t="shared" si="38"/>
        <v>N/A</v>
      </c>
      <c r="I237" s="12">
        <v>-4.01</v>
      </c>
      <c r="J237" s="12">
        <v>0.80940000000000001</v>
      </c>
      <c r="K237" s="45" t="s">
        <v>739</v>
      </c>
      <c r="L237" s="9" t="str">
        <f t="shared" si="39"/>
        <v>Yes</v>
      </c>
    </row>
    <row r="238" spans="1:12" x14ac:dyDescent="0.2">
      <c r="A238" s="51" t="s">
        <v>1574</v>
      </c>
      <c r="B238" s="35" t="s">
        <v>213</v>
      </c>
      <c r="C238" s="44">
        <v>9.2732537608999994</v>
      </c>
      <c r="D238" s="44" t="str">
        <f t="shared" si="36"/>
        <v>N/A</v>
      </c>
      <c r="E238" s="44">
        <v>8.6128139606000005</v>
      </c>
      <c r="F238" s="44" t="str">
        <f t="shared" si="37"/>
        <v>N/A</v>
      </c>
      <c r="G238" s="44">
        <v>9.3473874190000004</v>
      </c>
      <c r="H238" s="44" t="str">
        <f t="shared" si="38"/>
        <v>N/A</v>
      </c>
      <c r="I238" s="12">
        <v>-7.12</v>
      </c>
      <c r="J238" s="12">
        <v>8.5289999999999999</v>
      </c>
      <c r="K238" s="45" t="s">
        <v>739</v>
      </c>
      <c r="L238" s="9" t="str">
        <f t="shared" si="39"/>
        <v>Yes</v>
      </c>
    </row>
    <row r="239" spans="1:12" x14ac:dyDescent="0.2">
      <c r="A239" s="51" t="s">
        <v>1575</v>
      </c>
      <c r="B239" s="35" t="s">
        <v>213</v>
      </c>
      <c r="C239" s="44">
        <v>16.292117271999999</v>
      </c>
      <c r="D239" s="44" t="str">
        <f t="shared" si="36"/>
        <v>N/A</v>
      </c>
      <c r="E239" s="44">
        <v>15.393283909999999</v>
      </c>
      <c r="F239" s="44" t="str">
        <f t="shared" si="37"/>
        <v>N/A</v>
      </c>
      <c r="G239" s="44">
        <v>14.32865608</v>
      </c>
      <c r="H239" s="44" t="str">
        <f t="shared" si="38"/>
        <v>N/A</v>
      </c>
      <c r="I239" s="12">
        <v>-5.52</v>
      </c>
      <c r="J239" s="12">
        <v>-6.92</v>
      </c>
      <c r="K239" s="45" t="s">
        <v>739</v>
      </c>
      <c r="L239" s="9" t="str">
        <f t="shared" si="39"/>
        <v>Yes</v>
      </c>
    </row>
    <row r="240" spans="1:12" x14ac:dyDescent="0.2">
      <c r="A240" s="51" t="s">
        <v>1576</v>
      </c>
      <c r="B240" s="35" t="s">
        <v>213</v>
      </c>
      <c r="C240" s="44">
        <v>0.87532392739999998</v>
      </c>
      <c r="D240" s="44" t="str">
        <f t="shared" si="36"/>
        <v>N/A</v>
      </c>
      <c r="E240" s="44">
        <v>0.98086658729999998</v>
      </c>
      <c r="F240" s="44" t="str">
        <f t="shared" si="37"/>
        <v>N/A</v>
      </c>
      <c r="G240" s="44">
        <v>1.173663755</v>
      </c>
      <c r="H240" s="44" t="str">
        <f t="shared" si="38"/>
        <v>N/A</v>
      </c>
      <c r="I240" s="12">
        <v>12.06</v>
      </c>
      <c r="J240" s="12">
        <v>19.66</v>
      </c>
      <c r="K240" s="45" t="s">
        <v>739</v>
      </c>
      <c r="L240" s="9" t="str">
        <f t="shared" si="39"/>
        <v>Yes</v>
      </c>
    </row>
    <row r="241" spans="1:12" x14ac:dyDescent="0.2">
      <c r="A241" s="51" t="s">
        <v>1577</v>
      </c>
      <c r="B241" s="35" t="s">
        <v>213</v>
      </c>
      <c r="C241" s="44">
        <v>9.7023324399999999E-2</v>
      </c>
      <c r="D241" s="44" t="str">
        <f t="shared" si="36"/>
        <v>N/A</v>
      </c>
      <c r="E241" s="44">
        <v>5.22193211E-2</v>
      </c>
      <c r="F241" s="44" t="str">
        <f t="shared" si="37"/>
        <v>N/A</v>
      </c>
      <c r="G241" s="44">
        <v>4.0644398499999998E-2</v>
      </c>
      <c r="H241" s="44" t="str">
        <f t="shared" si="38"/>
        <v>N/A</v>
      </c>
      <c r="I241" s="12">
        <v>-46.2</v>
      </c>
      <c r="J241" s="12">
        <v>-22.2</v>
      </c>
      <c r="K241" s="45" t="s">
        <v>739</v>
      </c>
      <c r="L241" s="9" t="str">
        <f t="shared" si="39"/>
        <v>Yes</v>
      </c>
    </row>
    <row r="242" spans="1:12" ht="25.5" x14ac:dyDescent="0.2">
      <c r="A242" s="4" t="s">
        <v>1402</v>
      </c>
      <c r="B242" s="35" t="s">
        <v>213</v>
      </c>
      <c r="C242" s="52">
        <v>640659749</v>
      </c>
      <c r="D242" s="44" t="str">
        <f t="shared" si="36"/>
        <v>N/A</v>
      </c>
      <c r="E242" s="52">
        <v>615549731</v>
      </c>
      <c r="F242" s="44" t="str">
        <f t="shared" si="37"/>
        <v>N/A</v>
      </c>
      <c r="G242" s="52">
        <v>651564252</v>
      </c>
      <c r="H242" s="44" t="str">
        <f t="shared" si="38"/>
        <v>N/A</v>
      </c>
      <c r="I242" s="12">
        <v>-3.92</v>
      </c>
      <c r="J242" s="12">
        <v>5.851</v>
      </c>
      <c r="K242" s="45" t="s">
        <v>739</v>
      </c>
      <c r="L242" s="9" t="str">
        <f t="shared" si="39"/>
        <v>Yes</v>
      </c>
    </row>
    <row r="243" spans="1:12" x14ac:dyDescent="0.2">
      <c r="A243" s="4" t="s">
        <v>1578</v>
      </c>
      <c r="B243" s="35" t="s">
        <v>213</v>
      </c>
      <c r="C243" s="50">
        <v>23116</v>
      </c>
      <c r="D243" s="50" t="str">
        <f t="shared" si="36"/>
        <v>N/A</v>
      </c>
      <c r="E243" s="50">
        <v>23289</v>
      </c>
      <c r="F243" s="50" t="str">
        <f t="shared" si="37"/>
        <v>N/A</v>
      </c>
      <c r="G243" s="50">
        <v>25798</v>
      </c>
      <c r="H243" s="44" t="str">
        <f t="shared" si="38"/>
        <v>N/A</v>
      </c>
      <c r="I243" s="12">
        <v>0.74839999999999995</v>
      </c>
      <c r="J243" s="12">
        <v>10.77</v>
      </c>
      <c r="K243" s="45" t="s">
        <v>739</v>
      </c>
      <c r="L243" s="9" t="str">
        <f t="shared" si="39"/>
        <v>Yes</v>
      </c>
    </row>
    <row r="244" spans="1:12" ht="25.5" x14ac:dyDescent="0.2">
      <c r="A244" s="4" t="s">
        <v>1579</v>
      </c>
      <c r="B244" s="35" t="s">
        <v>213</v>
      </c>
      <c r="C244" s="52">
        <v>27714.991737</v>
      </c>
      <c r="D244" s="44" t="str">
        <f t="shared" si="36"/>
        <v>N/A</v>
      </c>
      <c r="E244" s="52">
        <v>26430.921507999999</v>
      </c>
      <c r="F244" s="44" t="str">
        <f t="shared" si="37"/>
        <v>N/A</v>
      </c>
      <c r="G244" s="52">
        <v>25256.386231</v>
      </c>
      <c r="H244" s="44" t="str">
        <f t="shared" si="38"/>
        <v>N/A</v>
      </c>
      <c r="I244" s="12">
        <v>-4.63</v>
      </c>
      <c r="J244" s="12">
        <v>-4.4400000000000004</v>
      </c>
      <c r="K244" s="45" t="s">
        <v>739</v>
      </c>
      <c r="L244" s="9" t="str">
        <f t="shared" si="39"/>
        <v>Yes</v>
      </c>
    </row>
    <row r="245" spans="1:12" ht="25.5" x14ac:dyDescent="0.2">
      <c r="A245" s="53" t="s">
        <v>1580</v>
      </c>
      <c r="B245" s="35" t="s">
        <v>213</v>
      </c>
      <c r="C245" s="52">
        <v>18171.437113</v>
      </c>
      <c r="D245" s="44" t="str">
        <f t="shared" si="36"/>
        <v>N/A</v>
      </c>
      <c r="E245" s="52">
        <v>17615.142515</v>
      </c>
      <c r="F245" s="44" t="str">
        <f t="shared" si="37"/>
        <v>N/A</v>
      </c>
      <c r="G245" s="52">
        <v>16046.088994</v>
      </c>
      <c r="H245" s="44" t="str">
        <f t="shared" si="38"/>
        <v>N/A</v>
      </c>
      <c r="I245" s="12">
        <v>-3.06</v>
      </c>
      <c r="J245" s="12">
        <v>-8.91</v>
      </c>
      <c r="K245" s="45" t="s">
        <v>739</v>
      </c>
      <c r="L245" s="9" t="str">
        <f t="shared" si="39"/>
        <v>Yes</v>
      </c>
    </row>
    <row r="246" spans="1:12" ht="25.5" x14ac:dyDescent="0.2">
      <c r="A246" s="53" t="s">
        <v>1581</v>
      </c>
      <c r="B246" s="35" t="s">
        <v>213</v>
      </c>
      <c r="C246" s="52">
        <v>31102.427910999999</v>
      </c>
      <c r="D246" s="44" t="str">
        <f t="shared" si="36"/>
        <v>N/A</v>
      </c>
      <c r="E246" s="52">
        <v>29337.427685999999</v>
      </c>
      <c r="F246" s="44" t="str">
        <f t="shared" si="37"/>
        <v>N/A</v>
      </c>
      <c r="G246" s="52">
        <v>28616.071567999999</v>
      </c>
      <c r="H246" s="44" t="str">
        <f t="shared" si="38"/>
        <v>N/A</v>
      </c>
      <c r="I246" s="12">
        <v>-5.67</v>
      </c>
      <c r="J246" s="12">
        <v>-2.46</v>
      </c>
      <c r="K246" s="45" t="s">
        <v>739</v>
      </c>
      <c r="L246" s="9" t="str">
        <f t="shared" si="39"/>
        <v>Yes</v>
      </c>
    </row>
    <row r="247" spans="1:12" ht="25.5" x14ac:dyDescent="0.2">
      <c r="A247" s="53" t="s">
        <v>1582</v>
      </c>
      <c r="B247" s="35" t="s">
        <v>213</v>
      </c>
      <c r="C247" s="52">
        <v>17057.553671999998</v>
      </c>
      <c r="D247" s="44" t="str">
        <f t="shared" si="36"/>
        <v>N/A</v>
      </c>
      <c r="E247" s="52">
        <v>20116.651658999999</v>
      </c>
      <c r="F247" s="44" t="str">
        <f t="shared" si="37"/>
        <v>N/A</v>
      </c>
      <c r="G247" s="52">
        <v>16451.229205</v>
      </c>
      <c r="H247" s="44" t="str">
        <f t="shared" si="38"/>
        <v>N/A</v>
      </c>
      <c r="I247" s="12">
        <v>17.93</v>
      </c>
      <c r="J247" s="12">
        <v>-18.2</v>
      </c>
      <c r="K247" s="45" t="s">
        <v>739</v>
      </c>
      <c r="L247" s="9" t="str">
        <f t="shared" si="39"/>
        <v>Yes</v>
      </c>
    </row>
    <row r="248" spans="1:12" ht="25.5" x14ac:dyDescent="0.2">
      <c r="A248" s="53" t="s">
        <v>1583</v>
      </c>
      <c r="B248" s="35" t="s">
        <v>213</v>
      </c>
      <c r="C248" s="52">
        <v>11669.25</v>
      </c>
      <c r="D248" s="44" t="str">
        <f t="shared" si="36"/>
        <v>N/A</v>
      </c>
      <c r="E248" s="52">
        <v>2392.6</v>
      </c>
      <c r="F248" s="44" t="str">
        <f t="shared" si="37"/>
        <v>N/A</v>
      </c>
      <c r="G248" s="52">
        <v>4133.8333333</v>
      </c>
      <c r="H248" s="44" t="str">
        <f t="shared" si="38"/>
        <v>N/A</v>
      </c>
      <c r="I248" s="12">
        <v>-79.5</v>
      </c>
      <c r="J248" s="12">
        <v>72.78</v>
      </c>
      <c r="K248" s="45" t="s">
        <v>739</v>
      </c>
      <c r="L248" s="9" t="str">
        <f t="shared" si="39"/>
        <v>No</v>
      </c>
    </row>
    <row r="249" spans="1:12" ht="25.5" x14ac:dyDescent="0.2">
      <c r="A249" s="46" t="s">
        <v>1584</v>
      </c>
      <c r="B249" s="35" t="s">
        <v>213</v>
      </c>
      <c r="C249" s="44">
        <v>8.3561975614000001</v>
      </c>
      <c r="D249" s="44" t="str">
        <f t="shared" si="36"/>
        <v>N/A</v>
      </c>
      <c r="E249" s="44">
        <v>7.8372184587999998</v>
      </c>
      <c r="F249" s="44" t="str">
        <f t="shared" si="37"/>
        <v>N/A</v>
      </c>
      <c r="G249" s="44">
        <v>8.0324811392999997</v>
      </c>
      <c r="H249" s="44" t="str">
        <f t="shared" si="38"/>
        <v>N/A</v>
      </c>
      <c r="I249" s="12">
        <v>-6.21</v>
      </c>
      <c r="J249" s="12">
        <v>2.4910000000000001</v>
      </c>
      <c r="K249" s="45" t="s">
        <v>739</v>
      </c>
      <c r="L249" s="9" t="str">
        <f t="shared" si="39"/>
        <v>Yes</v>
      </c>
    </row>
    <row r="250" spans="1:12" ht="25.5" x14ac:dyDescent="0.2">
      <c r="A250" s="51" t="s">
        <v>1585</v>
      </c>
      <c r="B250" s="35" t="s">
        <v>213</v>
      </c>
      <c r="C250" s="44">
        <v>7.9850271912000004</v>
      </c>
      <c r="D250" s="44" t="str">
        <f t="shared" si="36"/>
        <v>N/A</v>
      </c>
      <c r="E250" s="44">
        <v>7.1908059369000004</v>
      </c>
      <c r="F250" s="44" t="str">
        <f t="shared" si="37"/>
        <v>N/A</v>
      </c>
      <c r="G250" s="44">
        <v>7.9712233822999998</v>
      </c>
      <c r="H250" s="44" t="str">
        <f t="shared" si="38"/>
        <v>N/A</v>
      </c>
      <c r="I250" s="12">
        <v>-9.9499999999999993</v>
      </c>
      <c r="J250" s="12">
        <v>10.85</v>
      </c>
      <c r="K250" s="45" t="s">
        <v>739</v>
      </c>
      <c r="L250" s="9" t="str">
        <f t="shared" si="39"/>
        <v>Yes</v>
      </c>
    </row>
    <row r="251" spans="1:12" ht="25.5" x14ac:dyDescent="0.2">
      <c r="A251" s="51" t="s">
        <v>1586</v>
      </c>
      <c r="B251" s="35" t="s">
        <v>213</v>
      </c>
      <c r="C251" s="44">
        <v>13.359536163</v>
      </c>
      <c r="D251" s="44" t="str">
        <f t="shared" si="36"/>
        <v>N/A</v>
      </c>
      <c r="E251" s="44">
        <v>12.354175230999999</v>
      </c>
      <c r="F251" s="44" t="str">
        <f t="shared" si="37"/>
        <v>N/A</v>
      </c>
      <c r="G251" s="44">
        <v>11.636258362</v>
      </c>
      <c r="H251" s="44" t="str">
        <f t="shared" si="38"/>
        <v>N/A</v>
      </c>
      <c r="I251" s="12">
        <v>-7.53</v>
      </c>
      <c r="J251" s="12">
        <v>-5.81</v>
      </c>
      <c r="K251" s="45" t="s">
        <v>739</v>
      </c>
      <c r="L251" s="9" t="str">
        <f t="shared" si="39"/>
        <v>Yes</v>
      </c>
    </row>
    <row r="252" spans="1:12" ht="25.5" x14ac:dyDescent="0.2">
      <c r="A252" s="51" t="s">
        <v>1587</v>
      </c>
      <c r="B252" s="35" t="s">
        <v>213</v>
      </c>
      <c r="C252" s="44">
        <v>0.67952778579999995</v>
      </c>
      <c r="D252" s="44" t="str">
        <f t="shared" si="36"/>
        <v>N/A</v>
      </c>
      <c r="E252" s="44">
        <v>0.78543776060000003</v>
      </c>
      <c r="F252" s="44" t="str">
        <f t="shared" si="37"/>
        <v>N/A</v>
      </c>
      <c r="G252" s="44">
        <v>1.0409050679</v>
      </c>
      <c r="H252" s="44" t="str">
        <f t="shared" si="38"/>
        <v>N/A</v>
      </c>
      <c r="I252" s="12">
        <v>15.59</v>
      </c>
      <c r="J252" s="12">
        <v>32.53</v>
      </c>
      <c r="K252" s="45" t="s">
        <v>739</v>
      </c>
      <c r="L252" s="9" t="str">
        <f t="shared" si="39"/>
        <v>No</v>
      </c>
    </row>
    <row r="253" spans="1:12" ht="25.5" x14ac:dyDescent="0.2">
      <c r="A253" s="51" t="s">
        <v>1588</v>
      </c>
      <c r="B253" s="35" t="s">
        <v>213</v>
      </c>
      <c r="C253" s="44">
        <v>4.6571195699999998E-2</v>
      </c>
      <c r="D253" s="44" t="str">
        <f t="shared" si="36"/>
        <v>N/A</v>
      </c>
      <c r="E253" s="44">
        <v>1.8649757600000001E-2</v>
      </c>
      <c r="F253" s="44" t="str">
        <f t="shared" si="37"/>
        <v>N/A</v>
      </c>
      <c r="G253" s="44">
        <v>2.21696719E-2</v>
      </c>
      <c r="H253" s="44" t="str">
        <f t="shared" si="38"/>
        <v>N/A</v>
      </c>
      <c r="I253" s="12">
        <v>-60</v>
      </c>
      <c r="J253" s="12">
        <v>18.87</v>
      </c>
      <c r="K253" s="45" t="s">
        <v>739</v>
      </c>
      <c r="L253" s="9" t="str">
        <f t="shared" si="39"/>
        <v>Yes</v>
      </c>
    </row>
    <row r="254" spans="1:12" x14ac:dyDescent="0.2">
      <c r="A254" s="167" t="s">
        <v>1647</v>
      </c>
      <c r="B254" s="168"/>
      <c r="C254" s="168"/>
      <c r="D254" s="168"/>
      <c r="E254" s="168"/>
      <c r="F254" s="168"/>
      <c r="G254" s="168"/>
      <c r="H254" s="168"/>
      <c r="I254" s="168"/>
      <c r="J254" s="168"/>
      <c r="K254" s="168"/>
      <c r="L254" s="169"/>
    </row>
    <row r="255" spans="1:12" x14ac:dyDescent="0.2">
      <c r="A255" s="157" t="s">
        <v>1645</v>
      </c>
      <c r="B255" s="158"/>
      <c r="C255" s="158"/>
      <c r="D255" s="158"/>
      <c r="E255" s="158"/>
      <c r="F255" s="158"/>
      <c r="G255" s="158"/>
      <c r="H255" s="158"/>
      <c r="I255" s="158"/>
      <c r="J255" s="158"/>
      <c r="K255" s="158"/>
      <c r="L255" s="159"/>
    </row>
    <row r="256" spans="1:12" s="21" customFormat="1" x14ac:dyDescent="0.2">
      <c r="A256" s="160" t="s">
        <v>1743</v>
      </c>
      <c r="B256" s="160"/>
      <c r="C256" s="160"/>
      <c r="D256" s="160"/>
      <c r="E256" s="160"/>
      <c r="F256" s="160"/>
      <c r="G256" s="160"/>
      <c r="H256" s="160"/>
      <c r="I256" s="160"/>
      <c r="J256" s="160"/>
      <c r="K256" s="160"/>
      <c r="L256" s="161"/>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26" t="s">
        <v>341</v>
      </c>
      <c r="B6" s="9" t="s">
        <v>213</v>
      </c>
      <c r="C6" s="27">
        <v>7</v>
      </c>
      <c r="D6" s="9" t="s">
        <v>213</v>
      </c>
      <c r="E6" s="27">
        <v>7</v>
      </c>
      <c r="F6" s="9" t="s">
        <v>213</v>
      </c>
      <c r="G6" s="27">
        <v>7</v>
      </c>
      <c r="H6" s="9" t="s">
        <v>213</v>
      </c>
      <c r="I6" s="10" t="s">
        <v>213</v>
      </c>
      <c r="J6" s="10" t="s">
        <v>213</v>
      </c>
      <c r="K6" s="9" t="s">
        <v>213</v>
      </c>
    </row>
    <row r="7" spans="1:11" s="28" customFormat="1" x14ac:dyDescent="0.2">
      <c r="A7" s="29" t="s">
        <v>301</v>
      </c>
      <c r="B7" s="30" t="s">
        <v>213</v>
      </c>
      <c r="C7" s="31">
        <v>144126</v>
      </c>
      <c r="D7" s="32" t="str">
        <f>IF($B7="N/A","N/A",IF(C7&gt;15,"No",IF(C7&lt;-15,"No","Yes")))</f>
        <v>N/A</v>
      </c>
      <c r="E7" s="31">
        <v>158490</v>
      </c>
      <c r="F7" s="32" t="str">
        <f>IF($B7="N/A","N/A",IF(E7&gt;15,"No",IF(E7&lt;-15,"No","Yes")))</f>
        <v>N/A</v>
      </c>
      <c r="G7" s="31">
        <v>182771</v>
      </c>
      <c r="H7" s="32" t="str">
        <f>IF($B7="N/A","N/A",IF(G7&gt;15,"No",IF(G7&lt;-15,"No","Yes")))</f>
        <v>N/A</v>
      </c>
      <c r="I7" s="33">
        <v>9.9659999999999993</v>
      </c>
      <c r="J7" s="33">
        <v>15.32</v>
      </c>
      <c r="K7" s="32" t="str">
        <f t="shared" ref="K7:K24" si="0">IF(J7="Div by 0", "N/A", IF(J7="N/A","N/A", IF(J7&gt;30, "No", IF(J7&lt;-30, "No", "Yes"))))</f>
        <v>Yes</v>
      </c>
    </row>
    <row r="8" spans="1:11" x14ac:dyDescent="0.2">
      <c r="A8" s="26" t="s">
        <v>361</v>
      </c>
      <c r="B8" s="30" t="s">
        <v>213</v>
      </c>
      <c r="C8" s="34">
        <v>50.793056075999999</v>
      </c>
      <c r="D8" s="32" t="str">
        <f>IF($B8="N/A","N/A",IF(C8&gt;15,"No",IF(C8&lt;-15,"No","Yes")))</f>
        <v>N/A</v>
      </c>
      <c r="E8" s="34">
        <v>55.507603003</v>
      </c>
      <c r="F8" s="32" t="str">
        <f>IF($B8="N/A","N/A",IF(E8&gt;15,"No",IF(E8&lt;-15,"No","Yes")))</f>
        <v>N/A</v>
      </c>
      <c r="G8" s="34">
        <v>57.318721240999999</v>
      </c>
      <c r="H8" s="32" t="str">
        <f>IF($B8="N/A","N/A",IF(G8&gt;15,"No",IF(G8&lt;-15,"No","Yes")))</f>
        <v>N/A</v>
      </c>
      <c r="I8" s="33">
        <v>9.282</v>
      </c>
      <c r="J8" s="33">
        <v>3.2629999999999999</v>
      </c>
      <c r="K8" s="32" t="str">
        <f t="shared" si="0"/>
        <v>Yes</v>
      </c>
    </row>
    <row r="9" spans="1:11" x14ac:dyDescent="0.2">
      <c r="A9" s="26" t="s">
        <v>302</v>
      </c>
      <c r="B9" s="35" t="s">
        <v>213</v>
      </c>
      <c r="C9" s="9">
        <v>49.206943924000001</v>
      </c>
      <c r="D9" s="9" t="str">
        <f>IF($B9="N/A","N/A",IF(C9&gt;15,"No",IF(C9&lt;-15,"No","Yes")))</f>
        <v>N/A</v>
      </c>
      <c r="E9" s="9">
        <v>44.492396997</v>
      </c>
      <c r="F9" s="9" t="str">
        <f>IF($B9="N/A","N/A",IF(E9&gt;15,"No",IF(E9&lt;-15,"No","Yes")))</f>
        <v>N/A</v>
      </c>
      <c r="G9" s="9">
        <v>42.681278759000001</v>
      </c>
      <c r="H9" s="9" t="str">
        <f>IF($B9="N/A","N/A",IF(G9&gt;15,"No",IF(G9&lt;-15,"No","Yes")))</f>
        <v>N/A</v>
      </c>
      <c r="I9" s="10">
        <v>-9.58</v>
      </c>
      <c r="J9" s="10">
        <v>-4.07</v>
      </c>
      <c r="K9" s="9" t="str">
        <f t="shared" si="0"/>
        <v>Yes</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6" t="s">
        <v>817</v>
      </c>
      <c r="B11" s="35" t="s">
        <v>214</v>
      </c>
      <c r="C11" s="9">
        <v>99.992367788999999</v>
      </c>
      <c r="D11" s="9" t="str">
        <f>IF(OR($B11="N/A",$C11="N/A"),"N/A",IF(C11&gt;100,"No",IF(C11&lt;95,"No","Yes")))</f>
        <v>Yes</v>
      </c>
      <c r="E11" s="9">
        <v>99.343176225999997</v>
      </c>
      <c r="F11" s="9" t="str">
        <f>IF(OR($B11="N/A",$E11="N/A"),"N/A",IF(E11&gt;100,"No",IF(E11&lt;95,"No","Yes")))</f>
        <v>Yes</v>
      </c>
      <c r="G11" s="9">
        <v>99.681568738999999</v>
      </c>
      <c r="H11" s="9" t="str">
        <f>IF($B11="N/A","N/A",IF(G11&gt;100,"No",IF(G11&lt;95,"No","Yes")))</f>
        <v>Yes</v>
      </c>
      <c r="I11" s="10">
        <v>-0.64900000000000002</v>
      </c>
      <c r="J11" s="10">
        <v>0.34060000000000001</v>
      </c>
      <c r="K11" s="9" t="str">
        <f t="shared" si="0"/>
        <v>Yes</v>
      </c>
    </row>
    <row r="12" spans="1:11" x14ac:dyDescent="0.2">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6" t="s">
        <v>818</v>
      </c>
      <c r="B13" s="35" t="s">
        <v>214</v>
      </c>
      <c r="C13" s="9">
        <v>98.610243814</v>
      </c>
      <c r="D13" s="9" t="str">
        <f t="shared" si="1"/>
        <v>Yes</v>
      </c>
      <c r="E13" s="9">
        <v>97.169537509999998</v>
      </c>
      <c r="F13" s="9" t="str">
        <f t="shared" si="2"/>
        <v>Yes</v>
      </c>
      <c r="G13" s="9">
        <v>97.240262404999996</v>
      </c>
      <c r="H13" s="9" t="str">
        <f t="shared" si="3"/>
        <v>Yes</v>
      </c>
      <c r="I13" s="10">
        <v>-1.46</v>
      </c>
      <c r="J13" s="10">
        <v>7.2800000000000004E-2</v>
      </c>
      <c r="K13" s="9" t="str">
        <f t="shared" si="0"/>
        <v>Yes</v>
      </c>
    </row>
    <row r="14" spans="1:11" x14ac:dyDescent="0.2">
      <c r="A14" s="29" t="s">
        <v>305</v>
      </c>
      <c r="B14" s="35" t="s">
        <v>213</v>
      </c>
      <c r="C14" s="36">
        <v>73206</v>
      </c>
      <c r="D14" s="9" t="str">
        <f>IF($B14="N/A","N/A",IF(C14&gt;15,"No",IF(C14&lt;-15,"No","Yes")))</f>
        <v>N/A</v>
      </c>
      <c r="E14" s="36">
        <v>87974</v>
      </c>
      <c r="F14" s="9" t="str">
        <f>IF($B14="N/A","N/A",IF(E14&gt;15,"No",IF(E14&lt;-15,"No","Yes")))</f>
        <v>N/A</v>
      </c>
      <c r="G14" s="36">
        <v>104762</v>
      </c>
      <c r="H14" s="9" t="str">
        <f>IF($B14="N/A","N/A",IF(G14&gt;15,"No",IF(G14&lt;-15,"No","Yes")))</f>
        <v>N/A</v>
      </c>
      <c r="I14" s="10">
        <v>20.170000000000002</v>
      </c>
      <c r="J14" s="10">
        <v>19.079999999999998</v>
      </c>
      <c r="K14" s="9" t="str">
        <f t="shared" si="0"/>
        <v>Yes</v>
      </c>
    </row>
    <row r="15" spans="1:11" x14ac:dyDescent="0.2">
      <c r="A15" s="26" t="s">
        <v>435</v>
      </c>
      <c r="B15" s="35" t="s">
        <v>215</v>
      </c>
      <c r="C15" s="9">
        <v>14.993306560000001</v>
      </c>
      <c r="D15" s="9" t="str">
        <f>IF($B15="N/A","N/A",IF(C15&gt;20,"No",IF(C15&lt;5,"No","Yes")))</f>
        <v>Yes</v>
      </c>
      <c r="E15" s="9">
        <v>30.534021415000002</v>
      </c>
      <c r="F15" s="9" t="str">
        <f>IF($B15="N/A","N/A",IF(E15&gt;20,"No",IF(E15&lt;5,"No","Yes")))</f>
        <v>No</v>
      </c>
      <c r="G15" s="9">
        <v>39.509554991000002</v>
      </c>
      <c r="H15" s="9" t="str">
        <f>IF($B15="N/A","N/A",IF(G15&gt;20,"No",IF(G15&lt;5,"No","Yes")))</f>
        <v>No</v>
      </c>
      <c r="I15" s="10">
        <v>103.7</v>
      </c>
      <c r="J15" s="10">
        <v>29.4</v>
      </c>
      <c r="K15" s="9" t="str">
        <f t="shared" si="0"/>
        <v>Yes</v>
      </c>
    </row>
    <row r="16" spans="1:11" x14ac:dyDescent="0.2">
      <c r="A16" s="26" t="s">
        <v>436</v>
      </c>
      <c r="B16" s="35" t="s">
        <v>213</v>
      </c>
      <c r="C16" s="9">
        <v>85.006693440000006</v>
      </c>
      <c r="D16" s="9" t="str">
        <f>IF($B16="N/A","N/A",IF(C16&gt;15,"No",IF(C16&lt;-15,"No","Yes")))</f>
        <v>N/A</v>
      </c>
      <c r="E16" s="9">
        <v>69.465978585000002</v>
      </c>
      <c r="F16" s="9" t="str">
        <f>IF($B16="N/A","N/A",IF(E16&gt;15,"No",IF(E16&lt;-15,"No","Yes")))</f>
        <v>N/A</v>
      </c>
      <c r="G16" s="9">
        <v>60.490445008999998</v>
      </c>
      <c r="H16" s="9" t="str">
        <f>IF($B16="N/A","N/A",IF(G16&gt;15,"No",IF(G16&lt;-15,"No","Yes")))</f>
        <v>N/A</v>
      </c>
      <c r="I16" s="10">
        <v>-18.3</v>
      </c>
      <c r="J16" s="10">
        <v>-12.9</v>
      </c>
      <c r="K16" s="9" t="str">
        <f t="shared" si="0"/>
        <v>Yes</v>
      </c>
    </row>
    <row r="17" spans="1:11" x14ac:dyDescent="0.2">
      <c r="A17" s="26" t="s">
        <v>437</v>
      </c>
      <c r="B17" s="35" t="s">
        <v>213</v>
      </c>
      <c r="C17" s="9">
        <v>3.2934458923999999</v>
      </c>
      <c r="D17" s="9" t="str">
        <f>IF($B17="N/A","N/A",IF(C17&gt;15,"No",IF(C17&lt;-15,"No","Yes")))</f>
        <v>N/A</v>
      </c>
      <c r="E17" s="9">
        <v>55.545956760000003</v>
      </c>
      <c r="F17" s="9" t="str">
        <f>IF($B17="N/A","N/A",IF(E17&gt;15,"No",IF(E17&lt;-15,"No","Yes")))</f>
        <v>N/A</v>
      </c>
      <c r="G17" s="9">
        <v>7.0789026555000003</v>
      </c>
      <c r="H17" s="9" t="str">
        <f>IF($B17="N/A","N/A",IF(G17&gt;15,"No",IF(G17&lt;-15,"No","Yes")))</f>
        <v>N/A</v>
      </c>
      <c r="I17" s="10">
        <v>1587</v>
      </c>
      <c r="J17" s="10">
        <v>-87.3</v>
      </c>
      <c r="K17" s="9" t="str">
        <f t="shared" si="0"/>
        <v>No</v>
      </c>
    </row>
    <row r="18" spans="1:11" x14ac:dyDescent="0.2">
      <c r="A18" s="26" t="s">
        <v>819</v>
      </c>
      <c r="B18" s="35" t="s">
        <v>213</v>
      </c>
      <c r="C18" s="96">
        <v>7517.2845292000002</v>
      </c>
      <c r="D18" s="9" t="str">
        <f>IF($B18="N/A","N/A",IF(C18&gt;15,"No",IF(C18&lt;-15,"No","Yes")))</f>
        <v>N/A</v>
      </c>
      <c r="E18" s="96">
        <v>8755.0017189999999</v>
      </c>
      <c r="F18" s="9" t="str">
        <f>IF($B18="N/A","N/A",IF(E18&gt;15,"No",IF(E18&lt;-15,"No","Yes")))</f>
        <v>N/A</v>
      </c>
      <c r="G18" s="96">
        <v>5139.0403182</v>
      </c>
      <c r="H18" s="9" t="str">
        <f>IF($B18="N/A","N/A",IF(G18&gt;15,"No",IF(G18&lt;-15,"No","Yes")))</f>
        <v>N/A</v>
      </c>
      <c r="I18" s="10">
        <v>16.46</v>
      </c>
      <c r="J18" s="10">
        <v>-41.3</v>
      </c>
      <c r="K18" s="9" t="str">
        <f t="shared" si="0"/>
        <v>No</v>
      </c>
    </row>
    <row r="19" spans="1:11" x14ac:dyDescent="0.2">
      <c r="A19" s="3" t="s">
        <v>306</v>
      </c>
      <c r="B19" s="35" t="s">
        <v>213</v>
      </c>
      <c r="C19" s="36">
        <v>1935</v>
      </c>
      <c r="D19" s="35" t="s">
        <v>213</v>
      </c>
      <c r="E19" s="36">
        <v>687</v>
      </c>
      <c r="F19" s="35" t="s">
        <v>213</v>
      </c>
      <c r="G19" s="36">
        <v>278</v>
      </c>
      <c r="H19" s="9" t="str">
        <f>IF($B19="N/A","N/A",IF(G19&gt;15,"No",IF(G19&lt;-15,"No","Yes")))</f>
        <v>N/A</v>
      </c>
      <c r="I19" s="10">
        <v>-64.5</v>
      </c>
      <c r="J19" s="10">
        <v>-59.5</v>
      </c>
      <c r="K19" s="9" t="str">
        <f t="shared" si="0"/>
        <v>No</v>
      </c>
    </row>
    <row r="20" spans="1:11" x14ac:dyDescent="0.2">
      <c r="A20" s="3" t="s">
        <v>346</v>
      </c>
      <c r="B20" s="35" t="s">
        <v>213</v>
      </c>
      <c r="C20" s="8">
        <v>1.3425752467000001</v>
      </c>
      <c r="D20" s="35" t="s">
        <v>213</v>
      </c>
      <c r="E20" s="8">
        <v>0.43346583379999998</v>
      </c>
      <c r="F20" s="35" t="s">
        <v>213</v>
      </c>
      <c r="G20" s="8">
        <v>0.15210290470000001</v>
      </c>
      <c r="H20" s="9" t="str">
        <f>IF($B20="N/A","N/A",IF(G20&gt;15,"No",IF(G20&lt;-15,"No","Yes")))</f>
        <v>N/A</v>
      </c>
      <c r="I20" s="10">
        <v>-67.7</v>
      </c>
      <c r="J20" s="10">
        <v>-64.900000000000006</v>
      </c>
      <c r="K20" s="9" t="str">
        <f t="shared" si="0"/>
        <v>No</v>
      </c>
    </row>
    <row r="21" spans="1:11" ht="25.5" x14ac:dyDescent="0.2">
      <c r="A21" s="3" t="s">
        <v>820</v>
      </c>
      <c r="B21" s="35" t="s">
        <v>213</v>
      </c>
      <c r="C21" s="37">
        <v>7705.0372092999996</v>
      </c>
      <c r="D21" s="9" t="str">
        <f>IF($B21="N/A","N/A",IF(C21&gt;60,"No",IF(C21&lt;15,"No","Yes")))</f>
        <v>N/A</v>
      </c>
      <c r="E21" s="37">
        <v>17210.569141</v>
      </c>
      <c r="F21" s="9" t="str">
        <f>IF($B21="N/A","N/A",IF(E21&gt;60,"No",IF(E21&lt;15,"No","Yes")))</f>
        <v>N/A</v>
      </c>
      <c r="G21" s="37">
        <v>15184.690646999999</v>
      </c>
      <c r="H21" s="9" t="str">
        <f>IF($B21="N/A","N/A",IF(G21&gt;60,"No",IF(G21&lt;15,"No","Yes")))</f>
        <v>N/A</v>
      </c>
      <c r="I21" s="10">
        <v>123.4</v>
      </c>
      <c r="J21" s="10">
        <v>-11.8</v>
      </c>
      <c r="K21" s="9" t="str">
        <f t="shared" si="0"/>
        <v>Yes</v>
      </c>
    </row>
    <row r="22" spans="1:11" x14ac:dyDescent="0.2">
      <c r="A22" s="3" t="s">
        <v>821</v>
      </c>
      <c r="B22" s="35" t="s">
        <v>217</v>
      </c>
      <c r="C22" s="36">
        <v>11</v>
      </c>
      <c r="D22" s="9" t="str">
        <f>IF($B22="N/A","N/A",IF(C22="N/A","N/A",IF(C22=0,"Yes","No")))</f>
        <v>No</v>
      </c>
      <c r="E22" s="36">
        <v>11</v>
      </c>
      <c r="F22" s="9" t="str">
        <f>IF($B22="N/A","N/A",IF(E22="N/A","N/A",IF(E22=0,"Yes","No")))</f>
        <v>No</v>
      </c>
      <c r="G22" s="36">
        <v>11</v>
      </c>
      <c r="H22" s="9" t="str">
        <f>IF($B22="N/A","N/A",IF(G22=0,"Yes","No"))</f>
        <v>No</v>
      </c>
      <c r="I22" s="10">
        <v>0</v>
      </c>
      <c r="J22" s="10">
        <v>100</v>
      </c>
      <c r="K22" s="9" t="str">
        <f t="shared" si="0"/>
        <v>No</v>
      </c>
    </row>
    <row r="23" spans="1:11" x14ac:dyDescent="0.2">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5" t="s">
        <v>217</v>
      </c>
      <c r="C24" s="96">
        <v>0</v>
      </c>
      <c r="D24" s="9" t="str">
        <f>IF($B24="N/A","N/A",IF(C24="N/A","N/A",IF(C24=0,"Yes","No")))</f>
        <v>Yes</v>
      </c>
      <c r="E24" s="96">
        <v>0</v>
      </c>
      <c r="F24" s="9" t="str">
        <f t="shared" si="4"/>
        <v>Yes</v>
      </c>
      <c r="G24" s="96">
        <v>0</v>
      </c>
      <c r="H24" s="9" t="str">
        <f t="shared" si="5"/>
        <v>Yes</v>
      </c>
      <c r="I24" s="10" t="s">
        <v>1747</v>
      </c>
      <c r="J24" s="10" t="s">
        <v>1747</v>
      </c>
      <c r="K24" s="9" t="str">
        <f t="shared" si="0"/>
        <v>N/A</v>
      </c>
    </row>
    <row r="25" spans="1:11" s="123" customFormat="1" x14ac:dyDescent="0.2">
      <c r="A25" s="118" t="s">
        <v>1647</v>
      </c>
      <c r="B25" s="119"/>
      <c r="C25" s="120"/>
      <c r="D25" s="121"/>
      <c r="E25" s="120"/>
      <c r="F25" s="121"/>
      <c r="G25" s="120"/>
      <c r="H25" s="121"/>
      <c r="I25" s="122"/>
      <c r="J25" s="122"/>
      <c r="K25" s="121"/>
    </row>
    <row r="26" spans="1:11" ht="16.5" customHeight="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62230</v>
      </c>
      <c r="D6" s="9" t="str">
        <f>IF($B6="N/A","N/A",IF(C6&gt;15,"No",IF(C6&lt;-15,"No","Yes")))</f>
        <v>N/A</v>
      </c>
      <c r="E6" s="36">
        <v>61112</v>
      </c>
      <c r="F6" s="9" t="str">
        <f>IF($B6="N/A","N/A",IF(E6&gt;15,"No",IF(E6&lt;-15,"No","Yes")))</f>
        <v>N/A</v>
      </c>
      <c r="G6" s="36">
        <v>63371</v>
      </c>
      <c r="H6" s="9" t="str">
        <f>IF($B6="N/A","N/A",IF(G6&gt;15,"No",IF(G6&lt;-15,"No","Yes")))</f>
        <v>N/A</v>
      </c>
      <c r="I6" s="10">
        <v>-1.8</v>
      </c>
      <c r="J6" s="10">
        <v>3.6960000000000002</v>
      </c>
      <c r="K6" s="9" t="str">
        <f t="shared" ref="K6:K36" si="0">IF(J6="Div by 0", "N/A", IF(J6="N/A","N/A", IF(J6&gt;30, "No", IF(J6&lt;-30, "No", "Yes"))))</f>
        <v>Yes</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1747</v>
      </c>
      <c r="J8" s="10" t="s">
        <v>1747</v>
      </c>
      <c r="K8" s="9" t="str">
        <f t="shared" si="0"/>
        <v>N/A</v>
      </c>
    </row>
    <row r="9" spans="1:11" x14ac:dyDescent="0.2">
      <c r="A9" s="110" t="s">
        <v>824</v>
      </c>
      <c r="B9" s="35" t="s">
        <v>218</v>
      </c>
      <c r="C9" s="96">
        <v>6486.7447694000002</v>
      </c>
      <c r="D9" s="9" t="str">
        <f>IF($B9="N/A","N/A",IF(C9&gt;7000,"No",IF(C9&lt;2000,"No","Yes")))</f>
        <v>Yes</v>
      </c>
      <c r="E9" s="96">
        <v>10741.657694</v>
      </c>
      <c r="F9" s="9" t="str">
        <f>IF($B9="N/A","N/A",IF(E9&gt;7000,"No",IF(E9&lt;2000,"No","Yes")))</f>
        <v>No</v>
      </c>
      <c r="G9" s="96">
        <v>14861.152704</v>
      </c>
      <c r="H9" s="9" t="str">
        <f>IF($B9="N/A","N/A",IF(G9&gt;7000,"No",IF(G9&lt;2000,"No","Yes")))</f>
        <v>No</v>
      </c>
      <c r="I9" s="10">
        <v>65.59</v>
      </c>
      <c r="J9" s="10">
        <v>38.35</v>
      </c>
      <c r="K9" s="9" t="str">
        <f t="shared" si="0"/>
        <v>No</v>
      </c>
    </row>
    <row r="10" spans="1:11" x14ac:dyDescent="0.2">
      <c r="A10" s="110" t="s">
        <v>825</v>
      </c>
      <c r="B10" s="35" t="s">
        <v>213</v>
      </c>
      <c r="C10" s="96">
        <v>1158.2873540000001</v>
      </c>
      <c r="D10" s="9" t="str">
        <f>IF($B10="N/A","N/A",IF(C10&gt;15,"No",IF(C10&lt;-15,"No","Yes")))</f>
        <v>N/A</v>
      </c>
      <c r="E10" s="96">
        <v>1845.8369173999999</v>
      </c>
      <c r="F10" s="9" t="str">
        <f>IF($B10="N/A","N/A",IF(E10&gt;15,"No",IF(E10&lt;-15,"No","Yes")))</f>
        <v>N/A</v>
      </c>
      <c r="G10" s="96">
        <v>2515.3579046999998</v>
      </c>
      <c r="H10" s="9" t="str">
        <f>IF($B10="N/A","N/A",IF(G10&gt;15,"No",IF(G10&lt;-15,"No","Yes")))</f>
        <v>N/A</v>
      </c>
      <c r="I10" s="10">
        <v>59.36</v>
      </c>
      <c r="J10" s="10">
        <v>36.270000000000003</v>
      </c>
      <c r="K10" s="9" t="str">
        <f t="shared" si="0"/>
        <v>No</v>
      </c>
    </row>
    <row r="11" spans="1:11" x14ac:dyDescent="0.2">
      <c r="A11" s="110" t="s">
        <v>309</v>
      </c>
      <c r="B11" s="35" t="s">
        <v>219</v>
      </c>
      <c r="C11" s="9">
        <v>1.7965611441</v>
      </c>
      <c r="D11" s="9" t="str">
        <f>IF($B11="N/A","N/A",IF(C11&gt;10,"No",IF(C11&lt;=0,"No","Yes")))</f>
        <v>Yes</v>
      </c>
      <c r="E11" s="9">
        <v>2.1845136798000002</v>
      </c>
      <c r="F11" s="9" t="str">
        <f>IF($B11="N/A","N/A",IF(E11&gt;10,"No",IF(E11&lt;=0,"No","Yes")))</f>
        <v>Yes</v>
      </c>
      <c r="G11" s="9">
        <v>4.3174322639999998</v>
      </c>
      <c r="H11" s="9" t="str">
        <f>IF($B11="N/A","N/A",IF(G11&gt;10,"No",IF(G11&lt;=0,"No","Yes")))</f>
        <v>Yes</v>
      </c>
      <c r="I11" s="10">
        <v>21.59</v>
      </c>
      <c r="J11" s="10">
        <v>97.64</v>
      </c>
      <c r="K11" s="9" t="str">
        <f t="shared" si="0"/>
        <v>No</v>
      </c>
    </row>
    <row r="12" spans="1:11" x14ac:dyDescent="0.2">
      <c r="A12" s="110" t="s">
        <v>826</v>
      </c>
      <c r="B12" s="35" t="s">
        <v>213</v>
      </c>
      <c r="C12" s="96">
        <v>5439.6690519000003</v>
      </c>
      <c r="D12" s="9" t="str">
        <f>IF($B12="N/A","N/A",IF(C12&gt;15,"No",IF(C12&lt;-15,"No","Yes")))</f>
        <v>N/A</v>
      </c>
      <c r="E12" s="96">
        <v>5534.3513108999996</v>
      </c>
      <c r="F12" s="9" t="str">
        <f>IF($B12="N/A","N/A",IF(E12&gt;15,"No",IF(E12&lt;-15,"No","Yes")))</f>
        <v>N/A</v>
      </c>
      <c r="G12" s="96">
        <v>6264.5343567</v>
      </c>
      <c r="H12" s="9" t="str">
        <f>IF($B12="N/A","N/A",IF(G12&gt;15,"No",IF(G12&lt;-15,"No","Yes")))</f>
        <v>N/A</v>
      </c>
      <c r="I12" s="10">
        <v>1.7410000000000001</v>
      </c>
      <c r="J12" s="10">
        <v>13.19</v>
      </c>
      <c r="K12" s="9" t="str">
        <f t="shared" si="0"/>
        <v>Yes</v>
      </c>
    </row>
    <row r="13" spans="1:11" x14ac:dyDescent="0.2">
      <c r="A13" s="110" t="s">
        <v>310</v>
      </c>
      <c r="B13" s="35" t="s">
        <v>214</v>
      </c>
      <c r="C13" s="8">
        <v>99.988751406000006</v>
      </c>
      <c r="D13" s="9" t="str">
        <f>IF($B13="N/A","N/A",IF(C13&gt;100,"No",IF(C13&lt;95,"No","Yes")))</f>
        <v>Yes</v>
      </c>
      <c r="E13" s="8">
        <v>99.986909280999996</v>
      </c>
      <c r="F13" s="9" t="str">
        <f>IF($B13="N/A","N/A",IF(E13&gt;100,"No",IF(E13&lt;95,"No","Yes")))</f>
        <v>Yes</v>
      </c>
      <c r="G13" s="8">
        <v>99.973173849000005</v>
      </c>
      <c r="H13" s="9" t="str">
        <f>IF($B13="N/A","N/A",IF(G13&gt;100,"No",IF(G13&lt;95,"No","Yes")))</f>
        <v>Yes</v>
      </c>
      <c r="I13" s="10">
        <v>-2E-3</v>
      </c>
      <c r="J13" s="10">
        <v>-1.4E-2</v>
      </c>
      <c r="K13" s="9" t="str">
        <f t="shared" si="0"/>
        <v>Yes</v>
      </c>
    </row>
    <row r="14" spans="1:11" x14ac:dyDescent="0.2">
      <c r="A14" s="110" t="s">
        <v>827</v>
      </c>
      <c r="B14" s="35" t="s">
        <v>220</v>
      </c>
      <c r="C14" s="8">
        <v>1.2570271443000001</v>
      </c>
      <c r="D14" s="9" t="str">
        <f>IF($B14="N/A","N/A",IF(C14&gt;1,"Yes","No"))</f>
        <v>Yes</v>
      </c>
      <c r="E14" s="8">
        <v>1.2820764598000001</v>
      </c>
      <c r="F14" s="9" t="str">
        <f>IF($B14="N/A","N/A",IF(E14&gt;1,"Yes","No"))</f>
        <v>Yes</v>
      </c>
      <c r="G14" s="8">
        <v>1.2770464374999999</v>
      </c>
      <c r="H14" s="9" t="str">
        <f>IF($B14="N/A","N/A",IF(G14&gt;1,"Yes","No"))</f>
        <v>Yes</v>
      </c>
      <c r="I14" s="10">
        <v>1.9930000000000001</v>
      </c>
      <c r="J14" s="10">
        <v>-0.39200000000000002</v>
      </c>
      <c r="K14" s="9" t="str">
        <f t="shared" si="0"/>
        <v>Yes</v>
      </c>
    </row>
    <row r="15" spans="1:11" x14ac:dyDescent="0.2">
      <c r="A15" s="110" t="s">
        <v>311</v>
      </c>
      <c r="B15" s="35" t="s">
        <v>214</v>
      </c>
      <c r="C15" s="8">
        <v>90.628314317999994</v>
      </c>
      <c r="D15" s="9" t="str">
        <f>IF($B15="N/A","N/A",IF(C15&gt;100,"No",IF(C15&lt;95,"No","Yes")))</f>
        <v>No</v>
      </c>
      <c r="E15" s="8">
        <v>89.569969891</v>
      </c>
      <c r="F15" s="9" t="str">
        <f>IF($B15="N/A","N/A",IF(E15&gt;100,"No",IF(E15&lt;95,"No","Yes")))</f>
        <v>No</v>
      </c>
      <c r="G15" s="8">
        <v>89.163813101000002</v>
      </c>
      <c r="H15" s="9" t="str">
        <f>IF($B15="N/A","N/A",IF(G15&gt;100,"No",IF(G15&lt;95,"No","Yes")))</f>
        <v>No</v>
      </c>
      <c r="I15" s="10">
        <v>-1.17</v>
      </c>
      <c r="J15" s="10">
        <v>-0.45300000000000001</v>
      </c>
      <c r="K15" s="9" t="str">
        <f t="shared" si="0"/>
        <v>Yes</v>
      </c>
    </row>
    <row r="16" spans="1:11" x14ac:dyDescent="0.2">
      <c r="A16" s="110" t="s">
        <v>828</v>
      </c>
      <c r="B16" s="35" t="s">
        <v>221</v>
      </c>
      <c r="C16" s="8">
        <v>12.126103763</v>
      </c>
      <c r="D16" s="9" t="str">
        <f>IF($B16="N/A","N/A",IF(C16&gt;3,"Yes","No"))</f>
        <v>Yes</v>
      </c>
      <c r="E16" s="8">
        <v>12.398808871</v>
      </c>
      <c r="F16" s="9" t="str">
        <f>IF($B16="N/A","N/A",IF(E16&gt;3,"Yes","No"))</f>
        <v>Yes</v>
      </c>
      <c r="G16" s="8">
        <v>12.514282175</v>
      </c>
      <c r="H16" s="9" t="str">
        <f>IF($B16="N/A","N/A",IF(G16&gt;3,"Yes","No"))</f>
        <v>Yes</v>
      </c>
      <c r="I16" s="10">
        <v>2.2490000000000001</v>
      </c>
      <c r="J16" s="10">
        <v>0.93130000000000002</v>
      </c>
      <c r="K16" s="9" t="str">
        <f t="shared" si="0"/>
        <v>Yes</v>
      </c>
    </row>
    <row r="17" spans="1:11" x14ac:dyDescent="0.2">
      <c r="A17" s="110" t="s">
        <v>829</v>
      </c>
      <c r="B17" s="35" t="s">
        <v>222</v>
      </c>
      <c r="C17" s="8">
        <v>5.6215838209999998</v>
      </c>
      <c r="D17" s="9" t="str">
        <f>IF($B17="N/A","N/A",IF(C17&gt;=8,"No",IF(C17&lt;2,"No","Yes")))</f>
        <v>Yes</v>
      </c>
      <c r="E17" s="8">
        <v>5.8334015420999998</v>
      </c>
      <c r="F17" s="9" t="str">
        <f>IF($B17="N/A","N/A",IF(E17&gt;=8,"No",IF(E17&lt;2,"No","Yes")))</f>
        <v>Yes</v>
      </c>
      <c r="G17" s="8">
        <v>5.7241632718000002</v>
      </c>
      <c r="H17" s="9" t="str">
        <f>IF($B17="N/A","N/A",IF(G17&gt;=8,"No",IF(G17&lt;2,"No","Yes")))</f>
        <v>Yes</v>
      </c>
      <c r="I17" s="10">
        <v>3.7679999999999998</v>
      </c>
      <c r="J17" s="10">
        <v>-1.87</v>
      </c>
      <c r="K17" s="9" t="str">
        <f t="shared" si="0"/>
        <v>Yes</v>
      </c>
    </row>
    <row r="18" spans="1:11" x14ac:dyDescent="0.2">
      <c r="A18" s="110" t="s">
        <v>830</v>
      </c>
      <c r="B18" s="35" t="s">
        <v>222</v>
      </c>
      <c r="C18" s="8">
        <v>5.6011797608</v>
      </c>
      <c r="D18" s="9" t="str">
        <f>IF($B18="N/A","N/A",IF(C18&gt;=8,"No",IF(C18&lt;2,"No","Yes")))</f>
        <v>Yes</v>
      </c>
      <c r="E18" s="8">
        <v>5.8730373487999996</v>
      </c>
      <c r="F18" s="9" t="str">
        <f>IF($B18="N/A","N/A",IF(E18&gt;=8,"No",IF(E18&lt;2,"No","Yes")))</f>
        <v>Yes</v>
      </c>
      <c r="G18" s="8">
        <v>5.9372455470999999</v>
      </c>
      <c r="H18" s="9" t="str">
        <f>IF($B18="N/A","N/A",IF(G18&gt;=8,"No",IF(G18&lt;2,"No","Yes")))</f>
        <v>Yes</v>
      </c>
      <c r="I18" s="10">
        <v>4.8540000000000001</v>
      </c>
      <c r="J18" s="10">
        <v>1.093</v>
      </c>
      <c r="K18" s="9" t="str">
        <f t="shared" si="0"/>
        <v>Yes</v>
      </c>
    </row>
    <row r="19" spans="1:11" x14ac:dyDescent="0.2">
      <c r="A19" s="110" t="s">
        <v>312</v>
      </c>
      <c r="B19" s="35"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10" t="s">
        <v>31</v>
      </c>
      <c r="B20" s="60" t="s">
        <v>214</v>
      </c>
      <c r="C20" s="8">
        <v>99.755744817999997</v>
      </c>
      <c r="D20" s="9" t="str">
        <f>IF($B20="N/A","N/A",IF(C20&gt;100,"No",IF(C20&lt;95,"No","Yes")))</f>
        <v>Yes</v>
      </c>
      <c r="E20" s="8">
        <v>99.608914779000003</v>
      </c>
      <c r="F20" s="9" t="str">
        <f>IF($B20="N/A","N/A",IF(E20&gt;100,"No",IF(E20&lt;95,"No","Yes")))</f>
        <v>Yes</v>
      </c>
      <c r="G20" s="8">
        <v>99.700178315000002</v>
      </c>
      <c r="H20" s="9" t="str">
        <f>IF($B20="N/A","N/A",IF(G20&gt;100,"No",IF(G20&lt;95,"No","Yes")))</f>
        <v>Yes</v>
      </c>
      <c r="I20" s="10">
        <v>-0.14699999999999999</v>
      </c>
      <c r="J20" s="10">
        <v>9.1600000000000001E-2</v>
      </c>
      <c r="K20" s="9" t="str">
        <f t="shared" si="0"/>
        <v>Yes</v>
      </c>
    </row>
    <row r="21" spans="1:11" x14ac:dyDescent="0.2">
      <c r="A21" s="110" t="s">
        <v>313</v>
      </c>
      <c r="B21" s="35" t="s">
        <v>214</v>
      </c>
      <c r="C21" s="8">
        <v>99.988751406000006</v>
      </c>
      <c r="D21" s="9" t="str">
        <f>IF($B21="N/A","N/A",IF(C21&gt;100,"No",IF(C21&lt;95,"No","Yes")))</f>
        <v>Yes</v>
      </c>
      <c r="E21" s="8">
        <v>99.986909280999996</v>
      </c>
      <c r="F21" s="9" t="str">
        <f>IF($B21="N/A","N/A",IF(E21&gt;100,"No",IF(E21&lt;95,"No","Yes")))</f>
        <v>Yes</v>
      </c>
      <c r="G21" s="8">
        <v>99.973173849000005</v>
      </c>
      <c r="H21" s="9" t="str">
        <f>IF($B21="N/A","N/A",IF(G21&gt;100,"No",IF(G21&lt;95,"No","Yes")))</f>
        <v>Yes</v>
      </c>
      <c r="I21" s="10">
        <v>-2E-3</v>
      </c>
      <c r="J21" s="10">
        <v>-1.4E-2</v>
      </c>
      <c r="K21" s="9" t="str">
        <f t="shared" si="0"/>
        <v>Yes</v>
      </c>
    </row>
    <row r="22" spans="1:11" x14ac:dyDescent="0.2">
      <c r="A22" s="110" t="s">
        <v>1721</v>
      </c>
      <c r="B22" s="35" t="s">
        <v>224</v>
      </c>
      <c r="C22" s="8">
        <v>0.14141089509999999</v>
      </c>
      <c r="D22" s="9" t="str">
        <f>IF($B22="N/A","N/A",IF(C22&gt;5,"No",IF(C22&lt;=0,"No","Yes")))</f>
        <v>Yes</v>
      </c>
      <c r="E22" s="8">
        <v>0.1227254876</v>
      </c>
      <c r="F22" s="9" t="str">
        <f>IF($B22="N/A","N/A",IF(E22&gt;5,"No",IF(E22&lt;=0,"No","Yes")))</f>
        <v>Yes</v>
      </c>
      <c r="G22" s="8">
        <v>0.1499108425</v>
      </c>
      <c r="H22" s="9" t="str">
        <f>IF($B22="N/A","N/A",IF(G22&gt;5,"No",IF(G22&lt;=0,"No","Yes")))</f>
        <v>Yes</v>
      </c>
      <c r="I22" s="10">
        <v>-13.2</v>
      </c>
      <c r="J22" s="10">
        <v>22.15</v>
      </c>
      <c r="K22" s="9" t="str">
        <f t="shared" si="0"/>
        <v>Yes</v>
      </c>
    </row>
    <row r="23" spans="1:11" x14ac:dyDescent="0.2">
      <c r="A23" s="110"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0" t="s">
        <v>831</v>
      </c>
      <c r="B24" s="35" t="s">
        <v>225</v>
      </c>
      <c r="C24" s="8">
        <v>6.5681343404000003</v>
      </c>
      <c r="D24" s="9" t="str">
        <f>IF($B24="N/A","N/A",IF(C24&gt;=2,"Yes","No"))</f>
        <v>Yes</v>
      </c>
      <c r="E24" s="8">
        <v>6.8271370598000001</v>
      </c>
      <c r="F24" s="9" t="str">
        <f>IF($B24="N/A","N/A",IF(E24&gt;=2,"Yes","No"))</f>
        <v>Yes</v>
      </c>
      <c r="G24" s="8">
        <v>6.8795190229000003</v>
      </c>
      <c r="H24" s="9" t="str">
        <f>IF($B24="N/A","N/A",IF(G24&gt;=2,"Yes","No"))</f>
        <v>Yes</v>
      </c>
      <c r="I24" s="10">
        <v>3.9430000000000001</v>
      </c>
      <c r="J24" s="10">
        <v>0.76729999999999998</v>
      </c>
      <c r="K24" s="9" t="str">
        <f t="shared" si="0"/>
        <v>Yes</v>
      </c>
    </row>
    <row r="25" spans="1:11" x14ac:dyDescent="0.2">
      <c r="A25" s="110" t="s">
        <v>832</v>
      </c>
      <c r="B25" s="35" t="s">
        <v>226</v>
      </c>
      <c r="C25" s="8">
        <v>4.7967218382999999</v>
      </c>
      <c r="D25" s="9" t="str">
        <f>IF($B25="N/A","N/A",IF(C25&gt;30,"No",IF(C25&lt;5,"No","Yes")))</f>
        <v>No</v>
      </c>
      <c r="E25" s="8">
        <v>5.0611991098000004</v>
      </c>
      <c r="F25" s="9" t="str">
        <f>IF($B25="N/A","N/A",IF(E25&gt;30,"No",IF(E25&lt;5,"No","Yes")))</f>
        <v>Yes</v>
      </c>
      <c r="G25" s="8">
        <v>4.8555332881000002</v>
      </c>
      <c r="H25" s="9" t="str">
        <f>IF($B25="N/A","N/A",IF(G25&gt;30,"No",IF(G25&lt;5,"No","Yes")))</f>
        <v>No</v>
      </c>
      <c r="I25" s="10">
        <v>5.5140000000000002</v>
      </c>
      <c r="J25" s="10">
        <v>-4.0599999999999996</v>
      </c>
      <c r="K25" s="9" t="str">
        <f t="shared" si="0"/>
        <v>Yes</v>
      </c>
    </row>
    <row r="26" spans="1:11" x14ac:dyDescent="0.2">
      <c r="A26" s="110" t="s">
        <v>833</v>
      </c>
      <c r="B26" s="35" t="s">
        <v>227</v>
      </c>
      <c r="C26" s="8">
        <v>23.533665435</v>
      </c>
      <c r="D26" s="9" t="str">
        <f>IF($B26="N/A","N/A",IF(C26&gt;75,"No",IF(C26&lt;15,"No","Yes")))</f>
        <v>Yes</v>
      </c>
      <c r="E26" s="8">
        <v>24.214556879</v>
      </c>
      <c r="F26" s="9" t="str">
        <f>IF($B26="N/A","N/A",IF(E26&gt;75,"No",IF(E26&lt;15,"No","Yes")))</f>
        <v>Yes</v>
      </c>
      <c r="G26" s="8">
        <v>24.312382635999999</v>
      </c>
      <c r="H26" s="9" t="str">
        <f>IF($B26="N/A","N/A",IF(G26&gt;75,"No",IF(G26&lt;15,"No","Yes")))</f>
        <v>Yes</v>
      </c>
      <c r="I26" s="10">
        <v>2.8929999999999998</v>
      </c>
      <c r="J26" s="10">
        <v>0.40400000000000003</v>
      </c>
      <c r="K26" s="9" t="str">
        <f t="shared" si="0"/>
        <v>Yes</v>
      </c>
    </row>
    <row r="27" spans="1:11" x14ac:dyDescent="0.2">
      <c r="A27" s="110" t="s">
        <v>834</v>
      </c>
      <c r="B27" s="35" t="s">
        <v>228</v>
      </c>
      <c r="C27" s="8">
        <v>71.669612727000001</v>
      </c>
      <c r="D27" s="9" t="str">
        <f>IF($B27="N/A","N/A",IF(C27&gt;70,"No",IF(C27&lt;25,"No","Yes")))</f>
        <v>No</v>
      </c>
      <c r="E27" s="8">
        <v>70.724244010999996</v>
      </c>
      <c r="F27" s="9" t="str">
        <f>IF($B27="N/A","N/A",IF(E27&gt;70,"No",IF(E27&lt;25,"No","Yes")))</f>
        <v>No</v>
      </c>
      <c r="G27" s="8">
        <v>70.832084076000001</v>
      </c>
      <c r="H27" s="9" t="str">
        <f>IF($B27="N/A","N/A",IF(G27&gt;70,"No",IF(G27&lt;25,"No","Yes")))</f>
        <v>No</v>
      </c>
      <c r="I27" s="10">
        <v>-1.32</v>
      </c>
      <c r="J27" s="10">
        <v>0.1525</v>
      </c>
      <c r="K27" s="9" t="str">
        <f t="shared" si="0"/>
        <v>Yes</v>
      </c>
    </row>
    <row r="28" spans="1:11" x14ac:dyDescent="0.2">
      <c r="A28" s="110" t="s">
        <v>318</v>
      </c>
      <c r="B28" s="35" t="s">
        <v>229</v>
      </c>
      <c r="C28" s="8">
        <v>58.579463281000002</v>
      </c>
      <c r="D28" s="9" t="str">
        <f>IF($B28="N/A","N/A",IF(C28&gt;70,"No",IF(C28&lt;35,"No","Yes")))</f>
        <v>Yes</v>
      </c>
      <c r="E28" s="8">
        <v>57.428982851000001</v>
      </c>
      <c r="F28" s="9" t="str">
        <f>IF($B28="N/A","N/A",IF(E28&gt;70,"No",IF(E28&lt;35,"No","Yes")))</f>
        <v>Yes</v>
      </c>
      <c r="G28" s="8">
        <v>57.235959665999999</v>
      </c>
      <c r="H28" s="9" t="str">
        <f>IF($B28="N/A","N/A",IF(G28&gt;70,"No",IF(G28&lt;35,"No","Yes")))</f>
        <v>Yes</v>
      </c>
      <c r="I28" s="10">
        <v>-1.96</v>
      </c>
      <c r="J28" s="10">
        <v>-0.33600000000000002</v>
      </c>
      <c r="K28" s="9" t="str">
        <f t="shared" si="0"/>
        <v>Yes</v>
      </c>
    </row>
    <row r="29" spans="1:11" x14ac:dyDescent="0.2">
      <c r="A29" s="110" t="s">
        <v>835</v>
      </c>
      <c r="B29" s="35" t="s">
        <v>220</v>
      </c>
      <c r="C29" s="8">
        <v>2.312997202</v>
      </c>
      <c r="D29" s="9" t="str">
        <f>IF($B29="N/A","N/A",IF(C29&gt;1,"Yes","No"))</f>
        <v>Yes</v>
      </c>
      <c r="E29" s="8">
        <v>2.3508661956000001</v>
      </c>
      <c r="F29" s="9" t="str">
        <f>IF($B29="N/A","N/A",IF(E29&gt;1,"Yes","No"))</f>
        <v>Yes</v>
      </c>
      <c r="G29" s="8">
        <v>2.3426153125</v>
      </c>
      <c r="H29" s="9" t="str">
        <f>IF($B29="N/A","N/A",IF(G29&gt;1,"Yes","No"))</f>
        <v>Yes</v>
      </c>
      <c r="I29" s="10">
        <v>1.637</v>
      </c>
      <c r="J29" s="10">
        <v>-0.35099999999999998</v>
      </c>
      <c r="K29" s="9" t="str">
        <f t="shared" si="0"/>
        <v>Yes</v>
      </c>
    </row>
    <row r="30" spans="1:11" x14ac:dyDescent="0.2">
      <c r="A30" s="110" t="s">
        <v>319</v>
      </c>
      <c r="B30" s="35"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0" t="s">
        <v>836</v>
      </c>
      <c r="B31" s="35" t="s">
        <v>213</v>
      </c>
      <c r="C31" s="8">
        <v>99.983540900999998</v>
      </c>
      <c r="D31" s="9" t="str">
        <f>IF($B31="N/A","N/A",IF(C31&gt;15,"No",IF(C31&lt;-15,"No","Yes")))</f>
        <v>N/A</v>
      </c>
      <c r="E31" s="8">
        <v>95.284362889999997</v>
      </c>
      <c r="F31" s="9" t="str">
        <f>IF($B31="N/A","N/A",IF(E31&gt;15,"No",IF(E31&lt;-15,"No","Yes")))</f>
        <v>N/A</v>
      </c>
      <c r="G31" s="8">
        <v>98.817236910999995</v>
      </c>
      <c r="H31" s="9" t="str">
        <f>IF($B31="N/A","N/A",IF(G31&gt;15,"No",IF(G31&lt;-15,"No","Yes")))</f>
        <v>N/A</v>
      </c>
      <c r="I31" s="10">
        <v>-4.7</v>
      </c>
      <c r="J31" s="10">
        <v>3.7080000000000002</v>
      </c>
      <c r="K31" s="9" t="str">
        <f t="shared" si="0"/>
        <v>Yes</v>
      </c>
    </row>
    <row r="32" spans="1:11" x14ac:dyDescent="0.2">
      <c r="A32" s="110" t="s">
        <v>320</v>
      </c>
      <c r="B32" s="35"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0"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0" t="s">
        <v>322</v>
      </c>
      <c r="B34" s="35" t="s">
        <v>230</v>
      </c>
      <c r="C34" s="8">
        <v>99.901976539000003</v>
      </c>
      <c r="D34" s="9" t="str">
        <f>IF($B34="N/A","N/A",IF(C34&gt;=90,"Yes","No"))</f>
        <v>Yes</v>
      </c>
      <c r="E34" s="8">
        <v>99.923092027999999</v>
      </c>
      <c r="F34" s="9" t="str">
        <f>IF($B34="N/A","N/A",IF(E34&gt;=90,"Yes","No"))</f>
        <v>Yes</v>
      </c>
      <c r="G34" s="8">
        <v>99.894273405999996</v>
      </c>
      <c r="H34" s="9" t="str">
        <f>IF($B34="N/A","N/A",IF(G34&gt;=90,"Yes","No"))</f>
        <v>Yes</v>
      </c>
      <c r="I34" s="10">
        <v>2.1100000000000001E-2</v>
      </c>
      <c r="J34" s="10">
        <v>-2.9000000000000001E-2</v>
      </c>
      <c r="K34" s="9" t="str">
        <f t="shared" si="0"/>
        <v>Yes</v>
      </c>
    </row>
    <row r="35" spans="1:11" x14ac:dyDescent="0.2">
      <c r="A35" s="110" t="s">
        <v>323</v>
      </c>
      <c r="B35" s="35" t="s">
        <v>213</v>
      </c>
      <c r="C35" s="8">
        <v>11.578017034</v>
      </c>
      <c r="D35" s="9" t="str">
        <f>IF($B35="N/A","N/A",IF(C35&gt;15,"No",IF(C35&lt;-15,"No","Yes")))</f>
        <v>N/A</v>
      </c>
      <c r="E35" s="8">
        <v>10.336758738</v>
      </c>
      <c r="F35" s="9" t="str">
        <f>IF($B35="N/A","N/A",IF(E35&gt;15,"No",IF(E35&lt;-15,"No","Yes")))</f>
        <v>N/A</v>
      </c>
      <c r="G35" s="8">
        <v>10.339114106</v>
      </c>
      <c r="H35" s="9" t="str">
        <f>IF($B35="N/A","N/A",IF(G35&gt;15,"No",IF(G35&lt;-15,"No","Yes")))</f>
        <v>N/A</v>
      </c>
      <c r="I35" s="10">
        <v>-10.7</v>
      </c>
      <c r="J35" s="10">
        <v>2.2800000000000001E-2</v>
      </c>
      <c r="K35" s="9" t="str">
        <f t="shared" si="0"/>
        <v>Yes</v>
      </c>
    </row>
    <row r="36" spans="1:11" ht="25.5" x14ac:dyDescent="0.2">
      <c r="A36" s="110" t="s">
        <v>369</v>
      </c>
      <c r="B36" s="35" t="s">
        <v>213</v>
      </c>
      <c r="C36" s="8">
        <v>16.813434035</v>
      </c>
      <c r="D36" s="9" t="str">
        <f>IF($B36="N/A","N/A",IF(C36&gt;15,"No",IF(C36&lt;-15,"No","Yes")))</f>
        <v>N/A</v>
      </c>
      <c r="E36" s="8">
        <v>14.445608064</v>
      </c>
      <c r="F36" s="9" t="str">
        <f>IF($B36="N/A","N/A",IF(E36&gt;15,"No",IF(E36&lt;-15,"No","Yes")))</f>
        <v>N/A</v>
      </c>
      <c r="G36" s="8">
        <v>14.250998091</v>
      </c>
      <c r="H36" s="9" t="str">
        <f>IF($B36="N/A","N/A",IF(G36&gt;15,"No",IF(G36&lt;-15,"No","Yes")))</f>
        <v>N/A</v>
      </c>
      <c r="I36" s="10">
        <v>-14.1</v>
      </c>
      <c r="J36" s="10">
        <v>-1.35</v>
      </c>
      <c r="K36" s="9" t="str">
        <f t="shared" si="0"/>
        <v>Yes</v>
      </c>
    </row>
    <row r="37" spans="1:11" x14ac:dyDescent="0.2">
      <c r="A37" s="110" t="s">
        <v>374</v>
      </c>
      <c r="B37" s="35" t="s">
        <v>231</v>
      </c>
      <c r="C37" s="8">
        <v>81.004338743000005</v>
      </c>
      <c r="D37" s="9" t="str">
        <f>IF($B37="N/A","N/A",IF(C37&gt;90,"No",IF(C37&lt;75,"No","Yes")))</f>
        <v>Yes</v>
      </c>
      <c r="E37" s="8">
        <v>79.784657678000002</v>
      </c>
      <c r="F37" s="9" t="str">
        <f>IF($B37="N/A","N/A",IF(E37&gt;90,"No",IF(E37&lt;75,"No","Yes")))</f>
        <v>Yes</v>
      </c>
      <c r="G37" s="8">
        <v>80.339587507999994</v>
      </c>
      <c r="H37" s="9" t="str">
        <f>IF($B37="N/A","N/A",IF(G37&gt;90,"No",IF(G37&lt;75,"No","Yes")))</f>
        <v>Yes</v>
      </c>
      <c r="I37" s="10">
        <v>-1.51</v>
      </c>
      <c r="J37" s="10">
        <v>0.69550000000000001</v>
      </c>
      <c r="K37" s="9" t="str">
        <f>IF(J37="Div by 0", "N/A", IF(J37="N/A","N/A", IF(J37&gt;30, "No", IF(J37&lt;-30, "No", "Yes"))))</f>
        <v>Yes</v>
      </c>
    </row>
    <row r="38" spans="1:11" x14ac:dyDescent="0.2">
      <c r="A38" s="110" t="s">
        <v>375</v>
      </c>
      <c r="B38" s="35" t="s">
        <v>232</v>
      </c>
      <c r="C38" s="8">
        <v>15.633938615</v>
      </c>
      <c r="D38" s="9" t="str">
        <f>IF($B38="N/A","N/A",IF(C38&gt;10,"No",IF(C38&lt;1,"No","Yes")))</f>
        <v>No</v>
      </c>
      <c r="E38" s="8">
        <v>16.612122005</v>
      </c>
      <c r="F38" s="9" t="str">
        <f>IF($B38="N/A","N/A",IF(E38&gt;10,"No",IF(E38&lt;1,"No","Yes")))</f>
        <v>No</v>
      </c>
      <c r="G38" s="8">
        <v>16.158810812999999</v>
      </c>
      <c r="H38" s="9" t="str">
        <f>IF($B38="N/A","N/A",IF(G38&gt;10,"No",IF(G38&lt;1,"No","Yes")))</f>
        <v>No</v>
      </c>
      <c r="I38" s="10">
        <v>6.2569999999999997</v>
      </c>
      <c r="J38" s="10">
        <v>-2.73</v>
      </c>
      <c r="K38" s="9" t="str">
        <f>IF(J38="Div by 0", "N/A", IF(J38="N/A","N/A", IF(J38&gt;30, "No", IF(J38&lt;-30, "No", "Yes"))))</f>
        <v>Yes</v>
      </c>
    </row>
    <row r="39" spans="1:11" x14ac:dyDescent="0.2">
      <c r="A39" s="110" t="s">
        <v>376</v>
      </c>
      <c r="B39" s="35" t="s">
        <v>233</v>
      </c>
      <c r="C39" s="8">
        <v>2.5711071799999999E-2</v>
      </c>
      <c r="D39" s="9" t="str">
        <f>IF($B39="N/A","N/A",IF(C39&gt;2,"No",IF(C39&lt;=0,"No","Yes")))</f>
        <v>Yes</v>
      </c>
      <c r="E39" s="8">
        <v>5.3999214599999998E-2</v>
      </c>
      <c r="F39" s="9" t="str">
        <f>IF($B39="N/A","N/A",IF(E39&gt;2,"No",IF(E39&lt;=0,"No","Yes")))</f>
        <v>Yes</v>
      </c>
      <c r="G39" s="8">
        <v>3.6294203999999997E-2</v>
      </c>
      <c r="H39" s="9" t="str">
        <f>IF($B39="N/A","N/A",IF(G39&gt;2,"No",IF(G39&lt;=0,"No","Yes")))</f>
        <v>Yes</v>
      </c>
      <c r="I39" s="10">
        <v>110</v>
      </c>
      <c r="J39" s="10">
        <v>-32.799999999999997</v>
      </c>
      <c r="K39" s="9" t="str">
        <f>IF(J39="Div by 0", "N/A", IF(J39="N/A","N/A", IF(J39&gt;30, "No", IF(J39&lt;-30, "No", "Yes"))))</f>
        <v>No</v>
      </c>
    </row>
    <row r="40" spans="1:11" x14ac:dyDescent="0.2">
      <c r="A40" s="110" t="s">
        <v>377</v>
      </c>
      <c r="B40" s="35" t="s">
        <v>234</v>
      </c>
      <c r="C40" s="8">
        <v>1.3900048208</v>
      </c>
      <c r="D40" s="9" t="str">
        <f>IF($B40="N/A","N/A",IF(C40&gt;3,"No",IF(C40&lt;=0,"No","Yes")))</f>
        <v>Yes</v>
      </c>
      <c r="E40" s="8">
        <v>1.5136143473999999</v>
      </c>
      <c r="F40" s="9" t="str">
        <f>IF($B40="N/A","N/A",IF(E40&gt;3,"No",IF(E40&lt;=0,"No","Yes")))</f>
        <v>Yes</v>
      </c>
      <c r="G40" s="8">
        <v>1.3649776711999999</v>
      </c>
      <c r="H40" s="9" t="str">
        <f>IF($B40="N/A","N/A",IF(G40&gt;3,"No",IF(G40&lt;=0,"No","Yes")))</f>
        <v>Yes</v>
      </c>
      <c r="I40" s="10">
        <v>8.8930000000000007</v>
      </c>
      <c r="J40" s="10">
        <v>-9.82</v>
      </c>
      <c r="K40" s="9" t="str">
        <f>IF(J40="Div by 0", "N/A", IF(J40="N/A","N/A", IF(J40&gt;30, "No", IF(J40&lt;-30, "No", "Yes"))))</f>
        <v>Yes</v>
      </c>
    </row>
    <row r="41" spans="1:11" s="123" customFormat="1" x14ac:dyDescent="0.2">
      <c r="A41" s="164" t="s">
        <v>1647</v>
      </c>
      <c r="B41" s="165"/>
      <c r="C41" s="165"/>
      <c r="D41" s="165"/>
      <c r="E41" s="165"/>
      <c r="F41" s="165"/>
      <c r="G41" s="165"/>
      <c r="H41" s="165"/>
      <c r="I41" s="165"/>
      <c r="J41" s="165"/>
      <c r="K41" s="166"/>
    </row>
    <row r="42" spans="1:11" ht="16.5" customHeight="1" x14ac:dyDescent="0.2">
      <c r="A42" s="157" t="s">
        <v>1645</v>
      </c>
      <c r="B42" s="158"/>
      <c r="C42" s="158"/>
      <c r="D42" s="158"/>
      <c r="E42" s="158"/>
      <c r="F42" s="158"/>
      <c r="G42" s="158"/>
      <c r="H42" s="158"/>
      <c r="I42" s="158"/>
      <c r="J42" s="158"/>
      <c r="K42" s="159"/>
    </row>
    <row r="43" spans="1:11" x14ac:dyDescent="0.2">
      <c r="A43" s="160" t="s">
        <v>1743</v>
      </c>
      <c r="B43" s="160"/>
      <c r="C43" s="160"/>
      <c r="D43" s="160"/>
      <c r="E43" s="160"/>
      <c r="F43" s="160"/>
      <c r="G43" s="160"/>
      <c r="H43" s="160"/>
      <c r="I43" s="160"/>
      <c r="J43" s="160"/>
      <c r="K43" s="16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1589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10976</v>
      </c>
      <c r="D6" s="9" t="str">
        <f>IF($B6="N/A","N/A",IF(C6&gt;15,"No",IF(C6&lt;-15,"No","Yes")))</f>
        <v>N/A</v>
      </c>
      <c r="E6" s="36">
        <v>26862</v>
      </c>
      <c r="F6" s="9" t="str">
        <f>IF($B6="N/A","N/A",IF(E6&gt;15,"No",IF(E6&lt;-15,"No","Yes")))</f>
        <v>N/A</v>
      </c>
      <c r="G6" s="36">
        <v>41391</v>
      </c>
      <c r="H6" s="9" t="str">
        <f>IF($B6="N/A","N/A",IF(G6&gt;15,"No",IF(G6&lt;-15,"No","Yes")))</f>
        <v>N/A</v>
      </c>
      <c r="I6" s="10">
        <v>144.69999999999999</v>
      </c>
      <c r="J6" s="10">
        <v>54.09</v>
      </c>
      <c r="K6" s="9" t="str">
        <f t="shared" ref="K6:K31" si="0">IF(J6="Div by 0", "N/A", IF(J6="N/A","N/A", IF(J6&gt;30, "No", IF(J6&lt;-30, "No", "Yes"))))</f>
        <v>No</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0" t="s">
        <v>824</v>
      </c>
      <c r="B9" s="35" t="s">
        <v>213</v>
      </c>
      <c r="C9" s="96">
        <v>876.61989796</v>
      </c>
      <c r="D9" s="9" t="str">
        <f>IF($B9="N/A","N/A",IF(C9&gt;15,"No",IF(C9&lt;-15,"No","Yes")))</f>
        <v>N/A</v>
      </c>
      <c r="E9" s="96">
        <v>1178.1482764</v>
      </c>
      <c r="F9" s="9" t="str">
        <f>IF($B9="N/A","N/A",IF(E9&gt;15,"No",IF(E9&lt;-15,"No","Yes")))</f>
        <v>N/A</v>
      </c>
      <c r="G9" s="96">
        <v>1361.0617526000001</v>
      </c>
      <c r="H9" s="9" t="str">
        <f>IF($B9="N/A","N/A",IF(G9&gt;15,"No",IF(G9&lt;-15,"No","Yes")))</f>
        <v>N/A</v>
      </c>
      <c r="I9" s="10">
        <v>34.4</v>
      </c>
      <c r="J9" s="10">
        <v>15.53</v>
      </c>
      <c r="K9" s="9" t="str">
        <f t="shared" si="0"/>
        <v>Yes</v>
      </c>
    </row>
    <row r="10" spans="1:11" x14ac:dyDescent="0.2">
      <c r="A10" s="110" t="s">
        <v>309</v>
      </c>
      <c r="B10" s="35" t="s">
        <v>213</v>
      </c>
      <c r="C10" s="8">
        <v>0.11844023319999999</v>
      </c>
      <c r="D10" s="9" t="str">
        <f>IF($B10="N/A","N/A",IF(C10&gt;15,"No",IF(C10&lt;-15,"No","Yes")))</f>
        <v>N/A</v>
      </c>
      <c r="E10" s="8">
        <v>5.2118233899999998E-2</v>
      </c>
      <c r="F10" s="9" t="str">
        <f>IF($B10="N/A","N/A",IF(E10&gt;15,"No",IF(E10&lt;-15,"No","Yes")))</f>
        <v>N/A</v>
      </c>
      <c r="G10" s="8">
        <v>0.13287912830000001</v>
      </c>
      <c r="H10" s="9" t="str">
        <f>IF($B10="N/A","N/A",IF(G10&gt;15,"No",IF(G10&lt;-15,"No","Yes")))</f>
        <v>N/A</v>
      </c>
      <c r="I10" s="10">
        <v>-56</v>
      </c>
      <c r="J10" s="10">
        <v>155</v>
      </c>
      <c r="K10" s="9" t="str">
        <f t="shared" si="0"/>
        <v>No</v>
      </c>
    </row>
    <row r="11" spans="1:11" x14ac:dyDescent="0.2">
      <c r="A11" s="110" t="s">
        <v>826</v>
      </c>
      <c r="B11" s="35" t="s">
        <v>213</v>
      </c>
      <c r="C11" s="96">
        <v>2942.9230769000001</v>
      </c>
      <c r="D11" s="9" t="str">
        <f>IF($B11="N/A","N/A",IF(C11&gt;15,"No",IF(C11&lt;-15,"No","Yes")))</f>
        <v>N/A</v>
      </c>
      <c r="E11" s="96">
        <v>3311.5</v>
      </c>
      <c r="F11" s="9" t="str">
        <f>IF($B11="N/A","N/A",IF(E11&gt;15,"No",IF(E11&lt;-15,"No","Yes")))</f>
        <v>N/A</v>
      </c>
      <c r="G11" s="96">
        <v>6101.2</v>
      </c>
      <c r="H11" s="9" t="str">
        <f>IF($B11="N/A","N/A",IF(G11&gt;15,"No",IF(G11&lt;-15,"No","Yes")))</f>
        <v>N/A</v>
      </c>
      <c r="I11" s="10">
        <v>12.52</v>
      </c>
      <c r="J11" s="10">
        <v>84.24</v>
      </c>
      <c r="K11" s="9" t="str">
        <f t="shared" si="0"/>
        <v>No</v>
      </c>
    </row>
    <row r="12" spans="1:11" x14ac:dyDescent="0.2">
      <c r="A12" s="110" t="s">
        <v>310</v>
      </c>
      <c r="B12" s="35" t="s">
        <v>214</v>
      </c>
      <c r="C12" s="8">
        <v>99.863338192000001</v>
      </c>
      <c r="D12" s="9" t="str">
        <f>IF($B12="N/A","N/A",IF(C12&gt;100,"No",IF(C12&lt;95,"No","Yes")))</f>
        <v>Yes</v>
      </c>
      <c r="E12" s="8">
        <v>99.873427145999997</v>
      </c>
      <c r="F12" s="9" t="str">
        <f>IF($B12="N/A","N/A",IF(E12&gt;100,"No",IF(E12&lt;95,"No","Yes")))</f>
        <v>Yes</v>
      </c>
      <c r="G12" s="8">
        <v>99.833297094000002</v>
      </c>
      <c r="H12" s="9" t="str">
        <f>IF($B12="N/A","N/A",IF(G12&gt;100,"No",IF(G12&lt;95,"No","Yes")))</f>
        <v>Yes</v>
      </c>
      <c r="I12" s="10">
        <v>1.01E-2</v>
      </c>
      <c r="J12" s="10">
        <v>-0.04</v>
      </c>
      <c r="K12" s="9" t="str">
        <f t="shared" si="0"/>
        <v>Yes</v>
      </c>
    </row>
    <row r="13" spans="1:11" x14ac:dyDescent="0.2">
      <c r="A13" s="110" t="s">
        <v>827</v>
      </c>
      <c r="B13" s="35" t="s">
        <v>220</v>
      </c>
      <c r="C13" s="8">
        <v>1.3038043974</v>
      </c>
      <c r="D13" s="9" t="str">
        <f>IF($B13="N/A","N/A",IF(C13&gt;1,"Yes","No"))</f>
        <v>Yes</v>
      </c>
      <c r="E13" s="8">
        <v>1.2733338302999999</v>
      </c>
      <c r="F13" s="9" t="str">
        <f>IF($B13="N/A","N/A",IF(E13&gt;1,"Yes","No"))</f>
        <v>Yes</v>
      </c>
      <c r="G13" s="8">
        <v>1.2662504235000001</v>
      </c>
      <c r="H13" s="9" t="str">
        <f>IF($B13="N/A","N/A",IF(G13&gt;1,"Yes","No"))</f>
        <v>Yes</v>
      </c>
      <c r="I13" s="10">
        <v>-2.34</v>
      </c>
      <c r="J13" s="10">
        <v>-0.55600000000000005</v>
      </c>
      <c r="K13" s="9" t="str">
        <f t="shared" si="0"/>
        <v>Yes</v>
      </c>
    </row>
    <row r="14" spans="1:11" x14ac:dyDescent="0.2">
      <c r="A14" s="110" t="s">
        <v>311</v>
      </c>
      <c r="B14" s="35" t="s">
        <v>214</v>
      </c>
      <c r="C14" s="8">
        <v>99.170918366999999</v>
      </c>
      <c r="D14" s="9" t="str">
        <f>IF($B14="N/A","N/A",IF(C14&gt;100,"No",IF(C14&lt;95,"No","Yes")))</f>
        <v>Yes</v>
      </c>
      <c r="E14" s="8">
        <v>98.953912590000002</v>
      </c>
      <c r="F14" s="9" t="str">
        <f>IF($B14="N/A","N/A",IF(E14&gt;100,"No",IF(E14&lt;95,"No","Yes")))</f>
        <v>Yes</v>
      </c>
      <c r="G14" s="8">
        <v>98.383706602999993</v>
      </c>
      <c r="H14" s="9" t="str">
        <f>IF($B14="N/A","N/A",IF(G14&gt;100,"No",IF(G14&lt;95,"No","Yes")))</f>
        <v>Yes</v>
      </c>
      <c r="I14" s="10">
        <v>-0.219</v>
      </c>
      <c r="J14" s="10">
        <v>-0.57599999999999996</v>
      </c>
      <c r="K14" s="9" t="str">
        <f t="shared" si="0"/>
        <v>Yes</v>
      </c>
    </row>
    <row r="15" spans="1:11" x14ac:dyDescent="0.2">
      <c r="A15" s="110" t="s">
        <v>828</v>
      </c>
      <c r="B15" s="35" t="s">
        <v>221</v>
      </c>
      <c r="C15" s="8">
        <v>13.419292605000001</v>
      </c>
      <c r="D15" s="9" t="str">
        <f>IF($B15="N/A","N/A",IF(C15&gt;3,"Yes","No"))</f>
        <v>Yes</v>
      </c>
      <c r="E15" s="8">
        <v>13.464768067</v>
      </c>
      <c r="F15" s="9" t="str">
        <f>IF($B15="N/A","N/A",IF(E15&gt;3,"Yes","No"))</f>
        <v>Yes</v>
      </c>
      <c r="G15" s="8">
        <v>13.417759441999999</v>
      </c>
      <c r="H15" s="9" t="str">
        <f>IF($B15="N/A","N/A",IF(G15&gt;3,"Yes","No"))</f>
        <v>Yes</v>
      </c>
      <c r="I15" s="10">
        <v>0.33889999999999998</v>
      </c>
      <c r="J15" s="10">
        <v>-0.34899999999999998</v>
      </c>
      <c r="K15" s="9" t="str">
        <f t="shared" si="0"/>
        <v>Yes</v>
      </c>
    </row>
    <row r="16" spans="1:11" x14ac:dyDescent="0.2">
      <c r="A16" s="110" t="s">
        <v>829</v>
      </c>
      <c r="B16" s="35" t="s">
        <v>222</v>
      </c>
      <c r="C16" s="8">
        <v>5.6596810933999997</v>
      </c>
      <c r="D16" s="9" t="str">
        <f>IF($B16="N/A","N/A",IF(C16&gt;=8,"No",IF(C16&lt;2,"No","Yes")))</f>
        <v>Yes</v>
      </c>
      <c r="E16" s="8">
        <v>5.1846428970999998</v>
      </c>
      <c r="F16" s="9" t="str">
        <f>IF($B16="N/A","N/A",IF(E16&gt;=8,"No",IF(E16&lt;2,"No","Yes")))</f>
        <v>Yes</v>
      </c>
      <c r="G16" s="8">
        <v>5.1863372164000001</v>
      </c>
      <c r="H16" s="9" t="str">
        <f>IF($B16="N/A","N/A",IF(G16&gt;=8,"No",IF(G16&lt;2,"No","Yes")))</f>
        <v>Yes</v>
      </c>
      <c r="I16" s="10">
        <v>-8.39</v>
      </c>
      <c r="J16" s="10">
        <v>3.27E-2</v>
      </c>
      <c r="K16" s="9" t="str">
        <f t="shared" si="0"/>
        <v>Yes</v>
      </c>
    </row>
    <row r="17" spans="1:11" x14ac:dyDescent="0.2">
      <c r="A17" s="110" t="s">
        <v>312</v>
      </c>
      <c r="B17" s="35" t="s">
        <v>223</v>
      </c>
      <c r="C17" s="8">
        <v>99.990889213000003</v>
      </c>
      <c r="D17" s="9" t="str">
        <f>IF(OR($B17="N/A",$C17="N/A"),"N/A",IF(C17&gt;100,"No",IF(C17&lt;98,"No","Yes")))</f>
        <v>Yes</v>
      </c>
      <c r="E17" s="8">
        <v>99.594222321000004</v>
      </c>
      <c r="F17" s="9" t="str">
        <f>IF(OR($B17="N/A",$E17="N/A"),"N/A",IF(E17&gt;100,"No",IF(E17&lt;98,"No","Yes")))</f>
        <v>Yes</v>
      </c>
      <c r="G17" s="8">
        <v>97.091155082</v>
      </c>
      <c r="H17" s="9" t="str">
        <f>IF($B17="N/A","N/A",IF(G17&gt;100,"No",IF(G17&lt;98,"No","Yes")))</f>
        <v>No</v>
      </c>
      <c r="I17" s="10">
        <v>-0.39700000000000002</v>
      </c>
      <c r="J17" s="10">
        <v>-2.5099999999999998</v>
      </c>
      <c r="K17" s="9" t="str">
        <f t="shared" si="0"/>
        <v>Yes</v>
      </c>
    </row>
    <row r="18" spans="1:11" x14ac:dyDescent="0.2">
      <c r="A18" s="110" t="s">
        <v>31</v>
      </c>
      <c r="B18" s="35" t="s">
        <v>214</v>
      </c>
      <c r="C18" s="8">
        <v>99.963556851000007</v>
      </c>
      <c r="D18" s="9" t="str">
        <f>IF($B18="N/A","N/A",IF(C18&gt;100,"No",IF(C18&lt;95,"No","Yes")))</f>
        <v>Yes</v>
      </c>
      <c r="E18" s="8">
        <v>99.478817660999994</v>
      </c>
      <c r="F18" s="9" t="str">
        <f>IF($B18="N/A","N/A",IF(E18&gt;100,"No",IF(E18&lt;95,"No","Yes")))</f>
        <v>Yes</v>
      </c>
      <c r="G18" s="8">
        <v>96.888212413000005</v>
      </c>
      <c r="H18" s="9" t="str">
        <f>IF($B18="N/A","N/A",IF(G18&gt;100,"No",IF(G18&lt;95,"No","Yes")))</f>
        <v>Yes</v>
      </c>
      <c r="I18" s="10">
        <v>-0.48499999999999999</v>
      </c>
      <c r="J18" s="10">
        <v>-2.6</v>
      </c>
      <c r="K18" s="9" t="str">
        <f t="shared" si="0"/>
        <v>Yes</v>
      </c>
    </row>
    <row r="19" spans="1:11" x14ac:dyDescent="0.2">
      <c r="A19" s="110" t="s">
        <v>313</v>
      </c>
      <c r="B19" s="35" t="s">
        <v>214</v>
      </c>
      <c r="C19" s="8">
        <v>100</v>
      </c>
      <c r="D19" s="9" t="str">
        <f>IF($B19="N/A","N/A",IF(C19&gt;100,"No",IF(C19&lt;95,"No","Yes")))</f>
        <v>Yes</v>
      </c>
      <c r="E19" s="8">
        <v>99.996277269000004</v>
      </c>
      <c r="F19" s="9" t="str">
        <f>IF($B19="N/A","N/A",IF(E19&gt;100,"No",IF(E19&lt;95,"No","Yes")))</f>
        <v>Yes</v>
      </c>
      <c r="G19" s="8">
        <v>99.997584016000005</v>
      </c>
      <c r="H19" s="9" t="str">
        <f>IF($B19="N/A","N/A",IF(G19&gt;100,"No",IF(G19&lt;95,"No","Yes")))</f>
        <v>Yes</v>
      </c>
      <c r="I19" s="10">
        <v>-4.0000000000000001E-3</v>
      </c>
      <c r="J19" s="10">
        <v>1.2999999999999999E-3</v>
      </c>
      <c r="K19" s="9" t="str">
        <f t="shared" si="0"/>
        <v>Yes</v>
      </c>
    </row>
    <row r="20" spans="1:11" x14ac:dyDescent="0.2">
      <c r="A20" s="110"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0" t="s">
        <v>831</v>
      </c>
      <c r="B21" s="35" t="s">
        <v>225</v>
      </c>
      <c r="C21" s="8">
        <v>8.1964285714000003</v>
      </c>
      <c r="D21" s="9" t="str">
        <f>IF($B21="N/A","N/A",IF(C21&gt;=2,"Yes","No"))</f>
        <v>Yes</v>
      </c>
      <c r="E21" s="8">
        <v>8.2971856154000001</v>
      </c>
      <c r="F21" s="9" t="str">
        <f>IF($B21="N/A","N/A",IF(E21&gt;=2,"Yes","No"))</f>
        <v>Yes</v>
      </c>
      <c r="G21" s="8">
        <v>8.2691889541000005</v>
      </c>
      <c r="H21" s="9" t="str">
        <f>IF($B21="N/A","N/A",IF(G21&gt;=2,"Yes","No"))</f>
        <v>Yes</v>
      </c>
      <c r="I21" s="10">
        <v>1.2290000000000001</v>
      </c>
      <c r="J21" s="10">
        <v>-0.33700000000000002</v>
      </c>
      <c r="K21" s="9" t="str">
        <f t="shared" si="0"/>
        <v>Yes</v>
      </c>
    </row>
    <row r="22" spans="1:11" x14ac:dyDescent="0.2">
      <c r="A22" s="110" t="s">
        <v>832</v>
      </c>
      <c r="B22" s="35" t="s">
        <v>226</v>
      </c>
      <c r="C22" s="8">
        <v>5.7853498541999997</v>
      </c>
      <c r="D22" s="9" t="str">
        <f>IF($B22="N/A","N/A",IF(C22&gt;30,"No",IF(C22&lt;5,"No","Yes")))</f>
        <v>Yes</v>
      </c>
      <c r="E22" s="8">
        <v>6.0196560197000002</v>
      </c>
      <c r="F22" s="9" t="str">
        <f>IF($B22="N/A","N/A",IF(E22&gt;30,"No",IF(E22&lt;5,"No","Yes")))</f>
        <v>Yes</v>
      </c>
      <c r="G22" s="8">
        <v>5.8950013288000003</v>
      </c>
      <c r="H22" s="9" t="str">
        <f>IF($B22="N/A","N/A",IF(G22&gt;30,"No",IF(G22&lt;5,"No","Yes")))</f>
        <v>Yes</v>
      </c>
      <c r="I22" s="10">
        <v>4.05</v>
      </c>
      <c r="J22" s="10">
        <v>-2.0699999999999998</v>
      </c>
      <c r="K22" s="9" t="str">
        <f t="shared" si="0"/>
        <v>Yes</v>
      </c>
    </row>
    <row r="23" spans="1:11" x14ac:dyDescent="0.2">
      <c r="A23" s="110" t="s">
        <v>833</v>
      </c>
      <c r="B23" s="35" t="s">
        <v>227</v>
      </c>
      <c r="C23" s="8">
        <v>35.914723031999998</v>
      </c>
      <c r="D23" s="9" t="str">
        <f>IF($B23="N/A","N/A",IF(C23&gt;75,"No",IF(C23&lt;15,"No","Yes")))</f>
        <v>Yes</v>
      </c>
      <c r="E23" s="8">
        <v>35.745663018000002</v>
      </c>
      <c r="F23" s="9" t="str">
        <f>IF($B23="N/A","N/A",IF(E23&gt;75,"No",IF(E23&lt;15,"No","Yes")))</f>
        <v>Yes</v>
      </c>
      <c r="G23" s="8">
        <v>35.398999783000001</v>
      </c>
      <c r="H23" s="9" t="str">
        <f>IF($B23="N/A","N/A",IF(G23&gt;75,"No",IF(G23&lt;15,"No","Yes")))</f>
        <v>Yes</v>
      </c>
      <c r="I23" s="10">
        <v>-0.47099999999999997</v>
      </c>
      <c r="J23" s="10">
        <v>-0.97</v>
      </c>
      <c r="K23" s="9" t="str">
        <f t="shared" si="0"/>
        <v>Yes</v>
      </c>
    </row>
    <row r="24" spans="1:11" x14ac:dyDescent="0.2">
      <c r="A24" s="110" t="s">
        <v>834</v>
      </c>
      <c r="B24" s="35" t="s">
        <v>228</v>
      </c>
      <c r="C24" s="8">
        <v>58.299927113999999</v>
      </c>
      <c r="D24" s="9" t="str">
        <f>IF($B24="N/A","N/A",IF(C24&gt;70,"No",IF(C24&lt;25,"No","Yes")))</f>
        <v>Yes</v>
      </c>
      <c r="E24" s="8">
        <v>58.234680961999999</v>
      </c>
      <c r="F24" s="9" t="str">
        <f>IF($B24="N/A","N/A",IF(E24&gt;70,"No",IF(E24&lt;25,"No","Yes")))</f>
        <v>Yes</v>
      </c>
      <c r="G24" s="8">
        <v>58.705998889</v>
      </c>
      <c r="H24" s="9" t="str">
        <f>IF($B24="N/A","N/A",IF(G24&gt;70,"No",IF(G24&lt;25,"No","Yes")))</f>
        <v>Yes</v>
      </c>
      <c r="I24" s="10">
        <v>-0.112</v>
      </c>
      <c r="J24" s="10">
        <v>0.80930000000000002</v>
      </c>
      <c r="K24" s="9" t="str">
        <f t="shared" si="0"/>
        <v>Yes</v>
      </c>
    </row>
    <row r="25" spans="1:11" x14ac:dyDescent="0.2">
      <c r="A25" s="110" t="s">
        <v>318</v>
      </c>
      <c r="B25" s="35" t="s">
        <v>229</v>
      </c>
      <c r="C25" s="8">
        <v>48.596938776000002</v>
      </c>
      <c r="D25" s="9" t="str">
        <f>IF($B25="N/A","N/A",IF(C25&gt;70,"No",IF(C25&lt;35,"No","Yes")))</f>
        <v>Yes</v>
      </c>
      <c r="E25" s="8">
        <v>49.430422157999999</v>
      </c>
      <c r="F25" s="9" t="str">
        <f>IF($B25="N/A","N/A",IF(E25&gt;70,"No",IF(E25&lt;35,"No","Yes")))</f>
        <v>Yes</v>
      </c>
      <c r="G25" s="8">
        <v>50.100263341999998</v>
      </c>
      <c r="H25" s="9" t="str">
        <f>IF($B25="N/A","N/A",IF(G25&gt;70,"No",IF(G25&lt;35,"No","Yes")))</f>
        <v>Yes</v>
      </c>
      <c r="I25" s="10">
        <v>1.7150000000000001</v>
      </c>
      <c r="J25" s="10">
        <v>1.355</v>
      </c>
      <c r="K25" s="9" t="str">
        <f t="shared" si="0"/>
        <v>Yes</v>
      </c>
    </row>
    <row r="26" spans="1:11" x14ac:dyDescent="0.2">
      <c r="A26" s="110" t="s">
        <v>835</v>
      </c>
      <c r="B26" s="35" t="s">
        <v>220</v>
      </c>
      <c r="C26" s="8">
        <v>2.6796025496999998</v>
      </c>
      <c r="D26" s="9" t="str">
        <f>IF($B26="N/A","N/A",IF(C26&gt;1,"Yes","No"))</f>
        <v>Yes</v>
      </c>
      <c r="E26" s="8">
        <v>2.4647537279999998</v>
      </c>
      <c r="F26" s="9" t="str">
        <f>IF($B26="N/A","N/A",IF(E26&gt;1,"Yes","No"))</f>
        <v>Yes</v>
      </c>
      <c r="G26" s="8">
        <v>2.4244104740000001</v>
      </c>
      <c r="H26" s="9" t="str">
        <f>IF($B26="N/A","N/A",IF(G26&gt;1,"Yes","No"))</f>
        <v>Yes</v>
      </c>
      <c r="I26" s="10">
        <v>-8.02</v>
      </c>
      <c r="J26" s="10">
        <v>-1.64</v>
      </c>
      <c r="K26" s="9" t="str">
        <f t="shared" si="0"/>
        <v>Yes</v>
      </c>
    </row>
    <row r="27" spans="1:11" x14ac:dyDescent="0.2">
      <c r="A27" s="110" t="s">
        <v>319</v>
      </c>
      <c r="B27" s="35"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0" t="s">
        <v>836</v>
      </c>
      <c r="B28" s="35" t="s">
        <v>213</v>
      </c>
      <c r="C28" s="8">
        <v>99.850018747999997</v>
      </c>
      <c r="D28" s="9" t="str">
        <f>IF($B28="N/A","N/A",IF(C28&gt;15,"No",IF(C28&lt;-15,"No","Yes")))</f>
        <v>N/A</v>
      </c>
      <c r="E28" s="8">
        <v>41.602651002000002</v>
      </c>
      <c r="F28" s="9" t="str">
        <f>IF($B28="N/A","N/A",IF(E28&gt;15,"No",IF(E28&lt;-15,"No","Yes")))</f>
        <v>N/A</v>
      </c>
      <c r="G28" s="8">
        <v>88.238414427999999</v>
      </c>
      <c r="H28" s="9" t="str">
        <f>IF($B28="N/A","N/A",IF(G28&gt;15,"No",IF(G28&lt;-15,"No","Yes")))</f>
        <v>N/A</v>
      </c>
      <c r="I28" s="10">
        <v>-58.3</v>
      </c>
      <c r="J28" s="10">
        <v>112.1</v>
      </c>
      <c r="K28" s="9" t="str">
        <f t="shared" si="0"/>
        <v>No</v>
      </c>
    </row>
    <row r="29" spans="1:11" x14ac:dyDescent="0.2">
      <c r="A29" s="110" t="s">
        <v>320</v>
      </c>
      <c r="B29" s="35"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0" t="s">
        <v>321</v>
      </c>
      <c r="B30" s="35" t="s">
        <v>213</v>
      </c>
      <c r="C30" s="8">
        <v>100</v>
      </c>
      <c r="D30" s="9" t="str">
        <f>IF($B30="N/A","N/A",IF(C30&gt;15,"No",IF(C30&lt;-15,"No","Yes")))</f>
        <v>N/A</v>
      </c>
      <c r="E30" s="8">
        <v>100</v>
      </c>
      <c r="F30" s="9" t="str">
        <f>IF($B30="N/A","N/A",IF(E30&gt;15,"No",IF(E30&lt;-15,"No","Yes")))</f>
        <v>N/A</v>
      </c>
      <c r="G30" s="8">
        <v>99.956279374999994</v>
      </c>
      <c r="H30" s="9" t="str">
        <f>IF($B30="N/A","N/A",IF(G30&gt;15,"No",IF(G30&lt;-15,"No","Yes")))</f>
        <v>N/A</v>
      </c>
      <c r="I30" s="10">
        <v>0</v>
      </c>
      <c r="J30" s="10">
        <v>-4.3999999999999997E-2</v>
      </c>
      <c r="K30" s="9" t="str">
        <f t="shared" si="0"/>
        <v>Yes</v>
      </c>
    </row>
    <row r="31" spans="1:11" x14ac:dyDescent="0.2">
      <c r="A31" s="110" t="s">
        <v>322</v>
      </c>
      <c r="B31" s="35" t="s">
        <v>230</v>
      </c>
      <c r="C31" s="8">
        <v>99.854227405000003</v>
      </c>
      <c r="D31" s="9" t="str">
        <f>IF($B31="N/A","N/A",IF(C31&gt;=90,"Yes","No"))</f>
        <v>Yes</v>
      </c>
      <c r="E31" s="8">
        <v>99.877149876999994</v>
      </c>
      <c r="F31" s="9" t="str">
        <f>IF($B31="N/A","N/A",IF(E31&gt;=90,"Yes","No"))</f>
        <v>Yes</v>
      </c>
      <c r="G31" s="8">
        <v>99.927520474999994</v>
      </c>
      <c r="H31" s="9" t="str">
        <f>IF($B31="N/A","N/A",IF(G31&gt;=90,"Yes","No"))</f>
        <v>Yes</v>
      </c>
      <c r="I31" s="10">
        <v>2.3E-2</v>
      </c>
      <c r="J31" s="10">
        <v>5.04E-2</v>
      </c>
      <c r="K31" s="9" t="str">
        <f t="shared" si="0"/>
        <v>Yes</v>
      </c>
    </row>
    <row r="32" spans="1:1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09" t="s">
        <v>301</v>
      </c>
      <c r="B6" s="105" t="s">
        <v>213</v>
      </c>
      <c r="C6" s="36">
        <v>70920</v>
      </c>
      <c r="D6" s="9" t="str">
        <f>IF(OR($B6="N/A",$C6="N/A"),"N/A",IF(C6&lt;0,"No","Yes"))</f>
        <v>N/A</v>
      </c>
      <c r="E6" s="36">
        <v>70516</v>
      </c>
      <c r="F6" s="9" t="str">
        <f>IF($B6="N/A","N/A",IF(E6&lt;0,"No","Yes"))</f>
        <v>N/A</v>
      </c>
      <c r="G6" s="36">
        <v>78009</v>
      </c>
      <c r="H6" s="9" t="str">
        <f>IF($B6="N/A","N/A",IF(G6&lt;0,"No","Yes"))</f>
        <v>N/A</v>
      </c>
      <c r="I6" s="10">
        <v>-0.56999999999999995</v>
      </c>
      <c r="J6" s="10">
        <v>10.63</v>
      </c>
      <c r="K6" s="9" t="str">
        <f t="shared" ref="K6:K35" si="0">IF(J6="Div by 0", "N/A", IF(J6="N/A","N/A", IF(J6&gt;30, "No", IF(J6&lt;-30, "No", "Yes"))))</f>
        <v>Yes</v>
      </c>
    </row>
    <row r="7" spans="1:11" x14ac:dyDescent="0.2">
      <c r="A7" s="110" t="s">
        <v>438</v>
      </c>
      <c r="B7" s="105" t="s">
        <v>213</v>
      </c>
      <c r="C7" s="9">
        <v>1.4100395E-3</v>
      </c>
      <c r="D7" s="9" t="str">
        <f t="shared" ref="D7:D17" si="1">IF(OR($B7="N/A",$C7="N/A"),"N/A",IF(C7&lt;0,"No","Yes"))</f>
        <v>N/A</v>
      </c>
      <c r="E7" s="9">
        <v>5.6724714999999998E-3</v>
      </c>
      <c r="F7" s="9" t="str">
        <f t="shared" ref="F7:F17" si="2">IF($B7="N/A","N/A",IF(E7&lt;0,"No","Yes"))</f>
        <v>N/A</v>
      </c>
      <c r="G7" s="9">
        <v>1.2819033699999999E-2</v>
      </c>
      <c r="H7" s="9" t="str">
        <f t="shared" ref="H7:H17" si="3">IF($B7="N/A","N/A",IF(G7&lt;0,"No","Yes"))</f>
        <v>N/A</v>
      </c>
      <c r="I7" s="10">
        <v>302.3</v>
      </c>
      <c r="J7" s="10">
        <v>126</v>
      </c>
      <c r="K7" s="9" t="str">
        <f t="shared" si="0"/>
        <v>No</v>
      </c>
    </row>
    <row r="8" spans="1:11" x14ac:dyDescent="0.2">
      <c r="A8" s="110" t="s">
        <v>439</v>
      </c>
      <c r="B8" s="105" t="s">
        <v>213</v>
      </c>
      <c r="C8" s="9">
        <v>3.4644670050999999</v>
      </c>
      <c r="D8" s="9" t="str">
        <f t="shared" si="1"/>
        <v>N/A</v>
      </c>
      <c r="E8" s="9">
        <v>4.0104373475999999</v>
      </c>
      <c r="F8" s="9" t="str">
        <f t="shared" si="2"/>
        <v>N/A</v>
      </c>
      <c r="G8" s="9">
        <v>3.9585176069000001</v>
      </c>
      <c r="H8" s="9" t="str">
        <f t="shared" si="3"/>
        <v>N/A</v>
      </c>
      <c r="I8" s="10">
        <v>15.76</v>
      </c>
      <c r="J8" s="10">
        <v>-1.29</v>
      </c>
      <c r="K8" s="9" t="str">
        <f t="shared" si="0"/>
        <v>Yes</v>
      </c>
    </row>
    <row r="9" spans="1:11" x14ac:dyDescent="0.2">
      <c r="A9" s="110" t="s">
        <v>440</v>
      </c>
      <c r="B9" s="105" t="s">
        <v>213</v>
      </c>
      <c r="C9" s="9">
        <v>48.888888889</v>
      </c>
      <c r="D9" s="9" t="str">
        <f t="shared" si="1"/>
        <v>N/A</v>
      </c>
      <c r="E9" s="9">
        <v>52.843326337000001</v>
      </c>
      <c r="F9" s="9" t="str">
        <f t="shared" si="2"/>
        <v>N/A</v>
      </c>
      <c r="G9" s="9">
        <v>53.381020139</v>
      </c>
      <c r="H9" s="9" t="str">
        <f t="shared" si="3"/>
        <v>N/A</v>
      </c>
      <c r="I9" s="10">
        <v>8.0890000000000004</v>
      </c>
      <c r="J9" s="10">
        <v>1.018</v>
      </c>
      <c r="K9" s="9" t="str">
        <f t="shared" si="0"/>
        <v>Yes</v>
      </c>
    </row>
    <row r="10" spans="1:11" x14ac:dyDescent="0.2">
      <c r="A10" s="110" t="s">
        <v>441</v>
      </c>
      <c r="B10" s="105" t="s">
        <v>213</v>
      </c>
      <c r="C10" s="9">
        <v>47.282853920000001</v>
      </c>
      <c r="D10" s="9" t="str">
        <f t="shared" si="1"/>
        <v>N/A</v>
      </c>
      <c r="E10" s="9">
        <v>43.119292076000001</v>
      </c>
      <c r="F10" s="9" t="str">
        <f t="shared" si="2"/>
        <v>N/A</v>
      </c>
      <c r="G10" s="9">
        <v>42.634824187</v>
      </c>
      <c r="H10" s="9" t="str">
        <f t="shared" si="3"/>
        <v>N/A</v>
      </c>
      <c r="I10" s="10">
        <v>-8.81</v>
      </c>
      <c r="J10" s="10">
        <v>-1.1200000000000001</v>
      </c>
      <c r="K10" s="9" t="str">
        <f t="shared" si="0"/>
        <v>Yes</v>
      </c>
    </row>
    <row r="11" spans="1:11" x14ac:dyDescent="0.2">
      <c r="A11" s="26" t="s">
        <v>324</v>
      </c>
      <c r="B11" s="105" t="s">
        <v>213</v>
      </c>
      <c r="C11" s="9">
        <v>0</v>
      </c>
      <c r="D11" s="9" t="str">
        <f t="shared" si="1"/>
        <v>N/A</v>
      </c>
      <c r="E11" s="9">
        <v>0</v>
      </c>
      <c r="F11" s="9" t="str">
        <f t="shared" si="2"/>
        <v>N/A</v>
      </c>
      <c r="G11" s="9">
        <v>100</v>
      </c>
      <c r="H11" s="9" t="str">
        <f t="shared" si="3"/>
        <v>N/A</v>
      </c>
      <c r="I11" s="10" t="s">
        <v>1747</v>
      </c>
      <c r="J11" s="10" t="s">
        <v>1747</v>
      </c>
      <c r="K11" s="9" t="str">
        <f t="shared" si="0"/>
        <v>N/A</v>
      </c>
    </row>
    <row r="12" spans="1:11" x14ac:dyDescent="0.2">
      <c r="A12" s="26" t="s">
        <v>310</v>
      </c>
      <c r="B12" s="105" t="s">
        <v>213</v>
      </c>
      <c r="C12" s="9">
        <v>98.601240834999999</v>
      </c>
      <c r="D12" s="9" t="str">
        <f t="shared" si="1"/>
        <v>N/A</v>
      </c>
      <c r="E12" s="9">
        <v>99.663906064000003</v>
      </c>
      <c r="F12" s="9" t="str">
        <f t="shared" si="2"/>
        <v>N/A</v>
      </c>
      <c r="G12" s="9">
        <v>99.032162955999993</v>
      </c>
      <c r="H12" s="9" t="str">
        <f t="shared" si="3"/>
        <v>N/A</v>
      </c>
      <c r="I12" s="10">
        <v>1.0780000000000001</v>
      </c>
      <c r="J12" s="10">
        <v>-0.63400000000000001</v>
      </c>
      <c r="K12" s="9" t="str">
        <f t="shared" si="0"/>
        <v>Yes</v>
      </c>
    </row>
    <row r="13" spans="1:11" x14ac:dyDescent="0.2">
      <c r="A13" s="26" t="s">
        <v>827</v>
      </c>
      <c r="B13" s="105" t="s">
        <v>213</v>
      </c>
      <c r="C13" s="9">
        <v>1.0960845441</v>
      </c>
      <c r="D13" s="9" t="str">
        <f t="shared" si="1"/>
        <v>N/A</v>
      </c>
      <c r="E13" s="9">
        <v>1.1100613269999999</v>
      </c>
      <c r="F13" s="9" t="str">
        <f t="shared" si="2"/>
        <v>N/A</v>
      </c>
      <c r="G13" s="9">
        <v>1.1254951200000001</v>
      </c>
      <c r="H13" s="9" t="str">
        <f t="shared" si="3"/>
        <v>N/A</v>
      </c>
      <c r="I13" s="10">
        <v>1.2749999999999999</v>
      </c>
      <c r="J13" s="10">
        <v>1.39</v>
      </c>
      <c r="K13" s="9" t="str">
        <f t="shared" si="0"/>
        <v>Yes</v>
      </c>
    </row>
    <row r="14" spans="1:11" x14ac:dyDescent="0.2">
      <c r="A14" s="26" t="s">
        <v>311</v>
      </c>
      <c r="B14" s="105" t="s">
        <v>213</v>
      </c>
      <c r="C14" s="9">
        <v>72.983643541999996</v>
      </c>
      <c r="D14" s="9" t="str">
        <f t="shared" si="1"/>
        <v>N/A</v>
      </c>
      <c r="E14" s="9">
        <v>86.598786090999994</v>
      </c>
      <c r="F14" s="9" t="str">
        <f t="shared" si="2"/>
        <v>N/A</v>
      </c>
      <c r="G14" s="9">
        <v>91.498416848999994</v>
      </c>
      <c r="H14" s="9" t="str">
        <f t="shared" si="3"/>
        <v>N/A</v>
      </c>
      <c r="I14" s="10">
        <v>18.66</v>
      </c>
      <c r="J14" s="10">
        <v>5.6580000000000004</v>
      </c>
      <c r="K14" s="9" t="str">
        <f t="shared" si="0"/>
        <v>Yes</v>
      </c>
    </row>
    <row r="15" spans="1:11" x14ac:dyDescent="0.2">
      <c r="A15" s="26" t="s">
        <v>828</v>
      </c>
      <c r="B15" s="105" t="s">
        <v>213</v>
      </c>
      <c r="C15" s="9">
        <v>8.9871522411000004</v>
      </c>
      <c r="D15" s="9" t="str">
        <f t="shared" si="1"/>
        <v>N/A</v>
      </c>
      <c r="E15" s="9">
        <v>8.8507188942999999</v>
      </c>
      <c r="F15" s="9" t="str">
        <f t="shared" si="2"/>
        <v>N/A</v>
      </c>
      <c r="G15" s="9">
        <v>9.0168961990999996</v>
      </c>
      <c r="H15" s="9" t="str">
        <f t="shared" si="3"/>
        <v>N/A</v>
      </c>
      <c r="I15" s="10">
        <v>-1.52</v>
      </c>
      <c r="J15" s="10">
        <v>1.8779999999999999</v>
      </c>
      <c r="K15" s="9" t="str">
        <f t="shared" si="0"/>
        <v>Yes</v>
      </c>
    </row>
    <row r="16" spans="1:11" x14ac:dyDescent="0.2">
      <c r="A16" s="26" t="s">
        <v>837</v>
      </c>
      <c r="B16" s="105" t="s">
        <v>213</v>
      </c>
      <c r="C16" s="9">
        <v>3.4845010616000001</v>
      </c>
      <c r="D16" s="9" t="str">
        <f t="shared" si="1"/>
        <v>N/A</v>
      </c>
      <c r="E16" s="9">
        <v>3.5992794690999999</v>
      </c>
      <c r="F16" s="9" t="str">
        <f t="shared" si="2"/>
        <v>N/A</v>
      </c>
      <c r="G16" s="9">
        <v>3.5092389763999998</v>
      </c>
      <c r="H16" s="9" t="str">
        <f t="shared" si="3"/>
        <v>N/A</v>
      </c>
      <c r="I16" s="10">
        <v>3.294</v>
      </c>
      <c r="J16" s="10">
        <v>-2.5</v>
      </c>
      <c r="K16" s="9" t="str">
        <f t="shared" si="0"/>
        <v>Yes</v>
      </c>
    </row>
    <row r="17" spans="1:11" x14ac:dyDescent="0.2">
      <c r="A17" s="26" t="s">
        <v>830</v>
      </c>
      <c r="B17" s="105" t="s">
        <v>213</v>
      </c>
      <c r="C17" s="9">
        <v>4.1807702758999996</v>
      </c>
      <c r="D17" s="9" t="str">
        <f t="shared" si="1"/>
        <v>N/A</v>
      </c>
      <c r="E17" s="9">
        <v>5.2483809903000003</v>
      </c>
      <c r="F17" s="9" t="str">
        <f t="shared" si="2"/>
        <v>N/A</v>
      </c>
      <c r="G17" s="9">
        <v>6.1299590843000002</v>
      </c>
      <c r="H17" s="9" t="str">
        <f t="shared" si="3"/>
        <v>N/A</v>
      </c>
      <c r="I17" s="10">
        <v>25.54</v>
      </c>
      <c r="J17" s="10">
        <v>16.8</v>
      </c>
      <c r="K17" s="9" t="str">
        <f t="shared" si="0"/>
        <v>Yes</v>
      </c>
    </row>
    <row r="18" spans="1:11" x14ac:dyDescent="0.2">
      <c r="A18" s="110" t="s">
        <v>312</v>
      </c>
      <c r="B18" s="35" t="s">
        <v>223</v>
      </c>
      <c r="C18" s="9">
        <v>100</v>
      </c>
      <c r="D18" s="9" t="str">
        <f>IF(OR($B18="N/A",$C18="N/A"),"N/A",IF(C18&gt;100,"No",IF(C18&lt;98,"No","Yes")))</f>
        <v>Yes</v>
      </c>
      <c r="E18" s="9">
        <v>100</v>
      </c>
      <c r="F18" s="9" t="str">
        <f>IF(OR($B18="N/A",$E18="N/A"),"N/A",IF(E18&gt;100,"No",IF(E18&lt;98,"No","Yes")))</f>
        <v>Yes</v>
      </c>
      <c r="G18" s="9">
        <v>100</v>
      </c>
      <c r="H18" s="9" t="str">
        <f>IF($B18="N/A","N/A",IF(G18&gt;100,"No",IF(G18&lt;98,"No","Yes")))</f>
        <v>Yes</v>
      </c>
      <c r="I18" s="10">
        <v>0</v>
      </c>
      <c r="J18" s="10">
        <v>0</v>
      </c>
      <c r="K18" s="9" t="str">
        <f t="shared" si="0"/>
        <v>Yes</v>
      </c>
    </row>
    <row r="19" spans="1:11" x14ac:dyDescent="0.2">
      <c r="A19" s="110" t="s">
        <v>31</v>
      </c>
      <c r="B19" s="35" t="s">
        <v>214</v>
      </c>
      <c r="C19" s="9">
        <v>99.942188380999994</v>
      </c>
      <c r="D19" s="9" t="str">
        <f>IF(OR($B19="N/A",$C19="N/A"),"N/A",IF(C19&gt;100,"No",IF(C19&lt;95,"No","Yes")))</f>
        <v>Yes</v>
      </c>
      <c r="E19" s="9">
        <v>99.941857166999995</v>
      </c>
      <c r="F19" s="9" t="str">
        <f>IF(OR($B19="N/A",$E19="N/A"),"N/A",IF(E19&gt;100,"No",IF(E19&lt;98,"No","Yes")))</f>
        <v>Yes</v>
      </c>
      <c r="G19" s="9">
        <v>99.970516222000001</v>
      </c>
      <c r="H19" s="9" t="str">
        <f>IF($B19="N/A","N/A",IF(G19&gt;100,"No",IF(G19&lt;95,"No","Yes")))</f>
        <v>Yes</v>
      </c>
      <c r="I19" s="10">
        <v>0</v>
      </c>
      <c r="J19" s="10">
        <v>2.87E-2</v>
      </c>
      <c r="K19" s="9" t="str">
        <f t="shared" si="0"/>
        <v>Yes</v>
      </c>
    </row>
    <row r="20" spans="1:11" x14ac:dyDescent="0.2">
      <c r="A20" s="26" t="s">
        <v>313</v>
      </c>
      <c r="B20" s="105" t="s">
        <v>213</v>
      </c>
      <c r="C20" s="9">
        <v>99.871686406999999</v>
      </c>
      <c r="D20" s="9" t="str">
        <f t="shared" ref="D20:D35" si="4">IF(OR($B20="N/A",$C20="N/A"),"N/A",IF(C20&lt;0,"No","Yes"))</f>
        <v>N/A</v>
      </c>
      <c r="E20" s="9">
        <v>99.870951273000003</v>
      </c>
      <c r="F20" s="9" t="str">
        <f t="shared" ref="F20:F34" si="5">IF($B20="N/A","N/A",IF(E20&lt;0,"No","Yes"))</f>
        <v>N/A</v>
      </c>
      <c r="G20" s="9">
        <v>99.842325884999994</v>
      </c>
      <c r="H20" s="9" t="str">
        <f t="shared" ref="H20:H35" si="6">IF($B20="N/A","N/A",IF(G20&lt;0,"No","Yes"))</f>
        <v>N/A</v>
      </c>
      <c r="I20" s="10">
        <v>-1E-3</v>
      </c>
      <c r="J20" s="10">
        <v>-2.9000000000000001E-2</v>
      </c>
      <c r="K20" s="9" t="str">
        <f t="shared" si="0"/>
        <v>Yes</v>
      </c>
    </row>
    <row r="21" spans="1:11" x14ac:dyDescent="0.2">
      <c r="A21" s="26" t="s">
        <v>838</v>
      </c>
      <c r="B21" s="105" t="s">
        <v>213</v>
      </c>
      <c r="C21" s="9">
        <v>0.15087422449999999</v>
      </c>
      <c r="D21" s="9" t="str">
        <f t="shared" si="4"/>
        <v>N/A</v>
      </c>
      <c r="E21" s="9">
        <v>0.1531567304</v>
      </c>
      <c r="F21" s="9" t="str">
        <f t="shared" si="5"/>
        <v>N/A</v>
      </c>
      <c r="G21" s="9">
        <v>0.21920547630000001</v>
      </c>
      <c r="H21" s="9" t="str">
        <f t="shared" si="6"/>
        <v>N/A</v>
      </c>
      <c r="I21" s="10">
        <v>1.5129999999999999</v>
      </c>
      <c r="J21" s="10">
        <v>43.12</v>
      </c>
      <c r="K21" s="9" t="str">
        <f t="shared" si="0"/>
        <v>No</v>
      </c>
    </row>
    <row r="22" spans="1:11" x14ac:dyDescent="0.2">
      <c r="A22" s="26" t="s">
        <v>314</v>
      </c>
      <c r="B22" s="105"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6" t="s">
        <v>831</v>
      </c>
      <c r="B23" s="105" t="s">
        <v>213</v>
      </c>
      <c r="C23" s="9">
        <v>3.7711646926000002</v>
      </c>
      <c r="D23" s="9" t="str">
        <f t="shared" si="4"/>
        <v>N/A</v>
      </c>
      <c r="E23" s="9">
        <v>4.2424414316999997</v>
      </c>
      <c r="F23" s="9" t="str">
        <f t="shared" si="5"/>
        <v>N/A</v>
      </c>
      <c r="G23" s="9">
        <v>4.5420143829999997</v>
      </c>
      <c r="H23" s="9" t="str">
        <f t="shared" si="6"/>
        <v>N/A</v>
      </c>
      <c r="I23" s="10">
        <v>12.5</v>
      </c>
      <c r="J23" s="10">
        <v>7.0609999999999999</v>
      </c>
      <c r="K23" s="9" t="str">
        <f t="shared" si="0"/>
        <v>Yes</v>
      </c>
    </row>
    <row r="24" spans="1:11" x14ac:dyDescent="0.2">
      <c r="A24" s="26" t="s">
        <v>315</v>
      </c>
      <c r="B24" s="105" t="s">
        <v>213</v>
      </c>
      <c r="C24" s="9">
        <v>4.1934574168000003</v>
      </c>
      <c r="D24" s="9" t="str">
        <f t="shared" si="4"/>
        <v>N/A</v>
      </c>
      <c r="E24" s="9">
        <v>4.3862385842</v>
      </c>
      <c r="F24" s="9" t="str">
        <f t="shared" si="5"/>
        <v>N/A</v>
      </c>
      <c r="G24" s="9">
        <v>4.0610698766000004</v>
      </c>
      <c r="H24" s="9" t="str">
        <f t="shared" si="6"/>
        <v>N/A</v>
      </c>
      <c r="I24" s="10">
        <v>4.5970000000000004</v>
      </c>
      <c r="J24" s="10">
        <v>-7.41</v>
      </c>
      <c r="K24" s="9" t="str">
        <f t="shared" si="0"/>
        <v>Yes</v>
      </c>
    </row>
    <row r="25" spans="1:11" x14ac:dyDescent="0.2">
      <c r="A25" s="26" t="s">
        <v>316</v>
      </c>
      <c r="B25" s="105" t="s">
        <v>213</v>
      </c>
      <c r="C25" s="9">
        <v>7.1897913141999998</v>
      </c>
      <c r="D25" s="9" t="str">
        <f t="shared" si="4"/>
        <v>N/A</v>
      </c>
      <c r="E25" s="9">
        <v>8.3300243916000003</v>
      </c>
      <c r="F25" s="9" t="str">
        <f t="shared" si="5"/>
        <v>N/A</v>
      </c>
      <c r="G25" s="9">
        <v>7.9901037060000002</v>
      </c>
      <c r="H25" s="9" t="str">
        <f t="shared" si="6"/>
        <v>N/A</v>
      </c>
      <c r="I25" s="10">
        <v>15.86</v>
      </c>
      <c r="J25" s="10">
        <v>-4.08</v>
      </c>
      <c r="K25" s="9" t="str">
        <f t="shared" si="0"/>
        <v>Yes</v>
      </c>
    </row>
    <row r="26" spans="1:11" x14ac:dyDescent="0.2">
      <c r="A26" s="26" t="s">
        <v>317</v>
      </c>
      <c r="B26" s="105" t="s">
        <v>213</v>
      </c>
      <c r="C26" s="9">
        <v>88.616751269000005</v>
      </c>
      <c r="D26" s="9" t="str">
        <f t="shared" si="4"/>
        <v>N/A</v>
      </c>
      <c r="E26" s="9">
        <v>87.283737024000004</v>
      </c>
      <c r="F26" s="9" t="str">
        <f t="shared" si="5"/>
        <v>N/A</v>
      </c>
      <c r="G26" s="9">
        <v>87.948826417000006</v>
      </c>
      <c r="H26" s="9" t="str">
        <f t="shared" si="6"/>
        <v>N/A</v>
      </c>
      <c r="I26" s="10">
        <v>-1.5</v>
      </c>
      <c r="J26" s="10">
        <v>0.76200000000000001</v>
      </c>
      <c r="K26" s="9" t="str">
        <f t="shared" si="0"/>
        <v>Yes</v>
      </c>
    </row>
    <row r="27" spans="1:11" x14ac:dyDescent="0.2">
      <c r="A27" s="26" t="s">
        <v>318</v>
      </c>
      <c r="B27" s="105" t="s">
        <v>213</v>
      </c>
      <c r="C27" s="9">
        <v>55.463902988999997</v>
      </c>
      <c r="D27" s="9" t="str">
        <f t="shared" si="4"/>
        <v>N/A</v>
      </c>
      <c r="E27" s="9">
        <v>70.199670996999998</v>
      </c>
      <c r="F27" s="9" t="str">
        <f t="shared" si="5"/>
        <v>N/A</v>
      </c>
      <c r="G27" s="9">
        <v>64.848927688000003</v>
      </c>
      <c r="H27" s="9" t="str">
        <f t="shared" si="6"/>
        <v>N/A</v>
      </c>
      <c r="I27" s="10">
        <v>26.57</v>
      </c>
      <c r="J27" s="10">
        <v>-7.62</v>
      </c>
      <c r="K27" s="9" t="str">
        <f t="shared" si="0"/>
        <v>Yes</v>
      </c>
    </row>
    <row r="28" spans="1:11" x14ac:dyDescent="0.2">
      <c r="A28" s="26" t="s">
        <v>835</v>
      </c>
      <c r="B28" s="105" t="s">
        <v>213</v>
      </c>
      <c r="C28" s="9">
        <v>1.2801576204</v>
      </c>
      <c r="D28" s="9" t="str">
        <f t="shared" si="4"/>
        <v>N/A</v>
      </c>
      <c r="E28" s="9">
        <v>1.3598844490999999</v>
      </c>
      <c r="F28" s="9" t="str">
        <f t="shared" si="5"/>
        <v>N/A</v>
      </c>
      <c r="G28" s="9">
        <v>1.8769668695999999</v>
      </c>
      <c r="H28" s="9" t="str">
        <f t="shared" si="6"/>
        <v>N/A</v>
      </c>
      <c r="I28" s="10">
        <v>6.2279999999999998</v>
      </c>
      <c r="J28" s="10">
        <v>38.020000000000003</v>
      </c>
      <c r="K28" s="9" t="str">
        <f t="shared" si="0"/>
        <v>No</v>
      </c>
    </row>
    <row r="29" spans="1:11" x14ac:dyDescent="0.2">
      <c r="A29" s="26" t="s">
        <v>319</v>
      </c>
      <c r="B29" s="105" t="s">
        <v>213</v>
      </c>
      <c r="C29" s="9">
        <v>0</v>
      </c>
      <c r="D29" s="9" t="str">
        <f t="shared" si="4"/>
        <v>N/A</v>
      </c>
      <c r="E29" s="9">
        <v>0</v>
      </c>
      <c r="F29" s="9" t="str">
        <f t="shared" si="5"/>
        <v>N/A</v>
      </c>
      <c r="G29" s="9">
        <v>0</v>
      </c>
      <c r="H29" s="9" t="str">
        <f t="shared" si="6"/>
        <v>N/A</v>
      </c>
      <c r="I29" s="10" t="s">
        <v>1747</v>
      </c>
      <c r="J29" s="10" t="s">
        <v>1747</v>
      </c>
      <c r="K29" s="9" t="str">
        <f t="shared" si="0"/>
        <v>N/A</v>
      </c>
    </row>
    <row r="30" spans="1:11" x14ac:dyDescent="0.2">
      <c r="A30" s="26" t="s">
        <v>836</v>
      </c>
      <c r="B30" s="105" t="s">
        <v>213</v>
      </c>
      <c r="C30" s="9">
        <v>99.987288673999998</v>
      </c>
      <c r="D30" s="9" t="str">
        <f t="shared" si="4"/>
        <v>N/A</v>
      </c>
      <c r="E30" s="9">
        <v>99.937376267999994</v>
      </c>
      <c r="F30" s="9" t="str">
        <f t="shared" si="5"/>
        <v>N/A</v>
      </c>
      <c r="G30" s="9">
        <v>99.296275797000007</v>
      </c>
      <c r="H30" s="9" t="str">
        <f t="shared" si="6"/>
        <v>N/A</v>
      </c>
      <c r="I30" s="10">
        <v>-0.05</v>
      </c>
      <c r="J30" s="10">
        <v>-0.64200000000000002</v>
      </c>
      <c r="K30" s="9" t="str">
        <f t="shared" si="0"/>
        <v>Yes</v>
      </c>
    </row>
    <row r="31" spans="1:11" x14ac:dyDescent="0.2">
      <c r="A31" s="110" t="s">
        <v>320</v>
      </c>
      <c r="B31" s="35"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0" t="s">
        <v>321</v>
      </c>
      <c r="B32" s="35"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
      <c r="A33" s="26" t="s">
        <v>322</v>
      </c>
      <c r="B33" s="105" t="s">
        <v>213</v>
      </c>
      <c r="C33" s="9">
        <v>99.870276368000006</v>
      </c>
      <c r="D33" s="9" t="str">
        <f t="shared" si="4"/>
        <v>N/A</v>
      </c>
      <c r="E33" s="9">
        <v>99.866696919999995</v>
      </c>
      <c r="F33" s="9" t="str">
        <f t="shared" si="5"/>
        <v>N/A</v>
      </c>
      <c r="G33" s="9">
        <v>99.837198271999995</v>
      </c>
      <c r="H33" s="9" t="str">
        <f t="shared" si="6"/>
        <v>N/A</v>
      </c>
      <c r="I33" s="10">
        <v>-4.0000000000000001E-3</v>
      </c>
      <c r="J33" s="10">
        <v>-0.03</v>
      </c>
      <c r="K33" s="9" t="str">
        <f t="shared" si="0"/>
        <v>Yes</v>
      </c>
    </row>
    <row r="34" spans="1:11" x14ac:dyDescent="0.2">
      <c r="A34" s="26" t="s">
        <v>323</v>
      </c>
      <c r="B34" s="105" t="s">
        <v>213</v>
      </c>
      <c r="C34" s="9">
        <v>42.989283700000001</v>
      </c>
      <c r="D34" s="9" t="str">
        <f t="shared" si="4"/>
        <v>N/A</v>
      </c>
      <c r="E34" s="9">
        <v>37.088036758000001</v>
      </c>
      <c r="F34" s="9" t="str">
        <f t="shared" si="5"/>
        <v>N/A</v>
      </c>
      <c r="G34" s="9">
        <v>36.544501275000002</v>
      </c>
      <c r="H34" s="9" t="str">
        <f t="shared" si="6"/>
        <v>N/A</v>
      </c>
      <c r="I34" s="10">
        <v>-13.7</v>
      </c>
      <c r="J34" s="10">
        <v>-1.47</v>
      </c>
      <c r="K34" s="9" t="str">
        <f t="shared" si="0"/>
        <v>Yes</v>
      </c>
    </row>
    <row r="35" spans="1:11" ht="25.5" x14ac:dyDescent="0.2">
      <c r="A35" s="26" t="s">
        <v>370</v>
      </c>
      <c r="B35" s="105" t="s">
        <v>213</v>
      </c>
      <c r="C35" s="9">
        <v>33.873378455000001</v>
      </c>
      <c r="D35" s="9" t="str">
        <f t="shared" si="4"/>
        <v>N/A</v>
      </c>
      <c r="E35" s="9">
        <v>36.421521357000003</v>
      </c>
      <c r="F35" s="9" t="str">
        <f>IF($B35="N/A","N/A",IF(E35&lt;0,"No","Yes"))</f>
        <v>N/A</v>
      </c>
      <c r="G35" s="9">
        <v>37.281595713000002</v>
      </c>
      <c r="H35" s="9" t="str">
        <f t="shared" si="6"/>
        <v>N/A</v>
      </c>
      <c r="I35" s="10">
        <v>7.5229999999999997</v>
      </c>
      <c r="J35" s="10">
        <v>2.3610000000000002</v>
      </c>
      <c r="K35" s="9" t="str">
        <f t="shared" si="0"/>
        <v>Yes</v>
      </c>
    </row>
    <row r="36" spans="1:11" x14ac:dyDescent="0.2">
      <c r="A36" s="29" t="s">
        <v>374</v>
      </c>
      <c r="B36" s="1" t="s">
        <v>213</v>
      </c>
      <c r="C36" s="8">
        <v>97.013536379000001</v>
      </c>
      <c r="D36" s="9" t="str">
        <f t="shared" ref="D36:D39" si="7">IF($B36="N/A","N/A",IF(C36&lt;0,"No","Yes"))</f>
        <v>N/A</v>
      </c>
      <c r="E36" s="8">
        <v>96.643314992000001</v>
      </c>
      <c r="F36" s="9" t="str">
        <f t="shared" ref="F36:F39" si="8">IF($B36="N/A","N/A",IF(E36&lt;0,"No","Yes"))</f>
        <v>N/A</v>
      </c>
      <c r="G36" s="8">
        <v>96.792677768000004</v>
      </c>
      <c r="H36" s="9" t="str">
        <f t="shared" ref="H36:H39" si="9">IF($B36="N/A","N/A",IF(G36&lt;0,"No","Yes"))</f>
        <v>N/A</v>
      </c>
      <c r="I36" s="10">
        <v>-0.38200000000000001</v>
      </c>
      <c r="J36" s="10">
        <v>0.15459999999999999</v>
      </c>
      <c r="K36" s="9" t="str">
        <f>IF(J36="Div by 0", "N/A", IF(J36="N/A","N/A", IF(J36&gt;30, "No", IF(J36&lt;-30, "No", "Yes"))))</f>
        <v>Yes</v>
      </c>
    </row>
    <row r="37" spans="1:11" x14ac:dyDescent="0.2">
      <c r="A37" s="29" t="s">
        <v>375</v>
      </c>
      <c r="B37" s="1" t="s">
        <v>213</v>
      </c>
      <c r="C37" s="8">
        <v>2.5155104342999999</v>
      </c>
      <c r="D37" s="9" t="str">
        <f t="shared" si="7"/>
        <v>N/A</v>
      </c>
      <c r="E37" s="8">
        <v>2.9681207102</v>
      </c>
      <c r="F37" s="9" t="str">
        <f t="shared" si="8"/>
        <v>N/A</v>
      </c>
      <c r="G37" s="8">
        <v>2.8445435783000002</v>
      </c>
      <c r="H37" s="9" t="str">
        <f t="shared" si="9"/>
        <v>N/A</v>
      </c>
      <c r="I37" s="10">
        <v>17.989999999999998</v>
      </c>
      <c r="J37" s="10">
        <v>-4.16</v>
      </c>
      <c r="K37" s="9" t="str">
        <f>IF(J37="Div by 0", "N/A", IF(J37="N/A","N/A", IF(J37&gt;30, "No", IF(J37&lt;-30, "No", "Yes"))))</f>
        <v>Yes</v>
      </c>
    </row>
    <row r="38" spans="1:11" x14ac:dyDescent="0.2">
      <c r="A38" s="29" t="s">
        <v>376</v>
      </c>
      <c r="B38" s="1" t="s">
        <v>213</v>
      </c>
      <c r="C38" s="8">
        <v>2.8200789600000001E-2</v>
      </c>
      <c r="D38" s="9" t="str">
        <f t="shared" si="7"/>
        <v>N/A</v>
      </c>
      <c r="E38" s="8">
        <v>1.55992966E-2</v>
      </c>
      <c r="F38" s="9" t="str">
        <f t="shared" si="8"/>
        <v>N/A</v>
      </c>
      <c r="G38" s="8">
        <v>1.2819033699999999E-2</v>
      </c>
      <c r="H38" s="9" t="str">
        <f t="shared" si="9"/>
        <v>N/A</v>
      </c>
      <c r="I38" s="10">
        <v>-44.7</v>
      </c>
      <c r="J38" s="10">
        <v>-17.8</v>
      </c>
      <c r="K38" s="9" t="str">
        <f>IF(J38="Div by 0", "N/A", IF(J38="N/A","N/A", IF(J38&gt;30, "No", IF(J38&lt;-30, "No", "Yes"))))</f>
        <v>Yes</v>
      </c>
    </row>
    <row r="39" spans="1:11" x14ac:dyDescent="0.2">
      <c r="A39" s="29" t="s">
        <v>377</v>
      </c>
      <c r="B39" s="1" t="s">
        <v>213</v>
      </c>
      <c r="C39" s="8">
        <v>0.1804850536</v>
      </c>
      <c r="D39" s="9" t="str">
        <f t="shared" si="7"/>
        <v>N/A</v>
      </c>
      <c r="E39" s="8">
        <v>0.15032049459999999</v>
      </c>
      <c r="F39" s="9" t="str">
        <f t="shared" si="8"/>
        <v>N/A</v>
      </c>
      <c r="G39" s="8">
        <v>0.15639221119999999</v>
      </c>
      <c r="H39" s="9" t="str">
        <f t="shared" si="9"/>
        <v>N/A</v>
      </c>
      <c r="I39" s="10">
        <v>-16.7</v>
      </c>
      <c r="J39" s="10">
        <v>4.0389999999999997</v>
      </c>
      <c r="K39" s="9" t="str">
        <f>IF(J39="Div by 0", "N/A", IF(J39="N/A","N/A", IF(J39&gt;30, "No", IF(J39&lt;-30, "No", "Yes"))))</f>
        <v>Yes</v>
      </c>
    </row>
    <row r="40" spans="1:11" x14ac:dyDescent="0.2">
      <c r="A40" s="164" t="s">
        <v>1647</v>
      </c>
      <c r="B40" s="165"/>
      <c r="C40" s="165"/>
      <c r="D40" s="165"/>
      <c r="E40" s="165"/>
      <c r="F40" s="165"/>
      <c r="G40" s="165"/>
      <c r="H40" s="165"/>
      <c r="I40" s="165"/>
      <c r="J40" s="165"/>
      <c r="K40" s="166"/>
    </row>
    <row r="41" spans="1:11" x14ac:dyDescent="0.2">
      <c r="A41" s="157" t="s">
        <v>1645</v>
      </c>
      <c r="B41" s="158"/>
      <c r="C41" s="158"/>
      <c r="D41" s="158"/>
      <c r="E41" s="158"/>
      <c r="F41" s="158"/>
      <c r="G41" s="158"/>
      <c r="H41" s="158"/>
      <c r="I41" s="158"/>
      <c r="J41" s="158"/>
      <c r="K41" s="159"/>
    </row>
    <row r="42" spans="1:11" x14ac:dyDescent="0.2">
      <c r="A42" s="160" t="s">
        <v>1743</v>
      </c>
      <c r="B42" s="160"/>
      <c r="C42" s="160"/>
      <c r="D42" s="160"/>
      <c r="E42" s="160"/>
      <c r="F42" s="160"/>
      <c r="G42" s="160"/>
      <c r="H42" s="160"/>
      <c r="I42" s="160"/>
      <c r="J42" s="160"/>
      <c r="K42" s="161"/>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65.2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107" t="s">
        <v>342</v>
      </c>
      <c r="B6" s="9" t="s">
        <v>213</v>
      </c>
      <c r="C6" s="5">
        <v>7</v>
      </c>
      <c r="D6" s="9" t="s">
        <v>213</v>
      </c>
      <c r="E6" s="5">
        <v>7</v>
      </c>
      <c r="F6" s="9" t="s">
        <v>213</v>
      </c>
      <c r="G6" s="5">
        <v>7</v>
      </c>
      <c r="H6" s="9" t="s">
        <v>213</v>
      </c>
      <c r="I6" s="136" t="s">
        <v>213</v>
      </c>
      <c r="J6" s="136" t="s">
        <v>213</v>
      </c>
      <c r="K6" s="9" t="s">
        <v>213</v>
      </c>
    </row>
    <row r="7" spans="1:11" s="28" customFormat="1" x14ac:dyDescent="0.2">
      <c r="A7" s="107" t="s">
        <v>12</v>
      </c>
      <c r="B7" s="30" t="s">
        <v>213</v>
      </c>
      <c r="C7" s="31">
        <v>907865</v>
      </c>
      <c r="D7" s="32" t="str">
        <f>IF($B7="N/A","N/A",IF(C7&gt;15,"No",IF(C7&lt;-15,"No","Yes")))</f>
        <v>N/A</v>
      </c>
      <c r="E7" s="31">
        <v>824995</v>
      </c>
      <c r="F7" s="32" t="str">
        <f>IF($B7="N/A","N/A",IF(E7&gt;15,"No",IF(E7&lt;-15,"No","Yes")))</f>
        <v>N/A</v>
      </c>
      <c r="G7" s="31">
        <v>834510</v>
      </c>
      <c r="H7" s="32" t="str">
        <f>IF($B7="N/A","N/A",IF(G7&gt;15,"No",IF(G7&lt;-15,"No","Yes")))</f>
        <v>N/A</v>
      </c>
      <c r="I7" s="33">
        <v>-9.1300000000000008</v>
      </c>
      <c r="J7" s="33">
        <v>1.153</v>
      </c>
      <c r="K7" s="32" t="str">
        <f t="shared" ref="K7:K24" si="0">IF(J7="Div by 0", "N/A", IF(J7="N/A","N/A", IF(J7&gt;30, "No", IF(J7&lt;-30, "No", "Yes"))))</f>
        <v>Yes</v>
      </c>
    </row>
    <row r="8" spans="1:11" x14ac:dyDescent="0.2">
      <c r="A8" s="107" t="s">
        <v>362</v>
      </c>
      <c r="B8" s="30" t="s">
        <v>213</v>
      </c>
      <c r="C8" s="34">
        <v>99.694227666000003</v>
      </c>
      <c r="D8" s="32" t="str">
        <f>IF($B8="N/A","N/A",IF(C8&gt;15,"No",IF(C8&lt;-15,"No","Yes")))</f>
        <v>N/A</v>
      </c>
      <c r="E8" s="34">
        <v>99.743998447999999</v>
      </c>
      <c r="F8" s="32" t="str">
        <f>IF($B8="N/A","N/A",IF(E8&gt;15,"No",IF(E8&lt;-15,"No","Yes")))</f>
        <v>N/A</v>
      </c>
      <c r="G8" s="34">
        <v>99.626966722999995</v>
      </c>
      <c r="H8" s="32" t="str">
        <f>IF($B8="N/A","N/A",IF(G8&gt;15,"No",IF(G8&lt;-15,"No","Yes")))</f>
        <v>N/A</v>
      </c>
      <c r="I8" s="33">
        <v>4.99E-2</v>
      </c>
      <c r="J8" s="33">
        <v>-0.11700000000000001</v>
      </c>
      <c r="K8" s="32" t="str">
        <f t="shared" si="0"/>
        <v>Yes</v>
      </c>
    </row>
    <row r="9" spans="1:11" x14ac:dyDescent="0.2">
      <c r="A9" s="107" t="s">
        <v>119</v>
      </c>
      <c r="B9" s="35" t="s">
        <v>213</v>
      </c>
      <c r="C9" s="8">
        <v>0.30577233399999998</v>
      </c>
      <c r="D9" s="9" t="str">
        <f>IF($B9="N/A","N/A",IF(C9&gt;15,"No",IF(C9&lt;-15,"No","Yes")))</f>
        <v>N/A</v>
      </c>
      <c r="E9" s="8">
        <v>0.25600155149999998</v>
      </c>
      <c r="F9" s="9" t="str">
        <f>IF($B9="N/A","N/A",IF(E9&gt;15,"No",IF(E9&lt;-15,"No","Yes")))</f>
        <v>N/A</v>
      </c>
      <c r="G9" s="8">
        <v>0.373033277</v>
      </c>
      <c r="H9" s="9" t="str">
        <f>IF($B9="N/A","N/A",IF(G9&gt;15,"No",IF(G9&lt;-15,"No","Yes")))</f>
        <v>N/A</v>
      </c>
      <c r="I9" s="10">
        <v>-16.3</v>
      </c>
      <c r="J9" s="10">
        <v>45.72</v>
      </c>
      <c r="K9" s="9" t="str">
        <f t="shared" si="0"/>
        <v>No</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7" t="s">
        <v>839</v>
      </c>
      <c r="B11" s="35" t="s">
        <v>214</v>
      </c>
      <c r="C11" s="8">
        <v>99.635518497000007</v>
      </c>
      <c r="D11" s="9" t="str">
        <f>IF(OR($B11="N/A",$C11="N/A"),"N/A",IF(C11&gt;100,"No",IF(C11&lt;95,"No","Yes")))</f>
        <v>Yes</v>
      </c>
      <c r="E11" s="8">
        <v>99.804241238000003</v>
      </c>
      <c r="F11" s="9" t="str">
        <f>IF(OR($B11="N/A",$E11="N/A"),"N/A",IF(E11&gt;100,"No",IF(E11&lt;95,"No","Yes")))</f>
        <v>Yes</v>
      </c>
      <c r="G11" s="8">
        <v>99.812944122999994</v>
      </c>
      <c r="H11" s="9" t="str">
        <f>IF($B11="N/A","N/A",IF(G11&gt;100,"No",IF(G11&lt;95,"No","Yes")))</f>
        <v>Yes</v>
      </c>
      <c r="I11" s="10">
        <v>0.16930000000000001</v>
      </c>
      <c r="J11" s="10">
        <v>8.6999999999999994E-3</v>
      </c>
      <c r="K11" s="9" t="str">
        <f t="shared" si="0"/>
        <v>Yes</v>
      </c>
    </row>
    <row r="12" spans="1:11" x14ac:dyDescent="0.2">
      <c r="A12" s="107"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7" t="s">
        <v>840</v>
      </c>
      <c r="B13" s="35" t="s">
        <v>214</v>
      </c>
      <c r="C13" s="8">
        <v>88.274247822999996</v>
      </c>
      <c r="D13" s="9" t="str">
        <f t="shared" si="1"/>
        <v>No</v>
      </c>
      <c r="E13" s="8">
        <v>79.759634907000006</v>
      </c>
      <c r="F13" s="9" t="str">
        <f t="shared" si="2"/>
        <v>No</v>
      </c>
      <c r="G13" s="8">
        <v>89.508214401000004</v>
      </c>
      <c r="H13" s="9" t="str">
        <f t="shared" si="3"/>
        <v>No</v>
      </c>
      <c r="I13" s="10">
        <v>-9.65</v>
      </c>
      <c r="J13" s="10">
        <v>12.22</v>
      </c>
      <c r="K13" s="9" t="str">
        <f t="shared" si="0"/>
        <v>Yes</v>
      </c>
    </row>
    <row r="14" spans="1:11" x14ac:dyDescent="0.2">
      <c r="A14" s="107" t="s">
        <v>13</v>
      </c>
      <c r="B14" s="35" t="s">
        <v>213</v>
      </c>
      <c r="C14" s="36">
        <v>905089</v>
      </c>
      <c r="D14" s="9" t="str">
        <f>IF($B14="N/A","N/A",IF(C14&gt;15,"No",IF(C14&lt;-15,"No","Yes")))</f>
        <v>N/A</v>
      </c>
      <c r="E14" s="36">
        <v>822883</v>
      </c>
      <c r="F14" s="9" t="str">
        <f>IF($B14="N/A","N/A",IF(E14&gt;15,"No",IF(E14&lt;-15,"No","Yes")))</f>
        <v>N/A</v>
      </c>
      <c r="G14" s="36">
        <v>831397</v>
      </c>
      <c r="H14" s="9" t="str">
        <f>IF($B14="N/A","N/A",IF(G14&gt;15,"No",IF(G14&lt;-15,"No","Yes")))</f>
        <v>N/A</v>
      </c>
      <c r="I14" s="10">
        <v>-9.08</v>
      </c>
      <c r="J14" s="10">
        <v>1.0349999999999999</v>
      </c>
      <c r="K14" s="9" t="str">
        <f t="shared" si="0"/>
        <v>Yes</v>
      </c>
    </row>
    <row r="15" spans="1:11" x14ac:dyDescent="0.2">
      <c r="A15" s="107" t="s">
        <v>442</v>
      </c>
      <c r="B15" s="35" t="s">
        <v>215</v>
      </c>
      <c r="C15" s="8">
        <v>0.30229071400000002</v>
      </c>
      <c r="D15" s="9" t="str">
        <f>IF($B15="N/A","N/A",IF(C15&gt;20,"No",IF(C15&lt;5,"No","Yes")))</f>
        <v>No</v>
      </c>
      <c r="E15" s="8">
        <v>0.27792529440000002</v>
      </c>
      <c r="F15" s="9" t="str">
        <f>IF($B15="N/A","N/A",IF(E15&gt;20,"No",IF(E15&lt;5,"No","Yes")))</f>
        <v>No</v>
      </c>
      <c r="G15" s="8">
        <v>0.1732024532</v>
      </c>
      <c r="H15" s="9" t="str">
        <f>IF($B15="N/A","N/A",IF(G15&gt;20,"No",IF(G15&lt;5,"No","Yes")))</f>
        <v>No</v>
      </c>
      <c r="I15" s="10">
        <v>-8.06</v>
      </c>
      <c r="J15" s="10">
        <v>-37.700000000000003</v>
      </c>
      <c r="K15" s="9" t="str">
        <f t="shared" si="0"/>
        <v>No</v>
      </c>
    </row>
    <row r="16" spans="1:11" x14ac:dyDescent="0.2">
      <c r="A16" s="107" t="s">
        <v>443</v>
      </c>
      <c r="B16" s="30" t="s">
        <v>213</v>
      </c>
      <c r="C16" s="8">
        <v>99.697709286000006</v>
      </c>
      <c r="D16" s="9" t="str">
        <f>IF($B16="N/A","N/A",IF(C16&gt;15,"No",IF(C16&lt;-15,"No","Yes")))</f>
        <v>N/A</v>
      </c>
      <c r="E16" s="8">
        <v>99.722074706000001</v>
      </c>
      <c r="F16" s="9" t="str">
        <f>IF($B16="N/A","N/A",IF(E16&gt;15,"No",IF(E16&lt;-15,"No","Yes")))</f>
        <v>N/A</v>
      </c>
      <c r="G16" s="8">
        <v>99.826797546999998</v>
      </c>
      <c r="H16" s="9" t="str">
        <f>IF($B16="N/A","N/A",IF(G16&gt;15,"No",IF(G16&lt;-15,"No","Yes")))</f>
        <v>N/A</v>
      </c>
      <c r="I16" s="10">
        <v>2.4400000000000002E-2</v>
      </c>
      <c r="J16" s="10">
        <v>0.105</v>
      </c>
      <c r="K16" s="9" t="str">
        <f t="shared" si="0"/>
        <v>Yes</v>
      </c>
    </row>
    <row r="17" spans="1:11" x14ac:dyDescent="0.2">
      <c r="A17" s="107" t="s">
        <v>444</v>
      </c>
      <c r="B17" s="35" t="s">
        <v>235</v>
      </c>
      <c r="C17" s="8">
        <v>64.931625509</v>
      </c>
      <c r="D17" s="9" t="str">
        <f>IF($B17="N/A","N/A",IF(C17&gt;1,"Yes","No"))</f>
        <v>Yes</v>
      </c>
      <c r="E17" s="8">
        <v>68.703691775999999</v>
      </c>
      <c r="F17" s="9" t="str">
        <f>IF($B17="N/A","N/A",IF(E17&gt;1,"Yes","No"))</f>
        <v>Yes</v>
      </c>
      <c r="G17" s="8">
        <v>84.792343489000004</v>
      </c>
      <c r="H17" s="9" t="str">
        <f>IF($B17="N/A","N/A",IF(G17&gt;1,"Yes","No"))</f>
        <v>Yes</v>
      </c>
      <c r="I17" s="10">
        <v>5.8090000000000002</v>
      </c>
      <c r="J17" s="10">
        <v>23.42</v>
      </c>
      <c r="K17" s="9" t="str">
        <f t="shared" si="0"/>
        <v>Yes</v>
      </c>
    </row>
    <row r="18" spans="1:11" x14ac:dyDescent="0.2">
      <c r="A18" s="107" t="s">
        <v>862</v>
      </c>
      <c r="B18" s="35" t="s">
        <v>213</v>
      </c>
      <c r="C18" s="108">
        <v>1317.8931305999999</v>
      </c>
      <c r="D18" s="9" t="str">
        <f>IF($B18="N/A","N/A",IF(C18&gt;15,"No",IF(C18&lt;-15,"No","Yes")))</f>
        <v>N/A</v>
      </c>
      <c r="E18" s="108">
        <v>1564.9151412000001</v>
      </c>
      <c r="F18" s="9" t="str">
        <f>IF($B18="N/A","N/A",IF(E18&gt;15,"No",IF(E18&lt;-15,"No","Yes")))</f>
        <v>N/A</v>
      </c>
      <c r="G18" s="108">
        <v>863.71404516999996</v>
      </c>
      <c r="H18" s="9" t="str">
        <f>IF($B18="N/A","N/A",IF(G18&gt;15,"No",IF(G18&lt;-15,"No","Yes")))</f>
        <v>N/A</v>
      </c>
      <c r="I18" s="10">
        <v>18.739999999999998</v>
      </c>
      <c r="J18" s="10">
        <v>-44.8</v>
      </c>
      <c r="K18" s="9" t="str">
        <f t="shared" si="0"/>
        <v>No</v>
      </c>
    </row>
    <row r="19" spans="1:11" x14ac:dyDescent="0.2">
      <c r="A19" s="3" t="s">
        <v>131</v>
      </c>
      <c r="B19" s="35" t="s">
        <v>213</v>
      </c>
      <c r="C19" s="36">
        <v>1328</v>
      </c>
      <c r="D19" s="35" t="s">
        <v>213</v>
      </c>
      <c r="E19" s="36">
        <v>266</v>
      </c>
      <c r="F19" s="35" t="s">
        <v>213</v>
      </c>
      <c r="G19" s="36">
        <v>130</v>
      </c>
      <c r="H19" s="9" t="str">
        <f>IF($B19="N/A","N/A",IF(G19&gt;15,"No",IF(G19&lt;-15,"No","Yes")))</f>
        <v>N/A</v>
      </c>
      <c r="I19" s="10">
        <v>-80</v>
      </c>
      <c r="J19" s="10">
        <v>-51.1</v>
      </c>
      <c r="K19" s="9" t="str">
        <f t="shared" si="0"/>
        <v>No</v>
      </c>
    </row>
    <row r="20" spans="1:11" x14ac:dyDescent="0.2">
      <c r="A20" s="3" t="s">
        <v>346</v>
      </c>
      <c r="B20" s="30" t="s">
        <v>213</v>
      </c>
      <c r="C20" s="8">
        <v>0.14627725489999999</v>
      </c>
      <c r="D20" s="35" t="s">
        <v>213</v>
      </c>
      <c r="E20" s="8">
        <v>3.2242619700000003E-2</v>
      </c>
      <c r="F20" s="35" t="s">
        <v>213</v>
      </c>
      <c r="G20" s="8">
        <v>1.55780039E-2</v>
      </c>
      <c r="H20" s="9" t="str">
        <f>IF($B20="N/A","N/A",IF(G20&gt;15,"No",IF(G20&lt;-15,"No","Yes")))</f>
        <v>N/A</v>
      </c>
      <c r="I20" s="10">
        <v>-78</v>
      </c>
      <c r="J20" s="10">
        <v>-51.7</v>
      </c>
      <c r="K20" s="9" t="str">
        <f t="shared" si="0"/>
        <v>No</v>
      </c>
    </row>
    <row r="21" spans="1:11" ht="25.5" x14ac:dyDescent="0.2">
      <c r="A21" s="3" t="s">
        <v>841</v>
      </c>
      <c r="B21" s="35" t="s">
        <v>213</v>
      </c>
      <c r="C21" s="108">
        <v>3162.7816265000001</v>
      </c>
      <c r="D21" s="9" t="str">
        <f>IF($B21="N/A","N/A",IF(C21&gt;60,"No",IF(C21&lt;15,"No","Yes")))</f>
        <v>N/A</v>
      </c>
      <c r="E21" s="108">
        <v>2822.4962406</v>
      </c>
      <c r="F21" s="9" t="str">
        <f>IF($B21="N/A","N/A",IF(E21&gt;60,"No",IF(E21&lt;15,"No","Yes")))</f>
        <v>N/A</v>
      </c>
      <c r="G21" s="108">
        <v>2826.5846154000001</v>
      </c>
      <c r="H21" s="9" t="str">
        <f>IF($B21="N/A","N/A",IF(G21&gt;60,"No",IF(G21&lt;15,"No","Yes")))</f>
        <v>N/A</v>
      </c>
      <c r="I21" s="10">
        <v>-10.8</v>
      </c>
      <c r="J21" s="10">
        <v>0.14480000000000001</v>
      </c>
      <c r="K21" s="9" t="str">
        <f t="shared" si="0"/>
        <v>Yes</v>
      </c>
    </row>
    <row r="22" spans="1:11" x14ac:dyDescent="0.2">
      <c r="A22" s="3" t="s">
        <v>27</v>
      </c>
      <c r="B22" s="35" t="s">
        <v>217</v>
      </c>
      <c r="C22" s="36">
        <v>0</v>
      </c>
      <c r="D22" s="9" t="str">
        <f>IF($B22="N/A","N/A",IF(C22="N/A","N/A",IF(C22=0,"Yes","No")))</f>
        <v>Yes</v>
      </c>
      <c r="E22" s="36">
        <v>0</v>
      </c>
      <c r="F22" s="9" t="str">
        <f>IF($B22="N/A","N/A",IF(E22="N/A","N/A",IF(E22=0,"Yes","No")))</f>
        <v>Yes</v>
      </c>
      <c r="G22" s="36">
        <v>0</v>
      </c>
      <c r="H22" s="9" t="str">
        <f>IF($B22="N/A","N/A",IF(G22=0,"Yes","No"))</f>
        <v>Yes</v>
      </c>
      <c r="I22" s="10" t="s">
        <v>1747</v>
      </c>
      <c r="J22" s="10" t="s">
        <v>1747</v>
      </c>
      <c r="K22" s="9" t="str">
        <f t="shared" si="0"/>
        <v>N/A</v>
      </c>
    </row>
    <row r="23" spans="1:11" x14ac:dyDescent="0.2">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5" t="s">
        <v>217</v>
      </c>
      <c r="C24" s="47">
        <v>0</v>
      </c>
      <c r="D24" s="9" t="str">
        <f t="shared" si="4"/>
        <v>Yes</v>
      </c>
      <c r="E24" s="47">
        <v>0</v>
      </c>
      <c r="F24" s="9" t="str">
        <f t="shared" si="5"/>
        <v>Yes</v>
      </c>
      <c r="G24" s="47">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1594</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902353</v>
      </c>
      <c r="D6" s="9" t="str">
        <f>IF($B6="N/A","N/A",IF(C6&gt;15,"No",IF(C6&lt;-15,"No","Yes")))</f>
        <v>N/A</v>
      </c>
      <c r="E6" s="36">
        <v>820596</v>
      </c>
      <c r="F6" s="9" t="str">
        <f>IF($B6="N/A","N/A",IF(E6&gt;15,"No",IF(E6&lt;-15,"No","Yes")))</f>
        <v>N/A</v>
      </c>
      <c r="G6" s="36">
        <v>829957</v>
      </c>
      <c r="H6" s="9" t="str">
        <f>IF($B6="N/A","N/A",IF(G6&gt;15,"No",IF(G6&lt;-15,"No","Yes")))</f>
        <v>N/A</v>
      </c>
      <c r="I6" s="10">
        <v>-9.06</v>
      </c>
      <c r="J6" s="10">
        <v>1.141</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89" t="s">
        <v>843</v>
      </c>
      <c r="B9" s="35" t="s">
        <v>236</v>
      </c>
      <c r="C9" s="37">
        <v>124.61167699000001</v>
      </c>
      <c r="D9" s="9" t="str">
        <f>IF($B9="N/A","N/A",IF(C9&gt;100,"No",IF(C9&lt;50,"No","Yes")))</f>
        <v>No</v>
      </c>
      <c r="E9" s="37">
        <v>127.34969302</v>
      </c>
      <c r="F9" s="9" t="str">
        <f>IF($B9="N/A","N/A",IF(E9&gt;100,"No",IF(E9&lt;50,"No","Yes")))</f>
        <v>No</v>
      </c>
      <c r="G9" s="37">
        <v>129.39227944000001</v>
      </c>
      <c r="H9" s="9" t="str">
        <f>IF($B9="N/A","N/A",IF(G9&gt;100,"No",IF(G9&lt;50,"No","Yes")))</f>
        <v>No</v>
      </c>
      <c r="I9" s="10">
        <v>2.1970000000000001</v>
      </c>
      <c r="J9" s="10">
        <v>1.6040000000000001</v>
      </c>
      <c r="K9" s="9" t="str">
        <f t="shared" si="0"/>
        <v>Yes</v>
      </c>
    </row>
    <row r="10" spans="1:11" ht="25.5" x14ac:dyDescent="0.2">
      <c r="A10" s="89" t="s">
        <v>844</v>
      </c>
      <c r="B10" s="35" t="s">
        <v>213</v>
      </c>
      <c r="C10" s="37">
        <v>219.11682056000001</v>
      </c>
      <c r="D10" s="9" t="str">
        <f>IF($B10="N/A","N/A",IF(C10&gt;15,"No",IF(C10&lt;-15,"No","Yes")))</f>
        <v>N/A</v>
      </c>
      <c r="E10" s="37">
        <v>210.43922115000001</v>
      </c>
      <c r="F10" s="9" t="str">
        <f>IF($B10="N/A","N/A",IF(E10&gt;15,"No",IF(E10&lt;-15,"No","Yes")))</f>
        <v>N/A</v>
      </c>
      <c r="G10" s="37">
        <v>212.68611281</v>
      </c>
      <c r="H10" s="9" t="str">
        <f>IF($B10="N/A","N/A",IF(G10&gt;15,"No",IF(G10&lt;-15,"No","Yes")))</f>
        <v>N/A</v>
      </c>
      <c r="I10" s="10">
        <v>-3.96</v>
      </c>
      <c r="J10" s="10">
        <v>1.0680000000000001</v>
      </c>
      <c r="K10" s="9" t="str">
        <f t="shared" si="0"/>
        <v>Yes</v>
      </c>
    </row>
    <row r="11" spans="1:11" ht="25.5" x14ac:dyDescent="0.2">
      <c r="A11" s="89" t="s">
        <v>845</v>
      </c>
      <c r="B11" s="35" t="s">
        <v>213</v>
      </c>
      <c r="C11" s="37">
        <v>491.26049212999999</v>
      </c>
      <c r="D11" s="9" t="str">
        <f>IF($B11="N/A","N/A",IF(C11&gt;15,"No",IF(C11&lt;-15,"No","Yes")))</f>
        <v>N/A</v>
      </c>
      <c r="E11" s="37">
        <v>475.21766203999999</v>
      </c>
      <c r="F11" s="9" t="str">
        <f>IF($B11="N/A","N/A",IF(E11&gt;15,"No",IF(E11&lt;-15,"No","Yes")))</f>
        <v>N/A</v>
      </c>
      <c r="G11" s="37">
        <v>511.95517188000002</v>
      </c>
      <c r="H11" s="9" t="str">
        <f>IF($B11="N/A","N/A",IF(G11&gt;15,"No",IF(G11&lt;-15,"No","Yes")))</f>
        <v>N/A</v>
      </c>
      <c r="I11" s="10">
        <v>-3.27</v>
      </c>
      <c r="J11" s="10">
        <v>7.7309999999999999</v>
      </c>
      <c r="K11" s="9" t="str">
        <f t="shared" si="0"/>
        <v>Yes</v>
      </c>
    </row>
    <row r="12" spans="1:11" ht="25.5" x14ac:dyDescent="0.2">
      <c r="A12" s="89" t="s">
        <v>846</v>
      </c>
      <c r="B12" s="35" t="s">
        <v>213</v>
      </c>
      <c r="C12" s="37">
        <v>495.38973897</v>
      </c>
      <c r="D12" s="9" t="str">
        <f>IF($B12="N/A","N/A",IF(C12&gt;15,"No",IF(C12&lt;-15,"No","Yes")))</f>
        <v>N/A</v>
      </c>
      <c r="E12" s="37">
        <v>510.28289474000002</v>
      </c>
      <c r="F12" s="9" t="str">
        <f>IF($B12="N/A","N/A",IF(E12&gt;15,"No",IF(E12&lt;-15,"No","Yes")))</f>
        <v>N/A</v>
      </c>
      <c r="G12" s="37">
        <v>554.12597000999995</v>
      </c>
      <c r="H12" s="9" t="str">
        <f>IF($B12="N/A","N/A",IF(G12&gt;15,"No",IF(G12&lt;-15,"No","Yes")))</f>
        <v>N/A</v>
      </c>
      <c r="I12" s="10">
        <v>3.0059999999999998</v>
      </c>
      <c r="J12" s="10">
        <v>8.5920000000000005</v>
      </c>
      <c r="K12" s="9" t="str">
        <f t="shared" si="0"/>
        <v>Yes</v>
      </c>
    </row>
    <row r="13" spans="1:11" x14ac:dyDescent="0.2">
      <c r="A13" s="89" t="s">
        <v>655</v>
      </c>
      <c r="B13" s="35" t="s">
        <v>237</v>
      </c>
      <c r="C13" s="8">
        <v>86.656995655000003</v>
      </c>
      <c r="D13" s="9" t="str">
        <f>IF($B13="N/A","N/A",IF(C13&gt;99,"No",IF(C13&lt;75,"No","Yes")))</f>
        <v>Yes</v>
      </c>
      <c r="E13" s="8">
        <v>85.658716347999999</v>
      </c>
      <c r="F13" s="9" t="str">
        <f>IF($B13="N/A","N/A",IF(E13&gt;99,"No",IF(E13&lt;75,"No","Yes")))</f>
        <v>Yes</v>
      </c>
      <c r="G13" s="8">
        <v>92.416354100000007</v>
      </c>
      <c r="H13" s="9" t="str">
        <f>IF($B13="N/A","N/A",IF(G13&gt;99,"No",IF(G13&lt;75,"No","Yes")))</f>
        <v>Yes</v>
      </c>
      <c r="I13" s="10">
        <v>-1.1499999999999999</v>
      </c>
      <c r="J13" s="10">
        <v>7.8890000000000002</v>
      </c>
      <c r="K13" s="9" t="str">
        <f t="shared" ref="K13:K24" si="1">IF(J13="Div by 0", "N/A", IF(J13="N/A","N/A", IF(J13&gt;30, "No", IF(J13&lt;-30, "No", "Yes"))))</f>
        <v>Yes</v>
      </c>
    </row>
    <row r="14" spans="1:11" x14ac:dyDescent="0.2">
      <c r="A14" s="89" t="s">
        <v>495</v>
      </c>
      <c r="B14" s="35" t="s">
        <v>213</v>
      </c>
      <c r="C14" s="9">
        <v>75.959010272</v>
      </c>
      <c r="D14" s="9" t="str">
        <f>IF($B14="N/A","N/A",IF(C14&gt;15,"No",IF(C14&lt;-15,"No","Yes")))</f>
        <v>N/A</v>
      </c>
      <c r="E14" s="9">
        <v>87.512377083000004</v>
      </c>
      <c r="F14" s="9" t="str">
        <f>IF($B14="N/A","N/A",IF(E14&gt;15,"No",IF(E14&lt;-15,"No","Yes")))</f>
        <v>N/A</v>
      </c>
      <c r="G14" s="9">
        <v>47.490013245999997</v>
      </c>
      <c r="H14" s="9" t="str">
        <f>IF($B14="N/A","N/A",IF(G14&gt;15,"No",IF(G14&lt;-15,"No","Yes")))</f>
        <v>N/A</v>
      </c>
      <c r="I14" s="10">
        <v>15.21</v>
      </c>
      <c r="J14" s="10">
        <v>-45.7</v>
      </c>
      <c r="K14" s="9" t="str">
        <f t="shared" si="1"/>
        <v>No</v>
      </c>
    </row>
    <row r="15" spans="1:11" x14ac:dyDescent="0.2">
      <c r="A15" s="89" t="s">
        <v>847</v>
      </c>
      <c r="B15" s="35" t="s">
        <v>213</v>
      </c>
      <c r="C15" s="36">
        <v>14.262558442</v>
      </c>
      <c r="D15" s="9" t="str">
        <f>IF($B15="N/A","N/A",IF(C15&gt;15,"No",IF(C15&lt;-15,"No","Yes")))</f>
        <v>N/A</v>
      </c>
      <c r="E15" s="10">
        <v>13.804090158999999</v>
      </c>
      <c r="F15" s="9" t="str">
        <f>IF($B15="N/A","N/A",IF(E15&gt;15,"No",IF(E15&lt;-15,"No","Yes")))</f>
        <v>N/A</v>
      </c>
      <c r="G15" s="10">
        <v>12.988705745000001</v>
      </c>
      <c r="H15" s="9" t="str">
        <f>IF($B15="N/A","N/A",IF(G15&gt;15,"No",IF(G15&lt;-15,"No","Yes")))</f>
        <v>N/A</v>
      </c>
      <c r="I15" s="10">
        <v>-3.21</v>
      </c>
      <c r="J15" s="10">
        <v>-5.91</v>
      </c>
      <c r="K15" s="9" t="str">
        <f t="shared" si="1"/>
        <v>Yes</v>
      </c>
    </row>
    <row r="16" spans="1:11" x14ac:dyDescent="0.2">
      <c r="A16" s="86" t="s">
        <v>656</v>
      </c>
      <c r="B16" s="60" t="s">
        <v>238</v>
      </c>
      <c r="C16" s="9">
        <v>13.040794456</v>
      </c>
      <c r="D16" s="9" t="str">
        <f>IF($B16="N/A","N/A",IF(C16&gt;20,"No",IF(C16&lt;=0,"No","Yes")))</f>
        <v>Yes</v>
      </c>
      <c r="E16" s="9">
        <v>13.975573851</v>
      </c>
      <c r="F16" s="9" t="str">
        <f>IF($B16="N/A","N/A",IF(E16&gt;20,"No",IF(E16&lt;=0,"No","Yes")))</f>
        <v>Yes</v>
      </c>
      <c r="G16" s="9">
        <v>7.2529058733999996</v>
      </c>
      <c r="H16" s="9" t="str">
        <f>IF($B16="N/A","N/A",IF(G16&gt;20,"No",IF(G16&lt;=0,"No","Yes")))</f>
        <v>Yes</v>
      </c>
      <c r="I16" s="10">
        <v>7.1680000000000001</v>
      </c>
      <c r="J16" s="10">
        <v>-48.1</v>
      </c>
      <c r="K16" s="9" t="str">
        <f t="shared" si="1"/>
        <v>No</v>
      </c>
    </row>
    <row r="17" spans="1:11" x14ac:dyDescent="0.2">
      <c r="A17" s="86" t="s">
        <v>371</v>
      </c>
      <c r="B17" s="35" t="s">
        <v>213</v>
      </c>
      <c r="C17" s="9">
        <v>80.288763872999994</v>
      </c>
      <c r="D17" s="9" t="str">
        <f>IF($B17="N/A","N/A",IF(C17&gt;15,"No",IF(C17&lt;-15,"No","Yes")))</f>
        <v>N/A</v>
      </c>
      <c r="E17" s="9">
        <v>81.472406547000006</v>
      </c>
      <c r="F17" s="9" t="str">
        <f>IF($B17="N/A","N/A",IF(E17&gt;15,"No",IF(E17&lt;-15,"No","Yes")))</f>
        <v>N/A</v>
      </c>
      <c r="G17" s="9">
        <v>84.990697056000002</v>
      </c>
      <c r="H17" s="9" t="str">
        <f>IF($B17="N/A","N/A",IF(G17&gt;15,"No",IF(G17&lt;-15,"No","Yes")))</f>
        <v>N/A</v>
      </c>
      <c r="I17" s="10">
        <v>1.474</v>
      </c>
      <c r="J17" s="10">
        <v>4.3179999999999996</v>
      </c>
      <c r="K17" s="9" t="str">
        <f t="shared" si="1"/>
        <v>Yes</v>
      </c>
    </row>
    <row r="18" spans="1:11" x14ac:dyDescent="0.2">
      <c r="A18" s="86" t="s">
        <v>848</v>
      </c>
      <c r="B18" s="35" t="s">
        <v>213</v>
      </c>
      <c r="C18" s="10">
        <v>14.78967813</v>
      </c>
      <c r="D18" s="9" t="str">
        <f>IF($B18="N/A","N/A",IF(C18&gt;15,"No",IF(C18&lt;-15,"No","Yes")))</f>
        <v>N/A</v>
      </c>
      <c r="E18" s="10">
        <v>14.739722801999999</v>
      </c>
      <c r="F18" s="9" t="str">
        <f>IF($B18="N/A","N/A",IF(E18&gt;15,"No",IF(E18&lt;-15,"No","Yes")))</f>
        <v>N/A</v>
      </c>
      <c r="G18" s="10">
        <v>15.121694259</v>
      </c>
      <c r="H18" s="9" t="str">
        <f>IF($B18="N/A","N/A",IF(G18&gt;15,"No",IF(G18&lt;-15,"No","Yes")))</f>
        <v>N/A</v>
      </c>
      <c r="I18" s="10">
        <v>-0.33800000000000002</v>
      </c>
      <c r="J18" s="10">
        <v>2.5910000000000002</v>
      </c>
      <c r="K18" s="9" t="str">
        <f t="shared" si="1"/>
        <v>Yes</v>
      </c>
    </row>
    <row r="19" spans="1:11" x14ac:dyDescent="0.2">
      <c r="A19" s="89" t="s">
        <v>657</v>
      </c>
      <c r="B19" s="60" t="s">
        <v>239</v>
      </c>
      <c r="C19" s="9">
        <v>8.0123853999999994E-2</v>
      </c>
      <c r="D19" s="9" t="str">
        <f>IF($B19="N/A","N/A",IF(C19&gt;10,"No",IF(C19&lt;=0,"No","Yes")))</f>
        <v>Yes</v>
      </c>
      <c r="E19" s="9">
        <v>7.8235818799999995E-2</v>
      </c>
      <c r="F19" s="9" t="str">
        <f>IF($B19="N/A","N/A",IF(E19&gt;10,"No",IF(E19&lt;=0,"No","Yes")))</f>
        <v>Yes</v>
      </c>
      <c r="G19" s="9">
        <v>7.6269011499999997E-2</v>
      </c>
      <c r="H19" s="9" t="str">
        <f>IF($B19="N/A","N/A",IF(G19&gt;10,"No",IF(G19&lt;=0,"No","Yes")))</f>
        <v>Yes</v>
      </c>
      <c r="I19" s="10">
        <v>-2.36</v>
      </c>
      <c r="J19" s="10">
        <v>-2.5099999999999998</v>
      </c>
      <c r="K19" s="9" t="str">
        <f t="shared" si="1"/>
        <v>Yes</v>
      </c>
    </row>
    <row r="20" spans="1:11" x14ac:dyDescent="0.2">
      <c r="A20" s="89" t="s">
        <v>129</v>
      </c>
      <c r="B20" s="35" t="s">
        <v>213</v>
      </c>
      <c r="C20" s="9">
        <v>72.890733057000006</v>
      </c>
      <c r="D20" s="9" t="str">
        <f>IF($B20="N/A","N/A",IF(C20&gt;15,"No",IF(C20&lt;-15,"No","Yes")))</f>
        <v>N/A</v>
      </c>
      <c r="E20" s="9">
        <v>95.171339563999993</v>
      </c>
      <c r="F20" s="9" t="str">
        <f>IF($B20="N/A","N/A",IF(E20&gt;15,"No",IF(E20&lt;-15,"No","Yes")))</f>
        <v>N/A</v>
      </c>
      <c r="G20" s="9">
        <v>70.142180095000001</v>
      </c>
      <c r="H20" s="9" t="str">
        <f>IF($B20="N/A","N/A",IF(G20&gt;15,"No",IF(G20&lt;-15,"No","Yes")))</f>
        <v>N/A</v>
      </c>
      <c r="I20" s="10">
        <v>30.57</v>
      </c>
      <c r="J20" s="10">
        <v>-26.3</v>
      </c>
      <c r="K20" s="9" t="str">
        <f t="shared" si="1"/>
        <v>Yes</v>
      </c>
    </row>
    <row r="21" spans="1:11" x14ac:dyDescent="0.2">
      <c r="A21" s="89" t="s">
        <v>849</v>
      </c>
      <c r="B21" s="35" t="s">
        <v>213</v>
      </c>
      <c r="C21" s="10">
        <v>29.072106261999998</v>
      </c>
      <c r="D21" s="9" t="str">
        <f>IF($B21="N/A","N/A",IF(C21&gt;15,"No",IF(C21&lt;-15,"No","Yes")))</f>
        <v>N/A</v>
      </c>
      <c r="E21" s="10">
        <v>28.911620294999999</v>
      </c>
      <c r="F21" s="9" t="str">
        <f>IF($B21="N/A","N/A",IF(E21&gt;15,"No",IF(E21&lt;-15,"No","Yes")))</f>
        <v>N/A</v>
      </c>
      <c r="G21" s="10">
        <v>29.09009009</v>
      </c>
      <c r="H21" s="9" t="str">
        <f>IF($B21="N/A","N/A",IF(G21&gt;15,"No",IF(G21&lt;-15,"No","Yes")))</f>
        <v>N/A</v>
      </c>
      <c r="I21" s="10">
        <v>-0.55200000000000005</v>
      </c>
      <c r="J21" s="10">
        <v>0.61729999999999996</v>
      </c>
      <c r="K21" s="9" t="str">
        <f t="shared" si="1"/>
        <v>Yes</v>
      </c>
    </row>
    <row r="22" spans="1:11" x14ac:dyDescent="0.2">
      <c r="A22" s="89" t="s">
        <v>1722</v>
      </c>
      <c r="B22" s="60" t="s">
        <v>224</v>
      </c>
      <c r="C22" s="9">
        <v>0.2220860351</v>
      </c>
      <c r="D22" s="9" t="str">
        <f>IF($B22="N/A","N/A",IF(C22&gt;5,"No",IF(C22&lt;=0,"No","Yes")))</f>
        <v>Yes</v>
      </c>
      <c r="E22" s="9">
        <v>0.28747398229999999</v>
      </c>
      <c r="F22" s="9" t="str">
        <f>IF($B22="N/A","N/A",IF(E22&gt;5,"No",IF(E22&lt;=0,"No","Yes")))</f>
        <v>Yes</v>
      </c>
      <c r="G22" s="9">
        <v>0.25447101480000001</v>
      </c>
      <c r="H22" s="9" t="str">
        <f>IF($B22="N/A","N/A",IF(G22&gt;5,"No",IF(G22&lt;=0,"No","Yes")))</f>
        <v>Yes</v>
      </c>
      <c r="I22" s="10">
        <v>29.44</v>
      </c>
      <c r="J22" s="10">
        <v>-11.5</v>
      </c>
      <c r="K22" s="9" t="str">
        <f t="shared" si="1"/>
        <v>Yes</v>
      </c>
    </row>
    <row r="23" spans="1:11" x14ac:dyDescent="0.2">
      <c r="A23" s="89" t="s">
        <v>130</v>
      </c>
      <c r="B23" s="35" t="s">
        <v>213</v>
      </c>
      <c r="C23" s="9">
        <v>95.159680639000001</v>
      </c>
      <c r="D23" s="9" t="str">
        <f>IF($B23="N/A","N/A",IF(C23&gt;15,"No",IF(C23&lt;-15,"No","Yes")))</f>
        <v>N/A</v>
      </c>
      <c r="E23" s="9">
        <v>82.450190758999995</v>
      </c>
      <c r="F23" s="9" t="str">
        <f>IF($B23="N/A","N/A",IF(E23&gt;15,"No",IF(E23&lt;-15,"No","Yes")))</f>
        <v>N/A</v>
      </c>
      <c r="G23" s="9">
        <v>55.918560606</v>
      </c>
      <c r="H23" s="9" t="str">
        <f>IF($B23="N/A","N/A",IF(G23&gt;15,"No",IF(G23&lt;-15,"No","Yes")))</f>
        <v>N/A</v>
      </c>
      <c r="I23" s="10">
        <v>-13.4</v>
      </c>
      <c r="J23" s="10">
        <v>-32.200000000000003</v>
      </c>
      <c r="K23" s="9" t="str">
        <f t="shared" si="1"/>
        <v>No</v>
      </c>
    </row>
    <row r="24" spans="1:11" x14ac:dyDescent="0.2">
      <c r="A24" s="89" t="s">
        <v>850</v>
      </c>
      <c r="B24" s="35" t="s">
        <v>213</v>
      </c>
      <c r="C24" s="10">
        <v>18.642894599000002</v>
      </c>
      <c r="D24" s="9" t="str">
        <f>IF($B24="N/A","N/A",IF(C24&gt;15,"No",IF(C24&lt;-15,"No","Yes")))</f>
        <v>N/A</v>
      </c>
      <c r="E24" s="10">
        <v>18.443187661</v>
      </c>
      <c r="F24" s="9" t="str">
        <f>IF($B24="N/A","N/A",IF(E24&gt;15,"No",IF(E24&lt;-15,"No","Yes")))</f>
        <v>N/A</v>
      </c>
      <c r="G24" s="10">
        <v>17.785774766999999</v>
      </c>
      <c r="H24" s="9" t="str">
        <f>IF($B24="N/A","N/A",IF(G24&gt;15,"No",IF(G24&lt;-15,"No","Yes")))</f>
        <v>N/A</v>
      </c>
      <c r="I24" s="10">
        <v>-1.07</v>
      </c>
      <c r="J24" s="10">
        <v>-3.56</v>
      </c>
      <c r="K24" s="9" t="str">
        <f t="shared" si="1"/>
        <v>Yes</v>
      </c>
    </row>
    <row r="25" spans="1:11" x14ac:dyDescent="0.2">
      <c r="A25" s="89" t="s">
        <v>15</v>
      </c>
      <c r="B25" s="35" t="s">
        <v>240</v>
      </c>
      <c r="C25" s="9">
        <v>2.8296021623000001</v>
      </c>
      <c r="D25" s="9" t="str">
        <f>IF($B25="N/A","N/A",IF(C25&gt;20,"No",IF(C25&lt;1,"No","Yes")))</f>
        <v>Yes</v>
      </c>
      <c r="E25" s="9">
        <v>2.1644024587000001</v>
      </c>
      <c r="F25" s="9" t="str">
        <f>IF($B25="N/A","N/A",IF(E25&gt;20,"No",IF(E25&lt;1,"No","Yes")))</f>
        <v>Yes</v>
      </c>
      <c r="G25" s="9">
        <v>1.1110214143999999</v>
      </c>
      <c r="H25" s="9" t="str">
        <f>IF($B25="N/A","N/A",IF(G25&gt;20,"No",IF(G25&lt;1,"No","Yes")))</f>
        <v>Yes</v>
      </c>
      <c r="I25" s="10">
        <v>-23.5</v>
      </c>
      <c r="J25" s="10">
        <v>-48.7</v>
      </c>
      <c r="K25" s="9" t="str">
        <f t="shared" ref="K25:K34" si="2">IF(J25="Div by 0", "N/A", IF(J25="N/A","N/A", IF(J25&gt;30, "No", IF(J25&lt;-30, "No", "Yes"))))</f>
        <v>No</v>
      </c>
    </row>
    <row r="26" spans="1:11" x14ac:dyDescent="0.2">
      <c r="A26" s="89" t="s">
        <v>159</v>
      </c>
      <c r="B26" s="35"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
      <c r="A27" s="89" t="s">
        <v>32</v>
      </c>
      <c r="B27" s="35" t="s">
        <v>214</v>
      </c>
      <c r="C27" s="9">
        <v>98.017738069000004</v>
      </c>
      <c r="D27" s="9" t="str">
        <f>IF($B27="N/A","N/A",IF(C27&gt;100,"No",IF(C27&lt;95,"No","Yes")))</f>
        <v>Yes</v>
      </c>
      <c r="E27" s="9">
        <v>97.754924470000006</v>
      </c>
      <c r="F27" s="9" t="str">
        <f>IF($B27="N/A","N/A",IF(E27&gt;100,"No",IF(E27&lt;95,"No","Yes")))</f>
        <v>Yes</v>
      </c>
      <c r="G27" s="9">
        <v>99.025973635</v>
      </c>
      <c r="H27" s="9" t="str">
        <f>IF($B27="N/A","N/A",IF(G27&gt;100,"No",IF(G27&lt;95,"No","Yes")))</f>
        <v>Yes</v>
      </c>
      <c r="I27" s="10">
        <v>-0.26800000000000002</v>
      </c>
      <c r="J27" s="10">
        <v>1.3</v>
      </c>
      <c r="K27" s="9" t="str">
        <f t="shared" si="2"/>
        <v>Yes</v>
      </c>
    </row>
    <row r="28" spans="1:11" x14ac:dyDescent="0.2">
      <c r="A28" s="89" t="s">
        <v>851</v>
      </c>
      <c r="B28" s="35" t="s">
        <v>226</v>
      </c>
      <c r="C28" s="9">
        <v>34.727281771999998</v>
      </c>
      <c r="D28" s="9" t="str">
        <f>IF($B28="N/A","N/A",IF(C28&gt;30,"No",IF(C28&lt;5,"No","Yes")))</f>
        <v>No</v>
      </c>
      <c r="E28" s="9">
        <v>31.073097698000002</v>
      </c>
      <c r="F28" s="9" t="str">
        <f>IF($B28="N/A","N/A",IF(E28&gt;30,"No",IF(E28&lt;5,"No","Yes")))</f>
        <v>No</v>
      </c>
      <c r="G28" s="9">
        <v>14.368278310999999</v>
      </c>
      <c r="H28" s="9" t="str">
        <f>IF($B28="N/A","N/A",IF(G28&gt;30,"No",IF(G28&lt;5,"No","Yes")))</f>
        <v>Yes</v>
      </c>
      <c r="I28" s="10">
        <v>-10.5</v>
      </c>
      <c r="J28" s="10">
        <v>-53.8</v>
      </c>
      <c r="K28" s="9" t="str">
        <f t="shared" si="2"/>
        <v>No</v>
      </c>
    </row>
    <row r="29" spans="1:11" x14ac:dyDescent="0.2">
      <c r="A29" s="89" t="s">
        <v>852</v>
      </c>
      <c r="B29" s="35" t="s">
        <v>227</v>
      </c>
      <c r="C29" s="9">
        <v>37.673240125</v>
      </c>
      <c r="D29" s="9" t="str">
        <f>IF($B29="N/A","N/A",IF(C29&gt;75,"No",IF(C29&lt;15,"No","Yes")))</f>
        <v>Yes</v>
      </c>
      <c r="E29" s="9">
        <v>38.481225371999997</v>
      </c>
      <c r="F29" s="9" t="str">
        <f>IF($B29="N/A","N/A",IF(E29&gt;75,"No",IF(E29&lt;15,"No","Yes")))</f>
        <v>Yes</v>
      </c>
      <c r="G29" s="9">
        <v>45.143592744999999</v>
      </c>
      <c r="H29" s="9" t="str">
        <f>IF($B29="N/A","N/A",IF(G29&gt;75,"No",IF(G29&lt;15,"No","Yes")))</f>
        <v>Yes</v>
      </c>
      <c r="I29" s="10">
        <v>2.145</v>
      </c>
      <c r="J29" s="10">
        <v>17.309999999999999</v>
      </c>
      <c r="K29" s="9" t="str">
        <f t="shared" si="2"/>
        <v>Yes</v>
      </c>
    </row>
    <row r="30" spans="1:11" x14ac:dyDescent="0.2">
      <c r="A30" s="89" t="s">
        <v>853</v>
      </c>
      <c r="B30" s="35" t="s">
        <v>228</v>
      </c>
      <c r="C30" s="9">
        <v>27.599478102999999</v>
      </c>
      <c r="D30" s="9" t="str">
        <f>IF($B30="N/A","N/A",IF(C30&gt;70,"No",IF(C30&lt;25,"No","Yes")))</f>
        <v>Yes</v>
      </c>
      <c r="E30" s="9">
        <v>30.445676930000001</v>
      </c>
      <c r="F30" s="9" t="str">
        <f>IF($B30="N/A","N/A",IF(E30&gt;70,"No",IF(E30&lt;25,"No","Yes")))</f>
        <v>Yes</v>
      </c>
      <c r="G30" s="9">
        <v>40.488128944000003</v>
      </c>
      <c r="H30" s="9" t="str">
        <f>IF($B30="N/A","N/A",IF(G30&gt;70,"No",IF(G30&lt;25,"No","Yes")))</f>
        <v>Yes</v>
      </c>
      <c r="I30" s="10">
        <v>10.31</v>
      </c>
      <c r="J30" s="10">
        <v>32.979999999999997</v>
      </c>
      <c r="K30" s="9" t="str">
        <f t="shared" si="2"/>
        <v>No</v>
      </c>
    </row>
    <row r="31" spans="1:11" x14ac:dyDescent="0.2">
      <c r="A31" s="89" t="s">
        <v>160</v>
      </c>
      <c r="B31" s="35" t="s">
        <v>214</v>
      </c>
      <c r="C31" s="9">
        <v>99.993794003000005</v>
      </c>
      <c r="D31" s="9" t="str">
        <f>IF($B31="N/A","N/A",IF(C31&gt;100,"No",IF(C31&lt;95,"No","Yes")))</f>
        <v>Yes</v>
      </c>
      <c r="E31" s="9">
        <v>99.985010895000002</v>
      </c>
      <c r="F31" s="9" t="str">
        <f>IF($B31="N/A","N/A",IF(E31&gt;100,"No",IF(E31&lt;95,"No","Yes")))</f>
        <v>Yes</v>
      </c>
      <c r="G31" s="9">
        <v>99.989758506000001</v>
      </c>
      <c r="H31" s="9" t="str">
        <f>IF($B31="N/A","N/A",IF(G31&gt;100,"No",IF(G31&lt;95,"No","Yes")))</f>
        <v>Yes</v>
      </c>
      <c r="I31" s="10">
        <v>-8.9999999999999993E-3</v>
      </c>
      <c r="J31" s="10">
        <v>4.7000000000000002E-3</v>
      </c>
      <c r="K31" s="9" t="str">
        <f t="shared" si="2"/>
        <v>Yes</v>
      </c>
    </row>
    <row r="32" spans="1:11" x14ac:dyDescent="0.2">
      <c r="A32" s="29" t="s">
        <v>374</v>
      </c>
      <c r="B32" s="35" t="s">
        <v>241</v>
      </c>
      <c r="C32" s="9">
        <v>0.3914210957</v>
      </c>
      <c r="D32" s="9" t="str">
        <f>IF($B32="N/A","N/A",IF(C32&gt;5,"No",IF(C32&lt;1,"No","Yes")))</f>
        <v>No</v>
      </c>
      <c r="E32" s="9">
        <v>0.47380196829999999</v>
      </c>
      <c r="F32" s="9" t="str">
        <f>IF($B32="N/A","N/A",IF(E32&gt;5,"No",IF(E32&lt;1,"No","Yes")))</f>
        <v>No</v>
      </c>
      <c r="G32" s="9">
        <v>0.41146710009999998</v>
      </c>
      <c r="H32" s="9" t="str">
        <f>IF($B32="N/A","N/A",IF(G32&gt;5,"No",IF(G32&lt;1,"No","Yes")))</f>
        <v>No</v>
      </c>
      <c r="I32" s="10">
        <v>21.05</v>
      </c>
      <c r="J32" s="10">
        <v>-13.2</v>
      </c>
      <c r="K32" s="9" t="str">
        <f t="shared" si="2"/>
        <v>Yes</v>
      </c>
    </row>
    <row r="33" spans="1:11" x14ac:dyDescent="0.2">
      <c r="A33" s="29" t="s">
        <v>376</v>
      </c>
      <c r="B33" s="35" t="s">
        <v>242</v>
      </c>
      <c r="C33" s="9">
        <v>99.071427701000005</v>
      </c>
      <c r="D33" s="9" t="str">
        <f>IF($B33="N/A","N/A",IF(C33&gt;98,"No",IF(C33&lt;8,"No","Yes")))</f>
        <v>No</v>
      </c>
      <c r="E33" s="9">
        <v>99.050080672999997</v>
      </c>
      <c r="F33" s="9" t="str">
        <f>IF($B33="N/A","N/A",IF(E33&gt;98,"No",IF(E33&lt;8,"No","Yes")))</f>
        <v>No</v>
      </c>
      <c r="G33" s="9">
        <v>99.1658604</v>
      </c>
      <c r="H33" s="9" t="str">
        <f>IF($B33="N/A","N/A",IF(G33&gt;98,"No",IF(G33&lt;8,"No","Yes")))</f>
        <v>No</v>
      </c>
      <c r="I33" s="10">
        <v>-2.1999999999999999E-2</v>
      </c>
      <c r="J33" s="10">
        <v>0.1169</v>
      </c>
      <c r="K33" s="9" t="str">
        <f t="shared" si="2"/>
        <v>Yes</v>
      </c>
    </row>
    <row r="34" spans="1:11" x14ac:dyDescent="0.2">
      <c r="A34" s="29" t="s">
        <v>377</v>
      </c>
      <c r="B34" s="60" t="s">
        <v>224</v>
      </c>
      <c r="C34" s="9">
        <v>0.2982203195</v>
      </c>
      <c r="D34" s="9" t="str">
        <f>IF($B34="N/A","N/A",IF(C34&gt;5,"No",IF(C34&lt;=0,"No","Yes")))</f>
        <v>Yes</v>
      </c>
      <c r="E34" s="9">
        <v>0.23763216000000001</v>
      </c>
      <c r="F34" s="9" t="str">
        <f>IF($B34="N/A","N/A",IF(E34&gt;5,"No",IF(E34&lt;=0,"No","Yes")))</f>
        <v>Yes</v>
      </c>
      <c r="G34" s="9">
        <v>0.24651879560000001</v>
      </c>
      <c r="H34" s="9" t="str">
        <f>IF($B34="N/A","N/A",IF(G34&gt;5,"No",IF(G34&lt;=0,"No","Yes")))</f>
        <v>Yes</v>
      </c>
      <c r="I34" s="10">
        <v>-20.3</v>
      </c>
      <c r="J34" s="10">
        <v>3.74</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7" t="s">
        <v>1645</v>
      </c>
      <c r="B36" s="158"/>
      <c r="C36" s="158"/>
      <c r="D36" s="158"/>
      <c r="E36" s="158"/>
      <c r="F36" s="158"/>
      <c r="G36" s="158"/>
      <c r="H36" s="158"/>
      <c r="I36" s="158"/>
      <c r="J36" s="158"/>
      <c r="K36" s="159"/>
    </row>
    <row r="37" spans="1:11" x14ac:dyDescent="0.2">
      <c r="A37" s="160" t="s">
        <v>1743</v>
      </c>
      <c r="B37" s="160"/>
      <c r="C37" s="160"/>
      <c r="D37" s="160"/>
      <c r="E37" s="160"/>
      <c r="F37" s="160"/>
      <c r="G37" s="160"/>
      <c r="H37" s="160"/>
      <c r="I37" s="160"/>
      <c r="J37" s="160"/>
      <c r="K37" s="161"/>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1595</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2736</v>
      </c>
      <c r="D6" s="9" t="str">
        <f>IF($B6="N/A","N/A",IF(C6&gt;15,"No",IF(C6&lt;-15,"No","Yes")))</f>
        <v>N/A</v>
      </c>
      <c r="E6" s="36">
        <v>2287</v>
      </c>
      <c r="F6" s="9" t="str">
        <f>IF($B6="N/A","N/A",IF(E6&gt;15,"No",IF(E6&lt;-15,"No","Yes")))</f>
        <v>N/A</v>
      </c>
      <c r="G6" s="36">
        <v>1440</v>
      </c>
      <c r="H6" s="9" t="str">
        <f>IF($B6="N/A","N/A",IF(G6&gt;15,"No",IF(G6&lt;-15,"No","Yes")))</f>
        <v>N/A</v>
      </c>
      <c r="I6" s="10">
        <v>-16.399999999999999</v>
      </c>
      <c r="J6" s="10">
        <v>-37</v>
      </c>
      <c r="K6" s="9" t="str">
        <f t="shared" ref="K6:K22" si="0">IF(J6="Div by 0", "N/A", IF(J6="N/A","N/A", IF(J6&gt;30, "No", IF(J6&lt;-30, "No", "Yes"))))</f>
        <v>No</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37">
        <v>776.76973683999995</v>
      </c>
      <c r="D9" s="9" t="str">
        <f>IF($B9="N/A","N/A",IF(C9&gt;15,"No",IF(C9&lt;-15,"No","Yes")))</f>
        <v>N/A</v>
      </c>
      <c r="E9" s="37">
        <v>726.18670748</v>
      </c>
      <c r="F9" s="9" t="str">
        <f>IF($B9="N/A","N/A",IF(E9&gt;15,"No",IF(E9&lt;-15,"No","Yes")))</f>
        <v>N/A</v>
      </c>
      <c r="G9" s="37">
        <v>839.09375</v>
      </c>
      <c r="H9" s="9" t="str">
        <f>IF($B9="N/A","N/A",IF(G9&gt;15,"No",IF(G9&lt;-15,"No","Yes")))</f>
        <v>N/A</v>
      </c>
      <c r="I9" s="10">
        <v>-6.51</v>
      </c>
      <c r="J9" s="10">
        <v>15.55</v>
      </c>
      <c r="K9" s="9" t="str">
        <f t="shared" si="0"/>
        <v>Yes</v>
      </c>
    </row>
    <row r="10" spans="1:11" x14ac:dyDescent="0.2">
      <c r="A10" s="89" t="s">
        <v>655</v>
      </c>
      <c r="B10" s="35" t="s">
        <v>237</v>
      </c>
      <c r="C10" s="8">
        <v>98.647660818999995</v>
      </c>
      <c r="D10" s="9" t="str">
        <f>IF($B10="N/A","N/A",IF(C10&gt;99,"No",IF(C10&lt;75,"No","Yes")))</f>
        <v>Yes</v>
      </c>
      <c r="E10" s="8">
        <v>94.927853083000002</v>
      </c>
      <c r="F10" s="9" t="str">
        <f>IF($B10="N/A","N/A",IF(E10&gt;99,"No",IF(E10&lt;75,"No","Yes")))</f>
        <v>Yes</v>
      </c>
      <c r="G10" s="8">
        <v>90.763888889</v>
      </c>
      <c r="H10" s="9" t="str">
        <f>IF($B10="N/A","N/A",IF(G10&gt;99,"No",IF(G10&lt;75,"No","Yes")))</f>
        <v>Yes</v>
      </c>
      <c r="I10" s="10">
        <v>-3.77</v>
      </c>
      <c r="J10" s="10">
        <v>-4.3899999999999997</v>
      </c>
      <c r="K10" s="9" t="str">
        <f t="shared" si="0"/>
        <v>Yes</v>
      </c>
    </row>
    <row r="11" spans="1:11" x14ac:dyDescent="0.2">
      <c r="A11" s="86" t="s">
        <v>656</v>
      </c>
      <c r="B11" s="60"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89" t="s">
        <v>657</v>
      </c>
      <c r="B12" s="60" t="s">
        <v>239</v>
      </c>
      <c r="C12" s="9">
        <v>1.2426900585</v>
      </c>
      <c r="D12" s="9" t="str">
        <f>IF($B12="N/A","N/A",IF(C12&gt;10,"No",IF(C12&lt;=0,"No","Yes")))</f>
        <v>Yes</v>
      </c>
      <c r="E12" s="9">
        <v>4.7660690860999999</v>
      </c>
      <c r="F12" s="9" t="str">
        <f>IF($B12="N/A","N/A",IF(E12&gt;10,"No",IF(E12&lt;=0,"No","Yes")))</f>
        <v>Yes</v>
      </c>
      <c r="G12" s="9">
        <v>8.5416666666999994</v>
      </c>
      <c r="H12" s="9" t="str">
        <f>IF($B12="N/A","N/A",IF(G12&gt;10,"No",IF(G12&lt;=0,"No","Yes")))</f>
        <v>Yes</v>
      </c>
      <c r="I12" s="10">
        <v>283.5</v>
      </c>
      <c r="J12" s="10">
        <v>79.22</v>
      </c>
      <c r="K12" s="9" t="str">
        <f t="shared" si="0"/>
        <v>No</v>
      </c>
    </row>
    <row r="13" spans="1:11" x14ac:dyDescent="0.2">
      <c r="A13" s="89" t="s">
        <v>658</v>
      </c>
      <c r="B13" s="60" t="s">
        <v>224</v>
      </c>
      <c r="C13" s="9">
        <v>0.1096491228</v>
      </c>
      <c r="D13" s="9" t="str">
        <f>IF($B13="N/A","N/A",IF(C13&gt;5,"No",IF(C13&lt;=0,"No","Yes")))</f>
        <v>Yes</v>
      </c>
      <c r="E13" s="9">
        <v>0.30607783119999998</v>
      </c>
      <c r="F13" s="9" t="str">
        <f>IF($B13="N/A","N/A",IF(E13&gt;5,"No",IF(E13&lt;=0,"No","Yes")))</f>
        <v>Yes</v>
      </c>
      <c r="G13" s="9">
        <v>0.69444444439999997</v>
      </c>
      <c r="H13" s="9" t="str">
        <f>IF($B13="N/A","N/A",IF(G13&gt;5,"No",IF(G13&lt;=0,"No","Yes")))</f>
        <v>Yes</v>
      </c>
      <c r="I13" s="10">
        <v>179.1</v>
      </c>
      <c r="J13" s="10">
        <v>126.9</v>
      </c>
      <c r="K13" s="9" t="str">
        <f t="shared" si="0"/>
        <v>No</v>
      </c>
    </row>
    <row r="14" spans="1:11" x14ac:dyDescent="0.2">
      <c r="A14" s="89" t="s">
        <v>159</v>
      </c>
      <c r="B14" s="35" t="s">
        <v>214</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
      <c r="A15" s="89" t="s">
        <v>32</v>
      </c>
      <c r="B15" s="35"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89" t="s">
        <v>851</v>
      </c>
      <c r="B16" s="35" t="s">
        <v>226</v>
      </c>
      <c r="C16" s="9">
        <v>17.032163743000002</v>
      </c>
      <c r="D16" s="9" t="str">
        <f>IF($B16="N/A","N/A",IF(C16&gt;30,"No",IF(C16&lt;5,"No","Yes")))</f>
        <v>Yes</v>
      </c>
      <c r="E16" s="9">
        <v>14.866637516000001</v>
      </c>
      <c r="F16" s="9" t="str">
        <f>IF($B16="N/A","N/A",IF(E16&gt;30,"No",IF(E16&lt;5,"No","Yes")))</f>
        <v>Yes</v>
      </c>
      <c r="G16" s="9">
        <v>12.708333333000001</v>
      </c>
      <c r="H16" s="9" t="str">
        <f>IF($B16="N/A","N/A",IF(G16&gt;30,"No",IF(G16&lt;5,"No","Yes")))</f>
        <v>Yes</v>
      </c>
      <c r="I16" s="10">
        <v>-12.7</v>
      </c>
      <c r="J16" s="10">
        <v>-14.5</v>
      </c>
      <c r="K16" s="9" t="str">
        <f t="shared" si="0"/>
        <v>Yes</v>
      </c>
    </row>
    <row r="17" spans="1:11" x14ac:dyDescent="0.2">
      <c r="A17" s="89" t="s">
        <v>852</v>
      </c>
      <c r="B17" s="35" t="s">
        <v>227</v>
      </c>
      <c r="C17" s="9">
        <v>39.254385964999997</v>
      </c>
      <c r="D17" s="9" t="str">
        <f>IF($B17="N/A","N/A",IF(C17&gt;75,"No",IF(C17&lt;15,"No","Yes")))</f>
        <v>Yes</v>
      </c>
      <c r="E17" s="9">
        <v>35.636204634999999</v>
      </c>
      <c r="F17" s="9" t="str">
        <f>IF($B17="N/A","N/A",IF(E17&gt;75,"No",IF(E17&lt;15,"No","Yes")))</f>
        <v>Yes</v>
      </c>
      <c r="G17" s="9">
        <v>36.736111111</v>
      </c>
      <c r="H17" s="9" t="str">
        <f>IF($B17="N/A","N/A",IF(G17&gt;75,"No",IF(G17&lt;15,"No","Yes")))</f>
        <v>Yes</v>
      </c>
      <c r="I17" s="10">
        <v>-9.2200000000000006</v>
      </c>
      <c r="J17" s="10">
        <v>3.0859999999999999</v>
      </c>
      <c r="K17" s="9" t="str">
        <f t="shared" si="0"/>
        <v>Yes</v>
      </c>
    </row>
    <row r="18" spans="1:11" x14ac:dyDescent="0.2">
      <c r="A18" s="89" t="s">
        <v>853</v>
      </c>
      <c r="B18" s="35" t="s">
        <v>228</v>
      </c>
      <c r="C18" s="9">
        <v>43.713450291999997</v>
      </c>
      <c r="D18" s="9" t="str">
        <f>IF($B18="N/A","N/A",IF(C18&gt;70,"No",IF(C18&lt;25,"No","Yes")))</f>
        <v>Yes</v>
      </c>
      <c r="E18" s="9">
        <v>49.497157848999997</v>
      </c>
      <c r="F18" s="9" t="str">
        <f>IF($B18="N/A","N/A",IF(E18&gt;70,"No",IF(E18&lt;25,"No","Yes")))</f>
        <v>Yes</v>
      </c>
      <c r="G18" s="9">
        <v>50.555555556000002</v>
      </c>
      <c r="H18" s="9" t="str">
        <f>IF($B18="N/A","N/A",IF(G18&gt;70,"No",IF(G18&lt;25,"No","Yes")))</f>
        <v>Yes</v>
      </c>
      <c r="I18" s="10">
        <v>13.23</v>
      </c>
      <c r="J18" s="10">
        <v>2.1379999999999999</v>
      </c>
      <c r="K18" s="9" t="str">
        <f t="shared" si="0"/>
        <v>Yes</v>
      </c>
    </row>
    <row r="19" spans="1:11" x14ac:dyDescent="0.2">
      <c r="A19" s="89" t="s">
        <v>160</v>
      </c>
      <c r="B19" s="35" t="s">
        <v>214</v>
      </c>
      <c r="C19" s="9">
        <v>99.561403509000002</v>
      </c>
      <c r="D19" s="9" t="str">
        <f>IF($B19="N/A","N/A",IF(C19&gt;100,"No",IF(C19&lt;95,"No","Yes")))</f>
        <v>Yes</v>
      </c>
      <c r="E19" s="9">
        <v>98.557061653000005</v>
      </c>
      <c r="F19" s="9" t="str">
        <f>IF($B19="N/A","N/A",IF(E19&gt;100,"No",IF(E19&lt;95,"No","Yes")))</f>
        <v>Yes</v>
      </c>
      <c r="G19" s="9">
        <v>95.972222221999999</v>
      </c>
      <c r="H19" s="9" t="str">
        <f>IF($B19="N/A","N/A",IF(G19&gt;100,"No",IF(G19&lt;95,"No","Yes")))</f>
        <v>Yes</v>
      </c>
      <c r="I19" s="10">
        <v>-1.01</v>
      </c>
      <c r="J19" s="10">
        <v>-2.62</v>
      </c>
      <c r="K19" s="9" t="str">
        <f t="shared" si="0"/>
        <v>Yes</v>
      </c>
    </row>
    <row r="20" spans="1:11" x14ac:dyDescent="0.2">
      <c r="A20" s="29" t="s">
        <v>374</v>
      </c>
      <c r="B20" s="35" t="s">
        <v>241</v>
      </c>
      <c r="C20" s="9">
        <v>4.4956140351</v>
      </c>
      <c r="D20" s="9" t="str">
        <f>IF($B20="N/A","N/A",IF(C20&gt;5,"No",IF(C20&lt;1,"No","Yes")))</f>
        <v>Yes</v>
      </c>
      <c r="E20" s="9">
        <v>8.5264538696999992</v>
      </c>
      <c r="F20" s="9" t="str">
        <f>IF($B20="N/A","N/A",IF(E20&gt;5,"No",IF(E20&lt;1,"No","Yes")))</f>
        <v>No</v>
      </c>
      <c r="G20" s="9">
        <v>10.833333333000001</v>
      </c>
      <c r="H20" s="9" t="str">
        <f>IF($B20="N/A","N/A",IF(G20&gt;5,"No",IF(G20&lt;1,"No","Yes")))</f>
        <v>No</v>
      </c>
      <c r="I20" s="10">
        <v>89.66</v>
      </c>
      <c r="J20" s="10">
        <v>27.06</v>
      </c>
      <c r="K20" s="9" t="str">
        <f t="shared" si="0"/>
        <v>Yes</v>
      </c>
    </row>
    <row r="21" spans="1:11" x14ac:dyDescent="0.2">
      <c r="A21" s="29" t="s">
        <v>376</v>
      </c>
      <c r="B21" s="35" t="s">
        <v>242</v>
      </c>
      <c r="C21" s="9">
        <v>76.571637426999999</v>
      </c>
      <c r="D21" s="9" t="str">
        <f>IF($B21="N/A","N/A",IF(C21&gt;98,"No",IF(C21&lt;8,"No","Yes")))</f>
        <v>Yes</v>
      </c>
      <c r="E21" s="9">
        <v>71.534761696999993</v>
      </c>
      <c r="F21" s="9" t="str">
        <f>IF($B21="N/A","N/A",IF(E21&gt;98,"No",IF(E21&lt;8,"No","Yes")))</f>
        <v>Yes</v>
      </c>
      <c r="G21" s="9">
        <v>69.791666667000001</v>
      </c>
      <c r="H21" s="9" t="str">
        <f>IF($B21="N/A","N/A",IF(G21&gt;98,"No",IF(G21&lt;8,"No","Yes")))</f>
        <v>Yes</v>
      </c>
      <c r="I21" s="10">
        <v>-6.58</v>
      </c>
      <c r="J21" s="10">
        <v>-2.44</v>
      </c>
      <c r="K21" s="9" t="str">
        <f t="shared" si="0"/>
        <v>Yes</v>
      </c>
    </row>
    <row r="22" spans="1:11" x14ac:dyDescent="0.2">
      <c r="A22" s="29" t="s">
        <v>377</v>
      </c>
      <c r="B22" s="60" t="s">
        <v>224</v>
      </c>
      <c r="C22" s="9">
        <v>1.3523391813000001</v>
      </c>
      <c r="D22" s="9" t="str">
        <f>IF($B22="N/A","N/A",IF(C22&gt;5,"No",IF(C22&lt;=0,"No","Yes")))</f>
        <v>Yes</v>
      </c>
      <c r="E22" s="9">
        <v>1.0931351115000001</v>
      </c>
      <c r="F22" s="9" t="str">
        <f>IF($B22="N/A","N/A",IF(E22&gt;5,"No",IF(E22&lt;=0,"No","Yes")))</f>
        <v>Yes</v>
      </c>
      <c r="G22" s="9">
        <v>0.90277777780000001</v>
      </c>
      <c r="H22" s="9" t="str">
        <f>IF($B22="N/A","N/A",IF(G22&gt;5,"No",IF(G22&lt;=0,"No","Yes")))</f>
        <v>Yes</v>
      </c>
      <c r="I22" s="10">
        <v>-19.2</v>
      </c>
      <c r="J22" s="10">
        <v>-17.399999999999999</v>
      </c>
      <c r="K22" s="9" t="str">
        <f t="shared" si="0"/>
        <v>Yes</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SVerghese</cp:lastModifiedBy>
  <cp:lastPrinted>2014-07-15T19:48:17Z</cp:lastPrinted>
  <dcterms:created xsi:type="dcterms:W3CDTF">2001-03-26T18:59:21Z</dcterms:created>
  <dcterms:modified xsi:type="dcterms:W3CDTF">2017-05-15T19:48:03Z</dcterms:modified>
  <dc:language>English</dc:language>
</cp:coreProperties>
</file>