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<sst xmlns="http://schemas.openxmlformats.org/spreadsheetml/2006/main" count="7860" uniqueCount="1744">
  <si>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</si>
  <si>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</si>
  <si>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</si>
  <si>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</si>
  <si>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</si>
  <si>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</si>
  <si>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</si>
  <si>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</si>
  <si>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</si>
  <si>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</si>
  <si>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</si>
  <si>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</si>
  <si>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</si>
  <si>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</si>
  <si>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</si>
  <si>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</si>
  <si>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</si>
  <si>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</si>
  <si>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</si>
  <si>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</si>
  <si>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</si>
  <si>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</si>
  <si>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</si>
  <si>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</si>
  <si>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</si>
  <si>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</si>
  <si>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</si>
  <si>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</si>
  <si>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</si>
  <si>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</si>
  <si>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</si>
  <si>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</si>
  <si>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</si>
  <si>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</si>
  <si>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</si>
  <si>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</si>
  <si>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</si>
  <si>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</si>
  <si>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</si>
  <si>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</si>
  <si>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</si>
  <si>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</si>
  <si>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</si>
  <si>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</si>
  <si>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</si>
  <si>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</si>
  <si>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</si>
  <si>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</si>
  <si>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</si>
  <si>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</si>
  <si>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</si>
  <si>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</si>
  <si>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</si>
  <si>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</si>
  <si>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</si>
  <si>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</si>
  <si>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</si>
  <si>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</si>
  <si>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</si>
  <si>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</si>
  <si>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</si>
  <si>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</si>
  <si>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</si>
  <si>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</si>
  <si>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</si>
  <si>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</si>
  <si>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</si>
  <si>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</si>
  <si>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</si>
  <si>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</si>
  <si>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</si>
  <si>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</si>
  <si>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</si>
  <si>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</si>
  <si>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</si>
  <si>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</si>
  <si>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</si>
  <si>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</si>
  <si>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</si>
  <si>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</si>
  <si>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</si>
  <si>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</si>
  <si>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</si>
  <si>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</si>
  <si>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</si>
  <si>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</si>
  <si>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</si>
  <si>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</si>
  <si>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</si>
  <si>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</si>
  <si>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</si>
  <si>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</si>
  <si>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</si>
  <si>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</si>
  <si>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</si>
  <si>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</si>
  <si>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</si>
  <si>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</si>
  <si>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</si>
  <si>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</si>
  <si>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</si>
  <si>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</si>
  <si>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</si>
  <si>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</si>
  <si>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</si>
  <si>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</si>
  <si>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</si>
  <si>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</si>
  <si>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</si>
  <si>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</si>
  <si>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</si>
  <si>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</si>
  <si>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</si>
  <si>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</si>
  <si>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</si>
  <si>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</si>
  <si>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</si>
  <si>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</si>
  <si>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</si>
  <si>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</si>
  <si>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</si>
  <si>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</si>
  <si>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</si>
  <si>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</si>
  <si>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</si>
  <si>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</si>
  <si>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</si>
  <si>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</si>
  <si>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</si>
  <si>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</si>
  <si>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</si>
  <si>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</si>
  <si>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</si>
  <si>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</si>
  <si>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</si>
  <si>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</si>
  <si>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</si>
  <si>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</si>
  <si>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</si>
  <si>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</si>
  <si>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</si>
  <si>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</si>
  <si>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</si>
  <si>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</si>
  <si>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</si>
  <si>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</si>
  <si>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</si>
  <si>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</si>
  <si>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</si>
  <si>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</si>
  <si>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</si>
  <si>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</si>
  <si>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</si>
  <si>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</si>
  <si>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</si>
  <si>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</si>
  <si>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</si>
  <si>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</si>
  <si>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</si>
  <si>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</si>
  <si>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</si>
  <si>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</si>
  <si>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</si>
  <si>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</si>
  <si>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</si>
  <si>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</si>
  <si>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</si>
  <si>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</si>
  <si>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</si>
  <si>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</si>
  <si>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</si>
  <si>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</si>
  <si>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</si>
  <si>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</si>
  <si>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</si>
  <si>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</si>
  <si>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</si>
  <si>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</si>
  <si>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</si>
  <si>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</si>
  <si>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</si>
  <si>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</si>
  <si>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</si>
  <si>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</si>
  <si>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</si>
  <si>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</si>
  <si>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</si>
  <si>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</si>
  <si>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</si>
  <si>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</si>
  <si>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</si>
  <si>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</si>
  <si>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</si>
  <si>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</si>
  <si>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</si>
  <si>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</si>
  <si>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</si>
  <si>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</si>
  <si>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</si>
  <si>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</si>
  <si>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</si>
  <si>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</si>
  <si>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</si>
  <si>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</si>
  <si>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</si>
  <si>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</si>
  <si>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</si>
  <si>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</si>
  <si>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</si>
  <si>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</si>
  <si>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</si>
  <si>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</si>
  <si>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</si>
  <si>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</si>
  <si>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</si>
  <si>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</si>
  <si>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</si>
  <si>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</si>
  <si>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</si>
  <si>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</si>
  <si>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</si>
  <si>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</si>
  <si>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</si>
  <si>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</si>
  <si>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</si>
  <si>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</si>
  <si>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</si>
  <si>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</si>
  <si>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</si>
  <si>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</si>
  <si>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</si>
  <si>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</si>
  <si>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</si>
  <si>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</si>
  <si>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</si>
  <si>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</si>
  <si>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</si>
  <si>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</si>
  <si>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</si>
  <si>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</si>
  <si>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</si>
  <si>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</si>
  <si>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</si>
  <si>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</si>
  <si>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</si>
  <si>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</si>
  <si>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</si>
  <si>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</si>
  <si>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</si>
  <si>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</si>
  <si>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</si>
  <si>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</si>
  <si>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</si>
  <si>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</si>
  <si>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</si>
  <si>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</si>
  <si>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</si>
  <si>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</si>
  <si>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</si>
  <si>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</si>
  <si>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</si>
  <si>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</si>
  <si>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</si>
  <si>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</si>
  <si>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</si>
  <si>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</si>
  <si>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</si>
  <si>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</si>
  <si>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</si>
  <si>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</si>
  <si>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</si>
  <si>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</si>
  <si>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</si>
  <si>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</si>
  <si>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</si>
  <si>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</si>
  <si>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</si>
  <si>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</si>
  <si>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</si>
  <si>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</si>
  <si>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</si>
  <si>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</si>
  <si>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</si>
  <si>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</si>
  <si>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</si>
  <si>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</si>
  <si>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</si>
  <si>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</si>
  <si>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</si>
  <si>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</si>
  <si>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</si>
  <si>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</si>
  <si>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</si>
  <si>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</si>
  <si>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</si>
  <si>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</si>
  <si>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</si>
  <si>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</si>
  <si>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</si>
  <si>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</si>
  <si>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</si>
  <si>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</si>
  <si>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</si>
  <si>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</si>
  <si>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</si>
  <si>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</si>
  <si>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</si>
  <si>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</si>
  <si>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</si>
  <si>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</si>
  <si>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</si>
  <si>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</si>
  <si>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</si>
  <si>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</si>
  <si>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</si>
  <si>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</si>
  <si>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</si>
  <si>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</si>
  <si>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</si>
  <si>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</si>
  <si>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</si>
  <si>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</si>
  <si>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</si>
  <si>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</si>
  <si>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</si>
  <si>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</si>
  <si>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</si>
  <si>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</si>
  <si>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</si>
  <si>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</si>
  <si>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</si>
  <si>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</si>
  <si>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</si>
  <si>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</si>
  <si>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</si>
  <si>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</si>
  <si>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</si>
  <si>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</si>
  <si>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</si>
  <si>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</si>
  <si>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</si>
  <si>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</si>
  <si>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</si>
  <si>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</si>
  <si>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</si>
  <si>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</si>
  <si>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</si>
  <si>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</si>
  <si>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</si>
  <si>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</si>
  <si>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</si>
  <si>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</si>
  <si>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</si>
  <si>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</si>
  <si>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</si>
  <si>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</si>
  <si>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</si>
  <si>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</si>
  <si>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</si>
  <si>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</si>
  <si>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</si>
  <si>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</si>
  <si>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</si>
  <si>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</si>
  <si>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</si>
  <si>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</si>
  <si>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</si>
  <si>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</si>
  <si>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</si>
  <si>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</si>
  <si>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</si>
  <si>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</si>
  <si>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</si>
  <si>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</si>
  <si>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</si>
  <si>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</si>
  <si>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</si>
  <si>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</si>
  <si>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</si>
  <si>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</si>
  <si>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</si>
  <si>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</si>
  <si>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</si>
  <si>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</si>
  <si>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</si>
  <si>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</si>
  <si>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</si>
  <si>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</si>
  <si>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</si>
  <si>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</si>
  <si>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</si>
  <si>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</si>
  <si>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</si>
  <si>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</si>
  <si>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</si>
  <si>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</si>
  <si>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</si>
  <si>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</si>
  <si>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</si>
  <si>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</si>
  <si>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</si>
  <si>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</si>
  <si>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</si>
  <si>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</si>
  <si>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</si>
  <si>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</si>
  <si>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</si>
  <si>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</si>
  <si>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</si>
  <si>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</si>
  <si>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</si>
  <si>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</si>
  <si>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</si>
  <si>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</si>
  <si>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</si>
  <si>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</si>
  <si>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</si>
  <si>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</si>
  <si>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</si>
  <si>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</si>
  <si>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</si>
  <si>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</si>
  <si>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</si>
  <si>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</si>
  <si>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</si>
  <si>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</si>
  <si>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</si>
  <si>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</si>
  <si>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</si>
  <si>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</si>
  <si>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</si>
  <si>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</si>
  <si>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</si>
  <si>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</si>
  <si>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</si>
  <si>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</si>
  <si>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</si>
  <si>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</si>
  <si>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</si>
  <si>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</si>
  <si>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</si>
  <si>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</si>
  <si>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</si>
  <si>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</si>
  <si>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</si>
  <si>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</si>
  <si>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</si>
  <si>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</si>
  <si>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</si>
  <si>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</si>
  <si>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</si>
  <si>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</si>
  <si>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</si>
  <si>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</si>
  <si>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</si>
  <si>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</si>
  <si>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</si>
  <si>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</si>
  <si>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</si>
  <si>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</si>
  <si>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</si>
  <si>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</si>
  <si>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</si>
  <si>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</si>
  <si>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</si>
  <si>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</si>
  <si>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</si>
  <si>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</si>
  <si>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</si>
  <si>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</si>
  <si>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</si>
  <si>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</si>
  <si>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</si>
  <si>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</si>
  <si>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</si>
  <si>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</si>
  <si>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</si>
  <si>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</si>
  <si>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</si>
  <si>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</si>
  <si>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</si>
  <si>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</si>
  <si>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</si>
  <si>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</si>
  <si>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</si>
  <si>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</si>
  <si>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</si>
  <si>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</si>
  <si>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</si>
  <si>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</si>
  <si>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</si>
  <si>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</si>
  <si>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</si>
  <si>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</si>
  <si>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</si>
  <si>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</si>
  <si>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</si>
  <si>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</si>
  <si>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</si>
  <si>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</si>
  <si>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</si>
  <si>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</si>
  <si>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</si>
  <si>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</si>
  <si>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</si>
  <si>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</si>
  <si>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</si>
  <si>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</si>
  <si>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</si>
  <si>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</si>
  <si>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</si>
  <si>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</si>
  <si>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</si>
  <si>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</si>
  <si>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</si>
  <si>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</si>
  <si>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</si>
  <si>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</si>
  <si>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</si>
  <si>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</si>
  <si>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</si>
  <si>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</si>
  <si>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</si>
  <si>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</si>
  <si>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</si>
  <si>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</si>
  <si>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</si>
  <si>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</si>
  <si>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</si>
  <si>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</si>
  <si>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</si>
  <si>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</si>
  <si>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</si>
  <si>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</si>
  <si>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</si>
  <si>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</si>
  <si>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</si>
  <si>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</si>
  <si>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</si>
  <si>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</si>
  <si>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</si>
  <si>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</si>
  <si>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</si>
  <si>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</si>
  <si>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</si>
  <si>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</si>
  <si>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</si>
  <si>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</si>
  <si>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</si>
  <si>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</si>
  <si>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</si>
  <si>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</si>
  <si>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</si>
  <si>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</si>
  <si>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</si>
  <si>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</si>
  <si>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</si>
  <si>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</si>
  <si>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</si>
  <si>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</si>
  <si>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</si>
  <si>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</si>
  <si>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</si>
  <si>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</si>
  <si>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</si>
  <si>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</si>
  <si>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</si>
  <si>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</si>
  <si>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</si>
  <si>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</si>
  <si>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</si>
  <si>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</si>
  <si>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</si>
  <si>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</si>
  <si>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</si>
  <si>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</si>
  <si>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</si>
  <si>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</si>
  <si>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</si>
  <si>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</si>
  <si>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</si>
  <si>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</si>
  <si>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</si>
  <si>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</si>
  <si>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</si>
  <si>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</si>
  <si>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</si>
  <si>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</si>
  <si>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</si>
  <si>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</si>
  <si>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</si>
  <si>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</si>
  <si>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</si>
  <si>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</si>
  <si>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</si>
  <si>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</si>
  <si>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</si>
  <si>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</si>
  <si>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</si>
  <si>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</si>
  <si>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</si>
  <si>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</si>
  <si>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</si>
  <si>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</si>
  <si>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</si>
  <si>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</si>
  <si>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</si>
  <si>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</si>
  <si>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</si>
  <si>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</si>
  <si>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</si>
  <si>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</si>
  <si>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</si>
  <si>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</si>
  <si>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</si>
  <si>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</si>
  <si>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</si>
  <si>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</si>
  <si>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</si>
  <si>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</si>
  <si>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</si>
  <si>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</si>
  <si>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</si>
  <si>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</si>
  <si>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</si>
  <si>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</si>
  <si>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</si>
  <si>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</si>
  <si>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</si>
  <si>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</si>
  <si>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</si>
  <si>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</si>
  <si>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</si>
  <si>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</si>
  <si>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</si>
  <si>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</si>
  <si>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</si>
  <si>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</si>
  <si>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</si>
  <si>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</si>
  <si>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</si>
  <si>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</si>
  <si>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</si>
  <si>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</si>
  <si>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</si>
  <si>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</si>
  <si>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</si>
  <si>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</si>
  <si>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</si>
  <si>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</si>
  <si>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</si>
  <si>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</si>
  <si>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</si>
  <si>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</si>
  <si>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</si>
  <si>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</si>
  <si>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</si>
  <si>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</si>
  <si>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</si>
  <si>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</si>
  <si>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</si>
  <si>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</si>
  <si>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</si>
  <si>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</si>
  <si>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</si>
  <si>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</si>
  <si>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</si>
  <si>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</si>
  <si>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</si>
  <si>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</si>
  <si>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</si>
  <si>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</si>
  <si>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</si>
  <si>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</si>
  <si>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</si>
  <si>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</si>
  <si>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</si>
  <si>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</si>
  <si>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</si>
  <si>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</si>
  <si>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</si>
  <si>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</si>
  <si>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</si>
  <si>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</si>
  <si>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</si>
  <si>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</si>
  <si>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</si>
  <si>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</si>
  <si>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</si>
  <si>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</si>
  <si>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</si>
  <si>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</si>
  <si>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</si>
  <si>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</si>
  <si>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</si>
  <si>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</si>
  <si>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</si>
  <si>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</si>
  <si>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</si>
  <si>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</si>
  <si>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</si>
  <si>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</si>
  <si>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</si>
  <si>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</si>
  <si>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</si>
  <si>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</si>
  <si>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</si>
  <si>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</si>
  <si>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</si>
  <si>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</si>
  <si>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</si>
  <si>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</si>
  <si>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</si>
  <si>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</si>
  <si>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</si>
  <si>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</si>
  <si>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</si>
  <si>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</si>
  <si>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</si>
  <si>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</si>
  <si>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</si>
  <si>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</si>
  <si>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</si>
  <si>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</si>
  <si>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</si>
  <si>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</si>
  <si>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</si>
  <si>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</si>
  <si>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</si>
  <si>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</si>
  <si>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</si>
  <si>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</si>
  <si>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</si>
  <si>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</si>
  <si>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</si>
  <si>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</si>
  <si>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</si>
  <si>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</si>
  <si>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</si>
  <si>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</si>
  <si>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</si>
  <si>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</si>
  <si>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</si>
  <si>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</si>
  <si>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</si>
  <si>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</si>
  <si>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</si>
  <si>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</si>
  <si>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</si>
  <si>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</si>
  <si>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</si>
  <si>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</si>
  <si>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</si>
  <si>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</si>
  <si>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</si>
  <si>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</si>
  <si>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</si>
  <si>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</si>
  <si>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</si>
  <si>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</si>
  <si>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</si>
  <si>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</si>
  <si>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</si>
  <si>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</si>
  <si>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</si>
  <si>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</si>
  <si>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</si>
  <si>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</si>
  <si>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</si>
  <si>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</si>
  <si>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</si>
  <si>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</si>
  <si>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</si>
  <si>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</si>
  <si>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</si>
  <si>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</si>
  <si>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</si>
  <si>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</si>
  <si>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</si>
  <si>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</si>
  <si>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</si>
  <si>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</si>
  <si>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</si>
  <si>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</si>
  <si>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</si>
  <si>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</si>
  <si>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</si>
  <si>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</si>
  <si>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</si>
  <si>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</si>
  <si>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</si>
  <si>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</si>
  <si>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</si>
  <si>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</si>
  <si>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</si>
  <si>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</si>
  <si>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</si>
  <si>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</si>
  <si>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</si>
  <si>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</si>
  <si>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</si>
  <si>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</si>
  <si>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</si>
  <si>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</si>
  <si>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</si>
  <si>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</si>
  <si>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</si>
  <si>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</si>
  <si>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</si>
  <si>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</si>
  <si>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</si>
  <si>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</si>
  <si>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</si>
  <si>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</si>
  <si>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</si>
  <si>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</si>
  <si>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</si>
  <si>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</si>
  <si>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</si>
  <si>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</si>
  <si>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</si>
  <si>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</si>
  <si>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</si>
  <si>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</si>
  <si>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</si>
  <si>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</si>
  <si>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</si>
  <si>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</si>
  <si>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</si>
  <si>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</si>
  <si>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</si>
  <si>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</si>
  <si>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</si>
  <si>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</si>
  <si>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</si>
  <si>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</si>
  <si>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</si>
  <si>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</si>
  <si>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</si>
  <si>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</si>
  <si>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</si>
  <si>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</si>
  <si>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</si>
  <si>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</si>
  <si>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</si>
  <si>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</si>
  <si>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</si>
  <si>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</si>
  <si>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</si>
  <si>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</si>
  <si>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</si>
  <si>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</si>
  <si>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</si>
  <si>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</si>
  <si>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</si>
  <si>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</si>
  <si>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</si>
  <si>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</si>
  <si>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</si>
  <si>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</si>
  <si>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</si>
  <si>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</si>
  <si>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</si>
  <si>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</si>
  <si>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</si>
  <si>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</si>
  <si>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</si>
  <si>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</si>
  <si>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</si>
  <si>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</si>
  <si>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</si>
  <si>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</si>
  <si>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</si>
  <si>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</si>
  <si>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</si>
  <si>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</si>
  <si>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</si>
  <si>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</si>
  <si>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</si>
  <si>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</si>
  <si>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</si>
  <si>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</si>
  <si>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</si>
  <si>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</si>
  <si>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</si>
  <si>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</si>
  <si>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</si>
  <si>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</si>
  <si>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</si>
  <si>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</si>
  <si>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</si>
  <si>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</si>
  <si>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</si>
  <si>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</si>
  <si>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</si>
  <si>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</si>
  <si>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</si>
  <si>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</si>
  <si>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</si>
  <si>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</si>
  <si>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</si>
  <si>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</si>
  <si>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</si>
  <si>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</si>
  <si>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</si>
  <si>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</si>
  <si>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</si>
  <si>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</si>
  <si>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</si>
  <si>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</si>
  <si>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</si>
  <si>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</si>
  <si>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</si>
  <si>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</si>
  <si>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</si>
  <si>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</si>
  <si>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</si>
  <si>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</si>
  <si>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</si>
  <si>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</si>
  <si>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</si>
  <si>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</si>
  <si>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</si>
  <si>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</si>
  <si>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</si>
  <si>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</si>
  <si>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</si>
  <si>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</si>
  <si>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</si>
  <si>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</si>
  <si>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</si>
  <si>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</si>
  <si>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</si>
  <si>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</si>
  <si>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</si>
  <si>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</si>
  <si>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</si>
  <si>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</si>
  <si>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</si>
  <si>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</si>
  <si>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</si>
  <si>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</si>
  <si>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</si>
  <si>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</si>
  <si>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</si>
  <si>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</si>
  <si>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</si>
  <si>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</si>
  <si>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</si>
  <si>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</si>
  <si>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</si>
  <si>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</si>
  <si>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</si>
  <si>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</si>
  <si>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</si>
  <si>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</si>
  <si>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</si>
  <si>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</si>
  <si>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</si>
  <si>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</si>
  <si>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</si>
  <si>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</si>
  <si>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</si>
  <si>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</si>
  <si>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</si>
  <si>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</si>
  <si>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</si>
  <si>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</si>
  <si>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</si>
  <si>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</si>
  <si>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</si>
  <si>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</si>
  <si>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</si>
  <si>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</si>
  <si>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</si>
  <si>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</si>
  <si>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</si>
  <si>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</si>
  <si>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</si>
  <si>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</si>
  <si>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</si>
  <si>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</si>
  <si>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</si>
  <si>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</si>
  <si>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</si>
  <si>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</si>
  <si>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</si>
  <si>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</si>
  <si>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</si>
  <si>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</si>
  <si>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</si>
  <si>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</si>
  <si>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</si>
  <si>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</si>
  <si>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</si>
  <si>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</si>
  <si>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</si>
  <si>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</si>
  <si>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</si>
  <si>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</si>
  <si>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</si>
  <si>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</si>
  <si>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</si>
  <si>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</si>
  <si>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</si>
  <si>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</si>
  <si>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</si>
  <si>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</si>
  <si>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</si>
  <si>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</si>
  <si>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</si>
  <si>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</si>
  <si>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</si>
  <si>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</si>
  <si>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</si>
  <si>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</si>
  <si>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</si>
  <si>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</si>
  <si>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</si>
  <si>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</si>
  <si>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</si>
  <si>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</si>
  <si>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</si>
  <si>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</si>
  <si>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</si>
  <si>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</si>
  <si>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</si>
  <si>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</si>
  <si>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</si>
  <si>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</si>
  <si>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</si>
  <si>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</si>
  <si>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</si>
  <si>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</si>
  <si>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</si>
  <si>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</si>
  <si>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</si>
  <si>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</si>
  <si>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</si>
  <si>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</si>
  <si>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</si>
  <si>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</si>
  <si>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</si>
  <si>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</si>
  <si>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</si>
  <si>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</si>
  <si>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</si>
  <si>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</si>
  <si>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</si>
  <si>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</si>
  <si>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</si>
  <si>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</si>
  <si>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</si>
  <si>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</si>
  <si>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</si>
  <si>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</si>
  <si>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</si>
  <si>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</si>
  <si>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</si>
  <si>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</si>
  <si>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</si>
  <si>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</si>
  <si>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</si>
  <si>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</si>
  <si>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</si>
  <si>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</si>
  <si>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</si>
  <si>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</si>
  <si>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</si>
  <si>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</si>
  <si>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</si>
  <si>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</si>
  <si>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</si>
  <si>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</si>
  <si>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</si>
  <si>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</si>
  <si>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</si>
  <si>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</si>
  <si>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</si>
  <si>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</si>
  <si>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</si>
  <si>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</si>
  <si>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</si>
  <si>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</si>
  <si>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</si>
  <si>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</si>
  <si>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</si>
  <si>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</si>
  <si>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</si>
  <si>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</si>
  <si>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</si>
  <si>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</si>
  <si>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</si>
  <si>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</si>
  <si>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</si>
  <si>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</si>
  <si>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</si>
  <si>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</si>
  <si>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</si>
  <si>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</si>
  <si>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</si>
  <si>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</si>
  <si>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</si>
  <si>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</si>
  <si>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</si>
  <si>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</si>
  <si>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</si>
  <si>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</si>
  <si>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</si>
  <si>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</si>
  <si>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</si>
  <si>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</si>
  <si>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</si>
  <si>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</si>
  <si>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</si>
  <si>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</si>
  <si>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</si>
  <si>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</si>
  <si>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</si>
  <si>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</si>
  <si>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</si>
  <si>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</si>
  <si>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</si>
  <si>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</si>
  <si>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</si>
  <si>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</si>
  <si>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</si>
  <si>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</si>
  <si>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</si>
  <si>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</si>
  <si>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</si>
  <si>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</si>
  <si>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</si>
  <si>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</si>
  <si>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</si>
  <si>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</si>
  <si>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</si>
  <si>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</si>
  <si>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</si>
  <si>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</si>
  <si>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</si>
  <si>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</si>
  <si>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</si>
  <si>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</si>
  <si>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</si>
  <si>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</si>
  <si>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</si>
  <si>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</si>
  <si>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</si>
  <si>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</si>
  <si>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</si>
  <si>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</si>
  <si>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</si>
  <si>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</si>
  <si>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</si>
  <si>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</si>
  <si>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</si>
  <si>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</si>
  <si>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</si>
  <si>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</si>
  <si>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</si>
  <si>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</si>
  <si>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</si>
  <si>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</si>
  <si>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</si>
  <si>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</si>
  <si>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</si>
  <si>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</si>
  <si>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</si>
  <si>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</si>
  <si>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</si>
  <si>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</si>
  <si>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</si>
  <si>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</si>
  <si>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</si>
  <si>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</si>
  <si>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</si>
  <si>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</si>
  <si>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</si>
  <si>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</si>
  <si>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</si>
  <si>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</si>
  <si>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</si>
  <si>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</si>
  <si>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</si>
  <si>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</si>
  <si>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</si>
  <si>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</si>
  <si>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</si>
  <si>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</si>
  <si>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</si>
  <si>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</si>
  <si>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</si>
  <si>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</si>
  <si>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</si>
  <si>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</si>
  <si>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</si>
  <si>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</si>
  <si>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</si>
  <si>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</si>
  <si>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</si>
  <si>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</si>
  <si>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</si>
  <si>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</si>
  <si>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</si>
  <si>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</si>
  <si>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</si>
  <si>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</si>
  <si>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</si>
  <si>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</si>
  <si>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</si>
  <si>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</si>
  <si>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</si>
  <si>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</si>
  <si>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</si>
  <si>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</si>
  <si>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</si>
  <si>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</si>
  <si>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</si>
  <si>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</si>
  <si>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</si>
  <si>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</si>
  <si>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</si>
  <si>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</si>
  <si>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</si>
  <si>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</si>
  <si>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</si>
  <si>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</si>
  <si>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</si>
  <si>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</si>
  <si>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</si>
  <si>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</si>
  <si>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</si>
  <si>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</si>
  <si>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</si>
  <si>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</si>
  <si>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</si>
  <si>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</si>
  <si>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</si>
  <si>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</si>
  <si>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</si>
  <si>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</si>
  <si>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</si>
  <si>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</si>
  <si>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</si>
  <si>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</si>
  <si>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</si>
  <si>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</si>
  <si>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</si>
  <si>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</si>
  <si>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</si>
  <si>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</si>
  <si>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</si>
  <si>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</si>
  <si>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</si>
  <si>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</si>
  <si>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</si>
  <si>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</si>
  <si>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</si>
  <si>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</si>
  <si>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</si>
  <si>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</si>
  <si>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</si>
  <si>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</si>
  <si>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</si>
  <si>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</si>
  <si>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</si>
  <si>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</si>
  <si>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</si>
  <si>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</si>
  <si>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</si>
  <si>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</si>
  <si>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</si>
  <si>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</si>
  <si>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</si>
  <si>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</si>
  <si>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</si>
  <si>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</si>
  <si>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</si>
  <si>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</si>
  <si>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</si>
  <si>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</si>
  <si>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</si>
  <si>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</si>
  <si>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</si>
  <si>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</si>
  <si>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</si>
  <si>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</si>
  <si>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</si>
  <si>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</si>
  <si>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</si>
  <si>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</si>
  <si>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</si>
  <si>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</si>
  <si>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</si>
  <si>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</si>
  <si>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</si>
  <si>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</si>
  <si>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</si>
  <si>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</si>
  <si>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</si>
  <si>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</si>
  <si>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</si>
  <si>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</si>
  <si>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</si>
  <si>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</si>
  <si>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</si>
  <si>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</si>
  <si>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</si>
  <si>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</si>
  <si>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</si>
  <si>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</si>
  <si>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</si>
  <si>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</si>
  <si>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</si>
  <si>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</si>
  <si>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</si>
  <si>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</si>
  <si>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</si>
  <si>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</si>
  <si>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</si>
  <si>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</si>
  <si>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</si>
  <si>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</si>
  <si>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</si>
  <si>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</si>
  <si>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</si>
  <si>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</si>
  <si>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</si>
  <si>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</si>
  <si>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</si>
  <si>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</si>
  <si>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</si>
  <si>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</si>
  <si>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</si>
  <si>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</si>
  <si>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</si>
  <si>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</si>
  <si>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</si>
  <si>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</si>
  <si>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</si>
  <si>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</si>
  <si>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</si>
  <si>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</si>
  <si>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</si>
  <si>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</si>
  <si>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</si>
  <si>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</si>
  <si>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</si>
  <si>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</si>
  <si>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</si>
  <si>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</si>
  <si>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</si>
  <si>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</si>
  <si>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</si>
  <si>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</si>
  <si>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</si>
  <si>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</si>
  <si>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</si>
  <si>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</si>
  <si>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</si>
  <si>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</si>
  <si>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</si>
  <si>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</si>
  <si>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</si>
  <si>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</si>
  <si>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</si>
  <si>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</si>
  <si>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</si>
  <si>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</si>
  <si>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</si>
  <si>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</si>
  <si>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</si>
  <si>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</si>
  <si>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</si>
  <si>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</si>
  <si>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</si>
  <si>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</si>
  <si>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</si>
  <si>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</si>
  <si>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</si>
  <si>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</si>
  <si>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</si>
  <si>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</si>
  <si>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</si>
  <si>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</si>
  <si>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</si>
  <si>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</si>
  <si>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</si>
  <si>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</si>
  <si>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</si>
  <si>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</si>
  <si>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</si>
  <si>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</si>
  <si>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</si>
  <si>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</si>
  <si>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</si>
  <si>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</si>
  <si>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</si>
  <si>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</si>
  <si>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</si>
  <si>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</si>
  <si>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</si>
  <si>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</si>
  <si>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</si>
  <si>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</si>
  <si>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</si>
  <si>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</si>
  <si>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</si>
  <si>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</si>
  <si>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</si>
  <si>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</si>
  <si>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</si>
  <si>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</si>
  <si>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</si>
  <si>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</si>
  <si>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</si>
  <si>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</si>
  <si>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</si>
  <si>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</si>
  <si>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</si>
  <si>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</si>
  <si>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</si>
  <si>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</si>
  <si>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</si>
  <si>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</si>
  <si>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</si>
  <si>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</si>
  <si>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</si>
  <si>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</si>
  <si>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</si>
  <si>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</si>
  <si>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</si>
  <si>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</si>
  <si>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</si>
  <si>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</si>
  <si>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</si>
  <si>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</si>
  <si>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</si>
  <si>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</si>
  <si>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</si>
  <si>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</si>
  <si>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</si>
  <si>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</si>
  <si>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</si>
  <si>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</si>
  <si>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</si>
  <si>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</si>
  <si>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</si>
  <si>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</si>
  <si>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</si>
  <si>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</si>
  <si>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</si>
  <si>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</si>
  <si>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</si>
  <si>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</si>
  <si>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</si>
  <si>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</si>
  <si>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</si>
  <si>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</si>
  <si>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</si>
  <si>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</si>
  <si>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</si>
  <si>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</si>
  <si>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</si>
  <si>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</si>
  <si>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</si>
  <si>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</si>
  <si>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</si>
  <si>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</si>
  <si>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</si>
  <si>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</si>
  <si>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</si>
  <si>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</si>
  <si>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</si>
  <si>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</si>
  <si>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</si>
  <si>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</si>
  <si>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</si>
  <si>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</si>
  <si>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</si>
  <si>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</si>
  <si>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</si>
  <si>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</si>
  <si>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</si>
  <si>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</si>
  <si>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</si>
  <si>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</si>
  <si>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</si>
  <si>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</si>
  <si>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</si>
  <si>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</si>
  <si>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</si>
  <si>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</si>
  <si>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</si>
  <si>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</si>
  <si>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</si>
  <si>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</si>
  <si>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</si>
  <si>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</si>
  <si>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</si>
  <si>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</si>
  <si>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</si>
  <si>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</si>
  <si>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</si>
  <si>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</si>
  <si>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</si>
  <si>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</si>
  <si>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</si>
  <si>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</si>
  <si>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</si>
  <si>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</si>
  <si>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</si>
  <si>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</si>
  <si>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</si>
  <si>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</si>
  <si>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</si>
  <si>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</si>
  <si>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</si>
  <si>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</si>
  <si>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</si>
  <si>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</si>
  <si>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</si>
  <si>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</si>
  <si>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</si>
  <si>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</si>
  <si>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</si>
  <si>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</si>
  <si>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</si>
  <si>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</si>
  <si>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</si>
  <si>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</si>
  <si>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</si>
  <si>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</si>
  <si>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</si>
  <si>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</si>
  <si>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</si>
  <si>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</si>
  <si>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</si>
  <si>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</si>
  <si>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</si>
  <si>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</si>
  <si>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</si>
  <si>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</si>
  <si>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</si>
  <si>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</si>
  <si>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</si>
  <si>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</si>
  <si>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</si>
  <si>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</si>
  <si>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</si>
  <si>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</si>
  <si>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</si>
  <si>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</si>
  <si>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</si>
  <si>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</si>
  <si>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</si>
  <si>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</si>
  <si>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</si>
  <si>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</si>
  <si>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</si>
  <si>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</si>
  <si>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</si>
  <si>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</si>
  <si>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</si>
  <si>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</si>
  <si>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</si>
  <si>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</si>
  <si>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</si>
  <si>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</si>
  <si>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</si>
  <si>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</si>
  <si>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</si>
  <si>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</si>
  <si>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</si>
  <si>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</si>
  <si>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</si>
  <si>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</si>
  <si>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</si>
  <si>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</si>
  <si>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</si>
  <si>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</si>
  <si>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</si>
  <si>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</si>
  <si>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</si>
  <si>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</si>
  <si>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</si>
  <si>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</si>
  <si>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</si>
  <si>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</si>
  <si>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</si>
  <si>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</si>
  <si>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</si>
  <si>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</si>
  <si>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</si>
  <si>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</si>
  <si>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</si>
  <si>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</si>
  <si>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</si>
  <si>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</si>
  <si>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</si>
  <si>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</si>
  <si>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</si>
  <si>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</si>
  <si>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</si>
  <si>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</si>
  <si>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</si>
  <si>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</si>
  <si>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</si>
  <si>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</si>
  <si>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</si>
  <si>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</si>
  <si>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</si>
  <si>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</si>
  <si>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</si>
  <si>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</si>
  <si>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</si>
  <si>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</si>
  <si>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</si>
  <si>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</si>
  <si>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</si>
  <si>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</si>
  <si>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</si>
  <si>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</si>
  <si>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</si>
  <si>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</si>
  <si>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</si>
  <si>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</si>
  <si>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</si>
  <si>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</si>
  <si>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</si>
  <si>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</si>
  <si>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</si>
  <si>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</si>
  <si>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</si>
  <si>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</si>
  <si>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</si>
  <si>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</si>
  <si>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</si>
  <si>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</si>
  <si>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</si>
  <si>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</si>
  <si>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</si>
  <si>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</si>
  <si>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</si>
  <si>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</si>
  <si>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</si>
  <si>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</si>
  <si>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</si>
  <si>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</si>
  <si>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</si>
  <si>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</si>
  <si>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</si>
  <si>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</si>
  <si>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</si>
  <si>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</si>
  <si>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</si>
  <si>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</si>
  <si>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</si>
  <si>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</si>
  <si>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</si>
  <si>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</si>
  <si>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</si>
  <si>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</si>
  <si>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</si>
  <si>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</si>
  <si>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</si>
  <si>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</si>
  <si>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</si>
  <si>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</si>
  <si>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</si>
  <si>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</si>
  <si>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</si>
  <si>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</si>
  <si>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</si>
  <si>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</si>
  <si>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</si>
  <si>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</si>
  <si>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</si>
  <si>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</si>
  <si>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</si>
  <si>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</si>
  <si>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</si>
  <si>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</si>
  <si>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</si>
  <si>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</si>
  <si>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</si>
  <si>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</si>
  <si>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</si>
  <si>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</si>
  <si>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</si>
  <si>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</si>
  <si>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</si>
  <si>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</si>
  <si>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</si>
  <si>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</si>
  <si>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</si>
  <si>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</si>
  <si>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</si>
  <si>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</si>
  <si>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</si>
  <si>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</si>
  <si>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</si>
  <si>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</si>
  <si>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</si>
  <si>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</si>
  <si>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</si>
  <si>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</si>
  <si>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</si>
  <si>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</si>
  <si>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</si>
  <si>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</si>
  <si>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</si>
  <si>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</si>
  <si>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</si>
  <si>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</si>
  <si>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</si>
  <si>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</si>
  <si>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</si>
  <si>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</si>
  <si>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</si>
  <si>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</si>
  <si>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</si>
  <si>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</si>
  <si>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</si>
  <si>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</si>
  <si>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</si>
  <si>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</si>
  <si>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</si>
  <si>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</si>
  <si>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</si>
  <si>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</si>
  <si>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</si>
  <si>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</si>
  <si>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</si>
  <si>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</si>
  <si>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</si>
  <si>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</si>
  <si>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</si>
  <si>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</si>
  <si>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</si>
  <si>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</si>
  <si>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Indiana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</si>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</sst>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1552</v>
      </c>
      <c r="F6" s="9" t="str">
        <f>IF($B6="N/A","N/A",IF(E6&lt;0,"No","Yes"))</f>
        <v>N/A</v>
      </c>
      <c r="G6" s="35">
        <v>2776</v>
      </c>
      <c r="H6" s="9" t="str">
        <f>IF($B6="N/A","N/A",IF(G6&lt;0,"No","Yes"))</f>
        <v>N/A</v>
      </c>
      <c r="I6" s="10" t="s">
        <v>217</v>
      </c>
      <c r="J6" s="10">
        <v>78.87</v>
      </c>
      <c r="K6" s="9" t="str">
        <f t="shared" ref="K6:K11" si="0">IF(J6="Div by 0", "N/A", IF(J6="N/A","N/A", IF(J6&gt;30, "No", IF(J6&lt;-30, "No", "Yes"))))</f>
        <v>No</v>
      </c>
    </row>
    <row r="7" spans="1:11" x14ac:dyDescent="0.2">
      <c r="A7" s="78" t="s">
        <v>445</v>
      </c>
      <c r="B7" s="97"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v>9.6649484535999992</v>
      </c>
      <c r="F8" s="9" t="str">
        <f t="shared" si="2"/>
        <v>N/A</v>
      </c>
      <c r="G8" s="9">
        <v>10.698847261999999</v>
      </c>
      <c r="H8" s="9" t="str">
        <f t="shared" si="3"/>
        <v>N/A</v>
      </c>
      <c r="I8" s="10" t="s">
        <v>217</v>
      </c>
      <c r="J8" s="10">
        <v>10.7</v>
      </c>
      <c r="K8" s="9" t="str">
        <f t="shared" si="0"/>
        <v>Yes</v>
      </c>
    </row>
    <row r="9" spans="1:11" x14ac:dyDescent="0.2">
      <c r="A9" s="78" t="s">
        <v>447</v>
      </c>
      <c r="B9" s="97" t="s">
        <v>217</v>
      </c>
      <c r="C9" s="9" t="s">
        <v>217</v>
      </c>
      <c r="D9" s="9" t="str">
        <f t="shared" si="1"/>
        <v>N/A</v>
      </c>
      <c r="E9" s="9">
        <v>86.597938143999997</v>
      </c>
      <c r="F9" s="9" t="str">
        <f t="shared" si="2"/>
        <v>N/A</v>
      </c>
      <c r="G9" s="9">
        <v>85.230547549999997</v>
      </c>
      <c r="H9" s="9" t="str">
        <f t="shared" si="3"/>
        <v>N/A</v>
      </c>
      <c r="I9" s="10" t="s">
        <v>217</v>
      </c>
      <c r="J9" s="10">
        <v>-1.58</v>
      </c>
      <c r="K9" s="9" t="str">
        <f t="shared" si="0"/>
        <v>Yes</v>
      </c>
    </row>
    <row r="10" spans="1:11" x14ac:dyDescent="0.2">
      <c r="A10" s="78" t="s">
        <v>448</v>
      </c>
      <c r="B10" s="97" t="s">
        <v>217</v>
      </c>
      <c r="C10" s="9" t="s">
        <v>217</v>
      </c>
      <c r="D10" s="9" t="str">
        <f t="shared" si="1"/>
        <v>N/A</v>
      </c>
      <c r="E10" s="9">
        <v>2.7706185567000001</v>
      </c>
      <c r="F10" s="9" t="str">
        <f t="shared" si="2"/>
        <v>N/A</v>
      </c>
      <c r="G10" s="9">
        <v>3.0619596541999998</v>
      </c>
      <c r="H10" s="9" t="str">
        <f t="shared" si="3"/>
        <v>N/A</v>
      </c>
      <c r="I10" s="10" t="s">
        <v>217</v>
      </c>
      <c r="J10" s="10">
        <v>10.52</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1.3530927835</v>
      </c>
      <c r="F12" s="9" t="str">
        <f t="shared" ref="F12:F23" si="5">IF($B12="N/A","N/A",IF(E12&lt;0,"No","Yes"))</f>
        <v>N/A</v>
      </c>
      <c r="G12" s="9">
        <v>1.0086455330999999</v>
      </c>
      <c r="H12" s="9" t="str">
        <f t="shared" ref="H12:H23" si="6">IF($B12="N/A","N/A",IF(G12&lt;0,"No","Yes"))</f>
        <v>N/A</v>
      </c>
      <c r="I12" s="10" t="s">
        <v>217</v>
      </c>
      <c r="J12" s="10">
        <v>-25.5</v>
      </c>
      <c r="K12" s="9" t="str">
        <f t="shared" ref="K12:K23" si="7">IF(J12="Div by 0", "N/A", IF(J12="N/A","N/A", IF(J12&gt;30, "No", IF(J12&lt;-30, "No", "Yes"))))</f>
        <v>Yes</v>
      </c>
    </row>
    <row r="13" spans="1:11" x14ac:dyDescent="0.2">
      <c r="A13" s="78" t="s">
        <v>654</v>
      </c>
      <c r="B13" s="97" t="s">
        <v>217</v>
      </c>
      <c r="C13" s="9" t="s">
        <v>217</v>
      </c>
      <c r="D13" s="9" t="str">
        <f t="shared" si="4"/>
        <v>N/A</v>
      </c>
      <c r="E13" s="9">
        <v>71.428571429000002</v>
      </c>
      <c r="F13" s="9" t="str">
        <f t="shared" si="5"/>
        <v>N/A</v>
      </c>
      <c r="G13" s="9">
        <v>89.285714286000001</v>
      </c>
      <c r="H13" s="9" t="str">
        <f t="shared" si="6"/>
        <v>N/A</v>
      </c>
      <c r="I13" s="10" t="s">
        <v>217</v>
      </c>
      <c r="J13" s="10">
        <v>25</v>
      </c>
      <c r="K13" s="9" t="str">
        <f t="shared" si="7"/>
        <v>Yes</v>
      </c>
    </row>
    <row r="14" spans="1:11" x14ac:dyDescent="0.2">
      <c r="A14" s="78" t="s">
        <v>849</v>
      </c>
      <c r="B14" s="97" t="s">
        <v>217</v>
      </c>
      <c r="C14" s="10" t="s">
        <v>217</v>
      </c>
      <c r="D14" s="9" t="str">
        <f t="shared" si="4"/>
        <v>N/A</v>
      </c>
      <c r="E14" s="10">
        <v>17.333333332999999</v>
      </c>
      <c r="F14" s="9" t="str">
        <f t="shared" si="5"/>
        <v>N/A</v>
      </c>
      <c r="G14" s="10">
        <v>13.36</v>
      </c>
      <c r="H14" s="9" t="str">
        <f t="shared" si="6"/>
        <v>N/A</v>
      </c>
      <c r="I14" s="10" t="s">
        <v>217</v>
      </c>
      <c r="J14" s="10">
        <v>-22.9</v>
      </c>
      <c r="K14" s="9" t="str">
        <f t="shared" si="7"/>
        <v>Yes</v>
      </c>
    </row>
    <row r="15" spans="1:11" x14ac:dyDescent="0.2">
      <c r="A15" s="78" t="s">
        <v>656</v>
      </c>
      <c r="B15" s="97" t="s">
        <v>217</v>
      </c>
      <c r="C15" s="9" t="s">
        <v>217</v>
      </c>
      <c r="D15" s="9" t="str">
        <f t="shared" si="4"/>
        <v>N/A</v>
      </c>
      <c r="E15" s="9">
        <v>6.4432989699999998E-2</v>
      </c>
      <c r="F15" s="9" t="str">
        <f t="shared" si="5"/>
        <v>N/A</v>
      </c>
      <c r="G15" s="9">
        <v>1.2608069164</v>
      </c>
      <c r="H15" s="9" t="str">
        <f t="shared" si="6"/>
        <v>N/A</v>
      </c>
      <c r="I15" s="10" t="s">
        <v>217</v>
      </c>
      <c r="J15" s="10">
        <v>1857</v>
      </c>
      <c r="K15" s="9" t="str">
        <f t="shared" si="7"/>
        <v>No</v>
      </c>
    </row>
    <row r="16" spans="1:11" x14ac:dyDescent="0.2">
      <c r="A16" s="78" t="s">
        <v>371</v>
      </c>
      <c r="B16" s="97" t="s">
        <v>217</v>
      </c>
      <c r="C16" s="9" t="s">
        <v>217</v>
      </c>
      <c r="D16" s="9" t="str">
        <f t="shared" si="4"/>
        <v>N/A</v>
      </c>
      <c r="E16" s="9">
        <v>0</v>
      </c>
      <c r="F16" s="9" t="str">
        <f t="shared" si="5"/>
        <v>N/A</v>
      </c>
      <c r="G16" s="9">
        <v>0</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98.582474227000006</v>
      </c>
      <c r="F21" s="9" t="str">
        <f t="shared" si="5"/>
        <v>N/A</v>
      </c>
      <c r="G21" s="9">
        <v>97.730547549999997</v>
      </c>
      <c r="H21" s="9" t="str">
        <f t="shared" si="6"/>
        <v>N/A</v>
      </c>
      <c r="I21" s="10" t="s">
        <v>217</v>
      </c>
      <c r="J21" s="10">
        <v>-0.86399999999999999</v>
      </c>
      <c r="K21" s="9" t="str">
        <f t="shared" si="7"/>
        <v>Yes</v>
      </c>
    </row>
    <row r="22" spans="1:11" x14ac:dyDescent="0.2">
      <c r="A22" s="78" t="s">
        <v>1721</v>
      </c>
      <c r="B22" s="97" t="s">
        <v>217</v>
      </c>
      <c r="C22" s="9" t="s">
        <v>217</v>
      </c>
      <c r="D22" s="9" t="str">
        <f t="shared" si="4"/>
        <v>N/A</v>
      </c>
      <c r="E22" s="9">
        <v>100</v>
      </c>
      <c r="F22" s="9" t="str">
        <f t="shared" si="5"/>
        <v>N/A</v>
      </c>
      <c r="G22" s="9">
        <v>86.140803539000004</v>
      </c>
      <c r="H22" s="9" t="str">
        <f t="shared" si="6"/>
        <v>N/A</v>
      </c>
      <c r="I22" s="10" t="s">
        <v>217</v>
      </c>
      <c r="J22" s="10">
        <v>-13.9</v>
      </c>
      <c r="K22" s="9" t="str">
        <f t="shared" si="7"/>
        <v>Yes</v>
      </c>
    </row>
    <row r="23" spans="1:11" x14ac:dyDescent="0.2">
      <c r="A23" s="78" t="s">
        <v>852</v>
      </c>
      <c r="B23" s="97" t="s">
        <v>217</v>
      </c>
      <c r="C23" s="10" t="s">
        <v>217</v>
      </c>
      <c r="D23" s="9" t="str">
        <f t="shared" si="4"/>
        <v>N/A</v>
      </c>
      <c r="E23" s="10">
        <v>7.3209150327000003</v>
      </c>
      <c r="F23" s="9" t="str">
        <f t="shared" si="5"/>
        <v>N/A</v>
      </c>
      <c r="G23" s="10">
        <v>7.2687205819000003</v>
      </c>
      <c r="H23" s="9" t="str">
        <f t="shared" si="6"/>
        <v>N/A</v>
      </c>
      <c r="I23" s="10" t="s">
        <v>217</v>
      </c>
      <c r="J23" s="10">
        <v>-0.71299999999999997</v>
      </c>
      <c r="K23" s="9" t="str">
        <f t="shared" si="7"/>
        <v>Yes</v>
      </c>
    </row>
    <row r="24" spans="1:11" x14ac:dyDescent="0.2">
      <c r="A24" s="78" t="s">
        <v>15</v>
      </c>
      <c r="B24" s="97" t="s">
        <v>217</v>
      </c>
      <c r="C24" s="9" t="s">
        <v>217</v>
      </c>
      <c r="D24" s="9" t="str">
        <f>IF($B24="N/A","N/A",IF(C24&lt;0,"No","Yes"))</f>
        <v>N/A</v>
      </c>
      <c r="E24" s="9">
        <v>6.4432989699999998E-2</v>
      </c>
      <c r="F24" s="9" t="str">
        <f>IF($B24="N/A","N/A",IF(E24&lt;0,"No","Yes"))</f>
        <v>N/A</v>
      </c>
      <c r="G24" s="9">
        <v>0</v>
      </c>
      <c r="H24" s="9" t="str">
        <f>IF($B24="N/A","N/A",IF(G24&lt;0,"No","Yes"))</f>
        <v>N/A</v>
      </c>
      <c r="I24" s="10" t="s">
        <v>217</v>
      </c>
      <c r="J24" s="10">
        <v>-100</v>
      </c>
      <c r="K24" s="9" t="str">
        <f t="shared" ref="K24:K30" si="8">IF(J24="Div by 0", "N/A", IF(J24="N/A","N/A", IF(J24&gt;30, "No", IF(J24&lt;-30, "No", "Yes"))))</f>
        <v>No</v>
      </c>
    </row>
    <row r="25" spans="1:11" x14ac:dyDescent="0.2">
      <c r="A25" s="78" t="s">
        <v>163</v>
      </c>
      <c r="B25" s="97"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98.775773196000003</v>
      </c>
      <c r="F27" s="9" t="str">
        <f t="shared" ref="F27:F30" si="10">IF($B27="N/A","N/A",IF(E27&lt;0,"No","Yes"))</f>
        <v>N/A</v>
      </c>
      <c r="G27" s="9">
        <v>97.514409221999998</v>
      </c>
      <c r="H27" s="9" t="str">
        <f t="shared" ref="H27:H30" si="11">IF($B27="N/A","N/A",IF(G27&lt;0,"No","Yes"))</f>
        <v>N/A</v>
      </c>
      <c r="I27" s="10" t="s">
        <v>217</v>
      </c>
      <c r="J27" s="10">
        <v>-1.28</v>
      </c>
      <c r="K27" s="9" t="str">
        <f t="shared" si="8"/>
        <v>Yes</v>
      </c>
    </row>
    <row r="28" spans="1:11" x14ac:dyDescent="0.2">
      <c r="A28" s="28" t="s">
        <v>373</v>
      </c>
      <c r="B28" s="97" t="s">
        <v>217</v>
      </c>
      <c r="C28" s="9" t="s">
        <v>217</v>
      </c>
      <c r="D28" s="9" t="str">
        <f t="shared" si="9"/>
        <v>N/A</v>
      </c>
      <c r="E28" s="9">
        <v>97.744845361000003</v>
      </c>
      <c r="F28" s="9" t="str">
        <f t="shared" si="10"/>
        <v>N/A</v>
      </c>
      <c r="G28" s="9">
        <v>96.505763689000005</v>
      </c>
      <c r="H28" s="9" t="str">
        <f t="shared" si="11"/>
        <v>N/A</v>
      </c>
      <c r="I28" s="10" t="s">
        <v>217</v>
      </c>
      <c r="J28" s="10">
        <v>-1.27</v>
      </c>
      <c r="K28" s="9" t="str">
        <f t="shared" si="8"/>
        <v>Yes</v>
      </c>
    </row>
    <row r="29" spans="1:11" x14ac:dyDescent="0.2">
      <c r="A29" s="28" t="s">
        <v>375</v>
      </c>
      <c r="B29" s="97" t="s">
        <v>217</v>
      </c>
      <c r="C29" s="9" t="s">
        <v>217</v>
      </c>
      <c r="D29" s="9" t="str">
        <f t="shared" si="9"/>
        <v>N/A</v>
      </c>
      <c r="E29" s="9">
        <v>0.64432989689999998</v>
      </c>
      <c r="F29" s="9" t="str">
        <f t="shared" si="10"/>
        <v>N/A</v>
      </c>
      <c r="G29" s="9">
        <v>0.86455331410000003</v>
      </c>
      <c r="H29" s="9" t="str">
        <f t="shared" si="11"/>
        <v>N/A</v>
      </c>
      <c r="I29" s="10" t="s">
        <v>217</v>
      </c>
      <c r="J29" s="10">
        <v>34.18</v>
      </c>
      <c r="K29" s="9" t="str">
        <f t="shared" si="8"/>
        <v>No</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37191857</v>
      </c>
      <c r="D7" s="31" t="str">
        <f>IF($B7="N/A","N/A",IF(C7&gt;15,"No",IF(C7&lt;-15,"No","Yes")))</f>
        <v>N/A</v>
      </c>
      <c r="E7" s="30">
        <v>41663818</v>
      </c>
      <c r="F7" s="31" t="str">
        <f>IF($B7="N/A","N/A",IF(E7&gt;15,"No",IF(E7&lt;-15,"No","Yes")))</f>
        <v>N/A</v>
      </c>
      <c r="G7" s="30">
        <v>44903190</v>
      </c>
      <c r="H7" s="31" t="str">
        <f>IF($B7="N/A","N/A",IF(G7&gt;15,"No",IF(G7&lt;-15,"No","Yes")))</f>
        <v>N/A</v>
      </c>
      <c r="I7" s="32">
        <v>12.02</v>
      </c>
      <c r="J7" s="32">
        <v>7.7750000000000004</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50.483114897</v>
      </c>
      <c r="H8" s="31" t="str">
        <f>IF($B8="N/A","N/A",IF(G8&gt;15,"No",IF(G8&lt;-15,"No","Yes")))</f>
        <v>N/A</v>
      </c>
      <c r="I8" s="32" t="s">
        <v>217</v>
      </c>
      <c r="J8" s="32" t="s">
        <v>217</v>
      </c>
      <c r="K8" s="31" t="str">
        <f t="shared" si="0"/>
        <v>N/A</v>
      </c>
    </row>
    <row r="9" spans="1:11" x14ac:dyDescent="0.2">
      <c r="A9" s="81" t="s">
        <v>119</v>
      </c>
      <c r="B9" s="34" t="s">
        <v>217</v>
      </c>
      <c r="C9" s="90">
        <v>24.563540884999998</v>
      </c>
      <c r="D9" s="9" t="str">
        <f>IF($B9="N/A","N/A",IF(C9&gt;15,"No",IF(C9&lt;-15,"No","Yes")))</f>
        <v>N/A</v>
      </c>
      <c r="E9" s="9">
        <v>26.467655941</v>
      </c>
      <c r="F9" s="9" t="str">
        <f>IF($B9="N/A","N/A",IF(E9&gt;15,"No",IF(E9&lt;-15,"No","Yes")))</f>
        <v>N/A</v>
      </c>
      <c r="G9" s="9">
        <v>28.710089416999999</v>
      </c>
      <c r="H9" s="9" t="str">
        <f>IF($B9="N/A","N/A",IF(G9&gt;15,"No",IF(G9&lt;-15,"No","Yes")))</f>
        <v>N/A</v>
      </c>
      <c r="I9" s="10">
        <v>7.7519999999999998</v>
      </c>
      <c r="J9" s="10">
        <v>8.4719999999999995</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21.21572741</v>
      </c>
      <c r="D11" s="9" t="str">
        <f>IF($B11="N/A","N/A",IF(C11&gt;15,"No",IF(C11&lt;-15,"No","Yes")))</f>
        <v>N/A</v>
      </c>
      <c r="E11" s="9">
        <v>20.137693574</v>
      </c>
      <c r="F11" s="9" t="str">
        <f>IF($B11="N/A","N/A",IF(E11&gt;15,"No",IF(E11&lt;-15,"No","Yes")))</f>
        <v>N/A</v>
      </c>
      <c r="G11" s="9">
        <v>20.806795686000001</v>
      </c>
      <c r="H11" s="9" t="str">
        <f>IF($B11="N/A","N/A",IF(G11&gt;15,"No",IF(G11&lt;-15,"No","Yes")))</f>
        <v>N/A</v>
      </c>
      <c r="I11" s="10">
        <v>-5.08</v>
      </c>
      <c r="J11" s="10">
        <v>3.323</v>
      </c>
      <c r="K11" s="9" t="str">
        <f t="shared" si="0"/>
        <v>Yes</v>
      </c>
    </row>
    <row r="12" spans="1:11" x14ac:dyDescent="0.2">
      <c r="A12" s="81" t="s">
        <v>854</v>
      </c>
      <c r="B12" s="92" t="s">
        <v>218</v>
      </c>
      <c r="C12" s="90" t="s">
        <v>217</v>
      </c>
      <c r="D12" s="9" t="str">
        <f>IF(OR($B12="N/A",$C12="N/A"),"N/A",IF(C12&gt;100,"No",IF(C12&lt;95,"No","Yes")))</f>
        <v>N/A</v>
      </c>
      <c r="E12" s="90">
        <v>66.718760884999995</v>
      </c>
      <c r="F12" s="9" t="str">
        <f>IF(OR($B12="N/A",$E12="N/A"),"N/A",IF(E12&gt;100,"No",IF(E12&lt;95,"No","Yes")))</f>
        <v>No</v>
      </c>
      <c r="G12" s="90">
        <v>65.260038062000007</v>
      </c>
      <c r="H12" s="9" t="str">
        <f>IF($B12="N/A","N/A",IF(G12&gt;100,"No",IF(G12&lt;95,"No","Yes")))</f>
        <v>No</v>
      </c>
      <c r="I12" s="93" t="s">
        <v>217</v>
      </c>
      <c r="J12" s="93">
        <v>-2.19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40.483864637000003</v>
      </c>
      <c r="F15" s="9" t="str">
        <f>IF(OR($B15="N/A",$E15="N/A"),"N/A",IF(E15&gt;100,"No",IF(E15&lt;95,"No","Yes")))</f>
        <v>No</v>
      </c>
      <c r="G15" s="90">
        <v>41.191343430000003</v>
      </c>
      <c r="H15" s="9" t="str">
        <f>IF($B15="N/A","N/A",IF(G15&gt;100,"No",IF(G15&lt;95,"No","Yes")))</f>
        <v>No</v>
      </c>
      <c r="I15" s="93" t="s">
        <v>217</v>
      </c>
      <c r="J15" s="93">
        <v>1.748</v>
      </c>
      <c r="K15" s="9" t="str">
        <f t="shared" si="0"/>
        <v>Yes</v>
      </c>
    </row>
    <row r="16" spans="1:11" x14ac:dyDescent="0.2">
      <c r="A16" s="81" t="s">
        <v>335</v>
      </c>
      <c r="B16" s="34" t="s">
        <v>217</v>
      </c>
      <c r="C16" s="79">
        <v>20165697</v>
      </c>
      <c r="D16" s="9" t="str">
        <f>IF($B16="N/A","N/A",IF(C16&gt;15,"No",IF(C16&lt;-15,"No","Yes")))</f>
        <v>N/A</v>
      </c>
      <c r="E16" s="35">
        <v>22246250</v>
      </c>
      <c r="F16" s="9" t="str">
        <f>IF($B16="N/A","N/A",IF(E16&gt;15,"No",IF(E16&lt;-15,"No","Yes")))</f>
        <v>N/A</v>
      </c>
      <c r="G16" s="35">
        <v>22668529</v>
      </c>
      <c r="H16" s="9" t="str">
        <f>IF($B16="N/A","N/A",IF(G16&gt;15,"No",IF(G16&lt;-15,"No","Yes")))</f>
        <v>N/A</v>
      </c>
      <c r="I16" s="10">
        <v>10.32</v>
      </c>
      <c r="J16" s="10">
        <v>1.8979999999999999</v>
      </c>
      <c r="K16" s="9" t="str">
        <f t="shared" si="0"/>
        <v>Yes</v>
      </c>
    </row>
    <row r="17" spans="1:11" x14ac:dyDescent="0.2">
      <c r="A17" s="81" t="s">
        <v>442</v>
      </c>
      <c r="B17" s="34" t="s">
        <v>219</v>
      </c>
      <c r="C17" s="90">
        <v>8.7694414926000004</v>
      </c>
      <c r="D17" s="9" t="str">
        <f>IF($B17="N/A","N/A",IF(C17&gt;20,"No",IF(C17&lt;5,"No","Yes")))</f>
        <v>Yes</v>
      </c>
      <c r="E17" s="9">
        <v>9.4840433781000009</v>
      </c>
      <c r="F17" s="9" t="str">
        <f>IF($B17="N/A","N/A",IF(E17&gt;20,"No",IF(E17&lt;5,"No","Yes")))</f>
        <v>Yes</v>
      </c>
      <c r="G17" s="9">
        <v>9.2473534564000008</v>
      </c>
      <c r="H17" s="9" t="str">
        <f>IF($B17="N/A","N/A",IF(G17&gt;20,"No",IF(G17&lt;5,"No","Yes")))</f>
        <v>Yes</v>
      </c>
      <c r="I17" s="10">
        <v>8.1489999999999991</v>
      </c>
      <c r="J17" s="10">
        <v>-2.5</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90.752646544000001</v>
      </c>
      <c r="H18" s="9" t="str">
        <f>IF($B18="N/A","N/A",IF(G18&gt;15,"No",IF(G18&lt;-15,"No","Yes")))</f>
        <v>N/A</v>
      </c>
      <c r="I18" s="10" t="s">
        <v>217</v>
      </c>
      <c r="J18" s="10" t="s">
        <v>217</v>
      </c>
      <c r="K18" s="9" t="str">
        <f t="shared" si="0"/>
        <v>N/A</v>
      </c>
    </row>
    <row r="19" spans="1:11" x14ac:dyDescent="0.2">
      <c r="A19" s="81" t="s">
        <v>444</v>
      </c>
      <c r="B19" s="34" t="s">
        <v>220</v>
      </c>
      <c r="C19" s="90">
        <v>2.0823926889000002</v>
      </c>
      <c r="D19" s="9" t="str">
        <f>IF($B19="N/A","N/A",IF(C19&gt;1,"Yes","No"))</f>
        <v>Yes</v>
      </c>
      <c r="E19" s="9">
        <v>3.3617890656</v>
      </c>
      <c r="F19" s="9" t="str">
        <f>IF($B19="N/A","N/A",IF(E19&gt;1,"Yes","No"))</f>
        <v>Yes</v>
      </c>
      <c r="G19" s="9">
        <v>8.3440306161999995</v>
      </c>
      <c r="H19" s="9" t="str">
        <f>IF($B19="N/A","N/A",IF(G19&gt;1,"Yes","No"))</f>
        <v>Yes</v>
      </c>
      <c r="I19" s="10">
        <v>61.44</v>
      </c>
      <c r="J19" s="10">
        <v>148.19999999999999</v>
      </c>
      <c r="K19" s="9" t="str">
        <f t="shared" si="0"/>
        <v>No</v>
      </c>
    </row>
    <row r="20" spans="1:11" x14ac:dyDescent="0.2">
      <c r="A20" s="81" t="s">
        <v>856</v>
      </c>
      <c r="B20" s="34" t="s">
        <v>217</v>
      </c>
      <c r="C20" s="83">
        <v>154.68559685</v>
      </c>
      <c r="D20" s="9" t="str">
        <f>IF($B20="N/A","N/A",IF(C20&gt;15,"No",IF(C20&lt;-15,"No","Yes")))</f>
        <v>N/A</v>
      </c>
      <c r="E20" s="36">
        <v>245.22200992</v>
      </c>
      <c r="F20" s="9" t="str">
        <f>IF($B20="N/A","N/A",IF(E20&gt;15,"No",IF(E20&lt;-15,"No","Yes")))</f>
        <v>N/A</v>
      </c>
      <c r="G20" s="36">
        <v>128.00595992000001</v>
      </c>
      <c r="H20" s="9" t="str">
        <f>IF($B20="N/A","N/A",IF(G20&gt;15,"No",IF(G20&lt;-15,"No","Yes")))</f>
        <v>N/A</v>
      </c>
      <c r="I20" s="10">
        <v>58.53</v>
      </c>
      <c r="J20" s="10">
        <v>-47.8</v>
      </c>
      <c r="K20" s="9" t="str">
        <f t="shared" si="0"/>
        <v>No</v>
      </c>
    </row>
    <row r="21" spans="1:11" x14ac:dyDescent="0.2">
      <c r="A21" s="81" t="s">
        <v>34</v>
      </c>
      <c r="B21" s="34" t="s">
        <v>217</v>
      </c>
      <c r="C21" s="94">
        <v>26.321628501999999</v>
      </c>
      <c r="D21" s="9" t="str">
        <f>IF($B21="N/A","N/A",IF(C21&gt;15,"No",IF(C21&lt;-15,"No","Yes")))</f>
        <v>N/A</v>
      </c>
      <c r="E21" s="95">
        <v>24.515482931000001</v>
      </c>
      <c r="F21" s="9" t="str">
        <f>IF($B21="N/A","N/A",IF(E21&gt;15,"No",IF(E21&lt;-15,"No","Yes")))</f>
        <v>N/A</v>
      </c>
      <c r="G21" s="95">
        <v>24.932361689</v>
      </c>
      <c r="H21" s="9" t="str">
        <f>IF($B21="N/A","N/A",IF(G21&gt;15,"No",IF(G21&lt;-15,"No","Yes")))</f>
        <v>N/A</v>
      </c>
      <c r="I21" s="10">
        <v>-6.86</v>
      </c>
      <c r="J21" s="10">
        <v>1.7</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1.8023418693</v>
      </c>
      <c r="D23" s="9" t="str">
        <f>IF($B23="N/A","N/A",IF(C23&gt;15,"No",IF(C23&lt;-15,"No","Yes")))</f>
        <v>N/A</v>
      </c>
      <c r="E23" s="95">
        <v>2.8706881903000001</v>
      </c>
      <c r="F23" s="9" t="str">
        <f>IF($B23="N/A","N/A",IF(E23&gt;15,"No",IF(E23&lt;-15,"No","Yes")))</f>
        <v>N/A</v>
      </c>
      <c r="G23" s="95">
        <v>4.2538099811999999</v>
      </c>
      <c r="H23" s="9" t="str">
        <f>IF($B23="N/A","N/A",IF(G23&gt;15,"No",IF(G23&lt;-15,"No","Yes")))</f>
        <v>N/A</v>
      </c>
      <c r="I23" s="10">
        <v>59.28</v>
      </c>
      <c r="J23" s="10">
        <v>48.18</v>
      </c>
      <c r="K23" s="9" t="str">
        <f t="shared" si="0"/>
        <v>No</v>
      </c>
    </row>
    <row r="24" spans="1:11" x14ac:dyDescent="0.2">
      <c r="A24" s="81" t="s">
        <v>857</v>
      </c>
      <c r="B24" s="34" t="s">
        <v>247</v>
      </c>
      <c r="C24" s="83">
        <v>167.21196044999999</v>
      </c>
      <c r="D24" s="9" t="str">
        <f>IF($B24="N/A","N/A",IF(C24&gt;300,"No",IF(C24&lt;75,"No","Yes")))</f>
        <v>Yes</v>
      </c>
      <c r="E24" s="36">
        <v>180.58933791999999</v>
      </c>
      <c r="F24" s="9" t="str">
        <f>IF($B24="N/A","N/A",IF(E24&gt;300,"No",IF(E24&lt;75,"No","Yes")))</f>
        <v>Yes</v>
      </c>
      <c r="G24" s="36">
        <v>133.10786123</v>
      </c>
      <c r="H24" s="9" t="str">
        <f>IF($B24="N/A","N/A",IF(G24&gt;300,"No",IF(G24&lt;75,"No","Yes")))</f>
        <v>Yes</v>
      </c>
      <c r="I24" s="10">
        <v>8</v>
      </c>
      <c r="J24" s="10">
        <v>-26.3</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13.843187935</v>
      </c>
      <c r="D26" s="9" t="str">
        <f>IF($B26="N/A","N/A",IF(C26&gt;5,"No",IF(C26&lt;3,"No","Yes")))</f>
        <v>No</v>
      </c>
      <c r="E26" s="36">
        <v>38.430875237999999</v>
      </c>
      <c r="F26" s="9" t="str">
        <f>IF($B26="N/A","N/A",IF(E26&gt;5,"No",IF(E26&lt;3,"No","Yes")))</f>
        <v>No</v>
      </c>
      <c r="G26" s="36">
        <v>47.502297853000002</v>
      </c>
      <c r="H26" s="9" t="str">
        <f>IF($B26="N/A","N/A",IF(G26&gt;5,"No",IF(G26&lt;3,"No","Yes")))</f>
        <v>No</v>
      </c>
      <c r="I26" s="10">
        <v>177.6</v>
      </c>
      <c r="J26" s="10">
        <v>23.6</v>
      </c>
      <c r="K26" s="9" t="str">
        <f t="shared" si="0"/>
        <v>Yes</v>
      </c>
    </row>
    <row r="27" spans="1:11" x14ac:dyDescent="0.2">
      <c r="A27" s="81" t="s">
        <v>131</v>
      </c>
      <c r="B27" s="34" t="s">
        <v>217</v>
      </c>
      <c r="C27" s="79">
        <v>16432</v>
      </c>
      <c r="D27" s="34" t="s">
        <v>217</v>
      </c>
      <c r="E27" s="35">
        <v>212669</v>
      </c>
      <c r="F27" s="34" t="s">
        <v>217</v>
      </c>
      <c r="G27" s="35">
        <v>137214</v>
      </c>
      <c r="H27" s="9" t="str">
        <f>IF($B27="N/A","N/A",IF(G27&gt;15,"No",IF(G27&lt;-15,"No","Yes")))</f>
        <v>N/A</v>
      </c>
      <c r="I27" s="10">
        <v>1194</v>
      </c>
      <c r="J27" s="10">
        <v>-35.5</v>
      </c>
      <c r="K27" s="9" t="str">
        <f t="shared" si="0"/>
        <v>No</v>
      </c>
    </row>
    <row r="28" spans="1:11" x14ac:dyDescent="0.2">
      <c r="A28" s="81" t="s">
        <v>350</v>
      </c>
      <c r="B28" s="34" t="s">
        <v>217</v>
      </c>
      <c r="C28" s="79" t="s">
        <v>217</v>
      </c>
      <c r="D28" s="34" t="s">
        <v>217</v>
      </c>
      <c r="E28" s="35" t="s">
        <v>217</v>
      </c>
      <c r="F28" s="34" t="s">
        <v>217</v>
      </c>
      <c r="G28" s="8">
        <v>0.30557739880000001</v>
      </c>
      <c r="H28" s="9" t="str">
        <f>IF($B28="N/A","N/A",IF(G28&gt;15,"No",IF(G28&lt;-15,"No","Yes")))</f>
        <v>N/A</v>
      </c>
      <c r="I28" s="10" t="s">
        <v>217</v>
      </c>
      <c r="J28" s="10" t="s">
        <v>217</v>
      </c>
      <c r="K28" s="9" t="str">
        <f t="shared" si="0"/>
        <v>N/A</v>
      </c>
    </row>
    <row r="29" spans="1:11" ht="25.5" x14ac:dyDescent="0.2">
      <c r="A29" s="81" t="s">
        <v>835</v>
      </c>
      <c r="B29" s="34" t="s">
        <v>217</v>
      </c>
      <c r="C29" s="36">
        <v>67.162852970000003</v>
      </c>
      <c r="D29" s="34" t="s">
        <v>217</v>
      </c>
      <c r="E29" s="36">
        <v>78.468248781</v>
      </c>
      <c r="F29" s="34" t="s">
        <v>217</v>
      </c>
      <c r="G29" s="36">
        <v>70.866121532999998</v>
      </c>
      <c r="H29" s="34" t="s">
        <v>217</v>
      </c>
      <c r="I29" s="10">
        <v>16.829999999999998</v>
      </c>
      <c r="J29" s="10">
        <v>-9.69</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7510657</v>
      </c>
      <c r="F31" s="9" t="str">
        <f t="shared" si="4"/>
        <v>N/A</v>
      </c>
      <c r="G31" s="79">
        <v>7981209</v>
      </c>
      <c r="H31" s="9" t="str">
        <f t="shared" ref="H31:H50" si="5">IF($B31="N/A","N/A",IF(G31&lt;0,"No","Yes"))</f>
        <v>N/A</v>
      </c>
      <c r="I31" s="10" t="s">
        <v>217</v>
      </c>
      <c r="J31" s="10">
        <v>6.2649999999999997</v>
      </c>
      <c r="K31" s="9" t="str">
        <f t="shared" si="0"/>
        <v>Yes</v>
      </c>
    </row>
    <row r="32" spans="1:11" ht="25.5" x14ac:dyDescent="0.2">
      <c r="A32" s="2" t="s">
        <v>659</v>
      </c>
      <c r="B32" s="96" t="s">
        <v>217</v>
      </c>
      <c r="C32" s="80" t="s">
        <v>217</v>
      </c>
      <c r="D32" s="9" t="str">
        <f t="shared" si="4"/>
        <v>N/A</v>
      </c>
      <c r="E32" s="80">
        <v>99.876402291000005</v>
      </c>
      <c r="F32" s="9" t="str">
        <f t="shared" si="4"/>
        <v>N/A</v>
      </c>
      <c r="G32" s="80">
        <v>99.918358233999996</v>
      </c>
      <c r="H32" s="9" t="str">
        <f t="shared" si="5"/>
        <v>N/A</v>
      </c>
      <c r="I32" s="10" t="s">
        <v>217</v>
      </c>
      <c r="J32" s="10">
        <v>4.2000000000000003E-2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0.1235977092</v>
      </c>
      <c r="F35" s="9" t="str">
        <f t="shared" si="4"/>
        <v>N/A</v>
      </c>
      <c r="G35" s="80">
        <v>8.1641766300000002E-2</v>
      </c>
      <c r="H35" s="9" t="str">
        <f t="shared" si="5"/>
        <v>N/A</v>
      </c>
      <c r="I35" s="10" t="s">
        <v>217</v>
      </c>
      <c r="J35" s="10">
        <v>-33.9</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879475</v>
      </c>
      <c r="F46" s="9" t="str">
        <f t="shared" si="4"/>
        <v>N/A</v>
      </c>
      <c r="G46" s="79">
        <v>1361706</v>
      </c>
      <c r="H46" s="9" t="str">
        <f t="shared" si="5"/>
        <v>N/A</v>
      </c>
      <c r="I46" s="10" t="s">
        <v>217</v>
      </c>
      <c r="J46" s="10">
        <v>54.83</v>
      </c>
      <c r="K46" s="9" t="str">
        <f t="shared" si="0"/>
        <v>No</v>
      </c>
    </row>
    <row r="47" spans="1:11" x14ac:dyDescent="0.2">
      <c r="A47" s="2" t="s">
        <v>672</v>
      </c>
      <c r="B47" s="96" t="s">
        <v>217</v>
      </c>
      <c r="C47" s="80" t="s">
        <v>217</v>
      </c>
      <c r="D47" s="9" t="str">
        <f t="shared" si="4"/>
        <v>N/A</v>
      </c>
      <c r="E47" s="80">
        <v>22.222689673000001</v>
      </c>
      <c r="F47" s="9" t="str">
        <f t="shared" si="4"/>
        <v>N/A</v>
      </c>
      <c r="G47" s="80">
        <v>50.014026522999998</v>
      </c>
      <c r="H47" s="9" t="str">
        <f t="shared" si="5"/>
        <v>N/A</v>
      </c>
      <c r="I47" s="10" t="s">
        <v>217</v>
      </c>
      <c r="J47" s="10">
        <v>125.1</v>
      </c>
      <c r="K47" s="9" t="str">
        <f t="shared" si="0"/>
        <v>No</v>
      </c>
    </row>
    <row r="48" spans="1:11" x14ac:dyDescent="0.2">
      <c r="A48" s="2" t="s">
        <v>673</v>
      </c>
      <c r="B48" s="96" t="s">
        <v>217</v>
      </c>
      <c r="C48" s="80" t="s">
        <v>217</v>
      </c>
      <c r="D48" s="9" t="str">
        <f t="shared" si="4"/>
        <v>N/A</v>
      </c>
      <c r="E48" s="80">
        <v>2.8340771483</v>
      </c>
      <c r="F48" s="9" t="str">
        <f t="shared" si="4"/>
        <v>N/A</v>
      </c>
      <c r="G48" s="80">
        <v>4.3076111877000001</v>
      </c>
      <c r="H48" s="9" t="str">
        <f t="shared" si="5"/>
        <v>N/A</v>
      </c>
      <c r="I48" s="10" t="s">
        <v>217</v>
      </c>
      <c r="J48" s="10">
        <v>51.99</v>
      </c>
      <c r="K48" s="9" t="str">
        <f t="shared" si="0"/>
        <v>No</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74.943233179000003</v>
      </c>
      <c r="F50" s="9" t="str">
        <f t="shared" si="4"/>
        <v>N/A</v>
      </c>
      <c r="G50" s="80">
        <v>45.678362290000003</v>
      </c>
      <c r="H50" s="9" t="str">
        <f t="shared" si="5"/>
        <v>N/A</v>
      </c>
      <c r="I50" s="10" t="s">
        <v>217</v>
      </c>
      <c r="J50" s="10">
        <v>-39</v>
      </c>
      <c r="K50" s="9" t="str">
        <f t="shared" si="0"/>
        <v>No</v>
      </c>
    </row>
    <row r="51" spans="1:11" x14ac:dyDescent="0.2">
      <c r="A51" s="2" t="s">
        <v>355</v>
      </c>
      <c r="B51" s="34" t="s">
        <v>217</v>
      </c>
      <c r="C51" s="79">
        <v>9135637</v>
      </c>
      <c r="D51" s="34" t="s">
        <v>217</v>
      </c>
      <c r="E51" s="35">
        <v>11027436</v>
      </c>
      <c r="F51" s="34" t="s">
        <v>217</v>
      </c>
      <c r="G51" s="35">
        <v>12891746</v>
      </c>
      <c r="H51" s="34" t="s">
        <v>217</v>
      </c>
      <c r="I51" s="10">
        <v>20.71</v>
      </c>
      <c r="J51" s="10">
        <v>16.91</v>
      </c>
      <c r="K51" s="9" t="str">
        <f t="shared" si="0"/>
        <v>Yes</v>
      </c>
    </row>
    <row r="52" spans="1:11" x14ac:dyDescent="0.2">
      <c r="A52" s="2" t="s">
        <v>356</v>
      </c>
      <c r="B52" s="34" t="s">
        <v>217</v>
      </c>
      <c r="C52" s="80">
        <v>99.674636809999996</v>
      </c>
      <c r="D52" s="9" t="str">
        <f t="shared" ref="D52:D54" si="6">IF($B52="N/A","N/A",IF(C52&gt;15,"No",IF(C52&lt;-15,"No","Yes")))</f>
        <v>N/A</v>
      </c>
      <c r="E52" s="8">
        <v>99.635490970000006</v>
      </c>
      <c r="F52" s="9" t="str">
        <f t="shared" ref="F52:F54" si="7">IF($B52="N/A","N/A",IF(E52&gt;15,"No",IF(E52&lt;-15,"No","Yes")))</f>
        <v>N/A</v>
      </c>
      <c r="G52" s="8">
        <v>99.889076313000004</v>
      </c>
      <c r="H52" s="9" t="str">
        <f t="shared" ref="H52:H54" si="8">IF($B52="N/A","N/A",IF(G52&gt;15,"No",IF(G52&lt;-15,"No","Yes")))</f>
        <v>N/A</v>
      </c>
      <c r="I52" s="10">
        <v>-3.9E-2</v>
      </c>
      <c r="J52" s="10">
        <v>0.2545</v>
      </c>
      <c r="K52" s="9" t="str">
        <f t="shared" si="0"/>
        <v>Yes</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0.1050749836</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18397278</v>
      </c>
      <c r="D6" s="9" t="str">
        <f>IF($B6="N/A","N/A",IF(C6&gt;15,"No",IF(C6&lt;-15,"No","Yes")))</f>
        <v>N/A</v>
      </c>
      <c r="E6" s="35">
        <v>20136406</v>
      </c>
      <c r="F6" s="9" t="str">
        <f>IF($B6="N/A","N/A",IF(E6&gt;15,"No",IF(E6&lt;-15,"No","Yes")))</f>
        <v>N/A</v>
      </c>
      <c r="G6" s="35">
        <v>20572290</v>
      </c>
      <c r="H6" s="9" t="str">
        <f>IF($B6="N/A","N/A",IF(G6&gt;15,"No",IF(G6&lt;-15,"No","Yes")))</f>
        <v>N/A</v>
      </c>
      <c r="I6" s="10">
        <v>9.4529999999999994</v>
      </c>
      <c r="J6" s="10">
        <v>2.165</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2.5894265445000002</v>
      </c>
      <c r="D9" s="9" t="str">
        <f t="shared" ref="D9:D15" si="1">IF($B9="N/A","N/A",IF(C9&gt;15,"No",IF(C9&lt;-15,"No","Yes")))</f>
        <v>N/A</v>
      </c>
      <c r="E9" s="8">
        <v>3.1362299707000001</v>
      </c>
      <c r="F9" s="9" t="str">
        <f t="shared" ref="F9:F15" si="2">IF($B9="N/A","N/A",IF(E9&gt;15,"No",IF(E9&lt;-15,"No","Yes")))</f>
        <v>N/A</v>
      </c>
      <c r="G9" s="8">
        <v>3.7792049402000001</v>
      </c>
      <c r="H9" s="9" t="str">
        <f t="shared" ref="H9:H15" si="3">IF($B9="N/A","N/A",IF(G9&gt;15,"No",IF(G9&lt;-15,"No","Yes")))</f>
        <v>N/A</v>
      </c>
      <c r="I9" s="10">
        <v>21.12</v>
      </c>
      <c r="J9" s="10">
        <v>20.5</v>
      </c>
      <c r="K9" s="9" t="str">
        <f t="shared" si="0"/>
        <v>Yes</v>
      </c>
    </row>
    <row r="10" spans="1:11" x14ac:dyDescent="0.2">
      <c r="A10" s="81" t="s">
        <v>36</v>
      </c>
      <c r="B10" s="34" t="s">
        <v>217</v>
      </c>
      <c r="C10" s="80">
        <v>3.8972680000000002E-3</v>
      </c>
      <c r="D10" s="9" t="str">
        <f t="shared" si="1"/>
        <v>N/A</v>
      </c>
      <c r="E10" s="8">
        <v>3.208059E-4</v>
      </c>
      <c r="F10" s="9" t="str">
        <f t="shared" si="2"/>
        <v>N/A</v>
      </c>
      <c r="G10" s="8">
        <v>7.9654187000000008E-3</v>
      </c>
      <c r="H10" s="9" t="str">
        <f t="shared" si="3"/>
        <v>N/A</v>
      </c>
      <c r="I10" s="10">
        <v>-91.8</v>
      </c>
      <c r="J10" s="10">
        <v>2383</v>
      </c>
      <c r="K10" s="9" t="str">
        <f t="shared" si="0"/>
        <v>No</v>
      </c>
    </row>
    <row r="11" spans="1:11" x14ac:dyDescent="0.2">
      <c r="A11" s="81" t="s">
        <v>37</v>
      </c>
      <c r="B11" s="34" t="s">
        <v>217</v>
      </c>
      <c r="C11" s="80">
        <v>4.1309259999999998E-4</v>
      </c>
      <c r="D11" s="9" t="str">
        <f t="shared" si="1"/>
        <v>N/A</v>
      </c>
      <c r="E11" s="8">
        <v>1.139021E-3</v>
      </c>
      <c r="F11" s="9" t="str">
        <f t="shared" si="2"/>
        <v>N/A</v>
      </c>
      <c r="G11" s="8">
        <v>7.6321499999999998E-5</v>
      </c>
      <c r="H11" s="9" t="str">
        <f t="shared" si="3"/>
        <v>N/A</v>
      </c>
      <c r="I11" s="10">
        <v>175.7</v>
      </c>
      <c r="J11" s="10">
        <v>-93.3</v>
      </c>
      <c r="K11" s="9" t="str">
        <f t="shared" si="0"/>
        <v>No</v>
      </c>
    </row>
    <row r="12" spans="1:11" x14ac:dyDescent="0.2">
      <c r="A12" s="81" t="s">
        <v>38</v>
      </c>
      <c r="B12" s="34" t="s">
        <v>217</v>
      </c>
      <c r="C12" s="80">
        <v>2.8418959782000002</v>
      </c>
      <c r="D12" s="9" t="str">
        <f t="shared" si="1"/>
        <v>N/A</v>
      </c>
      <c r="E12" s="8">
        <v>3.4374112932999998</v>
      </c>
      <c r="F12" s="9" t="str">
        <f t="shared" si="2"/>
        <v>N/A</v>
      </c>
      <c r="G12" s="8">
        <v>4.1888668062000001</v>
      </c>
      <c r="H12" s="9" t="str">
        <f t="shared" si="3"/>
        <v>N/A</v>
      </c>
      <c r="I12" s="10">
        <v>20.95</v>
      </c>
      <c r="J12" s="10">
        <v>21.86</v>
      </c>
      <c r="K12" s="9" t="str">
        <f t="shared" si="0"/>
        <v>Yes</v>
      </c>
    </row>
    <row r="13" spans="1:11" x14ac:dyDescent="0.2">
      <c r="A13" s="81" t="s">
        <v>860</v>
      </c>
      <c r="B13" s="34" t="s">
        <v>217</v>
      </c>
      <c r="C13" s="80">
        <v>29.316730673999999</v>
      </c>
      <c r="D13" s="9" t="str">
        <f t="shared" si="1"/>
        <v>N/A</v>
      </c>
      <c r="E13" s="8">
        <v>28.292329480999999</v>
      </c>
      <c r="F13" s="9" t="str">
        <f t="shared" si="2"/>
        <v>N/A</v>
      </c>
      <c r="G13" s="8">
        <v>28.887695916999999</v>
      </c>
      <c r="H13" s="9" t="str">
        <f t="shared" si="3"/>
        <v>N/A</v>
      </c>
      <c r="I13" s="10">
        <v>-3.49</v>
      </c>
      <c r="J13" s="10">
        <v>2.1040000000000001</v>
      </c>
      <c r="K13" s="9" t="str">
        <f t="shared" si="0"/>
        <v>Yes</v>
      </c>
    </row>
    <row r="14" spans="1:11" x14ac:dyDescent="0.2">
      <c r="A14" s="81" t="s">
        <v>861</v>
      </c>
      <c r="B14" s="34" t="s">
        <v>217</v>
      </c>
      <c r="C14" s="80">
        <v>17.357305688</v>
      </c>
      <c r="D14" s="9" t="str">
        <f t="shared" si="1"/>
        <v>N/A</v>
      </c>
      <c r="E14" s="8">
        <v>17.936784156000002</v>
      </c>
      <c r="F14" s="9" t="str">
        <f t="shared" si="2"/>
        <v>N/A</v>
      </c>
      <c r="G14" s="8">
        <v>18.811101955000002</v>
      </c>
      <c r="H14" s="9" t="str">
        <f t="shared" si="3"/>
        <v>N/A</v>
      </c>
      <c r="I14" s="10">
        <v>3.339</v>
      </c>
      <c r="J14" s="10">
        <v>4.8739999999999997</v>
      </c>
      <c r="K14" s="9" t="str">
        <f t="shared" si="0"/>
        <v>Yes</v>
      </c>
    </row>
    <row r="15" spans="1:11" x14ac:dyDescent="0.2">
      <c r="A15" s="81" t="s">
        <v>165</v>
      </c>
      <c r="B15" s="34" t="s">
        <v>217</v>
      </c>
      <c r="C15" s="80">
        <v>34.666193552999999</v>
      </c>
      <c r="D15" s="9" t="str">
        <f t="shared" si="1"/>
        <v>N/A</v>
      </c>
      <c r="E15" s="8">
        <v>36.912892995999997</v>
      </c>
      <c r="F15" s="9" t="str">
        <f t="shared" si="2"/>
        <v>N/A</v>
      </c>
      <c r="G15" s="8">
        <v>39.615429298000002</v>
      </c>
      <c r="H15" s="9" t="str">
        <f t="shared" si="3"/>
        <v>N/A</v>
      </c>
      <c r="I15" s="10">
        <v>6.4809999999999999</v>
      </c>
      <c r="J15" s="10">
        <v>7.3209999999999997</v>
      </c>
      <c r="K15" s="9" t="str">
        <f t="shared" si="0"/>
        <v>Yes</v>
      </c>
    </row>
    <row r="16" spans="1:11" x14ac:dyDescent="0.2">
      <c r="A16" s="81" t="s">
        <v>166</v>
      </c>
      <c r="B16" s="34" t="s">
        <v>250</v>
      </c>
      <c r="C16" s="80">
        <v>99.162425006999996</v>
      </c>
      <c r="D16" s="9" t="str">
        <f>IF($B16="N/A","N/A",IF(C16&gt;95,"Yes","No"))</f>
        <v>Yes</v>
      </c>
      <c r="E16" s="8">
        <v>99.145622113000002</v>
      </c>
      <c r="F16" s="9" t="str">
        <f>IF($B16="N/A","N/A",IF(E16&gt;95,"Yes","No"))</f>
        <v>Yes</v>
      </c>
      <c r="G16" s="8">
        <v>98.998478050000003</v>
      </c>
      <c r="H16" s="9" t="str">
        <f>IF($B16="N/A","N/A",IF(G16&gt;95,"Yes","No"))</f>
        <v>Yes</v>
      </c>
      <c r="I16" s="10">
        <v>-1.7000000000000001E-2</v>
      </c>
      <c r="J16" s="10">
        <v>-0.14799999999999999</v>
      </c>
      <c r="K16" s="9" t="str">
        <f t="shared" ref="K16:K26" si="4">IF(J16="Div by 0", "N/A", IF(J16="N/A","N/A", IF(J16&gt;30, "No", IF(J16&lt;-30, "No", "Yes"))))</f>
        <v>Yes</v>
      </c>
    </row>
    <row r="17" spans="1:11" x14ac:dyDescent="0.2">
      <c r="A17" s="81" t="s">
        <v>862</v>
      </c>
      <c r="B17" s="59" t="s">
        <v>251</v>
      </c>
      <c r="C17" s="80">
        <v>27.149853363999998</v>
      </c>
      <c r="D17" s="9" t="str">
        <f>IF($B17="N/A","N/A",IF(C17&gt;90,"No",IF(C17&lt;50,"No","Yes")))</f>
        <v>No</v>
      </c>
      <c r="E17" s="8">
        <v>27.975414281999999</v>
      </c>
      <c r="F17" s="9" t="str">
        <f>IF($B17="N/A","N/A",IF(E17&gt;90,"No",IF(E17&lt;50,"No","Yes")))</f>
        <v>No</v>
      </c>
      <c r="G17" s="8">
        <v>28.843118582999999</v>
      </c>
      <c r="H17" s="9" t="str">
        <f>IF($B17="N/A","N/A",IF(G17&gt;90,"No",IF(G17&lt;50,"No","Yes")))</f>
        <v>No</v>
      </c>
      <c r="I17" s="10">
        <v>3.0409999999999999</v>
      </c>
      <c r="J17" s="10">
        <v>3.1019999999999999</v>
      </c>
      <c r="K17" s="9" t="str">
        <f t="shared" si="4"/>
        <v>Yes</v>
      </c>
    </row>
    <row r="18" spans="1:11" x14ac:dyDescent="0.2">
      <c r="A18" s="81" t="s">
        <v>863</v>
      </c>
      <c r="B18" s="59" t="s">
        <v>228</v>
      </c>
      <c r="C18" s="80">
        <v>17.693432691999998</v>
      </c>
      <c r="D18" s="9" t="str">
        <f t="shared" ref="D18:D23" si="5">IF($B18="N/A","N/A",IF(C18&gt;5,"No",IF(C18&lt;=0,"No","Yes")))</f>
        <v>No</v>
      </c>
      <c r="E18" s="8">
        <v>19.552396787999999</v>
      </c>
      <c r="F18" s="9" t="str">
        <f t="shared" ref="F18:F23" si="6">IF($B18="N/A","N/A",IF(E18&gt;5,"No",IF(E18&lt;=0,"No","Yes")))</f>
        <v>No</v>
      </c>
      <c r="G18" s="8">
        <v>22.651241063000001</v>
      </c>
      <c r="H18" s="9" t="str">
        <f t="shared" ref="H18:H23" si="7">IF($B18="N/A","N/A",IF(G18&gt;5,"No",IF(G18&lt;=0,"No","Yes")))</f>
        <v>No</v>
      </c>
      <c r="I18" s="10">
        <v>10.51</v>
      </c>
      <c r="J18" s="10">
        <v>15.85</v>
      </c>
      <c r="K18" s="9" t="str">
        <f t="shared" si="4"/>
        <v>Yes</v>
      </c>
    </row>
    <row r="19" spans="1:11" x14ac:dyDescent="0.2">
      <c r="A19" s="81" t="s">
        <v>864</v>
      </c>
      <c r="B19" s="59" t="s">
        <v>228</v>
      </c>
      <c r="C19" s="80">
        <v>3.3380155477</v>
      </c>
      <c r="D19" s="9" t="str">
        <f t="shared" si="5"/>
        <v>Yes</v>
      </c>
      <c r="E19" s="8">
        <v>3.2275024649000001</v>
      </c>
      <c r="F19" s="9" t="str">
        <f t="shared" si="6"/>
        <v>Yes</v>
      </c>
      <c r="G19" s="8">
        <v>3.4271439883000001</v>
      </c>
      <c r="H19" s="9" t="str">
        <f t="shared" si="7"/>
        <v>Yes</v>
      </c>
      <c r="I19" s="10">
        <v>-3.31</v>
      </c>
      <c r="J19" s="10">
        <v>6.1859999999999999</v>
      </c>
      <c r="K19" s="9" t="str">
        <f t="shared" si="4"/>
        <v>Yes</v>
      </c>
    </row>
    <row r="20" spans="1:11" x14ac:dyDescent="0.2">
      <c r="A20" s="81" t="s">
        <v>865</v>
      </c>
      <c r="B20" s="59" t="s">
        <v>228</v>
      </c>
      <c r="C20" s="80">
        <v>0.76627640239999995</v>
      </c>
      <c r="D20" s="9" t="str">
        <f t="shared" si="5"/>
        <v>Yes</v>
      </c>
      <c r="E20" s="8">
        <v>0.72703639369999995</v>
      </c>
      <c r="F20" s="9" t="str">
        <f t="shared" si="6"/>
        <v>Yes</v>
      </c>
      <c r="G20" s="8">
        <v>0.68701637010000005</v>
      </c>
      <c r="H20" s="9" t="str">
        <f t="shared" si="7"/>
        <v>Yes</v>
      </c>
      <c r="I20" s="10">
        <v>-5.12</v>
      </c>
      <c r="J20" s="10">
        <v>-5.5</v>
      </c>
      <c r="K20" s="9" t="str">
        <f t="shared" si="4"/>
        <v>Yes</v>
      </c>
    </row>
    <row r="21" spans="1:11" x14ac:dyDescent="0.2">
      <c r="A21" s="81" t="s">
        <v>866</v>
      </c>
      <c r="B21" s="34" t="s">
        <v>217</v>
      </c>
      <c r="C21" s="80">
        <v>0.1025369079</v>
      </c>
      <c r="D21" s="9" t="str">
        <f t="shared" si="5"/>
        <v>N/A</v>
      </c>
      <c r="E21" s="8">
        <v>9.44408848E-2</v>
      </c>
      <c r="F21" s="9" t="str">
        <f t="shared" si="6"/>
        <v>N/A</v>
      </c>
      <c r="G21" s="8">
        <v>0.101855457</v>
      </c>
      <c r="H21" s="9" t="str">
        <f t="shared" si="7"/>
        <v>N/A</v>
      </c>
      <c r="I21" s="10">
        <v>-7.9</v>
      </c>
      <c r="J21" s="10">
        <v>7.851</v>
      </c>
      <c r="K21" s="9" t="str">
        <f t="shared" si="4"/>
        <v>Yes</v>
      </c>
    </row>
    <row r="22" spans="1:11" x14ac:dyDescent="0.2">
      <c r="A22" s="78" t="s">
        <v>1729</v>
      </c>
      <c r="B22" s="34" t="s">
        <v>217</v>
      </c>
      <c r="C22" s="80">
        <v>2.1685599358999998</v>
      </c>
      <c r="D22" s="9" t="str">
        <f t="shared" si="5"/>
        <v>N/A</v>
      </c>
      <c r="E22" s="8">
        <v>2.0160846975000002</v>
      </c>
      <c r="F22" s="9" t="str">
        <f t="shared" si="6"/>
        <v>N/A</v>
      </c>
      <c r="G22" s="8">
        <v>1.9474837269</v>
      </c>
      <c r="H22" s="9" t="str">
        <f t="shared" si="7"/>
        <v>N/A</v>
      </c>
      <c r="I22" s="10">
        <v>-7.03</v>
      </c>
      <c r="J22" s="10">
        <v>-3.4</v>
      </c>
      <c r="K22" s="9" t="str">
        <f t="shared" si="4"/>
        <v>Yes</v>
      </c>
    </row>
    <row r="23" spans="1:11" x14ac:dyDescent="0.2">
      <c r="A23" s="81" t="s">
        <v>867</v>
      </c>
      <c r="B23" s="34" t="s">
        <v>217</v>
      </c>
      <c r="C23" s="80">
        <v>0.11843599909999999</v>
      </c>
      <c r="D23" s="9" t="str">
        <f t="shared" si="5"/>
        <v>N/A</v>
      </c>
      <c r="E23" s="8">
        <v>0.1097713266</v>
      </c>
      <c r="F23" s="9" t="str">
        <f t="shared" si="6"/>
        <v>N/A</v>
      </c>
      <c r="G23" s="8">
        <v>0.1054622504</v>
      </c>
      <c r="H23" s="9" t="str">
        <f t="shared" si="7"/>
        <v>N/A</v>
      </c>
      <c r="I23" s="10">
        <v>-7.32</v>
      </c>
      <c r="J23" s="10">
        <v>-3.93</v>
      </c>
      <c r="K23" s="9" t="str">
        <f t="shared" si="4"/>
        <v>Yes</v>
      </c>
    </row>
    <row r="24" spans="1:11" x14ac:dyDescent="0.2">
      <c r="A24" s="81" t="s">
        <v>868</v>
      </c>
      <c r="B24" s="34" t="s">
        <v>236</v>
      </c>
      <c r="C24" s="80">
        <v>1.7134165174</v>
      </c>
      <c r="D24" s="9" t="str">
        <f>IF($B24="N/A","N/A",IF(C24&gt;10,"No",IF(C24&lt;1,"No","Yes")))</f>
        <v>Yes</v>
      </c>
      <c r="E24" s="8">
        <v>1.7223133066</v>
      </c>
      <c r="F24" s="9" t="str">
        <f>IF($B24="N/A","N/A",IF(E24&gt;10,"No",IF(E24&lt;1,"No","Yes")))</f>
        <v>Yes</v>
      </c>
      <c r="G24" s="8">
        <v>1.8208327804</v>
      </c>
      <c r="H24" s="9" t="str">
        <f>IF($B24="N/A","N/A",IF(G24&gt;10,"No",IF(G24&lt;1,"No","Yes")))</f>
        <v>Yes</v>
      </c>
      <c r="I24" s="10">
        <v>0.51919999999999999</v>
      </c>
      <c r="J24" s="10">
        <v>5.72</v>
      </c>
      <c r="K24" s="9" t="str">
        <f t="shared" si="4"/>
        <v>Yes</v>
      </c>
    </row>
    <row r="25" spans="1:11" x14ac:dyDescent="0.2">
      <c r="A25" s="81" t="s">
        <v>869</v>
      </c>
      <c r="B25" s="84" t="s">
        <v>243</v>
      </c>
      <c r="C25" s="80">
        <v>18.615531057999998</v>
      </c>
      <c r="D25" s="9" t="str">
        <f>IF($B25="N/A","N/A",IF(C25&gt;10,"No",IF(C25&lt;=0,"No","Yes")))</f>
        <v>No</v>
      </c>
      <c r="E25" s="8">
        <v>18.096451770000002</v>
      </c>
      <c r="F25" s="9" t="str">
        <f>IF($B25="N/A","N/A",IF(E25&gt;10,"No",IF(E25&lt;=0,"No","Yes")))</f>
        <v>No</v>
      </c>
      <c r="G25" s="8">
        <v>18.748607958000001</v>
      </c>
      <c r="H25" s="9" t="str">
        <f>IF($B25="N/A","N/A",IF(G25&gt;10,"No",IF(G25&lt;=0,"No","Yes")))</f>
        <v>No</v>
      </c>
      <c r="I25" s="10">
        <v>-2.79</v>
      </c>
      <c r="J25" s="10">
        <v>3.6040000000000001</v>
      </c>
      <c r="K25" s="9" t="str">
        <f t="shared" si="4"/>
        <v>Yes</v>
      </c>
    </row>
    <row r="26" spans="1:11" x14ac:dyDescent="0.2">
      <c r="A26" s="81" t="s">
        <v>870</v>
      </c>
      <c r="B26" s="59" t="s">
        <v>252</v>
      </c>
      <c r="C26" s="80">
        <v>0.83534640289999995</v>
      </c>
      <c r="D26" s="9" t="str">
        <f>IF($B26="N/A","N/A",IF(C26&gt;=5,"No",IF(C26&lt;0,"No","Yes")))</f>
        <v>Yes</v>
      </c>
      <c r="E26" s="8">
        <v>0.85308172670000004</v>
      </c>
      <c r="F26" s="9" t="str">
        <f>IF($B26="N/A","N/A",IF(E26&gt;=5,"No",IF(E26&lt;0,"No","Yes")))</f>
        <v>Yes</v>
      </c>
      <c r="G26" s="8">
        <v>1.0000296515</v>
      </c>
      <c r="H26" s="9" t="str">
        <f>IF($B26="N/A","N/A",IF(G26&gt;=5,"No",IF(G26&lt;0,"No","Yes")))</f>
        <v>Yes</v>
      </c>
      <c r="I26" s="10">
        <v>2.1230000000000002</v>
      </c>
      <c r="J26" s="10">
        <v>17.23</v>
      </c>
      <c r="K26" s="9" t="str">
        <f t="shared" si="4"/>
        <v>Yes</v>
      </c>
    </row>
    <row r="27" spans="1:11" x14ac:dyDescent="0.2">
      <c r="A27" s="81" t="s">
        <v>14</v>
      </c>
      <c r="B27" s="59" t="s">
        <v>253</v>
      </c>
      <c r="C27" s="80">
        <v>0.51630464030000001</v>
      </c>
      <c r="D27" s="9" t="str">
        <f>IF($B27="N/A","N/A",IF(C27&gt;15,"No",IF(C27&lt;=0,"No","Yes")))</f>
        <v>Yes</v>
      </c>
      <c r="E27" s="8">
        <v>0.64133589680000003</v>
      </c>
      <c r="F27" s="9" t="str">
        <f>IF($B27="N/A","N/A",IF(E27&gt;15,"No",IF(E27&lt;=0,"No","Yes")))</f>
        <v>Yes</v>
      </c>
      <c r="G27" s="8">
        <v>0.73702052620000003</v>
      </c>
      <c r="H27" s="9" t="str">
        <f>IF($B27="N/A","N/A",IF(G27&gt;15,"No",IF(G27&lt;=0,"No","Yes")))</f>
        <v>Yes</v>
      </c>
      <c r="I27" s="10">
        <v>24.22</v>
      </c>
      <c r="J27" s="10">
        <v>14.92</v>
      </c>
      <c r="K27" s="9" t="str">
        <f>IF(J27="Div by 0", "N/A", IF(J27="N/A","N/A", IF(J27&gt;30, "No", IF(J27&lt;-30, "No", "Yes"))))</f>
        <v>Yes</v>
      </c>
    </row>
    <row r="28" spans="1:11" x14ac:dyDescent="0.2">
      <c r="A28" s="81" t="s">
        <v>871</v>
      </c>
      <c r="B28" s="34" t="s">
        <v>217</v>
      </c>
      <c r="C28" s="83">
        <v>61.985124124000002</v>
      </c>
      <c r="D28" s="9" t="str">
        <f>IF($B28="N/A","N/A",IF(C28&gt;15,"No",IF(C28&lt;-15,"No","Yes")))</f>
        <v>N/A</v>
      </c>
      <c r="E28" s="36">
        <v>71.472479906000004</v>
      </c>
      <c r="F28" s="9" t="str">
        <f>IF($B28="N/A","N/A",IF(E28&gt;15,"No",IF(E28&lt;-15,"No","Yes")))</f>
        <v>N/A</v>
      </c>
      <c r="G28" s="36">
        <v>61.77877221</v>
      </c>
      <c r="H28" s="9" t="str">
        <f>IF($B28="N/A","N/A",IF(G28&gt;15,"No",IF(G28&lt;-15,"No","Yes")))</f>
        <v>N/A</v>
      </c>
      <c r="I28" s="10">
        <v>15.31</v>
      </c>
      <c r="J28" s="10">
        <v>-13.6</v>
      </c>
      <c r="K28" s="9" t="str">
        <f>IF(J28="Div by 0", "N/A", IF(J28="N/A","N/A", IF(J28&gt;30, "No", IF(J28&lt;-30, "No", "Yes"))))</f>
        <v>Yes</v>
      </c>
    </row>
    <row r="29" spans="1:11" x14ac:dyDescent="0.2">
      <c r="A29" s="81" t="s">
        <v>377</v>
      </c>
      <c r="B29" s="34" t="s">
        <v>254</v>
      </c>
      <c r="C29" s="80">
        <v>7.1221840534999998</v>
      </c>
      <c r="D29" s="9" t="str">
        <f>IF($B29="N/A","N/A",IF(C29&gt;35,"No",IF(C29&lt;10,"No","Yes")))</f>
        <v>No</v>
      </c>
      <c r="E29" s="8">
        <v>7.2199428240000003</v>
      </c>
      <c r="F29" s="9" t="str">
        <f>IF($B29="N/A","N/A",IF(E29&gt;35,"No",IF(E29&lt;10,"No","Yes")))</f>
        <v>No</v>
      </c>
      <c r="G29" s="8">
        <v>7.6476561432999999</v>
      </c>
      <c r="H29" s="9" t="str">
        <f>IF($B29="N/A","N/A",IF(G29&gt;35,"No",IF(G29&lt;10,"No","Yes")))</f>
        <v>No</v>
      </c>
      <c r="I29" s="10">
        <v>1.373</v>
      </c>
      <c r="J29" s="10">
        <v>5.9240000000000004</v>
      </c>
      <c r="K29" s="9" t="str">
        <f t="shared" ref="K29:K54" si="8">IF(J29="Div by 0", "N/A", IF(J29="N/A","N/A", IF(J29&gt;30, "No", IF(J29&lt;-30, "No", "Yes"))))</f>
        <v>Yes</v>
      </c>
    </row>
    <row r="30" spans="1:11" x14ac:dyDescent="0.2">
      <c r="A30" s="81" t="s">
        <v>378</v>
      </c>
      <c r="B30" s="34" t="s">
        <v>255</v>
      </c>
      <c r="C30" s="80">
        <v>16.464625907999999</v>
      </c>
      <c r="D30" s="9" t="str">
        <f>IF($B30="N/A","N/A",IF(C30&gt;20,"No",IF(C30&lt;2,"No","Yes")))</f>
        <v>Yes</v>
      </c>
      <c r="E30" s="8">
        <v>17.245545207999999</v>
      </c>
      <c r="F30" s="9" t="str">
        <f>IF($B30="N/A","N/A",IF(E30&gt;20,"No",IF(E30&lt;2,"No","Yes")))</f>
        <v>Yes</v>
      </c>
      <c r="G30" s="8">
        <v>17.658481384000002</v>
      </c>
      <c r="H30" s="9" t="str">
        <f>IF($B30="N/A","N/A",IF(G30&gt;20,"No",IF(G30&lt;2,"No","Yes")))</f>
        <v>Yes</v>
      </c>
      <c r="I30" s="10">
        <v>4.7430000000000003</v>
      </c>
      <c r="J30" s="10">
        <v>2.3940000000000001</v>
      </c>
      <c r="K30" s="9" t="str">
        <f t="shared" si="8"/>
        <v>Yes</v>
      </c>
    </row>
    <row r="31" spans="1:11" x14ac:dyDescent="0.2">
      <c r="A31" s="81" t="s">
        <v>379</v>
      </c>
      <c r="B31" s="34" t="s">
        <v>256</v>
      </c>
      <c r="C31" s="80">
        <v>0.55967518670000005</v>
      </c>
      <c r="D31" s="9" t="str">
        <f>IF($B31="N/A","N/A",IF(C31&gt;8,"No",IF(C31&lt;0.5,"No","Yes")))</f>
        <v>Yes</v>
      </c>
      <c r="E31" s="8">
        <v>0.51620929770000001</v>
      </c>
      <c r="F31" s="9" t="str">
        <f>IF($B31="N/A","N/A",IF(E31&gt;8,"No",IF(E31&lt;0.5,"No","Yes")))</f>
        <v>Yes</v>
      </c>
      <c r="G31" s="8">
        <v>0.54216618569999997</v>
      </c>
      <c r="H31" s="9" t="str">
        <f>IF($B31="N/A","N/A",IF(G31&gt;8,"No",IF(G31&lt;0.5,"No","Yes")))</f>
        <v>Yes</v>
      </c>
      <c r="I31" s="10">
        <v>-7.77</v>
      </c>
      <c r="J31" s="10">
        <v>5.0279999999999996</v>
      </c>
      <c r="K31" s="9" t="str">
        <f t="shared" si="8"/>
        <v>Yes</v>
      </c>
    </row>
    <row r="32" spans="1:11" x14ac:dyDescent="0.2">
      <c r="A32" s="81" t="s">
        <v>380</v>
      </c>
      <c r="B32" s="34" t="s">
        <v>257</v>
      </c>
      <c r="C32" s="80">
        <v>3.6262647116000002</v>
      </c>
      <c r="D32" s="9" t="str">
        <f>IF($B32="N/A","N/A",IF(C32&gt;25,"No",IF(C32&lt;3,"No","Yes")))</f>
        <v>Yes</v>
      </c>
      <c r="E32" s="8">
        <v>3.0960341185</v>
      </c>
      <c r="F32" s="9" t="str">
        <f>IF($B32="N/A","N/A",IF(E32&gt;25,"No",IF(E32&lt;3,"No","Yes")))</f>
        <v>Yes</v>
      </c>
      <c r="G32" s="8">
        <v>3.4174075904999999</v>
      </c>
      <c r="H32" s="9" t="str">
        <f>IF($B32="N/A","N/A",IF(G32&gt;25,"No",IF(G32&lt;3,"No","Yes")))</f>
        <v>Yes</v>
      </c>
      <c r="I32" s="10">
        <v>-14.6</v>
      </c>
      <c r="J32" s="10">
        <v>10.38</v>
      </c>
      <c r="K32" s="9" t="str">
        <f t="shared" si="8"/>
        <v>Yes</v>
      </c>
    </row>
    <row r="33" spans="1:11" x14ac:dyDescent="0.2">
      <c r="A33" s="81" t="s">
        <v>381</v>
      </c>
      <c r="B33" s="34" t="s">
        <v>258</v>
      </c>
      <c r="C33" s="80">
        <v>17.155543336000001</v>
      </c>
      <c r="D33" s="9" t="str">
        <f>IF($B33="N/A","N/A",IF(C33&gt;25,"No",IF(C33&lt;2,"No","Yes")))</f>
        <v>Yes</v>
      </c>
      <c r="E33" s="8">
        <v>15.618497164000001</v>
      </c>
      <c r="F33" s="9" t="str">
        <f>IF($B33="N/A","N/A",IF(E33&gt;25,"No",IF(E33&lt;2,"No","Yes")))</f>
        <v>Yes</v>
      </c>
      <c r="G33" s="8">
        <v>14.453476010999999</v>
      </c>
      <c r="H33" s="9" t="str">
        <f>IF($B33="N/A","N/A",IF(G33&gt;25,"No",IF(G33&lt;2,"No","Yes")))</f>
        <v>Yes</v>
      </c>
      <c r="I33" s="10">
        <v>-8.9600000000000009</v>
      </c>
      <c r="J33" s="10">
        <v>-7.46</v>
      </c>
      <c r="K33" s="9" t="str">
        <f t="shared" si="8"/>
        <v>Yes</v>
      </c>
    </row>
    <row r="34" spans="1:11" x14ac:dyDescent="0.2">
      <c r="A34" s="81" t="s">
        <v>382</v>
      </c>
      <c r="B34" s="34" t="s">
        <v>259</v>
      </c>
      <c r="C34" s="80">
        <v>5.2633112354999998</v>
      </c>
      <c r="D34" s="9" t="str">
        <f>IF($B34="N/A","N/A",IF(C34&gt;25,"No",IF(C34&lt;=0,"No","Yes")))</f>
        <v>Yes</v>
      </c>
      <c r="E34" s="8">
        <v>5.6679975562999996</v>
      </c>
      <c r="F34" s="9" t="str">
        <f>IF($B34="N/A","N/A",IF(E34&gt;25,"No",IF(E34&lt;=0,"No","Yes")))</f>
        <v>Yes</v>
      </c>
      <c r="G34" s="8">
        <v>6.3689846877000003</v>
      </c>
      <c r="H34" s="9" t="str">
        <f>IF($B34="N/A","N/A",IF(G34&gt;25,"No",IF(G34&lt;=0,"No","Yes")))</f>
        <v>Yes</v>
      </c>
      <c r="I34" s="10">
        <v>7.6890000000000001</v>
      </c>
      <c r="J34" s="10">
        <v>12.37</v>
      </c>
      <c r="K34" s="9" t="str">
        <f t="shared" si="8"/>
        <v>Yes</v>
      </c>
    </row>
    <row r="35" spans="1:11" x14ac:dyDescent="0.2">
      <c r="A35" s="81" t="s">
        <v>383</v>
      </c>
      <c r="B35" s="34" t="s">
        <v>260</v>
      </c>
      <c r="C35" s="80">
        <v>13.979182138000001</v>
      </c>
      <c r="D35" s="9" t="str">
        <f>IF($B35="N/A","N/A",IF(C35&gt;20,"No",IF(C35&lt;4,"No","Yes")))</f>
        <v>Yes</v>
      </c>
      <c r="E35" s="8">
        <v>14.186255482</v>
      </c>
      <c r="F35" s="9" t="str">
        <f>IF($B35="N/A","N/A",IF(E35&gt;20,"No",IF(E35&lt;4,"No","Yes")))</f>
        <v>Yes</v>
      </c>
      <c r="G35" s="8">
        <v>14.325862604999999</v>
      </c>
      <c r="H35" s="9" t="str">
        <f>IF($B35="N/A","N/A",IF(G35&gt;20,"No",IF(G35&lt;4,"No","Yes")))</f>
        <v>Yes</v>
      </c>
      <c r="I35" s="10">
        <v>1.4810000000000001</v>
      </c>
      <c r="J35" s="10">
        <v>0.98409999999999997</v>
      </c>
      <c r="K35" s="9" t="str">
        <f t="shared" si="8"/>
        <v>Yes</v>
      </c>
    </row>
    <row r="36" spans="1:11" x14ac:dyDescent="0.2">
      <c r="A36" s="81" t="s">
        <v>384</v>
      </c>
      <c r="B36" s="34" t="s">
        <v>261</v>
      </c>
      <c r="C36" s="80">
        <v>0.4045489773</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6.8508884846999996</v>
      </c>
      <c r="D37" s="9" t="str">
        <f>IF($B37="N/A","N/A",IF(C37&gt;=25,"No",IF(C37&lt;0,"No","Yes")))</f>
        <v>Yes</v>
      </c>
      <c r="E37" s="8">
        <v>8.1047382537000008</v>
      </c>
      <c r="F37" s="9" t="str">
        <f>IF($B37="N/A","N/A",IF(E37&gt;=25,"No",IF(E37&lt;0,"No","Yes")))</f>
        <v>Yes</v>
      </c>
      <c r="G37" s="8">
        <v>10.250881161000001</v>
      </c>
      <c r="H37" s="9" t="str">
        <f>IF($B37="N/A","N/A",IF(G37&gt;=25,"No",IF(G37&lt;0,"No","Yes")))</f>
        <v>Yes</v>
      </c>
      <c r="I37" s="10">
        <v>18.3</v>
      </c>
      <c r="J37" s="10">
        <v>26.48</v>
      </c>
      <c r="K37" s="9" t="str">
        <f t="shared" si="8"/>
        <v>Yes</v>
      </c>
    </row>
    <row r="38" spans="1:11" x14ac:dyDescent="0.2">
      <c r="A38" s="81" t="s">
        <v>386</v>
      </c>
      <c r="B38" s="34" t="s">
        <v>225</v>
      </c>
      <c r="C38" s="80">
        <v>3.7567133572999998</v>
      </c>
      <c r="D38" s="9" t="str">
        <f>IF($B38="N/A","N/A",IF(C38&gt;3,"Yes","No"))</f>
        <v>Yes</v>
      </c>
      <c r="E38" s="8">
        <v>3.8482040936000002</v>
      </c>
      <c r="F38" s="9" t="str">
        <f>IF($B38="N/A","N/A",IF(E38&gt;3,"Yes","No"))</f>
        <v>Yes</v>
      </c>
      <c r="G38" s="8">
        <v>4.6529336305999998</v>
      </c>
      <c r="H38" s="9" t="str">
        <f>IF($B38="N/A","N/A",IF(G38&gt;3,"Yes","No"))</f>
        <v>Yes</v>
      </c>
      <c r="I38" s="10">
        <v>2.4350000000000001</v>
      </c>
      <c r="J38" s="10">
        <v>20.91</v>
      </c>
      <c r="K38" s="9" t="str">
        <f t="shared" si="8"/>
        <v>Yes</v>
      </c>
    </row>
    <row r="39" spans="1:11" x14ac:dyDescent="0.2">
      <c r="A39" s="81" t="s">
        <v>387</v>
      </c>
      <c r="B39" s="34" t="s">
        <v>224</v>
      </c>
      <c r="C39" s="80">
        <v>5.2766556008999999</v>
      </c>
      <c r="D39" s="9" t="str">
        <f>IF($B39="N/A","N/A",IF(C39&gt;1,"Yes","No"))</f>
        <v>Yes</v>
      </c>
      <c r="E39" s="8">
        <v>5.1635331547999996</v>
      </c>
      <c r="F39" s="9" t="str">
        <f>IF($B39="N/A","N/A",IF(E39&gt;1,"Yes","No"))</f>
        <v>Yes</v>
      </c>
      <c r="G39" s="8">
        <v>5.4332405385999998</v>
      </c>
      <c r="H39" s="9" t="str">
        <f>IF($B39="N/A","N/A",IF(G39&gt;1,"Yes","No"))</f>
        <v>Yes</v>
      </c>
      <c r="I39" s="10">
        <v>-2.14</v>
      </c>
      <c r="J39" s="10">
        <v>5.2229999999999999</v>
      </c>
      <c r="K39" s="9" t="str">
        <f t="shared" si="8"/>
        <v>Yes</v>
      </c>
    </row>
    <row r="40" spans="1:11" x14ac:dyDescent="0.2">
      <c r="A40" s="81" t="s">
        <v>388</v>
      </c>
      <c r="B40" s="34" t="s">
        <v>217</v>
      </c>
      <c r="C40" s="80">
        <v>6.7401280000000004E-4</v>
      </c>
      <c r="D40" s="9" t="str">
        <f>IF($B40="N/A","N/A",IF(C40&gt;15,"No",IF(C40&lt;-15,"No","Yes")))</f>
        <v>N/A</v>
      </c>
      <c r="E40" s="8">
        <v>2.4830599999999999E-5</v>
      </c>
      <c r="F40" s="9" t="str">
        <f>IF($B40="N/A","N/A",IF(E40&gt;15,"No",IF(E40&lt;-15,"No","Yes")))</f>
        <v>N/A</v>
      </c>
      <c r="G40" s="8">
        <v>3.8887300000000003E-5</v>
      </c>
      <c r="H40" s="9" t="str">
        <f>IF($B40="N/A","N/A",IF(G40&gt;15,"No",IF(G40&lt;-15,"No","Yes")))</f>
        <v>N/A</v>
      </c>
      <c r="I40" s="10">
        <v>-96.3</v>
      </c>
      <c r="J40" s="10">
        <v>56.61</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0.97934053070000004</v>
      </c>
      <c r="D43" s="9" t="str">
        <f>IF($B43="N/A","N/A",IF(C43&gt;0,"Yes","No"))</f>
        <v>Yes</v>
      </c>
      <c r="E43" s="8">
        <v>0.93301158110000004</v>
      </c>
      <c r="F43" s="9" t="str">
        <f>IF($B43="N/A","N/A",IF(E43&gt;0,"Yes","No"))</f>
        <v>Yes</v>
      </c>
      <c r="G43" s="8">
        <v>0.86719563060000004</v>
      </c>
      <c r="H43" s="9" t="str">
        <f>IF($B43="N/A","N/A",IF(G43&gt;0,"Yes","No"))</f>
        <v>Yes</v>
      </c>
      <c r="I43" s="10">
        <v>-4.7300000000000004</v>
      </c>
      <c r="J43" s="10">
        <v>-7.05</v>
      </c>
      <c r="K43" s="9" t="str">
        <f t="shared" si="8"/>
        <v>Yes</v>
      </c>
    </row>
    <row r="44" spans="1:11" x14ac:dyDescent="0.2">
      <c r="A44" s="81" t="s">
        <v>392</v>
      </c>
      <c r="B44" s="34" t="s">
        <v>263</v>
      </c>
      <c r="C44" s="80">
        <v>6.5265089799999995E-2</v>
      </c>
      <c r="D44" s="9" t="str">
        <f>IF($B44="N/A","N/A",IF(C44&gt;0,"Yes","No"))</f>
        <v>Yes</v>
      </c>
      <c r="E44" s="8">
        <v>4.8434661099999998E-2</v>
      </c>
      <c r="F44" s="9" t="str">
        <f>IF($B44="N/A","N/A",IF(E44&gt;0,"Yes","No"))</f>
        <v>Yes</v>
      </c>
      <c r="G44" s="8">
        <v>3.7113029200000001E-2</v>
      </c>
      <c r="H44" s="9" t="str">
        <f>IF($B44="N/A","N/A",IF(G44&gt;0,"Yes","No"))</f>
        <v>Yes</v>
      </c>
      <c r="I44" s="10">
        <v>-25.8</v>
      </c>
      <c r="J44" s="10">
        <v>-23.4</v>
      </c>
      <c r="K44" s="9" t="str">
        <f t="shared" si="8"/>
        <v>Yes</v>
      </c>
    </row>
    <row r="45" spans="1:11" x14ac:dyDescent="0.2">
      <c r="A45" s="81" t="s">
        <v>393</v>
      </c>
      <c r="B45" s="34" t="s">
        <v>224</v>
      </c>
      <c r="C45" s="80">
        <v>0.2533635682</v>
      </c>
      <c r="D45" s="9" t="str">
        <f>IF($B45="N/A","N/A",IF(C45&gt;1,"Yes","No"))</f>
        <v>No</v>
      </c>
      <c r="E45" s="8">
        <v>0.3293686073</v>
      </c>
      <c r="F45" s="9" t="str">
        <f>IF($B45="N/A","N/A",IF(E45&gt;1,"Yes","No"))</f>
        <v>No</v>
      </c>
      <c r="G45" s="8">
        <v>0.33549983979999998</v>
      </c>
      <c r="H45" s="9" t="str">
        <f>IF($B45="N/A","N/A",IF(G45&gt;1,"Yes","No"))</f>
        <v>No</v>
      </c>
      <c r="I45" s="10">
        <v>30</v>
      </c>
      <c r="J45" s="10">
        <v>1.8620000000000001</v>
      </c>
      <c r="K45" s="9" t="str">
        <f t="shared" si="8"/>
        <v>Yes</v>
      </c>
    </row>
    <row r="46" spans="1:11" x14ac:dyDescent="0.2">
      <c r="A46" s="81" t="s">
        <v>394</v>
      </c>
      <c r="B46" s="34" t="s">
        <v>263</v>
      </c>
      <c r="C46" s="80">
        <v>3.0179682016</v>
      </c>
      <c r="D46" s="9" t="str">
        <f>IF($B46="N/A","N/A",IF(C46&gt;0,"Yes","No"))</f>
        <v>Yes</v>
      </c>
      <c r="E46" s="8">
        <v>2.8827686529999998</v>
      </c>
      <c r="F46" s="9" t="str">
        <f>IF($B46="N/A","N/A",IF(E46&gt;0,"Yes","No"))</f>
        <v>Yes</v>
      </c>
      <c r="G46" s="8">
        <v>2.9553831877999999</v>
      </c>
      <c r="H46" s="9" t="str">
        <f>IF($B46="N/A","N/A",IF(G46&gt;0,"Yes","No"))</f>
        <v>Yes</v>
      </c>
      <c r="I46" s="10">
        <v>-4.4800000000000004</v>
      </c>
      <c r="J46" s="10">
        <v>2.5190000000000001</v>
      </c>
      <c r="K46" s="9" t="str">
        <f t="shared" si="8"/>
        <v>Yes</v>
      </c>
    </row>
    <row r="47" spans="1:11" x14ac:dyDescent="0.2">
      <c r="A47" s="81" t="s">
        <v>395</v>
      </c>
      <c r="B47" s="34" t="s">
        <v>217</v>
      </c>
      <c r="C47" s="80">
        <v>7.5717722999999997E-3</v>
      </c>
      <c r="D47" s="9" t="str">
        <f>IF($B47="N/A","N/A",IF(C47&gt;15,"No",IF(C47&lt;-15,"No","Yes")))</f>
        <v>N/A</v>
      </c>
      <c r="E47" s="8">
        <v>6.9724458000000001E-3</v>
      </c>
      <c r="F47" s="9" t="str">
        <f>IF($B47="N/A","N/A",IF(E47&gt;15,"No",IF(E47&lt;-15,"No","Yes")))</f>
        <v>N/A</v>
      </c>
      <c r="G47" s="8">
        <v>5.6483745999999996E-3</v>
      </c>
      <c r="H47" s="9" t="str">
        <f>IF($B47="N/A","N/A",IF(G47&gt;15,"No",IF(G47&lt;-15,"No","Yes")))</f>
        <v>N/A</v>
      </c>
      <c r="I47" s="10">
        <v>-7.92</v>
      </c>
      <c r="J47" s="10">
        <v>-19</v>
      </c>
      <c r="K47" s="9" t="str">
        <f t="shared" si="8"/>
        <v>Yes</v>
      </c>
    </row>
    <row r="48" spans="1:11" x14ac:dyDescent="0.2">
      <c r="A48" s="81" t="s">
        <v>396</v>
      </c>
      <c r="B48" s="34" t="s">
        <v>217</v>
      </c>
      <c r="C48" s="80">
        <v>8.3653679999999998E-3</v>
      </c>
      <c r="D48" s="9" t="str">
        <f>IF($B48="N/A","N/A",IF(C48&gt;15,"No",IF(C48&lt;-15,"No","Yes")))</f>
        <v>N/A</v>
      </c>
      <c r="E48" s="8">
        <v>6.7042747999999999E-3</v>
      </c>
      <c r="F48" s="9" t="str">
        <f>IF($B48="N/A","N/A",IF(E48&gt;15,"No",IF(E48&lt;-15,"No","Yes")))</f>
        <v>N/A</v>
      </c>
      <c r="G48" s="8">
        <v>7.4857976E-3</v>
      </c>
      <c r="H48" s="9" t="str">
        <f>IF($B48="N/A","N/A",IF(G48&gt;15,"No",IF(G48&lt;-15,"No","Yes")))</f>
        <v>N/A</v>
      </c>
      <c r="I48" s="10">
        <v>-19.899999999999999</v>
      </c>
      <c r="J48" s="10">
        <v>11.66</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1.2608441314000001</v>
      </c>
      <c r="D51" s="9" t="str">
        <f>IF($B51="N/A","N/A",IF(C51&gt;15,"No",IF(C51&lt;-15,"No","Yes")))</f>
        <v>N/A</v>
      </c>
      <c r="E51" s="8">
        <v>1.1174238342</v>
      </c>
      <c r="F51" s="9" t="str">
        <f>IF($B51="N/A","N/A",IF(E51&gt;15,"No",IF(E51&lt;-15,"No","Yes")))</f>
        <v>N/A</v>
      </c>
      <c r="G51" s="8">
        <v>1.068680249</v>
      </c>
      <c r="H51" s="9" t="str">
        <f>IF($B51="N/A","N/A",IF(G51&gt;15,"No",IF(G51&lt;-15,"No","Yes")))</f>
        <v>N/A</v>
      </c>
      <c r="I51" s="10">
        <v>-11.4</v>
      </c>
      <c r="J51" s="10">
        <v>-4.3600000000000003</v>
      </c>
      <c r="K51" s="9" t="str">
        <f t="shared" si="8"/>
        <v>Yes</v>
      </c>
    </row>
    <row r="52" spans="1:11" x14ac:dyDescent="0.2">
      <c r="A52" s="81" t="s">
        <v>400</v>
      </c>
      <c r="B52" s="34" t="s">
        <v>224</v>
      </c>
      <c r="C52" s="80">
        <v>13.793991697999999</v>
      </c>
      <c r="D52" s="9" t="str">
        <f>IF($B52="N/A","N/A",IF(C52&gt;1,"Yes","No"))</f>
        <v>Yes</v>
      </c>
      <c r="E52" s="8">
        <v>12.678449173000001</v>
      </c>
      <c r="F52" s="9" t="str">
        <f>IF($B52="N/A","N/A",IF(E52&gt;1,"Yes","No"))</f>
        <v>Yes</v>
      </c>
      <c r="G52" s="8">
        <v>8.5682099562000005</v>
      </c>
      <c r="H52" s="9" t="str">
        <f>IF($B52="N/A","N/A",IF(G52&gt;1,"Yes","No"))</f>
        <v>Yes</v>
      </c>
      <c r="I52" s="10">
        <v>-8.09</v>
      </c>
      <c r="J52" s="10">
        <v>-32.4</v>
      </c>
      <c r="K52" s="9" t="str">
        <f t="shared" si="8"/>
        <v>No</v>
      </c>
    </row>
    <row r="53" spans="1:11" x14ac:dyDescent="0.2">
      <c r="A53" s="81" t="s">
        <v>401</v>
      </c>
      <c r="B53" s="34" t="s">
        <v>263</v>
      </c>
      <c r="C53" s="80">
        <v>0.15253887020000001</v>
      </c>
      <c r="D53" s="9" t="str">
        <f>IF($B53="N/A","N/A",IF(C53&gt;0,"Yes","No"))</f>
        <v>Yes</v>
      </c>
      <c r="E53" s="8">
        <v>1.3291100706000001</v>
      </c>
      <c r="F53" s="9" t="str">
        <f>IF($B53="N/A","N/A",IF(E53&gt;0,"Yes","No"))</f>
        <v>Yes</v>
      </c>
      <c r="G53" s="8">
        <v>1.4034606745</v>
      </c>
      <c r="H53" s="9" t="str">
        <f>IF($B53="N/A","N/A",IF(G53&gt;0,"Yes","No"))</f>
        <v>Yes</v>
      </c>
      <c r="I53" s="10">
        <v>771.3</v>
      </c>
      <c r="J53" s="10">
        <v>5.5940000000000003</v>
      </c>
      <c r="K53" s="9" t="str">
        <f t="shared" si="8"/>
        <v>Yes</v>
      </c>
    </row>
    <row r="54" spans="1:11" x14ac:dyDescent="0.2">
      <c r="A54" s="81" t="s">
        <v>402</v>
      </c>
      <c r="B54" s="34" t="s">
        <v>264</v>
      </c>
      <c r="C54" s="80">
        <v>4.8376719999999998E-4</v>
      </c>
      <c r="D54" s="9" t="str">
        <f>IF($B54="N/A","N/A",IF(C54&gt;=1,"No",IF(C54&lt;0,"No","Yes")))</f>
        <v>Yes</v>
      </c>
      <c r="E54" s="8">
        <v>7.7471620000000001E-4</v>
      </c>
      <c r="F54" s="9" t="str">
        <f>IF($B54="N/A","N/A",IF(E54&gt;=1,"No",IF(E54&lt;0,"No","Yes")))</f>
        <v>Yes</v>
      </c>
      <c r="G54" s="8">
        <v>1.944363E-4</v>
      </c>
      <c r="H54" s="9" t="str">
        <f>IF($B54="N/A","N/A",IF(G54&gt;=1,"No",IF(G54&lt;0,"No","Yes")))</f>
        <v>Yes</v>
      </c>
      <c r="I54" s="10">
        <v>60.14</v>
      </c>
      <c r="J54" s="10">
        <v>-74.900000000000006</v>
      </c>
      <c r="K54" s="9" t="str">
        <f t="shared" si="8"/>
        <v>No</v>
      </c>
    </row>
    <row r="55" spans="1:11" x14ac:dyDescent="0.2">
      <c r="A55" s="81" t="s">
        <v>872</v>
      </c>
      <c r="B55" s="34" t="s">
        <v>217</v>
      </c>
      <c r="C55" s="83">
        <v>91.760343242000005</v>
      </c>
      <c r="D55" s="9" t="str">
        <f>IF($B55="N/A","N/A",IF(C55&gt;15,"No",IF(C55&lt;-15,"No","Yes")))</f>
        <v>N/A</v>
      </c>
      <c r="E55" s="36">
        <v>91.525854215999999</v>
      </c>
      <c r="F55" s="9" t="str">
        <f>IF($B55="N/A","N/A",IF(E55&gt;15,"No",IF(E55&lt;-15,"No","Yes")))</f>
        <v>N/A</v>
      </c>
      <c r="G55" s="36">
        <v>90.212917473000005</v>
      </c>
      <c r="H55" s="9" t="str">
        <f>IF($B55="N/A","N/A",IF(G55&gt;15,"No",IF(G55&lt;-15,"No","Yes")))</f>
        <v>N/A</v>
      </c>
      <c r="I55" s="10">
        <v>-0.25600000000000001</v>
      </c>
      <c r="J55" s="10">
        <v>-1.43</v>
      </c>
      <c r="K55" s="9" t="str">
        <f t="shared" ref="K55:K74" si="9">IF(J55="Div by 0", "N/A", IF(J55="N/A","N/A", IF(J55&gt;30, "No", IF(J55&lt;-30, "No", "Yes"))))</f>
        <v>Yes</v>
      </c>
    </row>
    <row r="56" spans="1:11" x14ac:dyDescent="0.2">
      <c r="A56" s="81" t="s">
        <v>873</v>
      </c>
      <c r="B56" s="34" t="s">
        <v>265</v>
      </c>
      <c r="C56" s="83">
        <v>77.701867070000006</v>
      </c>
      <c r="D56" s="9" t="str">
        <f>IF($B56="N/A","N/A",IF(C56&gt;90,"No",IF(C56&lt;20,"No","Yes")))</f>
        <v>Yes</v>
      </c>
      <c r="E56" s="36">
        <v>79.959206569000003</v>
      </c>
      <c r="F56" s="9" t="str">
        <f>IF($B56="N/A","N/A",IF(E56&gt;90,"No",IF(E56&lt;20,"No","Yes")))</f>
        <v>Yes</v>
      </c>
      <c r="G56" s="36">
        <v>82.936542219000003</v>
      </c>
      <c r="H56" s="9" t="str">
        <f>IF($B56="N/A","N/A",IF(G56&gt;90,"No",IF(G56&lt;20,"No","Yes")))</f>
        <v>Yes</v>
      </c>
      <c r="I56" s="10">
        <v>2.9049999999999998</v>
      </c>
      <c r="J56" s="10">
        <v>3.7240000000000002</v>
      </c>
      <c r="K56" s="9" t="str">
        <f t="shared" si="9"/>
        <v>Yes</v>
      </c>
    </row>
    <row r="57" spans="1:11" x14ac:dyDescent="0.2">
      <c r="A57" s="81" t="s">
        <v>874</v>
      </c>
      <c r="B57" s="34" t="s">
        <v>266</v>
      </c>
      <c r="C57" s="83">
        <v>53.093457901000001</v>
      </c>
      <c r="D57" s="9" t="str">
        <f>IF($B57="N/A","N/A",IF(C57&gt;60,"No",IF(C57&lt;10,"No","Yes")))</f>
        <v>Yes</v>
      </c>
      <c r="E57" s="36">
        <v>52.770083679999999</v>
      </c>
      <c r="F57" s="9" t="str">
        <f>IF($B57="N/A","N/A",IF(E57&gt;60,"No",IF(E57&lt;10,"No","Yes")))</f>
        <v>Yes</v>
      </c>
      <c r="G57" s="36">
        <v>51.193185114999999</v>
      </c>
      <c r="H57" s="9" t="str">
        <f>IF($B57="N/A","N/A",IF(G57&gt;60,"No",IF(G57&lt;10,"No","Yes")))</f>
        <v>Yes</v>
      </c>
      <c r="I57" s="10">
        <v>-0.60899999999999999</v>
      </c>
      <c r="J57" s="10">
        <v>-2.99</v>
      </c>
      <c r="K57" s="9" t="str">
        <f t="shared" si="9"/>
        <v>Yes</v>
      </c>
    </row>
    <row r="58" spans="1:11" ht="25.5" x14ac:dyDescent="0.2">
      <c r="A58" s="81" t="s">
        <v>875</v>
      </c>
      <c r="B58" s="34" t="s">
        <v>267</v>
      </c>
      <c r="C58" s="83">
        <v>31.573019958</v>
      </c>
      <c r="D58" s="9" t="str">
        <f>IF($B58="N/A","N/A",IF(C58&gt;100,"No",IF(C58&lt;10,"No","Yes")))</f>
        <v>Yes</v>
      </c>
      <c r="E58" s="36">
        <v>32.011515594999999</v>
      </c>
      <c r="F58" s="9" t="str">
        <f>IF($B58="N/A","N/A",IF(E58&gt;100,"No",IF(E58&lt;10,"No","Yes")))</f>
        <v>Yes</v>
      </c>
      <c r="G58" s="36">
        <v>30.637112681000001</v>
      </c>
      <c r="H58" s="9" t="str">
        <f>IF($B58="N/A","N/A",IF(G58&gt;100,"No",IF(G58&lt;10,"No","Yes")))</f>
        <v>Yes</v>
      </c>
      <c r="I58" s="10">
        <v>1.389</v>
      </c>
      <c r="J58" s="10">
        <v>-4.29</v>
      </c>
      <c r="K58" s="9" t="str">
        <f t="shared" si="9"/>
        <v>Yes</v>
      </c>
    </row>
    <row r="59" spans="1:11" x14ac:dyDescent="0.2">
      <c r="A59" s="81" t="s">
        <v>876</v>
      </c>
      <c r="B59" s="34" t="s">
        <v>268</v>
      </c>
      <c r="C59" s="83">
        <v>84.937032139999999</v>
      </c>
      <c r="D59" s="9" t="str">
        <f>IF($B59="N/A","N/A",IF(C59&gt;100,"No",IF(C59&lt;20,"No","Yes")))</f>
        <v>Yes</v>
      </c>
      <c r="E59" s="36">
        <v>86.748023033999999</v>
      </c>
      <c r="F59" s="9" t="str">
        <f>IF($B59="N/A","N/A",IF(E59&gt;100,"No",IF(E59&lt;20,"No","Yes")))</f>
        <v>Yes</v>
      </c>
      <c r="G59" s="36">
        <v>80.353034468999994</v>
      </c>
      <c r="H59" s="9" t="str">
        <f>IF($B59="N/A","N/A",IF(G59&gt;100,"No",IF(G59&lt;20,"No","Yes")))</f>
        <v>Yes</v>
      </c>
      <c r="I59" s="10">
        <v>2.1320000000000001</v>
      </c>
      <c r="J59" s="10">
        <v>-7.37</v>
      </c>
      <c r="K59" s="9" t="str">
        <f t="shared" si="9"/>
        <v>Yes</v>
      </c>
    </row>
    <row r="60" spans="1:11" x14ac:dyDescent="0.2">
      <c r="A60" s="81" t="s">
        <v>877</v>
      </c>
      <c r="B60" s="34" t="s">
        <v>268</v>
      </c>
      <c r="C60" s="83">
        <v>64.224899742999995</v>
      </c>
      <c r="D60" s="9" t="str">
        <f>IF($B60="N/A","N/A",IF(C60&gt;100,"No",IF(C60&lt;20,"No","Yes")))</f>
        <v>Yes</v>
      </c>
      <c r="E60" s="36">
        <v>63.461673499</v>
      </c>
      <c r="F60" s="9" t="str">
        <f>IF($B60="N/A","N/A",IF(E60&gt;100,"No",IF(E60&lt;20,"No","Yes")))</f>
        <v>Yes</v>
      </c>
      <c r="G60" s="36">
        <v>70.650612378000005</v>
      </c>
      <c r="H60" s="9" t="str">
        <f>IF($B60="N/A","N/A",IF(G60&gt;100,"No",IF(G60&lt;20,"No","Yes")))</f>
        <v>Yes</v>
      </c>
      <c r="I60" s="10">
        <v>-1.19</v>
      </c>
      <c r="J60" s="10">
        <v>11.33</v>
      </c>
      <c r="K60" s="9" t="str">
        <f t="shared" si="9"/>
        <v>Yes</v>
      </c>
    </row>
    <row r="61" spans="1:11" ht="25.5" x14ac:dyDescent="0.2">
      <c r="A61" s="81" t="s">
        <v>878</v>
      </c>
      <c r="B61" s="34" t="s">
        <v>217</v>
      </c>
      <c r="C61" s="83">
        <v>117.09195957</v>
      </c>
      <c r="D61" s="9" t="str">
        <f>IF($B61="N/A","N/A",IF(C61&gt;15,"No",IF(C61&lt;-15,"No","Yes")))</f>
        <v>N/A</v>
      </c>
      <c r="E61" s="36">
        <v>128.55261795000001</v>
      </c>
      <c r="F61" s="9" t="str">
        <f>IF($B61="N/A","N/A",IF(E61&gt;15,"No",IF(E61&lt;-15,"No","Yes")))</f>
        <v>N/A</v>
      </c>
      <c r="G61" s="36">
        <v>130.77670147000001</v>
      </c>
      <c r="H61" s="9" t="str">
        <f>IF($B61="N/A","N/A",IF(G61&gt;15,"No",IF(G61&lt;-15,"No","Yes")))</f>
        <v>N/A</v>
      </c>
      <c r="I61" s="10">
        <v>9.7880000000000003</v>
      </c>
      <c r="J61" s="10">
        <v>1.73</v>
      </c>
      <c r="K61" s="9" t="str">
        <f t="shared" si="9"/>
        <v>Yes</v>
      </c>
    </row>
    <row r="62" spans="1:11" x14ac:dyDescent="0.2">
      <c r="A62" s="81" t="s">
        <v>879</v>
      </c>
      <c r="B62" s="34" t="s">
        <v>269</v>
      </c>
      <c r="C62" s="83">
        <v>30.407417559999999</v>
      </c>
      <c r="D62" s="9" t="str">
        <f>IF($B62="N/A","N/A",IF(C62&gt;60,"No",IF(C62&lt;10,"No","Yes")))</f>
        <v>Yes</v>
      </c>
      <c r="E62" s="36">
        <v>32.336282058000002</v>
      </c>
      <c r="F62" s="9" t="str">
        <f>IF($B62="N/A","N/A",IF(E62&gt;60,"No",IF(E62&lt;10,"No","Yes")))</f>
        <v>Yes</v>
      </c>
      <c r="G62" s="36">
        <v>32.291341353</v>
      </c>
      <c r="H62" s="9" t="str">
        <f>IF($B62="N/A","N/A",IF(G62&gt;60,"No",IF(G62&lt;10,"No","Yes")))</f>
        <v>Yes</v>
      </c>
      <c r="I62" s="10">
        <v>6.343</v>
      </c>
      <c r="J62" s="10">
        <v>-0.13900000000000001</v>
      </c>
      <c r="K62" s="9" t="str">
        <f t="shared" si="9"/>
        <v>Yes</v>
      </c>
    </row>
    <row r="63" spans="1:11" x14ac:dyDescent="0.2">
      <c r="A63" s="81" t="s">
        <v>880</v>
      </c>
      <c r="B63" s="34" t="s">
        <v>269</v>
      </c>
      <c r="C63" s="83">
        <v>15.522935533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112.83254931</v>
      </c>
      <c r="D64" s="9" t="str">
        <f t="shared" ref="D64:D74" si="10">IF($B64="N/A","N/A",IF(C64&gt;15,"No",IF(C64&lt;-15,"No","Yes")))</f>
        <v>N/A</v>
      </c>
      <c r="E64" s="36">
        <v>91.582611674000006</v>
      </c>
      <c r="F64" s="9" t="str">
        <f>IF($B64="N/A","N/A",IF(E64&gt;15,"No",IF(E64&lt;-15,"No","Yes")))</f>
        <v>N/A</v>
      </c>
      <c r="G64" s="36">
        <v>89.957043229000007</v>
      </c>
      <c r="H64" s="9" t="str">
        <f>IF($B64="N/A","N/A",IF(G64&gt;15,"No",IF(G64&lt;-15,"No","Yes")))</f>
        <v>N/A</v>
      </c>
      <c r="I64" s="10">
        <v>-18.8</v>
      </c>
      <c r="J64" s="10">
        <v>-1.77</v>
      </c>
      <c r="K64" s="9" t="str">
        <f t="shared" si="9"/>
        <v>Yes</v>
      </c>
    </row>
    <row r="65" spans="1:11" ht="15.75" customHeight="1" x14ac:dyDescent="0.2">
      <c r="A65" s="81" t="s">
        <v>882</v>
      </c>
      <c r="B65" s="34" t="s">
        <v>217</v>
      </c>
      <c r="C65" s="83">
        <v>118.17235178</v>
      </c>
      <c r="D65" s="9" t="str">
        <f t="shared" si="10"/>
        <v>N/A</v>
      </c>
      <c r="E65" s="36">
        <v>122.23575604</v>
      </c>
      <c r="F65" s="9" t="str">
        <f t="shared" ref="F65:F73" si="11">IF($B65="N/A","N/A",IF(E65&gt;15,"No",IF(E65&lt;-15,"No","Yes")))</f>
        <v>N/A</v>
      </c>
      <c r="G65" s="36">
        <v>111.61312244</v>
      </c>
      <c r="H65" s="9" t="str">
        <f t="shared" ref="H65:H86" si="12">IF($B65="N/A","N/A",IF(G65&gt;15,"No",IF(G65&lt;-15,"No","Yes")))</f>
        <v>N/A</v>
      </c>
      <c r="I65" s="10">
        <v>3.4390000000000001</v>
      </c>
      <c r="J65" s="10">
        <v>-8.69</v>
      </c>
      <c r="K65" s="9" t="str">
        <f t="shared" si="9"/>
        <v>Yes</v>
      </c>
    </row>
    <row r="66" spans="1:11" ht="25.5" x14ac:dyDescent="0.2">
      <c r="A66" s="81" t="s">
        <v>883</v>
      </c>
      <c r="B66" s="34" t="s">
        <v>217</v>
      </c>
      <c r="C66" s="83">
        <v>37.903192443999998</v>
      </c>
      <c r="D66" s="9" t="str">
        <f t="shared" si="10"/>
        <v>N/A</v>
      </c>
      <c r="E66" s="36">
        <v>38.813538831000002</v>
      </c>
      <c r="F66" s="9" t="str">
        <f t="shared" si="11"/>
        <v>N/A</v>
      </c>
      <c r="G66" s="36">
        <v>39.015610041999999</v>
      </c>
      <c r="H66" s="9" t="str">
        <f t="shared" si="12"/>
        <v>N/A</v>
      </c>
      <c r="I66" s="10">
        <v>2.4020000000000001</v>
      </c>
      <c r="J66" s="10">
        <v>0.52059999999999995</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47.941594698000003</v>
      </c>
      <c r="D68" s="9" t="str">
        <f t="shared" si="10"/>
        <v>N/A</v>
      </c>
      <c r="E68" s="36">
        <v>41.574461743000001</v>
      </c>
      <c r="F68" s="9" t="str">
        <f t="shared" si="11"/>
        <v>N/A</v>
      </c>
      <c r="G68" s="36">
        <v>43.050683288000002</v>
      </c>
      <c r="H68" s="9" t="str">
        <f t="shared" si="12"/>
        <v>N/A</v>
      </c>
      <c r="I68" s="10">
        <v>-13.3</v>
      </c>
      <c r="J68" s="10">
        <v>3.5510000000000002</v>
      </c>
      <c r="K68" s="9" t="str">
        <f t="shared" si="9"/>
        <v>Yes</v>
      </c>
    </row>
    <row r="69" spans="1:11" ht="25.5" x14ac:dyDescent="0.2">
      <c r="A69" s="81" t="s">
        <v>886</v>
      </c>
      <c r="B69" s="34" t="s">
        <v>217</v>
      </c>
      <c r="C69" s="83">
        <v>37.054135088000002</v>
      </c>
      <c r="D69" s="9" t="str">
        <f t="shared" si="10"/>
        <v>N/A</v>
      </c>
      <c r="E69" s="36">
        <v>34.90003076</v>
      </c>
      <c r="F69" s="9" t="str">
        <f t="shared" si="11"/>
        <v>N/A</v>
      </c>
      <c r="G69" s="36">
        <v>37.766077275999997</v>
      </c>
      <c r="H69" s="9" t="str">
        <f t="shared" si="12"/>
        <v>N/A</v>
      </c>
      <c r="I69" s="10">
        <v>-5.81</v>
      </c>
      <c r="J69" s="10">
        <v>8.2119999999999997</v>
      </c>
      <c r="K69" s="9" t="str">
        <f t="shared" si="9"/>
        <v>Yes</v>
      </c>
    </row>
    <row r="70" spans="1:11" ht="25.5" x14ac:dyDescent="0.2">
      <c r="A70" s="81" t="s">
        <v>887</v>
      </c>
      <c r="B70" s="34" t="s">
        <v>217</v>
      </c>
      <c r="C70" s="83">
        <v>32.841414227999998</v>
      </c>
      <c r="D70" s="9" t="str">
        <f t="shared" si="10"/>
        <v>N/A</v>
      </c>
      <c r="E70" s="36">
        <v>36.375088581999997</v>
      </c>
      <c r="F70" s="9" t="str">
        <f t="shared" si="11"/>
        <v>N/A</v>
      </c>
      <c r="G70" s="36">
        <v>34.801376413</v>
      </c>
      <c r="H70" s="9" t="str">
        <f t="shared" si="12"/>
        <v>N/A</v>
      </c>
      <c r="I70" s="10">
        <v>10.76</v>
      </c>
      <c r="J70" s="10">
        <v>-4.33</v>
      </c>
      <c r="K70" s="9" t="str">
        <f t="shared" si="9"/>
        <v>Yes</v>
      </c>
    </row>
    <row r="71" spans="1:11" x14ac:dyDescent="0.2">
      <c r="A71" s="81" t="s">
        <v>888</v>
      </c>
      <c r="B71" s="34" t="s">
        <v>217</v>
      </c>
      <c r="C71" s="83">
        <v>105.84865567999999</v>
      </c>
      <c r="D71" s="9" t="str">
        <f t="shared" si="10"/>
        <v>N/A</v>
      </c>
      <c r="E71" s="36">
        <v>104.43368316</v>
      </c>
      <c r="F71" s="9" t="str">
        <f t="shared" si="11"/>
        <v>N/A</v>
      </c>
      <c r="G71" s="36">
        <v>100.15664237999999</v>
      </c>
      <c r="H71" s="9" t="str">
        <f t="shared" si="12"/>
        <v>N/A</v>
      </c>
      <c r="I71" s="10">
        <v>-1.34</v>
      </c>
      <c r="J71" s="10">
        <v>-4.0999999999999996</v>
      </c>
      <c r="K71" s="9" t="str">
        <f t="shared" si="9"/>
        <v>Yes</v>
      </c>
    </row>
    <row r="72" spans="1:11" ht="25.5" x14ac:dyDescent="0.2">
      <c r="A72" s="81" t="s">
        <v>889</v>
      </c>
      <c r="B72" s="34" t="s">
        <v>217</v>
      </c>
      <c r="C72" s="83">
        <v>1826.9082043999999</v>
      </c>
      <c r="D72" s="9" t="str">
        <f t="shared" si="10"/>
        <v>N/A</v>
      </c>
      <c r="E72" s="36">
        <v>1965.1519539000001</v>
      </c>
      <c r="F72" s="9" t="str">
        <f t="shared" si="11"/>
        <v>N/A</v>
      </c>
      <c r="G72" s="36">
        <v>1853.3278751</v>
      </c>
      <c r="H72" s="9" t="str">
        <f t="shared" si="12"/>
        <v>N/A</v>
      </c>
      <c r="I72" s="10">
        <v>7.5670000000000002</v>
      </c>
      <c r="J72" s="10">
        <v>-5.69</v>
      </c>
      <c r="K72" s="9" t="str">
        <f t="shared" si="9"/>
        <v>Yes</v>
      </c>
    </row>
    <row r="73" spans="1:11" x14ac:dyDescent="0.2">
      <c r="A73" s="81" t="s">
        <v>890</v>
      </c>
      <c r="B73" s="34" t="s">
        <v>217</v>
      </c>
      <c r="C73" s="83">
        <v>83.842232729000003</v>
      </c>
      <c r="D73" s="9" t="str">
        <f t="shared" si="10"/>
        <v>N/A</v>
      </c>
      <c r="E73" s="36">
        <v>84.056442970000006</v>
      </c>
      <c r="F73" s="9" t="str">
        <f t="shared" si="11"/>
        <v>N/A</v>
      </c>
      <c r="G73" s="36">
        <v>87.523793639000004</v>
      </c>
      <c r="H73" s="9" t="str">
        <f t="shared" si="12"/>
        <v>N/A</v>
      </c>
      <c r="I73" s="10">
        <v>0.2555</v>
      </c>
      <c r="J73" s="10">
        <v>4.125</v>
      </c>
      <c r="K73" s="9" t="str">
        <f t="shared" si="9"/>
        <v>Yes</v>
      </c>
    </row>
    <row r="74" spans="1:11" x14ac:dyDescent="0.2">
      <c r="A74" s="81" t="s">
        <v>891</v>
      </c>
      <c r="B74" s="34" t="s">
        <v>217</v>
      </c>
      <c r="C74" s="83">
        <v>115.64846952000001</v>
      </c>
      <c r="D74" s="9" t="str">
        <f t="shared" si="10"/>
        <v>N/A</v>
      </c>
      <c r="E74" s="36">
        <v>129.58913819</v>
      </c>
      <c r="F74" s="9" t="str">
        <f>IF($B74="N/A","N/A",IF(E74&gt;15,"No",IF(E74&lt;-15,"No","Yes")))</f>
        <v>N/A</v>
      </c>
      <c r="G74" s="36">
        <v>102.38680539000001</v>
      </c>
      <c r="H74" s="9" t="str">
        <f t="shared" si="12"/>
        <v>N/A</v>
      </c>
      <c r="I74" s="10">
        <v>12.05</v>
      </c>
      <c r="J74" s="10">
        <v>-21</v>
      </c>
      <c r="K74" s="9" t="str">
        <f t="shared" si="9"/>
        <v>Yes</v>
      </c>
    </row>
    <row r="75" spans="1:11" x14ac:dyDescent="0.2">
      <c r="A75" s="81" t="s">
        <v>892</v>
      </c>
      <c r="B75" s="34" t="s">
        <v>217</v>
      </c>
      <c r="C75" s="80">
        <v>7.4934998500000002E-2</v>
      </c>
      <c r="D75" s="9" t="str">
        <f t="shared" ref="D75:D80" si="13">IF($B75="N/A","N/A",IF(C75&gt;15,"No",IF(C75&lt;-15,"No","Yes")))</f>
        <v>N/A</v>
      </c>
      <c r="E75" s="8">
        <v>3.7618431000000001E-2</v>
      </c>
      <c r="F75" s="9" t="str">
        <f>IF($B75="N/A","N/A",IF(E75&gt;15,"No",IF(E75&lt;-15,"No","Yes")))</f>
        <v>N/A</v>
      </c>
      <c r="G75" s="8">
        <v>3.3321521299999997E-2</v>
      </c>
      <c r="H75" s="9" t="str">
        <f t="shared" si="12"/>
        <v>N/A</v>
      </c>
      <c r="I75" s="10">
        <v>-49.8</v>
      </c>
      <c r="J75" s="10">
        <v>-11.4</v>
      </c>
      <c r="K75" s="9" t="str">
        <f t="shared" ref="K75:K80" si="14">IF(J75="Div by 0", "N/A", IF(J75="N/A","N/A", IF(J75&gt;30, "No", IF(J75&lt;-30, "No", "Yes"))))</f>
        <v>Yes</v>
      </c>
    </row>
    <row r="76" spans="1:11" x14ac:dyDescent="0.2">
      <c r="A76" s="81" t="s">
        <v>893</v>
      </c>
      <c r="B76" s="34" t="s">
        <v>217</v>
      </c>
      <c r="C76" s="80">
        <v>8.5501779099999994E-2</v>
      </c>
      <c r="D76" s="9" t="str">
        <f t="shared" si="13"/>
        <v>N/A</v>
      </c>
      <c r="E76" s="8">
        <v>0.1979598544</v>
      </c>
      <c r="F76" s="9" t="str">
        <f t="shared" ref="F76:F86" si="15">IF($B76="N/A","N/A",IF(E76&gt;15,"No",IF(E76&lt;-15,"No","Yes")))</f>
        <v>N/A</v>
      </c>
      <c r="G76" s="8">
        <v>0.2007603432</v>
      </c>
      <c r="H76" s="9" t="str">
        <f t="shared" si="12"/>
        <v>N/A</v>
      </c>
      <c r="I76" s="10">
        <v>131.5</v>
      </c>
      <c r="J76" s="10">
        <v>1.415</v>
      </c>
      <c r="K76" s="9" t="str">
        <f t="shared" si="14"/>
        <v>Yes</v>
      </c>
    </row>
    <row r="77" spans="1:11" x14ac:dyDescent="0.2">
      <c r="A77" s="81" t="s">
        <v>894</v>
      </c>
      <c r="B77" s="34" t="s">
        <v>217</v>
      </c>
      <c r="C77" s="80">
        <v>0.31024154770000001</v>
      </c>
      <c r="D77" s="9" t="str">
        <f t="shared" si="13"/>
        <v>N/A</v>
      </c>
      <c r="E77" s="8">
        <v>0.5492390251</v>
      </c>
      <c r="F77" s="9" t="str">
        <f t="shared" si="15"/>
        <v>N/A</v>
      </c>
      <c r="G77" s="8">
        <v>0.55324905489999998</v>
      </c>
      <c r="H77" s="9" t="str">
        <f t="shared" si="12"/>
        <v>N/A</v>
      </c>
      <c r="I77" s="10">
        <v>77.040000000000006</v>
      </c>
      <c r="J77" s="10">
        <v>0.73009999999999997</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7.638722424</v>
      </c>
      <c r="D79" s="9" t="str">
        <f t="shared" si="13"/>
        <v>N/A</v>
      </c>
      <c r="E79" s="8">
        <v>9.8148547462</v>
      </c>
      <c r="F79" s="9" t="str">
        <f t="shared" si="15"/>
        <v>N/A</v>
      </c>
      <c r="G79" s="8">
        <v>11.888836876999999</v>
      </c>
      <c r="H79" s="9" t="str">
        <f t="shared" si="12"/>
        <v>N/A</v>
      </c>
      <c r="I79" s="10">
        <v>28.49</v>
      </c>
      <c r="J79" s="10">
        <v>21.13</v>
      </c>
      <c r="K79" s="9" t="str">
        <f t="shared" si="14"/>
        <v>Yes</v>
      </c>
    </row>
    <row r="80" spans="1:11" ht="25.5" x14ac:dyDescent="0.2">
      <c r="A80" s="81" t="s">
        <v>897</v>
      </c>
      <c r="B80" s="34" t="s">
        <v>217</v>
      </c>
      <c r="C80" s="85" t="s">
        <v>217</v>
      </c>
      <c r="D80" s="9" t="str">
        <f t="shared" si="13"/>
        <v>N/A</v>
      </c>
      <c r="E80" s="85" t="s">
        <v>217</v>
      </c>
      <c r="F80" s="9" t="str">
        <f t="shared" si="15"/>
        <v>N/A</v>
      </c>
      <c r="G80" s="85">
        <v>11.775674949000001</v>
      </c>
      <c r="H80" s="9" t="str">
        <f t="shared" si="12"/>
        <v>N/A</v>
      </c>
      <c r="I80" s="10" t="s">
        <v>217</v>
      </c>
      <c r="J80" s="86" t="s">
        <v>217</v>
      </c>
      <c r="K80" s="9" t="str">
        <f t="shared" si="14"/>
        <v>N/A</v>
      </c>
    </row>
    <row r="81" spans="1:11" x14ac:dyDescent="0.2">
      <c r="A81" s="81" t="s">
        <v>898</v>
      </c>
      <c r="B81" s="34" t="s">
        <v>217</v>
      </c>
      <c r="C81" s="87">
        <v>52.126142463000001</v>
      </c>
      <c r="D81" s="9" t="str">
        <f t="shared" ref="D81:D86" si="16">IF($B81="N/A","N/A",IF(C81&gt;15,"No",IF(C81&lt;-15,"No","Yes")))</f>
        <v>N/A</v>
      </c>
      <c r="E81" s="88">
        <v>105.57452145000001</v>
      </c>
      <c r="F81" s="9" t="str">
        <f t="shared" si="15"/>
        <v>N/A</v>
      </c>
      <c r="G81" s="88">
        <v>113.44128372999999</v>
      </c>
      <c r="H81" s="9" t="str">
        <f>IF($B81="N/A","N/A",IF(G81&gt;15,"No",IF(G81&lt;-15,"No","Yes")))</f>
        <v>N/A</v>
      </c>
      <c r="I81" s="10">
        <v>102.5</v>
      </c>
      <c r="J81" s="10">
        <v>7.4509999999999996</v>
      </c>
      <c r="K81" s="9" t="str">
        <f t="shared" ref="K81:K86" si="17">IF(J81="Div by 0", "N/A", IF(J81="N/A","N/A", IF(J81&gt;30, "No", IF(J81&lt;-30, "No", "Yes"))))</f>
        <v>Yes</v>
      </c>
    </row>
    <row r="82" spans="1:11" x14ac:dyDescent="0.2">
      <c r="A82" s="81" t="s">
        <v>899</v>
      </c>
      <c r="B82" s="34" t="s">
        <v>217</v>
      </c>
      <c r="C82" s="87">
        <v>80.677431659000007</v>
      </c>
      <c r="D82" s="9" t="str">
        <f t="shared" si="16"/>
        <v>N/A</v>
      </c>
      <c r="E82" s="88">
        <v>82.469795794999996</v>
      </c>
      <c r="F82" s="9" t="str">
        <f t="shared" si="15"/>
        <v>N/A</v>
      </c>
      <c r="G82" s="88">
        <v>83.451950315999994</v>
      </c>
      <c r="H82" s="9" t="str">
        <f t="shared" si="12"/>
        <v>N/A</v>
      </c>
      <c r="I82" s="10">
        <v>2.222</v>
      </c>
      <c r="J82" s="10">
        <v>1.1910000000000001</v>
      </c>
      <c r="K82" s="9" t="str">
        <f t="shared" si="17"/>
        <v>Yes</v>
      </c>
    </row>
    <row r="83" spans="1:11" x14ac:dyDescent="0.2">
      <c r="A83" s="81" t="s">
        <v>900</v>
      </c>
      <c r="B83" s="34" t="s">
        <v>217</v>
      </c>
      <c r="C83" s="87">
        <v>87.500070081999993</v>
      </c>
      <c r="D83" s="9" t="str">
        <f t="shared" si="16"/>
        <v>N/A</v>
      </c>
      <c r="E83" s="88">
        <v>106.61187916</v>
      </c>
      <c r="F83" s="9" t="str">
        <f t="shared" si="15"/>
        <v>N/A</v>
      </c>
      <c r="G83" s="88">
        <v>107.38924229</v>
      </c>
      <c r="H83" s="9" t="str">
        <f t="shared" si="12"/>
        <v>N/A</v>
      </c>
      <c r="I83" s="10">
        <v>21.84</v>
      </c>
      <c r="J83" s="10">
        <v>0.72919999999999996</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414.10424836999999</v>
      </c>
      <c r="D85" s="9" t="str">
        <f t="shared" si="16"/>
        <v>N/A</v>
      </c>
      <c r="E85" s="88">
        <v>324.24264012999998</v>
      </c>
      <c r="F85" s="9" t="str">
        <f t="shared" si="15"/>
        <v>N/A</v>
      </c>
      <c r="G85" s="88">
        <v>263.25025942000002</v>
      </c>
      <c r="H85" s="9" t="str">
        <f t="shared" si="12"/>
        <v>N/A</v>
      </c>
      <c r="I85" s="10">
        <v>-21.7</v>
      </c>
      <c r="J85" s="10">
        <v>-18.8</v>
      </c>
      <c r="K85" s="9" t="str">
        <f t="shared" si="17"/>
        <v>Yes</v>
      </c>
    </row>
    <row r="86" spans="1:11" ht="25.5" x14ac:dyDescent="0.2">
      <c r="A86" s="81" t="s">
        <v>903</v>
      </c>
      <c r="B86" s="34" t="s">
        <v>217</v>
      </c>
      <c r="C86" s="89" t="s">
        <v>217</v>
      </c>
      <c r="D86" s="9" t="str">
        <f t="shared" si="16"/>
        <v>N/A</v>
      </c>
      <c r="E86" s="89" t="s">
        <v>217</v>
      </c>
      <c r="F86" s="9" t="str">
        <f t="shared" si="15"/>
        <v>N/A</v>
      </c>
      <c r="G86" s="89">
        <v>264.42469885000003</v>
      </c>
      <c r="H86" s="9" t="str">
        <f t="shared" si="12"/>
        <v>N/A</v>
      </c>
      <c r="I86" s="10" t="s">
        <v>217</v>
      </c>
      <c r="J86" s="10" t="s">
        <v>217</v>
      </c>
      <c r="K86" s="9" t="str">
        <f t="shared" si="17"/>
        <v>N/A</v>
      </c>
    </row>
    <row r="87" spans="1:11" x14ac:dyDescent="0.2">
      <c r="A87" s="81" t="s">
        <v>32</v>
      </c>
      <c r="B87" s="34" t="s">
        <v>270</v>
      </c>
      <c r="C87" s="80">
        <v>82.339653725000005</v>
      </c>
      <c r="D87" s="9" t="str">
        <f>IF($B87="N/A","N/A",IF(C87&gt;60,"Yes","No"))</f>
        <v>Yes</v>
      </c>
      <c r="E87" s="8">
        <v>81.129497487999998</v>
      </c>
      <c r="F87" s="9" t="str">
        <f>IF($B87="N/A","N/A",IF(E87&gt;60,"Yes","No"))</f>
        <v>Yes</v>
      </c>
      <c r="G87" s="8">
        <v>80.192064180000003</v>
      </c>
      <c r="H87" s="9" t="str">
        <f>IF($B87="N/A","N/A",IF(G87&gt;60,"Yes","No"))</f>
        <v>Yes</v>
      </c>
      <c r="I87" s="10">
        <v>-1.47</v>
      </c>
      <c r="J87" s="10">
        <v>-1.1599999999999999</v>
      </c>
      <c r="K87" s="9" t="str">
        <f t="shared" ref="K87:K105" si="18">IF(J87="Div by 0", "N/A", IF(J87="N/A","N/A", IF(J87&gt;30, "No", IF(J87&lt;-30, "No", "Yes"))))</f>
        <v>Yes</v>
      </c>
    </row>
    <row r="88" spans="1:11" x14ac:dyDescent="0.2">
      <c r="A88" s="81" t="s">
        <v>39</v>
      </c>
      <c r="B88" s="34" t="s">
        <v>271</v>
      </c>
      <c r="C88" s="80">
        <v>99.846228018000005</v>
      </c>
      <c r="D88" s="9" t="str">
        <f>IF($B88="N/A","N/A",IF(C88&gt;100,"No",IF(C88&lt;85,"No","Yes")))</f>
        <v>Yes</v>
      </c>
      <c r="E88" s="8">
        <v>99.815137897</v>
      </c>
      <c r="F88" s="9" t="str">
        <f>IF($B88="N/A","N/A",IF(E88&gt;100,"No",IF(E88&lt;85,"No","Yes")))</f>
        <v>Yes</v>
      </c>
      <c r="G88" s="8">
        <v>99.785837338999997</v>
      </c>
      <c r="H88" s="9" t="str">
        <f>IF($B88="N/A","N/A",IF(G88&gt;100,"No",IF(G88&lt;85,"No","Yes")))</f>
        <v>Yes</v>
      </c>
      <c r="I88" s="10">
        <v>-3.1E-2</v>
      </c>
      <c r="J88" s="10">
        <v>-2.9000000000000001E-2</v>
      </c>
      <c r="K88" s="9" t="str">
        <f t="shared" si="18"/>
        <v>Yes</v>
      </c>
    </row>
    <row r="89" spans="1:11" x14ac:dyDescent="0.2">
      <c r="A89" s="81" t="s">
        <v>904</v>
      </c>
      <c r="B89" s="34" t="s">
        <v>217</v>
      </c>
      <c r="C89" s="80">
        <v>40.483837907000002</v>
      </c>
      <c r="D89" s="9" t="str">
        <f>IF($B89="N/A","N/A",IF(C89&gt;15,"No",IF(C89&lt;-15,"No","Yes")))</f>
        <v>N/A</v>
      </c>
      <c r="E89" s="8">
        <v>40.974715308999997</v>
      </c>
      <c r="F89" s="9" t="str">
        <f>IF($B89="N/A","N/A",IF(E89&gt;15,"No",IF(E89&lt;-15,"No","Yes")))</f>
        <v>N/A</v>
      </c>
      <c r="G89" s="8">
        <v>39.910103104999997</v>
      </c>
      <c r="H89" s="9" t="str">
        <f>IF($B89="N/A","N/A",IF(G89&gt;15,"No",IF(G89&lt;-15,"No","Yes")))</f>
        <v>N/A</v>
      </c>
      <c r="I89" s="10">
        <v>1.2130000000000001</v>
      </c>
      <c r="J89" s="10">
        <v>-2.6</v>
      </c>
      <c r="K89" s="9" t="str">
        <f t="shared" si="18"/>
        <v>Yes</v>
      </c>
    </row>
    <row r="90" spans="1:11" x14ac:dyDescent="0.2">
      <c r="A90" s="81" t="s">
        <v>845</v>
      </c>
      <c r="B90" s="34" t="s">
        <v>272</v>
      </c>
      <c r="C90" s="80">
        <v>5.8156797598000001</v>
      </c>
      <c r="D90" s="9" t="str">
        <f>IF($B90="N/A","N/A",IF(C90&gt;25,"No",IF(C90&lt;5,"No","Yes")))</f>
        <v>Yes</v>
      </c>
      <c r="E90" s="8">
        <v>6.1348453607</v>
      </c>
      <c r="F90" s="9" t="str">
        <f>IF($B90="N/A","N/A",IF(E90&gt;25,"No",IF(E90&lt;5,"No","Yes")))</f>
        <v>Yes</v>
      </c>
      <c r="G90" s="8">
        <v>5.8171303210999996</v>
      </c>
      <c r="H90" s="9" t="str">
        <f>IF($B90="N/A","N/A",IF(G90&gt;25,"No",IF(G90&lt;5,"No","Yes")))</f>
        <v>Yes</v>
      </c>
      <c r="I90" s="10">
        <v>5.4880000000000004</v>
      </c>
      <c r="J90" s="10">
        <v>-5.18</v>
      </c>
      <c r="K90" s="9" t="str">
        <f t="shared" si="18"/>
        <v>Yes</v>
      </c>
    </row>
    <row r="91" spans="1:11" x14ac:dyDescent="0.2">
      <c r="A91" s="81" t="s">
        <v>846</v>
      </c>
      <c r="B91" s="34" t="s">
        <v>273</v>
      </c>
      <c r="C91" s="80">
        <v>42.296951034999999</v>
      </c>
      <c r="D91" s="9" t="str">
        <f>IF($B91="N/A","N/A",IF(C91&gt;70,"No",IF(C91&lt;40,"No","Yes")))</f>
        <v>Yes</v>
      </c>
      <c r="E91" s="8">
        <v>43.138517796999999</v>
      </c>
      <c r="F91" s="9" t="str">
        <f>IF($B91="N/A","N/A",IF(E91&gt;70,"No",IF(E91&lt;40,"No","Yes")))</f>
        <v>Yes</v>
      </c>
      <c r="G91" s="8">
        <v>46.211626549999998</v>
      </c>
      <c r="H91" s="9" t="str">
        <f>IF($B91="N/A","N/A",IF(G91&gt;70,"No",IF(G91&lt;40,"No","Yes")))</f>
        <v>Yes</v>
      </c>
      <c r="I91" s="10">
        <v>1.99</v>
      </c>
      <c r="J91" s="10">
        <v>7.1239999999999997</v>
      </c>
      <c r="K91" s="9" t="str">
        <f t="shared" si="18"/>
        <v>Yes</v>
      </c>
    </row>
    <row r="92" spans="1:11" x14ac:dyDescent="0.2">
      <c r="A92" s="81" t="s">
        <v>847</v>
      </c>
      <c r="B92" s="34" t="s">
        <v>274</v>
      </c>
      <c r="C92" s="80">
        <v>51.859854485</v>
      </c>
      <c r="D92" s="9" t="str">
        <f>IF($B92="N/A","N/A",IF(C92&gt;55,"No",IF(C92&lt;20,"No","Yes")))</f>
        <v>Yes</v>
      </c>
      <c r="E92" s="8">
        <v>50.694139190000001</v>
      </c>
      <c r="F92" s="9" t="str">
        <f>IF($B92="N/A","N/A",IF(E92&gt;55,"No",IF(E92&lt;20,"No","Yes")))</f>
        <v>Yes</v>
      </c>
      <c r="G92" s="8">
        <v>47.934910006999999</v>
      </c>
      <c r="H92" s="9" t="str">
        <f>IF($B92="N/A","N/A",IF(G92&gt;55,"No",IF(G92&lt;20,"No","Yes")))</f>
        <v>Yes</v>
      </c>
      <c r="I92" s="10">
        <v>-2.25</v>
      </c>
      <c r="J92" s="10">
        <v>-5.44</v>
      </c>
      <c r="K92" s="9" t="str">
        <f t="shared" si="18"/>
        <v>Yes</v>
      </c>
    </row>
    <row r="93" spans="1:11" x14ac:dyDescent="0.2">
      <c r="A93" s="81" t="s">
        <v>167</v>
      </c>
      <c r="B93" s="34" t="s">
        <v>250</v>
      </c>
      <c r="C93" s="80">
        <v>95.192397483999997</v>
      </c>
      <c r="D93" s="9" t="str">
        <f>IF($B93="N/A","N/A",IF(C93&gt;95,"Yes","No"))</f>
        <v>Yes</v>
      </c>
      <c r="E93" s="8">
        <v>95.480871809999996</v>
      </c>
      <c r="F93" s="9" t="str">
        <f>IF($B93="N/A","N/A",IF(E93&gt;95,"Yes","No"))</f>
        <v>Yes</v>
      </c>
      <c r="G93" s="8">
        <v>95.349569736999996</v>
      </c>
      <c r="H93" s="9" t="str">
        <f>IF($B93="N/A","N/A",IF(G93&gt;95,"Yes","No"))</f>
        <v>Yes</v>
      </c>
      <c r="I93" s="10">
        <v>0.30299999999999999</v>
      </c>
      <c r="J93" s="10">
        <v>-0.13800000000000001</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99.999793453999999</v>
      </c>
      <c r="D95" s="9" t="str">
        <f>IF($B95="N/A","N/A",IF(C95&gt;15,"No",IF(C95&lt;-15,"No","Yes")))</f>
        <v>N/A</v>
      </c>
      <c r="E95" s="8">
        <v>100</v>
      </c>
      <c r="F95" s="9" t="str">
        <f>IF($B95="N/A","N/A",IF(E95&gt;15,"No",IF(E95&lt;-15,"No","Yes")))</f>
        <v>N/A</v>
      </c>
      <c r="G95" s="8">
        <v>100</v>
      </c>
      <c r="H95" s="9" t="str">
        <f>IF($B95="N/A","N/A",IF(G95&gt;15,"No",IF(G95&lt;-15,"No","Yes")))</f>
        <v>N/A</v>
      </c>
      <c r="I95" s="10">
        <v>2.0000000000000001E-4</v>
      </c>
      <c r="J95" s="10">
        <v>0</v>
      </c>
      <c r="K95" s="9" t="str">
        <f t="shared" si="18"/>
        <v>Yes</v>
      </c>
    </row>
    <row r="96" spans="1:11" x14ac:dyDescent="0.2">
      <c r="A96" s="81" t="s">
        <v>905</v>
      </c>
      <c r="B96" s="34" t="s">
        <v>217</v>
      </c>
      <c r="C96" s="80">
        <v>99.999786525000005</v>
      </c>
      <c r="D96" s="9" t="str">
        <f>IF($B96="N/A","N/A",IF(C96&gt;15,"No",IF(C96&lt;-15,"No","Yes")))</f>
        <v>N/A</v>
      </c>
      <c r="E96" s="8">
        <v>100</v>
      </c>
      <c r="F96" s="9" t="str">
        <f>IF($B96="N/A","N/A",IF(E96&gt;15,"No",IF(E96&lt;-15,"No","Yes")))</f>
        <v>N/A</v>
      </c>
      <c r="G96" s="8">
        <v>100</v>
      </c>
      <c r="H96" s="9" t="str">
        <f>IF($B96="N/A","N/A",IF(G96&gt;15,"No",IF(G96&lt;-15,"No","Yes")))</f>
        <v>N/A</v>
      </c>
      <c r="I96" s="10">
        <v>2.0000000000000001E-4</v>
      </c>
      <c r="J96" s="10">
        <v>0</v>
      </c>
      <c r="K96" s="9" t="str">
        <f t="shared" si="18"/>
        <v>Yes</v>
      </c>
    </row>
    <row r="97" spans="1:11" x14ac:dyDescent="0.2">
      <c r="A97" s="81" t="s">
        <v>906</v>
      </c>
      <c r="B97" s="34" t="s">
        <v>217</v>
      </c>
      <c r="C97" s="80">
        <v>99.999747221999996</v>
      </c>
      <c r="D97" s="9" t="str">
        <f>IF($B97="N/A","N/A",IF(C97&gt;15,"No",IF(C97&lt;-15,"No","Yes")))</f>
        <v>N/A</v>
      </c>
      <c r="E97" s="8">
        <v>99.999839554999994</v>
      </c>
      <c r="F97" s="9" t="str">
        <f>IF($B97="N/A","N/A",IF(E97&gt;15,"No",IF(E97&lt;-15,"No","Yes")))</f>
        <v>N/A</v>
      </c>
      <c r="G97" s="8">
        <v>99.994355569999996</v>
      </c>
      <c r="H97" s="9" t="str">
        <f>IF($B97="N/A","N/A",IF(G97&gt;15,"No",IF(G97&lt;-15,"No","Yes")))</f>
        <v>N/A</v>
      </c>
      <c r="I97" s="10">
        <v>1E-4</v>
      </c>
      <c r="J97" s="10">
        <v>-5.0000000000000001E-3</v>
      </c>
      <c r="K97" s="9" t="str">
        <f t="shared" si="18"/>
        <v>Yes</v>
      </c>
    </row>
    <row r="98" spans="1:11" x14ac:dyDescent="0.2">
      <c r="A98" s="81" t="s">
        <v>43</v>
      </c>
      <c r="B98" s="34" t="s">
        <v>227</v>
      </c>
      <c r="C98" s="80">
        <v>96.143597139999997</v>
      </c>
      <c r="D98" s="9" t="str">
        <f>IF($B98="N/A","N/A",IF(C98&gt;100,"No",IF(C98&lt;98,"No","Yes")))</f>
        <v>No</v>
      </c>
      <c r="E98" s="8">
        <v>96.073813748999996</v>
      </c>
      <c r="F98" s="9" t="str">
        <f>IF($B98="N/A","N/A",IF(E98&gt;100,"No",IF(E98&lt;98,"No","Yes")))</f>
        <v>No</v>
      </c>
      <c r="G98" s="8">
        <v>95.880932193999996</v>
      </c>
      <c r="H98" s="9" t="str">
        <f>IF($B98="N/A","N/A",IF(G98&gt;100,"No",IF(G98&lt;98,"No","Yes")))</f>
        <v>No</v>
      </c>
      <c r="I98" s="10">
        <v>-7.2999999999999995E-2</v>
      </c>
      <c r="J98" s="10">
        <v>-0.20100000000000001</v>
      </c>
      <c r="K98" s="9" t="str">
        <f t="shared" si="18"/>
        <v>Yes</v>
      </c>
    </row>
    <row r="99" spans="1:11" x14ac:dyDescent="0.2">
      <c r="A99" s="81" t="s">
        <v>44</v>
      </c>
      <c r="B99" s="34" t="s">
        <v>217</v>
      </c>
      <c r="C99" s="80">
        <v>39.832870909999997</v>
      </c>
      <c r="D99" s="9" t="str">
        <f>IF($B99="N/A","N/A",IF(C99&gt;15,"No",IF(C99&lt;-15,"No","Yes")))</f>
        <v>N/A</v>
      </c>
      <c r="E99" s="8">
        <v>39.772092729000001</v>
      </c>
      <c r="F99" s="9" t="str">
        <f>IF($B99="N/A","N/A",IF(E99&gt;15,"No",IF(E99&lt;-15,"No","Yes")))</f>
        <v>N/A</v>
      </c>
      <c r="G99" s="8">
        <v>40.792833659000003</v>
      </c>
      <c r="H99" s="9" t="str">
        <f>IF($B99="N/A","N/A",IF(G99&gt;15,"No",IF(G99&lt;-15,"No","Yes")))</f>
        <v>N/A</v>
      </c>
      <c r="I99" s="10">
        <v>-0.153</v>
      </c>
      <c r="J99" s="10">
        <v>2.5659999999999998</v>
      </c>
      <c r="K99" s="9" t="str">
        <f t="shared" si="18"/>
        <v>Yes</v>
      </c>
    </row>
    <row r="100" spans="1:11" x14ac:dyDescent="0.2">
      <c r="A100" s="81" t="s">
        <v>45</v>
      </c>
      <c r="B100" s="34" t="s">
        <v>217</v>
      </c>
      <c r="C100" s="80">
        <v>60.167129090000003</v>
      </c>
      <c r="D100" s="9" t="str">
        <f>IF($B100="N/A","N/A",IF(C100&gt;15,"No",IF(C100&lt;-15,"No","Yes")))</f>
        <v>N/A</v>
      </c>
      <c r="E100" s="8">
        <v>60.227907270999999</v>
      </c>
      <c r="F100" s="9" t="str">
        <f>IF($B100="N/A","N/A",IF(E100&gt;15,"No",IF(E100&lt;-15,"No","Yes")))</f>
        <v>N/A</v>
      </c>
      <c r="G100" s="8">
        <v>59.207166340999997</v>
      </c>
      <c r="H100" s="9" t="str">
        <f>IF($B100="N/A","N/A",IF(G100&gt;15,"No",IF(G100&lt;-15,"No","Yes")))</f>
        <v>N/A</v>
      </c>
      <c r="I100" s="10">
        <v>0.10100000000000001</v>
      </c>
      <c r="J100" s="10">
        <v>-1.69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99.996272857999998</v>
      </c>
      <c r="D104" s="9" t="str">
        <f>IF($B104="N/A","N/A",IF(C104&gt;100,"No",IF(C104&lt;98,"No","Yes")))</f>
        <v>Yes</v>
      </c>
      <c r="E104" s="8">
        <v>99.988557227000001</v>
      </c>
      <c r="F104" s="9" t="str">
        <f>IF($B104="N/A","N/A",IF(E104&gt;100,"No",IF(E104&lt;98,"No","Yes")))</f>
        <v>Yes</v>
      </c>
      <c r="G104" s="8">
        <v>99.991126946999998</v>
      </c>
      <c r="H104" s="9" t="str">
        <f>IF($B104="N/A","N/A",IF(G104&gt;100,"No",IF(G104&lt;98,"No","Yes")))</f>
        <v>Yes</v>
      </c>
      <c r="I104" s="10">
        <v>-8.0000000000000002E-3</v>
      </c>
      <c r="J104" s="10">
        <v>2.5999999999999999E-3</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99.999694723999994</v>
      </c>
      <c r="D106" s="9" t="str">
        <f>IF($B106="N/A","N/A",IF(C106&gt;15,"No",IF(C106&lt;-15,"No","Yes")))</f>
        <v>N/A</v>
      </c>
      <c r="E106" s="8">
        <v>100</v>
      </c>
      <c r="F106" s="9" t="str">
        <f>IF($B106="N/A","N/A",IF(E106&gt;15,"No",IF(E106&lt;-15,"No","Yes")))</f>
        <v>N/A</v>
      </c>
      <c r="G106" s="8">
        <v>100</v>
      </c>
      <c r="H106" s="9" t="str">
        <f>IF($B106="N/A","N/A",IF(G106&gt;15,"No",IF(G106&lt;-15,"No","Yes")))</f>
        <v>N/A</v>
      </c>
      <c r="I106" s="10">
        <v>2.9999999999999997E-4</v>
      </c>
      <c r="J106" s="10">
        <v>0</v>
      </c>
      <c r="K106" s="9" t="str">
        <f>IF(J106="Div by 0", "N/A", IF(J106="N/A","N/A", IF(J106&gt;30, "No", IF(J106&lt;-30, "No", "Yes"))))</f>
        <v>Yes</v>
      </c>
    </row>
    <row r="107" spans="1:11" x14ac:dyDescent="0.2">
      <c r="A107" s="81" t="s">
        <v>907</v>
      </c>
      <c r="B107" s="34" t="s">
        <v>217</v>
      </c>
      <c r="C107" s="90">
        <v>75.581648545999997</v>
      </c>
      <c r="D107" s="9" t="str">
        <f t="shared" ref="D107:D130" si="19">IF($B107="N/A","N/A",IF(C107&gt;15,"No",IF(C107&lt;-15,"No","Yes")))</f>
        <v>N/A</v>
      </c>
      <c r="E107" s="9">
        <v>73.331561749000002</v>
      </c>
      <c r="F107" s="9" t="str">
        <f t="shared" ref="F107:F130" si="20">IF($B107="N/A","N/A",IF(E107&gt;15,"No",IF(E107&lt;-15,"No","Yes")))</f>
        <v>N/A</v>
      </c>
      <c r="G107" s="8">
        <v>69.788501912000001</v>
      </c>
      <c r="H107" s="9" t="str">
        <f t="shared" ref="H107:H130" si="21">IF($B107="N/A","N/A",IF(G107&gt;15,"No",IF(G107&lt;-15,"No","Yes")))</f>
        <v>N/A</v>
      </c>
      <c r="I107" s="10">
        <v>-2.98</v>
      </c>
      <c r="J107" s="10">
        <v>-4.83</v>
      </c>
      <c r="K107" s="9" t="str">
        <f t="shared" ref="K107:K130" si="22">IF(J107="Div by 0", "N/A", IF(J107="N/A","N/A", IF(J107&gt;30, "No", IF(J107&lt;-30, "No", "Yes"))))</f>
        <v>Yes</v>
      </c>
    </row>
    <row r="108" spans="1:11" x14ac:dyDescent="0.2">
      <c r="A108" s="81" t="s">
        <v>908</v>
      </c>
      <c r="B108" s="34" t="s">
        <v>217</v>
      </c>
      <c r="C108" s="90">
        <v>16.779629029999999</v>
      </c>
      <c r="D108" s="34" t="s">
        <v>217</v>
      </c>
      <c r="E108" s="9">
        <v>16.859493198999999</v>
      </c>
      <c r="F108" s="34" t="s">
        <v>217</v>
      </c>
      <c r="G108" s="8">
        <v>18.322996613000001</v>
      </c>
      <c r="H108" s="34" t="s">
        <v>217</v>
      </c>
      <c r="I108" s="10">
        <v>0.47599999999999998</v>
      </c>
      <c r="J108" s="10">
        <v>8.6809999999999992</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5.2633112354999998</v>
      </c>
      <c r="D112" s="9" t="str">
        <f t="shared" si="19"/>
        <v>N/A</v>
      </c>
      <c r="E112" s="9">
        <v>5.6671980093999998</v>
      </c>
      <c r="F112" s="9" t="str">
        <f t="shared" si="20"/>
        <v>N/A</v>
      </c>
      <c r="G112" s="8">
        <v>6.3686541458999999</v>
      </c>
      <c r="H112" s="9" t="str">
        <f t="shared" si="21"/>
        <v>N/A</v>
      </c>
      <c r="I112" s="10">
        <v>7.6740000000000004</v>
      </c>
      <c r="J112" s="10">
        <v>12.38</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5.2518638899999998E-2</v>
      </c>
      <c r="D114" s="9" t="str">
        <f t="shared" si="19"/>
        <v>N/A</v>
      </c>
      <c r="E114" s="9">
        <v>4.0076665099999999E-2</v>
      </c>
      <c r="F114" s="9" t="str">
        <f t="shared" si="20"/>
        <v>N/A</v>
      </c>
      <c r="G114" s="8">
        <v>3.0769544900000001E-2</v>
      </c>
      <c r="H114" s="9" t="str">
        <f t="shared" si="21"/>
        <v>N/A</v>
      </c>
      <c r="I114" s="10">
        <v>-23.7</v>
      </c>
      <c r="J114" s="10">
        <v>-23.2</v>
      </c>
      <c r="K114" s="9" t="str">
        <f t="shared" si="22"/>
        <v>Yes</v>
      </c>
    </row>
    <row r="115" spans="1:11" x14ac:dyDescent="0.2">
      <c r="A115" s="81" t="s">
        <v>915</v>
      </c>
      <c r="B115" s="34" t="s">
        <v>217</v>
      </c>
      <c r="C115" s="90">
        <v>0.3227814463</v>
      </c>
      <c r="D115" s="9" t="str">
        <f t="shared" si="19"/>
        <v>N/A</v>
      </c>
      <c r="E115" s="9">
        <v>0.27167211470000002</v>
      </c>
      <c r="F115" s="9" t="str">
        <f t="shared" si="20"/>
        <v>N/A</v>
      </c>
      <c r="G115" s="8">
        <v>0.21207653600000001</v>
      </c>
      <c r="H115" s="9" t="str">
        <f t="shared" si="21"/>
        <v>N/A</v>
      </c>
      <c r="I115" s="10">
        <v>-15.8</v>
      </c>
      <c r="J115" s="10">
        <v>-21.9</v>
      </c>
      <c r="K115" s="9" t="str">
        <f t="shared" si="22"/>
        <v>Yes</v>
      </c>
    </row>
    <row r="116" spans="1:11" x14ac:dyDescent="0.2">
      <c r="A116" s="81" t="s">
        <v>916</v>
      </c>
      <c r="B116" s="34" t="s">
        <v>217</v>
      </c>
      <c r="C116" s="90">
        <v>5.0481652774999999</v>
      </c>
      <c r="D116" s="9" t="str">
        <f t="shared" si="19"/>
        <v>N/A</v>
      </c>
      <c r="E116" s="9">
        <v>4.9071567189999996</v>
      </c>
      <c r="F116" s="9" t="str">
        <f t="shared" si="20"/>
        <v>N/A</v>
      </c>
      <c r="G116" s="8">
        <v>5.2275123479000003</v>
      </c>
      <c r="H116" s="9" t="str">
        <f t="shared" si="21"/>
        <v>N/A</v>
      </c>
      <c r="I116" s="10">
        <v>-2.79</v>
      </c>
      <c r="J116" s="10">
        <v>6.5279999999999996</v>
      </c>
      <c r="K116" s="9" t="str">
        <f t="shared" si="22"/>
        <v>Yes</v>
      </c>
    </row>
    <row r="117" spans="1:11" x14ac:dyDescent="0.2">
      <c r="A117" s="81" t="s">
        <v>917</v>
      </c>
      <c r="B117" s="34" t="s">
        <v>217</v>
      </c>
      <c r="C117" s="90">
        <v>3.0022376136000002</v>
      </c>
      <c r="D117" s="9" t="str">
        <f t="shared" si="19"/>
        <v>N/A</v>
      </c>
      <c r="E117" s="9">
        <v>2.8513529176999999</v>
      </c>
      <c r="F117" s="9" t="str">
        <f t="shared" si="20"/>
        <v>N/A</v>
      </c>
      <c r="G117" s="8">
        <v>2.9444169803000002</v>
      </c>
      <c r="H117" s="9" t="str">
        <f t="shared" si="21"/>
        <v>N/A</v>
      </c>
      <c r="I117" s="10">
        <v>-5.03</v>
      </c>
      <c r="J117" s="10">
        <v>3.2639999999999998</v>
      </c>
      <c r="K117" s="9" t="str">
        <f t="shared" si="22"/>
        <v>Yes</v>
      </c>
    </row>
    <row r="118" spans="1:11" x14ac:dyDescent="0.2">
      <c r="A118" s="81" t="s">
        <v>918</v>
      </c>
      <c r="B118" s="34" t="s">
        <v>217</v>
      </c>
      <c r="C118" s="90">
        <v>3.0906148181000002</v>
      </c>
      <c r="D118" s="9" t="str">
        <f t="shared" si="19"/>
        <v>N/A</v>
      </c>
      <c r="E118" s="9">
        <v>3.1220367726</v>
      </c>
      <c r="F118" s="9" t="str">
        <f t="shared" si="20"/>
        <v>N/A</v>
      </c>
      <c r="G118" s="8">
        <v>3.5395670583999999</v>
      </c>
      <c r="H118" s="9" t="str">
        <f t="shared" si="21"/>
        <v>N/A</v>
      </c>
      <c r="I118" s="10">
        <v>1.0169999999999999</v>
      </c>
      <c r="J118" s="10">
        <v>13.37</v>
      </c>
      <c r="K118" s="9" t="str">
        <f t="shared" si="22"/>
        <v>Yes</v>
      </c>
    </row>
    <row r="119" spans="1:11" x14ac:dyDescent="0.2">
      <c r="A119" s="81" t="s">
        <v>919</v>
      </c>
      <c r="B119" s="34" t="s">
        <v>217</v>
      </c>
      <c r="C119" s="90">
        <v>7.638722424</v>
      </c>
      <c r="D119" s="9" t="str">
        <f t="shared" si="19"/>
        <v>N/A</v>
      </c>
      <c r="E119" s="9">
        <v>9.8089450521000003</v>
      </c>
      <c r="F119" s="9" t="str">
        <f t="shared" si="20"/>
        <v>N/A</v>
      </c>
      <c r="G119" s="8">
        <v>11.888501475</v>
      </c>
      <c r="H119" s="9" t="str">
        <f t="shared" si="21"/>
        <v>N/A</v>
      </c>
      <c r="I119" s="10">
        <v>28.41</v>
      </c>
      <c r="J119" s="10">
        <v>21.2</v>
      </c>
      <c r="K119" s="9" t="str">
        <f t="shared" si="22"/>
        <v>Yes</v>
      </c>
    </row>
    <row r="120" spans="1:11" x14ac:dyDescent="0.2">
      <c r="A120" s="81" t="s">
        <v>920</v>
      </c>
      <c r="B120" s="34" t="s">
        <v>217</v>
      </c>
      <c r="C120" s="90">
        <v>6.0306312705999998</v>
      </c>
      <c r="D120" s="9" t="str">
        <f t="shared" si="19"/>
        <v>N/A</v>
      </c>
      <c r="E120" s="9">
        <v>7.1232075872999996</v>
      </c>
      <c r="F120" s="9" t="str">
        <f t="shared" si="20"/>
        <v>N/A</v>
      </c>
      <c r="G120" s="8">
        <v>9.1595004736999996</v>
      </c>
      <c r="H120" s="9" t="str">
        <f t="shared" si="21"/>
        <v>N/A</v>
      </c>
      <c r="I120" s="10">
        <v>18.12</v>
      </c>
      <c r="J120" s="10">
        <v>28.59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0.15253887020000001</v>
      </c>
      <c r="D123" s="9" t="str">
        <f t="shared" si="19"/>
        <v>N/A</v>
      </c>
      <c r="E123" s="9">
        <v>1.3287972044</v>
      </c>
      <c r="F123" s="9" t="str">
        <f t="shared" si="20"/>
        <v>N/A</v>
      </c>
      <c r="G123" s="8">
        <v>1.4034606745</v>
      </c>
      <c r="H123" s="9" t="str">
        <f t="shared" si="21"/>
        <v>N/A</v>
      </c>
      <c r="I123" s="10">
        <v>771.1</v>
      </c>
      <c r="J123" s="10">
        <v>5.6189999999999998</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1.2608441314000001</v>
      </c>
      <c r="D125" s="9" t="str">
        <f t="shared" si="19"/>
        <v>N/A</v>
      </c>
      <c r="E125" s="9">
        <v>1.1174238342</v>
      </c>
      <c r="F125" s="9" t="str">
        <f t="shared" si="20"/>
        <v>N/A</v>
      </c>
      <c r="G125" s="8">
        <v>1.068680249</v>
      </c>
      <c r="H125" s="9" t="str">
        <f t="shared" si="21"/>
        <v>N/A</v>
      </c>
      <c r="I125" s="10">
        <v>-11.4</v>
      </c>
      <c r="J125" s="10">
        <v>-4.3600000000000003</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0.19470815189999999</v>
      </c>
      <c r="D130" s="9" t="str">
        <f t="shared" si="19"/>
        <v>N/A</v>
      </c>
      <c r="E130" s="9">
        <v>0.23951642610000001</v>
      </c>
      <c r="F130" s="9" t="str">
        <f t="shared" si="20"/>
        <v>N/A</v>
      </c>
      <c r="G130" s="8">
        <v>0.25686007729999999</v>
      </c>
      <c r="H130" s="9" t="str">
        <f t="shared" si="21"/>
        <v>N/A</v>
      </c>
      <c r="I130" s="10">
        <v>23.01</v>
      </c>
      <c r="J130" s="10">
        <v>7.2409999999999997</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1768419</v>
      </c>
      <c r="D6" s="9" t="str">
        <f>IF($B6="N/A","N/A",IF(C6&gt;15,"No",IF(C6&lt;-15,"No","Yes")))</f>
        <v>N/A</v>
      </c>
      <c r="E6" s="35">
        <v>2109844</v>
      </c>
      <c r="F6" s="9" t="str">
        <f>IF($B6="N/A","N/A",IF(E6&gt;15,"No",IF(E6&lt;-15,"No","Yes")))</f>
        <v>N/A</v>
      </c>
      <c r="G6" s="35">
        <v>2096239</v>
      </c>
      <c r="H6" s="9" t="str">
        <f>IF($B6="N/A","N/A",IF(G6&gt;15,"No",IF(G6&lt;-15,"No","Yes")))</f>
        <v>N/A</v>
      </c>
      <c r="I6" s="10">
        <v>19.309999999999999</v>
      </c>
      <c r="J6" s="10">
        <v>-0.64500000000000002</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48.390459501000002</v>
      </c>
      <c r="D9" s="9" t="str">
        <f t="shared" ref="D9:D17" si="1">IF($B9="N/A","N/A",IF(C9&gt;15,"No",IF(C9&lt;-15,"No","Yes")))</f>
        <v>N/A</v>
      </c>
      <c r="E9" s="36">
        <v>130.21622024999999</v>
      </c>
      <c r="F9" s="9" t="str">
        <f>IF($B9="N/A","N/A",IF(E9&gt;15,"No",IF(E9&lt;-15,"No","Yes")))</f>
        <v>N/A</v>
      </c>
      <c r="G9" s="36">
        <v>132.00087156000001</v>
      </c>
      <c r="H9" s="9" t="str">
        <f>IF($B9="N/A","N/A",IF(G9&gt;15,"No",IF(G9&lt;-15,"No","Yes")))</f>
        <v>N/A</v>
      </c>
      <c r="I9" s="10">
        <v>169.1</v>
      </c>
      <c r="J9" s="10">
        <v>1.371</v>
      </c>
      <c r="K9" s="9" t="str">
        <f t="shared" si="0"/>
        <v>Yes</v>
      </c>
    </row>
    <row r="10" spans="1:11" x14ac:dyDescent="0.2">
      <c r="A10" s="81" t="s">
        <v>16</v>
      </c>
      <c r="B10" s="34" t="s">
        <v>217</v>
      </c>
      <c r="C10" s="80">
        <v>10.296711355999999</v>
      </c>
      <c r="D10" s="9" t="str">
        <f t="shared" si="1"/>
        <v>N/A</v>
      </c>
      <c r="E10" s="8">
        <v>28.040272172000002</v>
      </c>
      <c r="F10" s="9" t="str">
        <f>IF($B10="N/A","N/A",IF(E10&gt;15,"No",IF(E10&lt;-15,"No","Yes")))</f>
        <v>N/A</v>
      </c>
      <c r="G10" s="8">
        <v>29.811390781</v>
      </c>
      <c r="H10" s="9" t="str">
        <f>IF($B10="N/A","N/A",IF(G10&gt;15,"No",IF(G10&lt;-15,"No","Yes")))</f>
        <v>N/A</v>
      </c>
      <c r="I10" s="10">
        <v>172.3</v>
      </c>
      <c r="J10" s="10">
        <v>6.3159999999999998</v>
      </c>
      <c r="K10" s="9" t="str">
        <f t="shared" si="0"/>
        <v>Yes</v>
      </c>
    </row>
    <row r="11" spans="1:11" x14ac:dyDescent="0.2">
      <c r="A11" s="81" t="s">
        <v>36</v>
      </c>
      <c r="B11" s="34" t="s">
        <v>217</v>
      </c>
      <c r="C11" s="80">
        <v>35.604460967000001</v>
      </c>
      <c r="D11" s="9" t="str">
        <f t="shared" si="1"/>
        <v>N/A</v>
      </c>
      <c r="E11" s="8">
        <v>44.676947488000003</v>
      </c>
      <c r="F11" s="9" t="str">
        <f>IF($B11="N/A","N/A",IF(E11&gt;15,"No",IF(E11&lt;-15,"No","Yes")))</f>
        <v>N/A</v>
      </c>
      <c r="G11" s="8">
        <v>44.057665958000001</v>
      </c>
      <c r="H11" s="9" t="str">
        <f>IF($B11="N/A","N/A",IF(G11&gt;15,"No",IF(G11&lt;-15,"No","Yes")))</f>
        <v>N/A</v>
      </c>
      <c r="I11" s="10">
        <v>25.48</v>
      </c>
      <c r="J11" s="10">
        <v>-1.39</v>
      </c>
      <c r="K11" s="9" t="str">
        <f t="shared" si="0"/>
        <v>Yes</v>
      </c>
    </row>
    <row r="12" spans="1:11" x14ac:dyDescent="0.2">
      <c r="A12" s="81" t="s">
        <v>37</v>
      </c>
      <c r="B12" s="34" t="s">
        <v>217</v>
      </c>
      <c r="C12" s="80">
        <v>100</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9.2960945610000003</v>
      </c>
      <c r="D13" s="9" t="str">
        <f t="shared" si="1"/>
        <v>N/A</v>
      </c>
      <c r="E13" s="8">
        <v>27.205253934000002</v>
      </c>
      <c r="F13" s="9" t="str">
        <f>IF($B13="N/A","N/A",IF(E13&gt;15,"No",IF(E13&lt;-15,"No","Yes")))</f>
        <v>N/A</v>
      </c>
      <c r="G13" s="8">
        <v>29.092352323</v>
      </c>
      <c r="H13" s="9" t="str">
        <f>IF($B13="N/A","N/A",IF(G13&gt;15,"No",IF(G13&lt;-15,"No","Yes")))</f>
        <v>N/A</v>
      </c>
      <c r="I13" s="10">
        <v>192.7</v>
      </c>
      <c r="J13" s="10">
        <v>6.9370000000000003</v>
      </c>
      <c r="K13" s="9" t="str">
        <f t="shared" si="0"/>
        <v>Yes</v>
      </c>
    </row>
    <row r="14" spans="1:11" x14ac:dyDescent="0.2">
      <c r="A14" s="81" t="s">
        <v>676</v>
      </c>
      <c r="B14" s="34" t="s">
        <v>217</v>
      </c>
      <c r="C14" s="80">
        <v>24.588007705999999</v>
      </c>
      <c r="D14" s="9" t="str">
        <f t="shared" si="1"/>
        <v>N/A</v>
      </c>
      <c r="E14" s="8">
        <v>19.176725862000001</v>
      </c>
      <c r="F14" s="9" t="str">
        <f t="shared" ref="F14:F33" si="2">IF($B14="N/A","N/A",IF(E14&gt;15,"No",IF(E14&lt;-15,"No","Yes")))</f>
        <v>N/A</v>
      </c>
      <c r="G14" s="8">
        <v>18.497938451</v>
      </c>
      <c r="H14" s="9" t="str">
        <f t="shared" ref="H14:H33" si="3">IF($B14="N/A","N/A",IF(G14&gt;15,"No",IF(G14&lt;-15,"No","Yes")))</f>
        <v>N/A</v>
      </c>
      <c r="I14" s="10">
        <v>-22</v>
      </c>
      <c r="J14" s="10">
        <v>-3.54</v>
      </c>
      <c r="K14" s="9" t="str">
        <f t="shared" ref="K14:K30" si="4">IF(J14="Div by 0", "N/A", IF(J14="N/A","N/A", IF(J14&gt;30, "No", IF(J14&lt;-30, "No", "Yes"))))</f>
        <v>Yes</v>
      </c>
    </row>
    <row r="15" spans="1:11" x14ac:dyDescent="0.2">
      <c r="A15" s="81" t="s">
        <v>677</v>
      </c>
      <c r="B15" s="34" t="s">
        <v>217</v>
      </c>
      <c r="C15" s="80">
        <v>3.0320303050000001</v>
      </c>
      <c r="D15" s="9" t="str">
        <f t="shared" si="1"/>
        <v>N/A</v>
      </c>
      <c r="E15" s="8">
        <v>2.4461050201000001</v>
      </c>
      <c r="F15" s="9" t="str">
        <f t="shared" si="2"/>
        <v>N/A</v>
      </c>
      <c r="G15" s="8">
        <v>2.3208231503999999</v>
      </c>
      <c r="H15" s="9" t="str">
        <f t="shared" si="3"/>
        <v>N/A</v>
      </c>
      <c r="I15" s="10">
        <v>-19.3</v>
      </c>
      <c r="J15" s="10">
        <v>-5.12</v>
      </c>
      <c r="K15" s="9" t="str">
        <f t="shared" si="4"/>
        <v>Yes</v>
      </c>
    </row>
    <row r="16" spans="1:11" x14ac:dyDescent="0.2">
      <c r="A16" s="81" t="s">
        <v>380</v>
      </c>
      <c r="B16" s="34" t="s">
        <v>217</v>
      </c>
      <c r="C16" s="80">
        <v>3.8028317949999999</v>
      </c>
      <c r="D16" s="9" t="str">
        <f t="shared" si="1"/>
        <v>N/A</v>
      </c>
      <c r="E16" s="8">
        <v>4.7792633010000003</v>
      </c>
      <c r="F16" s="9" t="str">
        <f t="shared" si="2"/>
        <v>N/A</v>
      </c>
      <c r="G16" s="8">
        <v>4.8047002273999997</v>
      </c>
      <c r="H16" s="9" t="str">
        <f t="shared" si="3"/>
        <v>N/A</v>
      </c>
      <c r="I16" s="10">
        <v>25.68</v>
      </c>
      <c r="J16" s="10">
        <v>0.53220000000000001</v>
      </c>
      <c r="K16" s="9" t="str">
        <f t="shared" si="4"/>
        <v>Yes</v>
      </c>
    </row>
    <row r="17" spans="1:11" x14ac:dyDescent="0.2">
      <c r="A17" s="81" t="s">
        <v>381</v>
      </c>
      <c r="B17" s="34" t="s">
        <v>217</v>
      </c>
      <c r="C17" s="80">
        <v>21.686828744</v>
      </c>
      <c r="D17" s="9" t="str">
        <f t="shared" si="1"/>
        <v>N/A</v>
      </c>
      <c r="E17" s="8">
        <v>29.275387185</v>
      </c>
      <c r="F17" s="9" t="str">
        <f t="shared" si="2"/>
        <v>N/A</v>
      </c>
      <c r="G17" s="8">
        <v>33.699210825000002</v>
      </c>
      <c r="H17" s="9" t="str">
        <f t="shared" si="3"/>
        <v>N/A</v>
      </c>
      <c r="I17" s="10">
        <v>34.99</v>
      </c>
      <c r="J17" s="10">
        <v>15.11</v>
      </c>
      <c r="K17" s="9" t="str">
        <f t="shared" si="4"/>
        <v>Yes</v>
      </c>
    </row>
    <row r="18" spans="1:11" x14ac:dyDescent="0.2">
      <c r="A18" s="81" t="s">
        <v>382</v>
      </c>
      <c r="B18" s="34" t="s">
        <v>217</v>
      </c>
      <c r="C18" s="80">
        <v>1.6964310000000001E-4</v>
      </c>
      <c r="D18" s="9" t="str">
        <f t="shared" ref="D18:D33" si="5">IF($B18="N/A","N/A",IF(C18&gt;15,"No",IF(C18&lt;-15,"No","Yes")))</f>
        <v>N/A</v>
      </c>
      <c r="E18" s="8">
        <v>0</v>
      </c>
      <c r="F18" s="9" t="str">
        <f t="shared" si="2"/>
        <v>N/A</v>
      </c>
      <c r="G18" s="8">
        <v>0</v>
      </c>
      <c r="H18" s="9" t="str">
        <f t="shared" si="3"/>
        <v>N/A</v>
      </c>
      <c r="I18" s="10">
        <v>-100</v>
      </c>
      <c r="J18" s="10" t="s">
        <v>1743</v>
      </c>
      <c r="K18" s="9" t="str">
        <f t="shared" si="4"/>
        <v>N/A</v>
      </c>
    </row>
    <row r="19" spans="1:11" x14ac:dyDescent="0.2">
      <c r="A19" s="81" t="s">
        <v>383</v>
      </c>
      <c r="B19" s="34" t="s">
        <v>217</v>
      </c>
      <c r="C19" s="80">
        <v>25.284279347999998</v>
      </c>
      <c r="D19" s="9" t="str">
        <f t="shared" si="5"/>
        <v>N/A</v>
      </c>
      <c r="E19" s="8">
        <v>20.939273235000002</v>
      </c>
      <c r="F19" s="9" t="str">
        <f t="shared" si="2"/>
        <v>N/A</v>
      </c>
      <c r="G19" s="8">
        <v>17.087126039000001</v>
      </c>
      <c r="H19" s="9" t="str">
        <f t="shared" si="3"/>
        <v>N/A</v>
      </c>
      <c r="I19" s="10">
        <v>-17.2</v>
      </c>
      <c r="J19" s="10">
        <v>-18.399999999999999</v>
      </c>
      <c r="K19" s="9" t="str">
        <f t="shared" si="4"/>
        <v>Yes</v>
      </c>
    </row>
    <row r="20" spans="1:11" x14ac:dyDescent="0.2">
      <c r="A20" s="81" t="s">
        <v>385</v>
      </c>
      <c r="B20" s="34" t="s">
        <v>217</v>
      </c>
      <c r="C20" s="80">
        <v>20.105698931999999</v>
      </c>
      <c r="D20" s="9" t="str">
        <f t="shared" si="5"/>
        <v>N/A</v>
      </c>
      <c r="E20" s="8">
        <v>16.844231137000001</v>
      </c>
      <c r="F20" s="9" t="str">
        <f t="shared" si="2"/>
        <v>N/A</v>
      </c>
      <c r="G20" s="8">
        <v>18.620968314999999</v>
      </c>
      <c r="H20" s="9" t="str">
        <f t="shared" si="3"/>
        <v>N/A</v>
      </c>
      <c r="I20" s="10">
        <v>-16.2</v>
      </c>
      <c r="J20" s="10">
        <v>10.55</v>
      </c>
      <c r="K20" s="9" t="str">
        <f t="shared" si="4"/>
        <v>Yes</v>
      </c>
    </row>
    <row r="21" spans="1:11" x14ac:dyDescent="0.2">
      <c r="A21" s="81" t="s">
        <v>386</v>
      </c>
      <c r="B21" s="34" t="s">
        <v>217</v>
      </c>
      <c r="C21" s="80">
        <v>0.75723004559999996</v>
      </c>
      <c r="D21" s="9" t="str">
        <f t="shared" si="5"/>
        <v>N/A</v>
      </c>
      <c r="E21" s="8">
        <v>5.3106296010999996</v>
      </c>
      <c r="F21" s="9" t="str">
        <f t="shared" si="2"/>
        <v>N/A</v>
      </c>
      <c r="G21" s="8">
        <v>3.8536159283</v>
      </c>
      <c r="H21" s="9" t="str">
        <f t="shared" si="3"/>
        <v>N/A</v>
      </c>
      <c r="I21" s="10">
        <v>601.29999999999995</v>
      </c>
      <c r="J21" s="10">
        <v>-27.4</v>
      </c>
      <c r="K21" s="9" t="str">
        <f t="shared" si="4"/>
        <v>Yes</v>
      </c>
    </row>
    <row r="22" spans="1:11" x14ac:dyDescent="0.2">
      <c r="A22" s="81" t="s">
        <v>387</v>
      </c>
      <c r="B22" s="34" t="s">
        <v>217</v>
      </c>
      <c r="C22" s="80">
        <v>0.1122471541</v>
      </c>
      <c r="D22" s="9" t="str">
        <f t="shared" si="5"/>
        <v>N/A</v>
      </c>
      <c r="E22" s="8">
        <v>6.3606598400000006E-2</v>
      </c>
      <c r="F22" s="9" t="str">
        <f t="shared" si="2"/>
        <v>N/A</v>
      </c>
      <c r="G22" s="8">
        <v>7.3560314399999993E-2</v>
      </c>
      <c r="H22" s="9" t="str">
        <f t="shared" si="3"/>
        <v>N/A</v>
      </c>
      <c r="I22" s="10">
        <v>-43.3</v>
      </c>
      <c r="J22" s="10">
        <v>15.65</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1.0178583000000001E-3</v>
      </c>
      <c r="D24" s="9" t="str">
        <f t="shared" si="5"/>
        <v>N/A</v>
      </c>
      <c r="E24" s="8">
        <v>1.2797155E-3</v>
      </c>
      <c r="F24" s="9" t="str">
        <f t="shared" si="2"/>
        <v>N/A</v>
      </c>
      <c r="G24" s="8">
        <v>8.109762E-4</v>
      </c>
      <c r="H24" s="9" t="str">
        <f t="shared" si="3"/>
        <v>N/A</v>
      </c>
      <c r="I24" s="10">
        <v>25.73</v>
      </c>
      <c r="J24" s="10">
        <v>-36.6</v>
      </c>
      <c r="K24" s="9" t="str">
        <f t="shared" si="4"/>
        <v>No</v>
      </c>
    </row>
    <row r="25" spans="1:11" x14ac:dyDescent="0.2">
      <c r="A25" s="81" t="s">
        <v>392</v>
      </c>
      <c r="B25" s="34" t="s">
        <v>217</v>
      </c>
      <c r="C25" s="80">
        <v>1.90000221E-2</v>
      </c>
      <c r="D25" s="9" t="str">
        <f t="shared" si="5"/>
        <v>N/A</v>
      </c>
      <c r="E25" s="8">
        <v>4.1235276199999997E-2</v>
      </c>
      <c r="F25" s="9" t="str">
        <f t="shared" si="2"/>
        <v>N/A</v>
      </c>
      <c r="G25" s="8">
        <v>5.1997887600000001E-2</v>
      </c>
      <c r="H25" s="9" t="str">
        <f t="shared" si="3"/>
        <v>N/A</v>
      </c>
      <c r="I25" s="10">
        <v>117</v>
      </c>
      <c r="J25" s="10">
        <v>26.1</v>
      </c>
      <c r="K25" s="9" t="str">
        <f t="shared" si="4"/>
        <v>Yes</v>
      </c>
    </row>
    <row r="26" spans="1:11" x14ac:dyDescent="0.2">
      <c r="A26" s="81" t="s">
        <v>393</v>
      </c>
      <c r="B26" s="34" t="s">
        <v>217</v>
      </c>
      <c r="C26" s="80">
        <v>0.55230123630000005</v>
      </c>
      <c r="D26" s="9" t="str">
        <f t="shared" si="5"/>
        <v>N/A</v>
      </c>
      <c r="E26" s="8">
        <v>1.0933035807</v>
      </c>
      <c r="F26" s="9" t="str">
        <f t="shared" si="2"/>
        <v>N/A</v>
      </c>
      <c r="G26" s="8">
        <v>0.95399427260000003</v>
      </c>
      <c r="H26" s="9" t="str">
        <f t="shared" si="3"/>
        <v>N/A</v>
      </c>
      <c r="I26" s="10">
        <v>97.95</v>
      </c>
      <c r="J26" s="10">
        <v>-12.7</v>
      </c>
      <c r="K26" s="9" t="str">
        <f t="shared" si="4"/>
        <v>Yes</v>
      </c>
    </row>
    <row r="27" spans="1:11" x14ac:dyDescent="0.2">
      <c r="A27" s="81" t="s">
        <v>394</v>
      </c>
      <c r="B27" s="34" t="s">
        <v>217</v>
      </c>
      <c r="C27" s="80">
        <v>5.6547700000000001E-5</v>
      </c>
      <c r="D27" s="9" t="str">
        <f t="shared" si="5"/>
        <v>N/A</v>
      </c>
      <c r="E27" s="8">
        <v>2.3698435000000001E-3</v>
      </c>
      <c r="F27" s="9" t="str">
        <f t="shared" si="2"/>
        <v>N/A</v>
      </c>
      <c r="G27" s="8">
        <v>1.1783007599999999E-2</v>
      </c>
      <c r="H27" s="9" t="str">
        <f t="shared" si="3"/>
        <v>N/A</v>
      </c>
      <c r="I27" s="10">
        <v>4091</v>
      </c>
      <c r="J27" s="10">
        <v>397.2</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1.9226212999999999E-3</v>
      </c>
      <c r="D29" s="9" t="str">
        <f t="shared" si="5"/>
        <v>N/A</v>
      </c>
      <c r="E29" s="8">
        <v>4.3131150999999998E-3</v>
      </c>
      <c r="F29" s="9" t="str">
        <f t="shared" si="2"/>
        <v>N/A</v>
      </c>
      <c r="G29" s="8">
        <v>3.3870184E-3</v>
      </c>
      <c r="H29" s="9" t="str">
        <f t="shared" si="3"/>
        <v>N/A</v>
      </c>
      <c r="I29" s="10">
        <v>124.3</v>
      </c>
      <c r="J29" s="10">
        <v>-21.5</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99.833580163999997</v>
      </c>
      <c r="D31" s="9" t="str">
        <f t="shared" si="5"/>
        <v>N/A</v>
      </c>
      <c r="E31" s="8">
        <v>99.983742874000001</v>
      </c>
      <c r="F31" s="9" t="str">
        <f t="shared" si="2"/>
        <v>N/A</v>
      </c>
      <c r="G31" s="8">
        <v>99.991890237999996</v>
      </c>
      <c r="H31" s="9" t="str">
        <f t="shared" si="3"/>
        <v>N/A</v>
      </c>
      <c r="I31" s="10">
        <v>0.15040000000000001</v>
      </c>
      <c r="J31" s="10">
        <v>8.0999999999999996E-3</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53.139436617000001</v>
      </c>
      <c r="D33" s="9" t="str">
        <f t="shared" si="5"/>
        <v>N/A</v>
      </c>
      <c r="E33" s="8">
        <v>61.317771358999998</v>
      </c>
      <c r="F33" s="9" t="str">
        <f t="shared" si="2"/>
        <v>N/A</v>
      </c>
      <c r="G33" s="8">
        <v>61.926157965000002</v>
      </c>
      <c r="H33" s="9" t="str">
        <f t="shared" si="3"/>
        <v>N/A</v>
      </c>
      <c r="I33" s="10">
        <v>15.39</v>
      </c>
      <c r="J33" s="10">
        <v>0.99219999999999997</v>
      </c>
      <c r="K33" s="9" t="str">
        <f t="shared" si="6"/>
        <v>Yes</v>
      </c>
    </row>
    <row r="34" spans="1:11" x14ac:dyDescent="0.2">
      <c r="A34" s="81" t="s">
        <v>845</v>
      </c>
      <c r="B34" s="34" t="s">
        <v>272</v>
      </c>
      <c r="C34" s="80">
        <v>8.8890474863000009</v>
      </c>
      <c r="D34" s="9" t="str">
        <f>IF($B34="N/A","N/A",IF(C34&gt;25,"No",IF(C34&lt;5,"No","Yes")))</f>
        <v>Yes</v>
      </c>
      <c r="E34" s="8">
        <v>6.7469036516000003</v>
      </c>
      <c r="F34" s="9" t="str">
        <f>IF($B34="N/A","N/A",IF(E34&gt;25,"No",IF(E34&lt;5,"No","Yes")))</f>
        <v>Yes</v>
      </c>
      <c r="G34" s="8">
        <v>6.9126064075000002</v>
      </c>
      <c r="H34" s="9" t="str">
        <f>IF($B34="N/A","N/A",IF(G34&gt;25,"No",IF(G34&lt;5,"No","Yes")))</f>
        <v>Yes</v>
      </c>
      <c r="I34" s="10">
        <v>-24.1</v>
      </c>
      <c r="J34" s="10">
        <v>2.456</v>
      </c>
      <c r="K34" s="9" t="str">
        <f t="shared" si="6"/>
        <v>Yes</v>
      </c>
    </row>
    <row r="35" spans="1:11" x14ac:dyDescent="0.2">
      <c r="A35" s="81" t="s">
        <v>846</v>
      </c>
      <c r="B35" s="34" t="s">
        <v>273</v>
      </c>
      <c r="C35" s="80">
        <v>41.956956650999999</v>
      </c>
      <c r="D35" s="9" t="str">
        <f>IF($B35="N/A","N/A",IF(C35&gt;70,"No",IF(C35&lt;40,"No","Yes")))</f>
        <v>Yes</v>
      </c>
      <c r="E35" s="8">
        <v>51.014054983000001</v>
      </c>
      <c r="F35" s="9" t="str">
        <f>IF($B35="N/A","N/A",IF(E35&gt;70,"No",IF(E35&lt;40,"No","Yes")))</f>
        <v>Yes</v>
      </c>
      <c r="G35" s="8">
        <v>51.208619564000003</v>
      </c>
      <c r="H35" s="9" t="str">
        <f>IF($B35="N/A","N/A",IF(G35&gt;70,"No",IF(G35&lt;40,"No","Yes")))</f>
        <v>Yes</v>
      </c>
      <c r="I35" s="10">
        <v>21.59</v>
      </c>
      <c r="J35" s="10">
        <v>0.38140000000000002</v>
      </c>
      <c r="K35" s="9" t="str">
        <f t="shared" si="6"/>
        <v>Yes</v>
      </c>
    </row>
    <row r="36" spans="1:11" x14ac:dyDescent="0.2">
      <c r="A36" s="81" t="s">
        <v>847</v>
      </c>
      <c r="B36" s="34" t="s">
        <v>274</v>
      </c>
      <c r="C36" s="80">
        <v>49.153825937000001</v>
      </c>
      <c r="D36" s="9" t="str">
        <f>IF($B36="N/A","N/A",IF(C36&gt;55,"No",IF(C36&lt;20,"No","Yes")))</f>
        <v>Yes</v>
      </c>
      <c r="E36" s="8">
        <v>42.239041366000002</v>
      </c>
      <c r="F36" s="9" t="str">
        <f>IF($B36="N/A","N/A",IF(E36&gt;55,"No",IF(E36&lt;20,"No","Yes")))</f>
        <v>Yes</v>
      </c>
      <c r="G36" s="8">
        <v>41.878774028999999</v>
      </c>
      <c r="H36" s="9" t="str">
        <f>IF($B36="N/A","N/A",IF(G36&gt;55,"No",IF(G36&lt;20,"No","Yes")))</f>
        <v>Yes</v>
      </c>
      <c r="I36" s="10">
        <v>-14.1</v>
      </c>
      <c r="J36" s="10">
        <v>-0.85299999999999998</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98.664400235000002</v>
      </c>
      <c r="D44" s="9" t="str">
        <f t="shared" si="7"/>
        <v>N/A</v>
      </c>
      <c r="E44" s="8">
        <v>94.396031175999994</v>
      </c>
      <c r="F44" s="9" t="str">
        <f t="shared" si="8"/>
        <v>N/A</v>
      </c>
      <c r="G44" s="8">
        <v>95.810401389999996</v>
      </c>
      <c r="H44" s="9" t="str">
        <f t="shared" si="9"/>
        <v>N/A</v>
      </c>
      <c r="I44" s="10">
        <v>-4.33</v>
      </c>
      <c r="J44" s="10">
        <v>1.498</v>
      </c>
      <c r="K44" s="9" t="str">
        <f>IF(J44="Div by 0", "N/A", IF(J44="N/A","N/A", IF(J44&gt;30, "No", IF(J44&lt;-30, "No", "Yes"))))</f>
        <v>Yes</v>
      </c>
    </row>
    <row r="45" spans="1:11" x14ac:dyDescent="0.2">
      <c r="A45" s="81" t="s">
        <v>908</v>
      </c>
      <c r="B45" s="34" t="s">
        <v>217</v>
      </c>
      <c r="C45" s="80">
        <v>0.87614982649999995</v>
      </c>
      <c r="D45" s="9" t="str">
        <f t="shared" si="7"/>
        <v>N/A</v>
      </c>
      <c r="E45" s="8">
        <v>5.4094994701000001</v>
      </c>
      <c r="F45" s="9" t="str">
        <f t="shared" si="8"/>
        <v>N/A</v>
      </c>
      <c r="G45" s="8">
        <v>3.9866637344</v>
      </c>
      <c r="H45" s="9" t="str">
        <f t="shared" si="9"/>
        <v>N/A</v>
      </c>
      <c r="I45" s="10">
        <v>517.4</v>
      </c>
      <c r="J45" s="10">
        <v>-26.3</v>
      </c>
      <c r="K45" s="9" t="str">
        <f>IF(J45="Div by 0", "N/A", IF(J45="N/A","N/A", IF(J45&gt;30, "No", IF(J45&lt;-30, "No", "Yes"))))</f>
        <v>Yes</v>
      </c>
    </row>
    <row r="46" spans="1:11" x14ac:dyDescent="0.2">
      <c r="A46" s="81" t="s">
        <v>931</v>
      </c>
      <c r="B46" s="34" t="s">
        <v>217</v>
      </c>
      <c r="C46" s="80">
        <v>1.6964310000000001E-4</v>
      </c>
      <c r="D46" s="9" t="str">
        <f t="shared" si="7"/>
        <v>N/A</v>
      </c>
      <c r="E46" s="8">
        <v>0</v>
      </c>
      <c r="F46" s="9" t="str">
        <f t="shared" si="8"/>
        <v>N/A</v>
      </c>
      <c r="G46" s="8">
        <v>0</v>
      </c>
      <c r="H46" s="9" t="str">
        <f t="shared" si="9"/>
        <v>N/A</v>
      </c>
      <c r="I46" s="10">
        <v>-100</v>
      </c>
      <c r="J46" s="10" t="s">
        <v>1743</v>
      </c>
      <c r="K46" s="9" t="str">
        <f>IF(J46="Div by 0", "N/A", IF(J46="N/A","N/A", IF(J46&gt;30, "No", IF(J46&lt;-30, "No", "Yes"))))</f>
        <v>N/A</v>
      </c>
    </row>
    <row r="47" spans="1:11" x14ac:dyDescent="0.2">
      <c r="A47" s="81" t="s">
        <v>919</v>
      </c>
      <c r="B47" s="34" t="s">
        <v>217</v>
      </c>
      <c r="C47" s="80">
        <v>0.45944993810000001</v>
      </c>
      <c r="D47" s="9" t="str">
        <f t="shared" si="7"/>
        <v>N/A</v>
      </c>
      <c r="E47" s="8">
        <v>0.19446935409999999</v>
      </c>
      <c r="F47" s="9" t="str">
        <f t="shared" si="8"/>
        <v>N/A</v>
      </c>
      <c r="G47" s="8">
        <v>0.20293487530000001</v>
      </c>
      <c r="H47" s="9" t="str">
        <f t="shared" si="9"/>
        <v>N/A</v>
      </c>
      <c r="I47" s="10">
        <v>-57.7</v>
      </c>
      <c r="J47" s="10">
        <v>4.3529999999999998</v>
      </c>
      <c r="K47" s="9" t="str">
        <f>IF(J47="Div by 0", "N/A", IF(J47="N/A","N/A", IF(J47&gt;30, "No", IF(J47&lt;-30, "No", "Yes"))))</f>
        <v>Yes</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11027436</v>
      </c>
      <c r="F6" s="9" t="str">
        <f t="shared" ref="F6:F15" si="1">IF($B6="N/A","N/A",IF(E6&lt;0,"No","Yes"))</f>
        <v>N/A</v>
      </c>
      <c r="G6" s="79">
        <v>12891746</v>
      </c>
      <c r="H6" s="9" t="str">
        <f t="shared" ref="H6:H15" si="2">IF($B6="N/A","N/A",IF(G6&lt;0,"No","Yes"))</f>
        <v>N/A</v>
      </c>
      <c r="I6" s="10" t="s">
        <v>217</v>
      </c>
      <c r="J6" s="10">
        <v>16.91</v>
      </c>
      <c r="K6" s="9" t="str">
        <f t="shared" ref="K6:K15" si="3">IF(J6="Div by 0", "N/A", IF(J6="N/A","N/A", IF(J6&gt;30, "No", IF(J6&lt;-30, "No", "Yes"))))</f>
        <v>Yes</v>
      </c>
    </row>
    <row r="7" spans="1:11" x14ac:dyDescent="0.2">
      <c r="A7" s="78" t="s">
        <v>445</v>
      </c>
      <c r="B7" s="5" t="s">
        <v>217</v>
      </c>
      <c r="C7" s="80" t="s">
        <v>217</v>
      </c>
      <c r="D7" s="9" t="str">
        <f t="shared" si="0"/>
        <v>N/A</v>
      </c>
      <c r="E7" s="80">
        <v>9.3312715999999997E-3</v>
      </c>
      <c r="F7" s="9" t="str">
        <f t="shared" si="1"/>
        <v>N/A</v>
      </c>
      <c r="G7" s="80">
        <v>8.2998842999999992E-3</v>
      </c>
      <c r="H7" s="9" t="str">
        <f t="shared" si="2"/>
        <v>N/A</v>
      </c>
      <c r="I7" s="10" t="s">
        <v>217</v>
      </c>
      <c r="J7" s="10">
        <v>-11.1</v>
      </c>
      <c r="K7" s="9" t="str">
        <f t="shared" si="3"/>
        <v>Yes</v>
      </c>
    </row>
    <row r="8" spans="1:11" x14ac:dyDescent="0.2">
      <c r="A8" s="78" t="s">
        <v>446</v>
      </c>
      <c r="B8" s="5" t="s">
        <v>217</v>
      </c>
      <c r="C8" s="80" t="s">
        <v>217</v>
      </c>
      <c r="D8" s="9" t="str">
        <f t="shared" si="0"/>
        <v>N/A</v>
      </c>
      <c r="E8" s="80">
        <v>4.5360317665999998</v>
      </c>
      <c r="F8" s="9" t="str">
        <f t="shared" si="1"/>
        <v>N/A</v>
      </c>
      <c r="G8" s="80">
        <v>4.5924578408999999</v>
      </c>
      <c r="H8" s="9" t="str">
        <f t="shared" si="2"/>
        <v>N/A</v>
      </c>
      <c r="I8" s="10" t="s">
        <v>217</v>
      </c>
      <c r="J8" s="10">
        <v>1.244</v>
      </c>
      <c r="K8" s="9" t="str">
        <f t="shared" si="3"/>
        <v>Yes</v>
      </c>
    </row>
    <row r="9" spans="1:11" x14ac:dyDescent="0.2">
      <c r="A9" s="78" t="s">
        <v>447</v>
      </c>
      <c r="B9" s="5" t="s">
        <v>217</v>
      </c>
      <c r="C9" s="80" t="s">
        <v>217</v>
      </c>
      <c r="D9" s="9" t="str">
        <f t="shared" si="0"/>
        <v>N/A</v>
      </c>
      <c r="E9" s="80">
        <v>61.598725215999998</v>
      </c>
      <c r="F9" s="9" t="str">
        <f t="shared" si="1"/>
        <v>N/A</v>
      </c>
      <c r="G9" s="80">
        <v>60.573129504999997</v>
      </c>
      <c r="H9" s="9" t="str">
        <f t="shared" si="2"/>
        <v>N/A</v>
      </c>
      <c r="I9" s="10" t="s">
        <v>217</v>
      </c>
      <c r="J9" s="10">
        <v>-1.66</v>
      </c>
      <c r="K9" s="9" t="str">
        <f t="shared" si="3"/>
        <v>Yes</v>
      </c>
    </row>
    <row r="10" spans="1:11" x14ac:dyDescent="0.2">
      <c r="A10" s="78" t="s">
        <v>448</v>
      </c>
      <c r="B10" s="5" t="s">
        <v>217</v>
      </c>
      <c r="C10" s="80" t="s">
        <v>217</v>
      </c>
      <c r="D10" s="9" t="str">
        <f t="shared" si="0"/>
        <v>N/A</v>
      </c>
      <c r="E10" s="80">
        <v>33.540271736999998</v>
      </c>
      <c r="F10" s="9" t="str">
        <f t="shared" si="1"/>
        <v>N/A</v>
      </c>
      <c r="G10" s="80">
        <v>34.554256654</v>
      </c>
      <c r="H10" s="9" t="str">
        <f t="shared" si="2"/>
        <v>N/A</v>
      </c>
      <c r="I10" s="10" t="s">
        <v>217</v>
      </c>
      <c r="J10" s="10">
        <v>3.0230000000000001</v>
      </c>
      <c r="K10" s="9" t="str">
        <f t="shared" si="3"/>
        <v>Yes</v>
      </c>
    </row>
    <row r="11" spans="1:11" x14ac:dyDescent="0.2">
      <c r="A11" s="78" t="s">
        <v>1644</v>
      </c>
      <c r="B11" s="5" t="s">
        <v>217</v>
      </c>
      <c r="C11" s="80" t="s">
        <v>217</v>
      </c>
      <c r="D11" s="9" t="str">
        <f t="shared" si="0"/>
        <v>N/A</v>
      </c>
      <c r="E11" s="80">
        <v>99.202162678999997</v>
      </c>
      <c r="F11" s="9" t="str">
        <f t="shared" si="1"/>
        <v>N/A</v>
      </c>
      <c r="G11" s="80">
        <v>99.226714520000002</v>
      </c>
      <c r="H11" s="9" t="str">
        <f t="shared" si="2"/>
        <v>N/A</v>
      </c>
      <c r="I11" s="10" t="s">
        <v>217</v>
      </c>
      <c r="J11" s="10">
        <v>2.47E-2</v>
      </c>
      <c r="K11" s="9" t="str">
        <f t="shared" si="3"/>
        <v>Yes</v>
      </c>
    </row>
    <row r="12" spans="1:11" x14ac:dyDescent="0.2">
      <c r="A12" s="78" t="s">
        <v>16</v>
      </c>
      <c r="B12" s="5" t="s">
        <v>217</v>
      </c>
      <c r="C12" s="80" t="s">
        <v>217</v>
      </c>
      <c r="D12" s="9" t="str">
        <f t="shared" si="0"/>
        <v>N/A</v>
      </c>
      <c r="E12" s="80">
        <v>0.10753179609999999</v>
      </c>
      <c r="F12" s="9" t="str">
        <f t="shared" si="1"/>
        <v>N/A</v>
      </c>
      <c r="G12" s="80">
        <v>0.41696446700000001</v>
      </c>
      <c r="H12" s="9" t="str">
        <f t="shared" si="2"/>
        <v>N/A</v>
      </c>
      <c r="I12" s="10" t="s">
        <v>217</v>
      </c>
      <c r="J12" s="10">
        <v>287.8</v>
      </c>
      <c r="K12" s="9" t="str">
        <f t="shared" si="3"/>
        <v>No</v>
      </c>
    </row>
    <row r="13" spans="1:11" x14ac:dyDescent="0.2">
      <c r="A13" s="78" t="s">
        <v>36</v>
      </c>
      <c r="B13" s="5" t="s">
        <v>217</v>
      </c>
      <c r="C13" s="80" t="s">
        <v>217</v>
      </c>
      <c r="D13" s="9" t="str">
        <f t="shared" si="0"/>
        <v>N/A</v>
      </c>
      <c r="E13" s="80">
        <v>0</v>
      </c>
      <c r="F13" s="9" t="str">
        <f t="shared" si="1"/>
        <v>N/A</v>
      </c>
      <c r="G13" s="80">
        <v>0</v>
      </c>
      <c r="H13" s="9" t="str">
        <f t="shared" si="2"/>
        <v>N/A</v>
      </c>
      <c r="I13" s="10" t="s">
        <v>217</v>
      </c>
      <c r="J13" s="10" t="s">
        <v>1743</v>
      </c>
      <c r="K13" s="9" t="str">
        <f t="shared" si="3"/>
        <v>N/A</v>
      </c>
    </row>
    <row r="14" spans="1:11" x14ac:dyDescent="0.2">
      <c r="A14" s="78" t="s">
        <v>37</v>
      </c>
      <c r="B14" s="5" t="s">
        <v>217</v>
      </c>
      <c r="C14" s="80" t="s">
        <v>217</v>
      </c>
      <c r="D14" s="9" t="str">
        <f t="shared" si="0"/>
        <v>N/A</v>
      </c>
      <c r="E14" s="80">
        <v>0.1171074461</v>
      </c>
      <c r="F14" s="9" t="str">
        <f t="shared" si="1"/>
        <v>N/A</v>
      </c>
      <c r="G14" s="80">
        <v>6.7512826999999997E-3</v>
      </c>
      <c r="H14" s="9" t="str">
        <f t="shared" si="2"/>
        <v>N/A</v>
      </c>
      <c r="I14" s="10" t="s">
        <v>217</v>
      </c>
      <c r="J14" s="10">
        <v>-94.2</v>
      </c>
      <c r="K14" s="9" t="str">
        <f t="shared" si="3"/>
        <v>No</v>
      </c>
    </row>
    <row r="15" spans="1:11" x14ac:dyDescent="0.2">
      <c r="A15" s="78" t="s">
        <v>38</v>
      </c>
      <c r="B15" s="5" t="s">
        <v>217</v>
      </c>
      <c r="C15" s="80" t="s">
        <v>217</v>
      </c>
      <c r="D15" s="9" t="str">
        <f t="shared" si="0"/>
        <v>N/A</v>
      </c>
      <c r="E15" s="80">
        <v>0.1162375041</v>
      </c>
      <c r="F15" s="9" t="str">
        <f t="shared" si="1"/>
        <v>N/A</v>
      </c>
      <c r="G15" s="80">
        <v>0.4569963641</v>
      </c>
      <c r="H15" s="9" t="str">
        <f t="shared" si="2"/>
        <v>N/A</v>
      </c>
      <c r="I15" s="10" t="s">
        <v>217</v>
      </c>
      <c r="J15" s="10">
        <v>293.2</v>
      </c>
      <c r="K15" s="9" t="str">
        <f t="shared" si="3"/>
        <v>No</v>
      </c>
    </row>
    <row r="16" spans="1:11" x14ac:dyDescent="0.2">
      <c r="A16" s="78" t="s">
        <v>377</v>
      </c>
      <c r="B16" s="5" t="s">
        <v>217</v>
      </c>
      <c r="C16" s="8" t="s">
        <v>217</v>
      </c>
      <c r="D16" s="9" t="str">
        <f t="shared" ref="D16:D41" si="4">IF($B16="N/A","N/A",IF(C16&lt;0,"No","Yes"))</f>
        <v>N/A</v>
      </c>
      <c r="E16" s="8">
        <v>29.196786996</v>
      </c>
      <c r="F16" s="9" t="str">
        <f t="shared" ref="F16:F41" si="5">IF($B16="N/A","N/A",IF(E16&lt;0,"No","Yes"))</f>
        <v>N/A</v>
      </c>
      <c r="G16" s="8">
        <v>27.555282270999999</v>
      </c>
      <c r="H16" s="9" t="str">
        <f t="shared" ref="H16:H41" si="6">IF($B16="N/A","N/A",IF(G16&lt;0,"No","Yes"))</f>
        <v>N/A</v>
      </c>
      <c r="I16" s="10" t="s">
        <v>217</v>
      </c>
      <c r="J16" s="10">
        <v>-5.62</v>
      </c>
      <c r="K16" s="9" t="str">
        <f t="shared" ref="K16:K41" si="7">IF(J16="Div by 0", "N/A", IF(J16="N/A","N/A", IF(J16&gt;30, "No", IF(J16&lt;-30, "No", "Yes"))))</f>
        <v>Yes</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1.4577640714</v>
      </c>
      <c r="F18" s="9" t="str">
        <f t="shared" si="5"/>
        <v>N/A</v>
      </c>
      <c r="G18" s="8">
        <v>1.3237384603</v>
      </c>
      <c r="H18" s="9" t="str">
        <f t="shared" si="6"/>
        <v>N/A</v>
      </c>
      <c r="I18" s="10" t="s">
        <v>217</v>
      </c>
      <c r="J18" s="10">
        <v>-9.19</v>
      </c>
      <c r="K18" s="9" t="str">
        <f t="shared" si="7"/>
        <v>Yes</v>
      </c>
    </row>
    <row r="19" spans="1:11" x14ac:dyDescent="0.2">
      <c r="A19" s="78" t="s">
        <v>380</v>
      </c>
      <c r="B19" s="5" t="s">
        <v>217</v>
      </c>
      <c r="C19" s="8" t="s">
        <v>217</v>
      </c>
      <c r="D19" s="9" t="str">
        <f t="shared" si="4"/>
        <v>N/A</v>
      </c>
      <c r="E19" s="8">
        <v>7.4902815124000002</v>
      </c>
      <c r="F19" s="9" t="str">
        <f t="shared" si="5"/>
        <v>N/A</v>
      </c>
      <c r="G19" s="8">
        <v>8.6465867384999999</v>
      </c>
      <c r="H19" s="9" t="str">
        <f t="shared" si="6"/>
        <v>N/A</v>
      </c>
      <c r="I19" s="10" t="s">
        <v>217</v>
      </c>
      <c r="J19" s="10">
        <v>15.44</v>
      </c>
      <c r="K19" s="9" t="str">
        <f t="shared" si="7"/>
        <v>Yes</v>
      </c>
    </row>
    <row r="20" spans="1:11" x14ac:dyDescent="0.2">
      <c r="A20" s="78" t="s">
        <v>381</v>
      </c>
      <c r="B20" s="5" t="s">
        <v>217</v>
      </c>
      <c r="C20" s="8" t="s">
        <v>217</v>
      </c>
      <c r="D20" s="9" t="str">
        <f t="shared" si="4"/>
        <v>N/A</v>
      </c>
      <c r="E20" s="8">
        <v>13.906124688</v>
      </c>
      <c r="F20" s="9" t="str">
        <f t="shared" si="5"/>
        <v>N/A</v>
      </c>
      <c r="G20" s="8">
        <v>14.575969772000001</v>
      </c>
      <c r="H20" s="9" t="str">
        <f t="shared" si="6"/>
        <v>N/A</v>
      </c>
      <c r="I20" s="10" t="s">
        <v>217</v>
      </c>
      <c r="J20" s="10">
        <v>4.8170000000000002</v>
      </c>
      <c r="K20" s="9" t="str">
        <f t="shared" si="7"/>
        <v>Yes</v>
      </c>
    </row>
    <row r="21" spans="1:11" x14ac:dyDescent="0.2">
      <c r="A21" s="78" t="s">
        <v>382</v>
      </c>
      <c r="B21" s="5" t="s">
        <v>217</v>
      </c>
      <c r="C21" s="8" t="s">
        <v>217</v>
      </c>
      <c r="D21" s="9" t="str">
        <f t="shared" si="4"/>
        <v>N/A</v>
      </c>
      <c r="E21" s="8">
        <v>9.2922779100000005E-2</v>
      </c>
      <c r="F21" s="9" t="str">
        <f t="shared" si="5"/>
        <v>N/A</v>
      </c>
      <c r="G21" s="8">
        <v>0.1148952206</v>
      </c>
      <c r="H21" s="9" t="str">
        <f t="shared" si="6"/>
        <v>N/A</v>
      </c>
      <c r="I21" s="10" t="s">
        <v>217</v>
      </c>
      <c r="J21" s="10">
        <v>23.65</v>
      </c>
      <c r="K21" s="9" t="str">
        <f t="shared" si="7"/>
        <v>Yes</v>
      </c>
    </row>
    <row r="22" spans="1:11" x14ac:dyDescent="0.2">
      <c r="A22" s="78" t="s">
        <v>383</v>
      </c>
      <c r="B22" s="5" t="s">
        <v>217</v>
      </c>
      <c r="C22" s="8" t="s">
        <v>217</v>
      </c>
      <c r="D22" s="9" t="str">
        <f t="shared" si="4"/>
        <v>N/A</v>
      </c>
      <c r="E22" s="8">
        <v>34.595748276999998</v>
      </c>
      <c r="F22" s="9" t="str">
        <f t="shared" si="5"/>
        <v>N/A</v>
      </c>
      <c r="G22" s="8">
        <v>33.684180560000001</v>
      </c>
      <c r="H22" s="9" t="str">
        <f t="shared" si="6"/>
        <v>N/A</v>
      </c>
      <c r="I22" s="10" t="s">
        <v>217</v>
      </c>
      <c r="J22" s="10">
        <v>-2.63</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2.8046048056999999</v>
      </c>
      <c r="F24" s="9" t="str">
        <f t="shared" si="5"/>
        <v>N/A</v>
      </c>
      <c r="G24" s="8">
        <v>2.7820746701000001</v>
      </c>
      <c r="H24" s="9" t="str">
        <f t="shared" si="6"/>
        <v>N/A</v>
      </c>
      <c r="I24" s="10" t="s">
        <v>217</v>
      </c>
      <c r="J24" s="10">
        <v>-0.80300000000000005</v>
      </c>
      <c r="K24" s="9" t="str">
        <f t="shared" si="7"/>
        <v>Yes</v>
      </c>
    </row>
    <row r="25" spans="1:11" x14ac:dyDescent="0.2">
      <c r="A25" s="78" t="s">
        <v>386</v>
      </c>
      <c r="B25" s="5" t="s">
        <v>217</v>
      </c>
      <c r="C25" s="8" t="s">
        <v>217</v>
      </c>
      <c r="D25" s="9" t="str">
        <f t="shared" si="4"/>
        <v>N/A</v>
      </c>
      <c r="E25" s="8">
        <v>4.1977482344999997</v>
      </c>
      <c r="F25" s="9" t="str">
        <f t="shared" si="5"/>
        <v>N/A</v>
      </c>
      <c r="G25" s="8">
        <v>4.1269351722999996</v>
      </c>
      <c r="H25" s="9" t="str">
        <f t="shared" si="6"/>
        <v>N/A</v>
      </c>
      <c r="I25" s="10" t="s">
        <v>217</v>
      </c>
      <c r="J25" s="10">
        <v>-1.69</v>
      </c>
      <c r="K25" s="9" t="str">
        <f t="shared" si="7"/>
        <v>Yes</v>
      </c>
    </row>
    <row r="26" spans="1:11" x14ac:dyDescent="0.2">
      <c r="A26" s="78" t="s">
        <v>387</v>
      </c>
      <c r="B26" s="5" t="s">
        <v>217</v>
      </c>
      <c r="C26" s="8" t="s">
        <v>217</v>
      </c>
      <c r="D26" s="9" t="str">
        <f t="shared" si="4"/>
        <v>N/A</v>
      </c>
      <c r="E26" s="8">
        <v>1.7029887999</v>
      </c>
      <c r="F26" s="9" t="str">
        <f t="shared" si="5"/>
        <v>N/A</v>
      </c>
      <c r="G26" s="8">
        <v>2.1821171469</v>
      </c>
      <c r="H26" s="9" t="str">
        <f t="shared" si="6"/>
        <v>N/A</v>
      </c>
      <c r="I26" s="10" t="s">
        <v>217</v>
      </c>
      <c r="J26" s="10">
        <v>28.13</v>
      </c>
      <c r="K26" s="9" t="str">
        <f t="shared" si="7"/>
        <v>Yes</v>
      </c>
    </row>
    <row r="27" spans="1:11" x14ac:dyDescent="0.2">
      <c r="A27" s="78" t="s">
        <v>388</v>
      </c>
      <c r="B27" s="5" t="s">
        <v>217</v>
      </c>
      <c r="C27" s="8" t="s">
        <v>217</v>
      </c>
      <c r="D27" s="9" t="str">
        <f t="shared" si="4"/>
        <v>N/A</v>
      </c>
      <c r="E27" s="8">
        <v>1.1970144000000001E-3</v>
      </c>
      <c r="F27" s="9" t="str">
        <f t="shared" si="5"/>
        <v>N/A</v>
      </c>
      <c r="G27" s="8">
        <v>1.2798887000000001E-3</v>
      </c>
      <c r="H27" s="9" t="str">
        <f t="shared" si="6"/>
        <v>N/A</v>
      </c>
      <c r="I27" s="10" t="s">
        <v>217</v>
      </c>
      <c r="J27" s="10">
        <v>6.923</v>
      </c>
      <c r="K27" s="9" t="str">
        <f t="shared" si="7"/>
        <v>Yes</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3.2809077300000003E-2</v>
      </c>
      <c r="F30" s="9" t="str">
        <f t="shared" si="5"/>
        <v>N/A</v>
      </c>
      <c r="G30" s="8">
        <v>6.9625945199999997E-2</v>
      </c>
      <c r="H30" s="9" t="str">
        <f t="shared" si="6"/>
        <v>N/A</v>
      </c>
      <c r="I30" s="10" t="s">
        <v>217</v>
      </c>
      <c r="J30" s="10">
        <v>112.2</v>
      </c>
      <c r="K30" s="9" t="str">
        <f t="shared" si="7"/>
        <v>No</v>
      </c>
    </row>
    <row r="31" spans="1:11" x14ac:dyDescent="0.2">
      <c r="A31" s="78" t="s">
        <v>392</v>
      </c>
      <c r="B31" s="5" t="s">
        <v>217</v>
      </c>
      <c r="C31" s="8" t="s">
        <v>217</v>
      </c>
      <c r="D31" s="9" t="str">
        <f t="shared" si="4"/>
        <v>N/A</v>
      </c>
      <c r="E31" s="8">
        <v>3.4758759899999998E-2</v>
      </c>
      <c r="F31" s="9" t="str">
        <f t="shared" si="5"/>
        <v>N/A</v>
      </c>
      <c r="G31" s="8">
        <v>2.6171784600000001E-2</v>
      </c>
      <c r="H31" s="9" t="str">
        <f t="shared" si="6"/>
        <v>N/A</v>
      </c>
      <c r="I31" s="10" t="s">
        <v>217</v>
      </c>
      <c r="J31" s="10">
        <v>-24.7</v>
      </c>
      <c r="K31" s="9" t="str">
        <f t="shared" si="7"/>
        <v>Yes</v>
      </c>
    </row>
    <row r="32" spans="1:11" x14ac:dyDescent="0.2">
      <c r="A32" s="78" t="s">
        <v>393</v>
      </c>
      <c r="B32" s="5" t="s">
        <v>217</v>
      </c>
      <c r="C32" s="8" t="s">
        <v>217</v>
      </c>
      <c r="D32" s="9" t="str">
        <f t="shared" si="4"/>
        <v>N/A</v>
      </c>
      <c r="E32" s="8">
        <v>0.72231659290000005</v>
      </c>
      <c r="F32" s="9" t="str">
        <f t="shared" si="5"/>
        <v>N/A</v>
      </c>
      <c r="G32" s="8">
        <v>0.79455490360000003</v>
      </c>
      <c r="H32" s="9" t="str">
        <f t="shared" si="6"/>
        <v>N/A</v>
      </c>
      <c r="I32" s="10" t="s">
        <v>217</v>
      </c>
      <c r="J32" s="10">
        <v>10</v>
      </c>
      <c r="K32" s="9" t="str">
        <f t="shared" si="7"/>
        <v>Yes</v>
      </c>
    </row>
    <row r="33" spans="1:11" x14ac:dyDescent="0.2">
      <c r="A33" s="78" t="s">
        <v>394</v>
      </c>
      <c r="B33" s="5" t="s">
        <v>217</v>
      </c>
      <c r="C33" s="8" t="s">
        <v>217</v>
      </c>
      <c r="D33" s="9" t="str">
        <f t="shared" si="4"/>
        <v>N/A</v>
      </c>
      <c r="E33" s="8">
        <v>1.8227264999999999E-3</v>
      </c>
      <c r="F33" s="9" t="str">
        <f t="shared" si="5"/>
        <v>N/A</v>
      </c>
      <c r="G33" s="8">
        <v>5.3522620000000004E-4</v>
      </c>
      <c r="H33" s="9" t="str">
        <f t="shared" si="6"/>
        <v>N/A</v>
      </c>
      <c r="I33" s="10" t="s">
        <v>217</v>
      </c>
      <c r="J33" s="10">
        <v>-70.599999999999994</v>
      </c>
      <c r="K33" s="9" t="str">
        <f t="shared" si="7"/>
        <v>No</v>
      </c>
    </row>
    <row r="34" spans="1:11" x14ac:dyDescent="0.2">
      <c r="A34" s="78" t="s">
        <v>395</v>
      </c>
      <c r="B34" s="5" t="s">
        <v>217</v>
      </c>
      <c r="C34" s="8" t="s">
        <v>217</v>
      </c>
      <c r="D34" s="9" t="str">
        <f t="shared" si="4"/>
        <v>N/A</v>
      </c>
      <c r="E34" s="8">
        <v>2.4348361700000001E-2</v>
      </c>
      <c r="F34" s="9" t="str">
        <f t="shared" si="5"/>
        <v>N/A</v>
      </c>
      <c r="G34" s="8">
        <v>2.7886059800000002E-2</v>
      </c>
      <c r="H34" s="9" t="str">
        <f t="shared" si="6"/>
        <v>N/A</v>
      </c>
      <c r="I34" s="10" t="s">
        <v>217</v>
      </c>
      <c r="J34" s="10">
        <v>14.53</v>
      </c>
      <c r="K34" s="9" t="str">
        <f t="shared" si="7"/>
        <v>Yes</v>
      </c>
    </row>
    <row r="35" spans="1:11" x14ac:dyDescent="0.2">
      <c r="A35" s="78" t="s">
        <v>396</v>
      </c>
      <c r="B35" s="5" t="s">
        <v>217</v>
      </c>
      <c r="C35" s="8" t="s">
        <v>217</v>
      </c>
      <c r="D35" s="9" t="str">
        <f t="shared" si="4"/>
        <v>N/A</v>
      </c>
      <c r="E35" s="8">
        <v>3.0913804400000001E-2</v>
      </c>
      <c r="F35" s="9" t="str">
        <f t="shared" si="5"/>
        <v>N/A</v>
      </c>
      <c r="G35" s="8">
        <v>3.7876948600000002E-2</v>
      </c>
      <c r="H35" s="9" t="str">
        <f t="shared" si="6"/>
        <v>N/A</v>
      </c>
      <c r="I35" s="10" t="s">
        <v>217</v>
      </c>
      <c r="J35" s="10">
        <v>22.52</v>
      </c>
      <c r="K35" s="9" t="str">
        <f t="shared" si="7"/>
        <v>Yes</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3.7054488459999999</v>
      </c>
      <c r="F39" s="9" t="str">
        <f t="shared" si="5"/>
        <v>N/A</v>
      </c>
      <c r="G39" s="8">
        <v>4.0486602823000002</v>
      </c>
      <c r="H39" s="9" t="str">
        <f t="shared" si="6"/>
        <v>N/A</v>
      </c>
      <c r="I39" s="10" t="s">
        <v>217</v>
      </c>
      <c r="J39" s="10">
        <v>9.2620000000000005</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1.4146534E-3</v>
      </c>
      <c r="F41" s="9" t="str">
        <f t="shared" si="5"/>
        <v>N/A</v>
      </c>
      <c r="G41" s="8">
        <v>1.6289493000000001E-3</v>
      </c>
      <c r="H41" s="9" t="str">
        <f t="shared" si="6"/>
        <v>N/A</v>
      </c>
      <c r="I41" s="10" t="s">
        <v>217</v>
      </c>
      <c r="J41" s="10">
        <v>15.15</v>
      </c>
      <c r="K41" s="9" t="str">
        <f t="shared" si="7"/>
        <v>Yes</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48.381536742000002</v>
      </c>
      <c r="F44" s="9" t="str">
        <f t="shared" si="9"/>
        <v>N/A</v>
      </c>
      <c r="G44" s="8">
        <v>53.970998188000003</v>
      </c>
      <c r="H44" s="9" t="str">
        <f t="shared" si="10"/>
        <v>N/A</v>
      </c>
      <c r="I44" s="10" t="s">
        <v>217</v>
      </c>
      <c r="J44" s="10">
        <v>11.55</v>
      </c>
      <c r="K44" s="9" t="str">
        <f t="shared" si="11"/>
        <v>Yes</v>
      </c>
    </row>
    <row r="45" spans="1:11" x14ac:dyDescent="0.2">
      <c r="A45" s="78" t="s">
        <v>167</v>
      </c>
      <c r="B45" s="5" t="s">
        <v>217</v>
      </c>
      <c r="C45" s="8" t="s">
        <v>217</v>
      </c>
      <c r="D45" s="9" t="str">
        <f t="shared" si="8"/>
        <v>N/A</v>
      </c>
      <c r="E45" s="8">
        <v>93.351600499</v>
      </c>
      <c r="F45" s="9" t="str">
        <f t="shared" si="9"/>
        <v>N/A</v>
      </c>
      <c r="G45" s="8">
        <v>93.977347987000002</v>
      </c>
      <c r="H45" s="9" t="str">
        <f t="shared" si="10"/>
        <v>N/A</v>
      </c>
      <c r="I45" s="10" t="s">
        <v>217</v>
      </c>
      <c r="J45" s="10">
        <v>0.67030000000000001</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96.919166462000007</v>
      </c>
      <c r="F48" s="9" t="str">
        <f t="shared" si="9"/>
        <v>N/A</v>
      </c>
      <c r="G48" s="8">
        <v>97.139149879000001</v>
      </c>
      <c r="H48" s="9" t="str">
        <f t="shared" si="10"/>
        <v>N/A</v>
      </c>
      <c r="I48" s="10" t="s">
        <v>217</v>
      </c>
      <c r="J48" s="10">
        <v>0.22700000000000001</v>
      </c>
      <c r="K48" s="9" t="str">
        <f t="shared" si="11"/>
        <v>Yes</v>
      </c>
    </row>
    <row r="49" spans="1:12" x14ac:dyDescent="0.2">
      <c r="A49" s="78" t="s">
        <v>44</v>
      </c>
      <c r="B49" s="5" t="s">
        <v>217</v>
      </c>
      <c r="C49" s="8" t="s">
        <v>217</v>
      </c>
      <c r="D49" s="9" t="str">
        <f t="shared" si="8"/>
        <v>N/A</v>
      </c>
      <c r="E49" s="8">
        <v>92.401630885000003</v>
      </c>
      <c r="F49" s="9" t="str">
        <f t="shared" si="9"/>
        <v>N/A</v>
      </c>
      <c r="G49" s="8">
        <v>91.970348948999998</v>
      </c>
      <c r="H49" s="9" t="str">
        <f t="shared" si="10"/>
        <v>N/A</v>
      </c>
      <c r="I49" s="10" t="s">
        <v>217</v>
      </c>
      <c r="J49" s="10">
        <v>-0.46700000000000003</v>
      </c>
      <c r="K49" s="9" t="str">
        <f t="shared" si="11"/>
        <v>Yes</v>
      </c>
    </row>
    <row r="50" spans="1:12" x14ac:dyDescent="0.2">
      <c r="A50" s="78" t="s">
        <v>45</v>
      </c>
      <c r="B50" s="5" t="s">
        <v>217</v>
      </c>
      <c r="C50" s="8" t="s">
        <v>217</v>
      </c>
      <c r="D50" s="9" t="str">
        <f t="shared" si="8"/>
        <v>N/A</v>
      </c>
      <c r="E50" s="8">
        <v>7.5983691149999997</v>
      </c>
      <c r="F50" s="9" t="str">
        <f t="shared" si="9"/>
        <v>N/A</v>
      </c>
      <c r="G50" s="8">
        <v>8.0296510509000001</v>
      </c>
      <c r="H50" s="9" t="str">
        <f t="shared" si="10"/>
        <v>N/A</v>
      </c>
      <c r="I50" s="10" t="s">
        <v>217</v>
      </c>
      <c r="J50" s="10">
        <v>5.6760000000000002</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9515331</v>
      </c>
      <c r="D7" s="31" t="str">
        <f>IF($B7="N/A","N/A",IF(C7&gt;15,"No",IF(C7&lt;-15,"No","Yes")))</f>
        <v>N/A</v>
      </c>
      <c r="E7" s="30">
        <v>10600356</v>
      </c>
      <c r="F7" s="31" t="str">
        <f>IF($B7="N/A","N/A",IF(E7&gt;15,"No",IF(E7&lt;-15,"No","Yes")))</f>
        <v>N/A</v>
      </c>
      <c r="G7" s="30">
        <v>11866231</v>
      </c>
      <c r="H7" s="31" t="str">
        <f>IF($B7="N/A","N/A",IF(G7&gt;15,"No",IF(G7&lt;-15,"No","Yes")))</f>
        <v>N/A</v>
      </c>
      <c r="I7" s="32">
        <v>11.4</v>
      </c>
      <c r="J7" s="32">
        <v>11.94</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47.292868740000003</v>
      </c>
      <c r="D9" s="9" t="str">
        <f>IF($B9="N/A","N/A",IF(C9&gt;15,"No",IF(C9&lt;-15,"No","Yes")))</f>
        <v>N/A</v>
      </c>
      <c r="E9" s="9">
        <v>51.570918939000002</v>
      </c>
      <c r="F9" s="9" t="str">
        <f>IF($B9="N/A","N/A",IF(E9&gt;15,"No",IF(E9&lt;-15,"No","Yes")))</f>
        <v>N/A</v>
      </c>
      <c r="G9" s="9">
        <v>0</v>
      </c>
      <c r="H9" s="9" t="str">
        <f>IF($B9="N/A","N/A",IF(G9&gt;15,"No",IF(G9&lt;-15,"No","Yes")))</f>
        <v>N/A</v>
      </c>
      <c r="I9" s="10">
        <v>9.0459999999999994</v>
      </c>
      <c r="J9" s="10">
        <v>-100</v>
      </c>
      <c r="K9" s="9" t="str">
        <f t="shared" si="0"/>
        <v>No</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5015258</v>
      </c>
      <c r="D14" s="9" t="str">
        <f>IF($B14="N/A","N/A",IF(C14&gt;15,"No",IF(C14&lt;-15,"No","Yes")))</f>
        <v>N/A</v>
      </c>
      <c r="E14" s="35">
        <v>5133655</v>
      </c>
      <c r="F14" s="9" t="str">
        <f>IF($B14="N/A","N/A",IF(E14&gt;15,"No",IF(E14&lt;-15,"No","Yes")))</f>
        <v>N/A</v>
      </c>
      <c r="G14" s="35">
        <v>11866231</v>
      </c>
      <c r="H14" s="9" t="str">
        <f>IF($B14="N/A","N/A",IF(G14&gt;15,"No",IF(G14&lt;-15,"No","Yes")))</f>
        <v>N/A</v>
      </c>
      <c r="I14" s="10">
        <v>2.3610000000000002</v>
      </c>
      <c r="J14" s="10">
        <v>131.1</v>
      </c>
      <c r="K14" s="9" t="str">
        <f t="shared" si="0"/>
        <v>No</v>
      </c>
    </row>
    <row r="15" spans="1:11" ht="14.25" customHeight="1" x14ac:dyDescent="0.2">
      <c r="A15" s="3" t="s">
        <v>444</v>
      </c>
      <c r="B15" s="34" t="s">
        <v>217</v>
      </c>
      <c r="C15" s="9">
        <v>4.3126196099999996</v>
      </c>
      <c r="D15" s="9" t="str">
        <f>IF($B15="N/A","N/A",IF(C15&gt;15,"No",IF(C15&lt;-15,"No","Yes")))</f>
        <v>N/A</v>
      </c>
      <c r="E15" s="9">
        <v>0.2668858737</v>
      </c>
      <c r="F15" s="9" t="str">
        <f>IF($B15="N/A","N/A",IF(E15&gt;15,"No",IF(E15&lt;-15,"No","Yes")))</f>
        <v>N/A</v>
      </c>
      <c r="G15" s="9">
        <v>7.1041934000000001E-2</v>
      </c>
      <c r="H15" s="9" t="str">
        <f>IF($B15="N/A","N/A",IF(G15&gt;15,"No",IF(G15&lt;-15,"No","Yes")))</f>
        <v>N/A</v>
      </c>
      <c r="I15" s="10">
        <v>-93.8</v>
      </c>
      <c r="J15" s="10">
        <v>-73.400000000000006</v>
      </c>
      <c r="K15" s="9" t="str">
        <f t="shared" si="0"/>
        <v>No</v>
      </c>
    </row>
    <row r="16" spans="1:11" ht="12.75" customHeight="1" x14ac:dyDescent="0.2">
      <c r="A16" s="3" t="s">
        <v>856</v>
      </c>
      <c r="B16" s="34" t="s">
        <v>217</v>
      </c>
      <c r="C16" s="36">
        <v>88.510053678000006</v>
      </c>
      <c r="D16" s="9" t="str">
        <f>IF($B16="N/A","N/A",IF(C16&gt;15,"No",IF(C16&lt;-15,"No","Yes")))</f>
        <v>N/A</v>
      </c>
      <c r="E16" s="36">
        <v>78.646303189999998</v>
      </c>
      <c r="F16" s="9" t="str">
        <f>IF($B16="N/A","N/A",IF(E16&gt;15,"No",IF(E16&lt;-15,"No","Yes")))</f>
        <v>N/A</v>
      </c>
      <c r="G16" s="36">
        <v>90.869039146000006</v>
      </c>
      <c r="H16" s="9" t="str">
        <f>IF($B16="N/A","N/A",IF(G16&gt;15,"No",IF(G16&lt;-15,"No","Yes")))</f>
        <v>N/A</v>
      </c>
      <c r="I16" s="10">
        <v>-11.1</v>
      </c>
      <c r="J16" s="10">
        <v>15.54</v>
      </c>
      <c r="K16" s="9" t="str">
        <f t="shared" si="0"/>
        <v>Yes</v>
      </c>
    </row>
    <row r="17" spans="1:11" x14ac:dyDescent="0.2">
      <c r="A17" s="3" t="s">
        <v>131</v>
      </c>
      <c r="B17" s="34" t="s">
        <v>217</v>
      </c>
      <c r="C17" s="35">
        <v>2552</v>
      </c>
      <c r="D17" s="9" t="str">
        <f>IF($B17="N/A","N/A",IF(C17&gt;15,"No",IF(C17&lt;-15,"No","Yes")))</f>
        <v>N/A</v>
      </c>
      <c r="E17" s="35">
        <v>18620</v>
      </c>
      <c r="F17" s="9" t="str">
        <f>IF($B17="N/A","N/A",IF(E17&gt;15,"No",IF(E17&lt;-15,"No","Yes")))</f>
        <v>N/A</v>
      </c>
      <c r="G17" s="35">
        <v>18133</v>
      </c>
      <c r="H17" s="9" t="str">
        <f>IF($B17="N/A","N/A",IF(G17&gt;15,"No",IF(G17&lt;-15,"No","Yes")))</f>
        <v>N/A</v>
      </c>
      <c r="I17" s="10">
        <v>629.6</v>
      </c>
      <c r="J17" s="10">
        <v>-2.62</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0.15281179</v>
      </c>
      <c r="H18" s="9" t="str">
        <f>IF($B18="N/A","N/A",IF(G18&gt;15,"No",IF(G18&lt;-15,"No","Yes")))</f>
        <v>N/A</v>
      </c>
      <c r="I18" s="10" t="s">
        <v>217</v>
      </c>
      <c r="J18" s="10" t="s">
        <v>217</v>
      </c>
      <c r="K18" s="9" t="str">
        <f t="shared" si="0"/>
        <v>N/A</v>
      </c>
    </row>
    <row r="19" spans="1:11" ht="27.75" customHeight="1" x14ac:dyDescent="0.2">
      <c r="A19" s="3" t="s">
        <v>835</v>
      </c>
      <c r="B19" s="34" t="s">
        <v>217</v>
      </c>
      <c r="C19" s="36">
        <v>76.106583072000006</v>
      </c>
      <c r="D19" s="9" t="str">
        <f>IF($B19="N/A","N/A",IF(C19&gt;60,"No",IF(C19&lt;15,"No","Yes")))</f>
        <v>N/A</v>
      </c>
      <c r="E19" s="36">
        <v>32.934264231999997</v>
      </c>
      <c r="F19" s="9" t="str">
        <f>IF($B19="N/A","N/A",IF(E19&gt;60,"No",IF(E19&lt;15,"No","Yes")))</f>
        <v>N/A</v>
      </c>
      <c r="G19" s="36">
        <v>35.134506149000003</v>
      </c>
      <c r="H19" s="9" t="str">
        <f>IF($B19="N/A","N/A",IF(G19&gt;60,"No",IF(G19&lt;15,"No","Yes")))</f>
        <v>N/A</v>
      </c>
      <c r="I19" s="10">
        <v>-56.7</v>
      </c>
      <c r="J19" s="10">
        <v>6.681</v>
      </c>
      <c r="K19" s="9" t="str">
        <f t="shared" si="0"/>
        <v>Yes</v>
      </c>
    </row>
    <row r="20" spans="1:11" x14ac:dyDescent="0.2">
      <c r="A20" s="3" t="s">
        <v>27</v>
      </c>
      <c r="B20" s="34" t="s">
        <v>221</v>
      </c>
      <c r="C20" s="35">
        <v>11</v>
      </c>
      <c r="D20" s="9" t="str">
        <f>IF($B20="N/A","N/A",IF(C20="N/A","N/A",IF(C20=0,"Yes","No")))</f>
        <v>No</v>
      </c>
      <c r="E20" s="35">
        <v>11</v>
      </c>
      <c r="F20" s="9" t="str">
        <f>IF($B20="N/A","N/A",IF(E20="N/A","N/A",IF(E20=0,"Yes","No")))</f>
        <v>No</v>
      </c>
      <c r="G20" s="35">
        <v>11</v>
      </c>
      <c r="H20" s="9" t="str">
        <f>IF($B20="N/A","N/A",IF(G20=0,"Yes","No"))</f>
        <v>No</v>
      </c>
      <c r="I20" s="10">
        <v>0</v>
      </c>
      <c r="J20" s="10">
        <v>0</v>
      </c>
      <c r="K20" s="9" t="str">
        <f t="shared" si="0"/>
        <v>Yes</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5015258</v>
      </c>
      <c r="D6" s="9" t="str">
        <f>IF($B6="N/A","N/A",IF(C6&gt;15,"No",IF(C6&lt;-15,"No","Yes")))</f>
        <v>N/A</v>
      </c>
      <c r="E6" s="35">
        <v>5133655</v>
      </c>
      <c r="F6" s="9" t="str">
        <f>IF($B6="N/A","N/A",IF(E6&gt;15,"No",IF(E6&lt;-15,"No","Yes")))</f>
        <v>N/A</v>
      </c>
      <c r="G6" s="35">
        <v>11866231</v>
      </c>
      <c r="H6" s="9" t="str">
        <f>IF($B6="N/A","N/A",IF(G6&gt;15,"No",IF(G6&lt;-15,"No","Yes")))</f>
        <v>N/A</v>
      </c>
      <c r="I6" s="10">
        <v>2.3610000000000002</v>
      </c>
      <c r="J6" s="10">
        <v>131.1</v>
      </c>
      <c r="K6" s="9" t="str">
        <f t="shared" ref="K6:K18" si="0">IF(J6="Div by 0", "N/A", IF(J6="N/A","N/A", IF(J6&gt;30, "No", IF(J6&lt;-30, "No", "Yes"))))</f>
        <v>No</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60.919339344000001</v>
      </c>
      <c r="D9" s="9" t="str">
        <f>IF($B9="N/A","N/A",IF(C9&gt;60,"No",IF(C9&lt;15,"No","Yes")))</f>
        <v>No</v>
      </c>
      <c r="E9" s="36">
        <v>60.766854608999999</v>
      </c>
      <c r="F9" s="9" t="str">
        <f>IF($B9="N/A","N/A",IF(E9&gt;60,"No",IF(E9&lt;15,"No","Yes")))</f>
        <v>No</v>
      </c>
      <c r="G9" s="36">
        <v>55.160549209000003</v>
      </c>
      <c r="H9" s="9" t="str">
        <f>IF($B9="N/A","N/A",IF(G9&gt;60,"No",IF(G9&lt;15,"No","Yes")))</f>
        <v>Yes</v>
      </c>
      <c r="I9" s="10">
        <v>-0.25</v>
      </c>
      <c r="J9" s="10">
        <v>-9.23</v>
      </c>
      <c r="K9" s="9" t="str">
        <f t="shared" si="0"/>
        <v>Yes</v>
      </c>
    </row>
    <row r="10" spans="1:11" x14ac:dyDescent="0.2">
      <c r="A10" s="3" t="s">
        <v>14</v>
      </c>
      <c r="B10" s="34" t="s">
        <v>276</v>
      </c>
      <c r="C10" s="9">
        <v>1.4797045336000001</v>
      </c>
      <c r="D10" s="9" t="str">
        <f>IF($B10="N/A","N/A",IF(C10&gt;15,"No",IF(C10&lt;=0,"No","Yes")))</f>
        <v>Yes</v>
      </c>
      <c r="E10" s="9">
        <v>1.3310204912000001</v>
      </c>
      <c r="F10" s="9" t="str">
        <f>IF($B10="N/A","N/A",IF(E10&gt;15,"No",IF(E10&lt;=0,"No","Yes")))</f>
        <v>Yes</v>
      </c>
      <c r="G10" s="9">
        <v>1.2635435800999999</v>
      </c>
      <c r="H10" s="9" t="str">
        <f>IF($B10="N/A","N/A",IF(G10&gt;15,"No",IF(G10&lt;=0,"No","Yes")))</f>
        <v>Yes</v>
      </c>
      <c r="I10" s="10">
        <v>-10</v>
      </c>
      <c r="J10" s="10">
        <v>-5.07</v>
      </c>
      <c r="K10" s="9" t="str">
        <f t="shared" si="0"/>
        <v>Yes</v>
      </c>
    </row>
    <row r="11" spans="1:11" x14ac:dyDescent="0.2">
      <c r="A11" s="3" t="s">
        <v>871</v>
      </c>
      <c r="B11" s="34" t="s">
        <v>217</v>
      </c>
      <c r="C11" s="36">
        <v>122.02102114</v>
      </c>
      <c r="D11" s="9" t="str">
        <f>IF($B11="N/A","N/A",IF(C11&gt;15,"No",IF(C11&lt;-15,"No","Yes")))</f>
        <v>N/A</v>
      </c>
      <c r="E11" s="36">
        <v>116.51382993999999</v>
      </c>
      <c r="F11" s="9" t="str">
        <f>IF($B11="N/A","N/A",IF(E11&gt;15,"No",IF(E11&lt;-15,"No","Yes")))</f>
        <v>N/A</v>
      </c>
      <c r="G11" s="36">
        <v>93.854977156999993</v>
      </c>
      <c r="H11" s="9" t="str">
        <f>IF($B11="N/A","N/A",IF(G11&gt;15,"No",IF(G11&lt;-15,"No","Yes")))</f>
        <v>N/A</v>
      </c>
      <c r="I11" s="10">
        <v>-4.51</v>
      </c>
      <c r="J11" s="10">
        <v>-19.399999999999999</v>
      </c>
      <c r="K11" s="9" t="str">
        <f t="shared" si="0"/>
        <v>Yes</v>
      </c>
    </row>
    <row r="12" spans="1:11" x14ac:dyDescent="0.2">
      <c r="A12" s="3" t="s">
        <v>932</v>
      </c>
      <c r="B12" s="34" t="s">
        <v>217</v>
      </c>
      <c r="C12" s="9">
        <v>0.50228722029999995</v>
      </c>
      <c r="D12" s="9" t="str">
        <f>IF($B12="N/A","N/A",IF(C12&gt;15,"No",IF(C12&lt;-15,"No","Yes")))</f>
        <v>N/A</v>
      </c>
      <c r="E12" s="9">
        <v>0.53363539230000001</v>
      </c>
      <c r="F12" s="9" t="str">
        <f>IF($B12="N/A","N/A",IF(E12&gt;15,"No",IF(E12&lt;-15,"No","Yes")))</f>
        <v>N/A</v>
      </c>
      <c r="G12" s="9">
        <v>1.6598952102</v>
      </c>
      <c r="H12" s="9" t="str">
        <f>IF($B12="N/A","N/A",IF(G12&gt;15,"No",IF(G12&lt;-15,"No","Yes")))</f>
        <v>N/A</v>
      </c>
      <c r="I12" s="10">
        <v>6.2409999999999997</v>
      </c>
      <c r="J12" s="10">
        <v>211.1</v>
      </c>
      <c r="K12" s="9" t="str">
        <f t="shared" si="0"/>
        <v>No</v>
      </c>
    </row>
    <row r="13" spans="1:11" x14ac:dyDescent="0.2">
      <c r="A13" s="3" t="s">
        <v>51</v>
      </c>
      <c r="B13" s="34" t="s">
        <v>277</v>
      </c>
      <c r="C13" s="9">
        <v>79.725031095000006</v>
      </c>
      <c r="D13" s="9" t="str">
        <f>IF($B13="N/A","N/A",IF(C13&gt;99,"No",IF(C13&lt;95,"No","Yes")))</f>
        <v>No</v>
      </c>
      <c r="E13" s="9">
        <v>90.832087470000005</v>
      </c>
      <c r="F13" s="9" t="str">
        <f>IF($B13="N/A","N/A",IF(E13&gt;99,"No",IF(E13&lt;95,"No","Yes")))</f>
        <v>No</v>
      </c>
      <c r="G13" s="9">
        <v>95.591220160999995</v>
      </c>
      <c r="H13" s="9" t="str">
        <f>IF($B13="N/A","N/A",IF(G13&gt;99,"No",IF(G13&lt;95,"No","Yes")))</f>
        <v>Yes</v>
      </c>
      <c r="I13" s="10">
        <v>13.93</v>
      </c>
      <c r="J13" s="10">
        <v>5.2389999999999999</v>
      </c>
      <c r="K13" s="9" t="str">
        <f t="shared" si="0"/>
        <v>Yes</v>
      </c>
    </row>
    <row r="14" spans="1:11" x14ac:dyDescent="0.2">
      <c r="A14" s="3" t="s">
        <v>52</v>
      </c>
      <c r="B14" s="34" t="s">
        <v>278</v>
      </c>
      <c r="C14" s="9">
        <v>20.274968905000001</v>
      </c>
      <c r="D14" s="9" t="str">
        <f>IF($B14="N/A","N/A",IF(C14&gt;6,"No",IF(C14&lt;=0,"No","Yes")))</f>
        <v>No</v>
      </c>
      <c r="E14" s="9">
        <v>9.1679125302000006</v>
      </c>
      <c r="F14" s="9" t="str">
        <f>IF($B14="N/A","N/A",IF(E14&gt;6,"No",IF(E14&lt;=0,"No","Yes")))</f>
        <v>No</v>
      </c>
      <c r="G14" s="9">
        <v>4.4087798392000002</v>
      </c>
      <c r="H14" s="9" t="str">
        <f>IF($B14="N/A","N/A",IF(G14&gt;6,"No",IF(G14&lt;=0,"No","Yes")))</f>
        <v>Yes</v>
      </c>
      <c r="I14" s="10">
        <v>-54.8</v>
      </c>
      <c r="J14" s="10">
        <v>-51.9</v>
      </c>
      <c r="K14" s="9" t="str">
        <f t="shared" si="0"/>
        <v>No</v>
      </c>
    </row>
    <row r="15" spans="1:11" x14ac:dyDescent="0.2">
      <c r="A15" s="3" t="s">
        <v>168</v>
      </c>
      <c r="B15" s="34"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98.895912781000007</v>
      </c>
      <c r="D17" s="9" t="str">
        <f>IF($B17="N/A","N/A",IF(C17&gt;98,"Yes","No"))</f>
        <v>Yes</v>
      </c>
      <c r="E17" s="9">
        <v>99.985074006000005</v>
      </c>
      <c r="F17" s="9" t="str">
        <f>IF($B17="N/A","N/A",IF(E17&gt;98,"Yes","No"))</f>
        <v>Yes</v>
      </c>
      <c r="G17" s="9">
        <v>99.985180385000007</v>
      </c>
      <c r="H17" s="9" t="str">
        <f>IF($B17="N/A","N/A",IF(G17&gt;98,"Yes","No"))</f>
        <v>Yes</v>
      </c>
      <c r="I17" s="10">
        <v>1.101</v>
      </c>
      <c r="J17" s="10">
        <v>1E-4</v>
      </c>
      <c r="K17" s="9" t="str">
        <f t="shared" si="0"/>
        <v>Yes</v>
      </c>
    </row>
    <row r="18" spans="1:11" x14ac:dyDescent="0.2">
      <c r="A18" s="3" t="s">
        <v>53</v>
      </c>
      <c r="B18" s="34" t="s">
        <v>279</v>
      </c>
      <c r="C18" s="9">
        <v>99.983393423999999</v>
      </c>
      <c r="D18" s="9" t="str">
        <f>IF($B18="N/A","N/A",IF(C18&gt;98,"Yes","No"))</f>
        <v>Yes</v>
      </c>
      <c r="E18" s="9">
        <v>99.999699763999999</v>
      </c>
      <c r="F18" s="9" t="str">
        <f>IF($B18="N/A","N/A",IF(E18&gt;98,"Yes","No"))</f>
        <v>Yes</v>
      </c>
      <c r="G18" s="9">
        <v>99.999885393</v>
      </c>
      <c r="H18" s="9" t="str">
        <f>IF($B18="N/A","N/A",IF(G18&gt;98,"Yes","No"))</f>
        <v>Yes</v>
      </c>
      <c r="I18" s="10">
        <v>1.6299999999999999E-2</v>
      </c>
      <c r="J18" s="10">
        <v>2.0000000000000001E-4</v>
      </c>
      <c r="K18" s="9" t="str">
        <f t="shared" si="0"/>
        <v>Yes</v>
      </c>
    </row>
    <row r="19" spans="1:11" ht="12.75" customHeight="1" x14ac:dyDescent="0.2">
      <c r="A19" s="3" t="s">
        <v>678</v>
      </c>
      <c r="B19" s="34" t="s">
        <v>227</v>
      </c>
      <c r="C19" s="9">
        <v>99.645481848000003</v>
      </c>
      <c r="D19" s="9" t="str">
        <f>IF($B19="N/A","N/A",IF(C19&gt;100,"No",IF(C19&lt;98,"No","Yes")))</f>
        <v>Yes</v>
      </c>
      <c r="E19" s="9">
        <v>99.594051411999999</v>
      </c>
      <c r="F19" s="9" t="str">
        <f>IF($B19="N/A","N/A",IF(E19&gt;100,"No",IF(E19&lt;98,"No","Yes")))</f>
        <v>Yes</v>
      </c>
      <c r="G19" s="9">
        <v>99.767811699999996</v>
      </c>
      <c r="H19" s="9" t="str">
        <f>IF($B19="N/A","N/A",IF(G19&gt;100,"No",IF(G19&lt;98,"No","Yes")))</f>
        <v>Yes</v>
      </c>
      <c r="I19" s="10">
        <v>-5.1999999999999998E-2</v>
      </c>
      <c r="J19" s="10">
        <v>0.17449999999999999</v>
      </c>
      <c r="K19" s="9" t="str">
        <f>IF(J19="Div by 0", "N/A", IF(J19="N/A","N/A", IF(J19&gt;30, "No", IF(J19&lt;-30, "No", "Yes"))))</f>
        <v>Yes</v>
      </c>
    </row>
    <row r="20" spans="1:11" x14ac:dyDescent="0.2">
      <c r="A20" s="3" t="s">
        <v>679</v>
      </c>
      <c r="B20" s="34" t="s">
        <v>227</v>
      </c>
      <c r="C20" s="9">
        <v>100</v>
      </c>
      <c r="D20" s="9" t="str">
        <f>IF($B20="N/A","N/A",IF(C20&gt;100,"No",IF(C20&lt;98,"No","Yes")))</f>
        <v>Yes</v>
      </c>
      <c r="E20" s="9">
        <v>99.999902603999999</v>
      </c>
      <c r="F20" s="9" t="str">
        <f>IF($B20="N/A","N/A",IF(E20&gt;100,"No",IF(E20&lt;98,"No","Yes")))</f>
        <v>Yes</v>
      </c>
      <c r="G20" s="9">
        <v>99.999966291000007</v>
      </c>
      <c r="H20" s="9" t="str">
        <f>IF($B20="N/A","N/A",IF(G20&gt;100,"No",IF(G20&lt;98,"No","Yes")))</f>
        <v>Yes</v>
      </c>
      <c r="I20" s="10">
        <v>0</v>
      </c>
      <c r="J20" s="10">
        <v>1E-4</v>
      </c>
      <c r="K20" s="9" t="str">
        <f>IF(J20="Div by 0", "N/A", IF(J20="N/A","N/A", IF(J20&gt;30, "No", IF(J20&lt;-30, "No", "Yes"))))</f>
        <v>Yes</v>
      </c>
    </row>
    <row r="21" spans="1:11" x14ac:dyDescent="0.2">
      <c r="A21" s="3" t="s">
        <v>680</v>
      </c>
      <c r="B21" s="34" t="s">
        <v>227</v>
      </c>
      <c r="C21" s="9">
        <v>100</v>
      </c>
      <c r="D21" s="9" t="str">
        <f>IF($B21="N/A","N/A",IF(C21&gt;100,"No",IF(C21&lt;98,"No","Yes")))</f>
        <v>Yes</v>
      </c>
      <c r="E21" s="9">
        <v>99.999902603999999</v>
      </c>
      <c r="F21" s="9" t="str">
        <f>IF($B21="N/A","N/A",IF(E21&gt;100,"No",IF(E21&lt;98,"No","Yes")))</f>
        <v>Yes</v>
      </c>
      <c r="G21" s="9">
        <v>99.999966291000007</v>
      </c>
      <c r="H21" s="9" t="str">
        <f>IF($B21="N/A","N/A",IF(G21&gt;100,"No",IF(G21&lt;98,"No","Yes")))</f>
        <v>Yes</v>
      </c>
      <c r="I21" s="10">
        <v>0</v>
      </c>
      <c r="J21" s="10">
        <v>1E-4</v>
      </c>
      <c r="K21" s="9" t="str">
        <f>IF(J21="Div by 0", "N/A", IF(J21="N/A","N/A", IF(J21&gt;30, "No", IF(J21&lt;-30, "No", "Yes"))))</f>
        <v>Yes</v>
      </c>
    </row>
    <row r="22" spans="1:11" ht="13.5" customHeight="1" x14ac:dyDescent="0.2">
      <c r="A22" s="3" t="s">
        <v>1724</v>
      </c>
      <c r="B22" s="34" t="s">
        <v>217</v>
      </c>
      <c r="C22" s="9">
        <v>73.991447698000002</v>
      </c>
      <c r="D22" s="9" t="str">
        <f>IF($B22="N/A","N/A",IF(C22&gt;15,"No",IF(C22&lt;-15,"No","Yes")))</f>
        <v>N/A</v>
      </c>
      <c r="E22" s="9">
        <v>72.168503727000001</v>
      </c>
      <c r="F22" s="9" t="str">
        <f>IF($B22="N/A","N/A",IF(E22&gt;15,"No",IF(E22&lt;-15,"No","Yes")))</f>
        <v>N/A</v>
      </c>
      <c r="G22" s="9">
        <v>67.963003585999999</v>
      </c>
      <c r="H22" s="9" t="str">
        <f>IF($B22="N/A","N/A",IF(G22&gt;15,"No",IF(G22&lt;-15,"No","Yes")))</f>
        <v>N/A</v>
      </c>
      <c r="I22" s="10">
        <v>-2.46</v>
      </c>
      <c r="J22" s="10">
        <v>-5.83</v>
      </c>
      <c r="K22" s="9" t="str">
        <f t="shared" ref="K22:K31" si="1">IF(J22="Div by 0", "N/A", IF(J22="N/A","N/A", IF(J22&gt;30, "No", IF(J22&lt;-30, "No", "Yes"))))</f>
        <v>Yes</v>
      </c>
    </row>
    <row r="23" spans="1:11" x14ac:dyDescent="0.2">
      <c r="A23" s="3" t="s">
        <v>933</v>
      </c>
      <c r="B23" s="34" t="s">
        <v>217</v>
      </c>
      <c r="C23" s="9">
        <v>25.969451621000001</v>
      </c>
      <c r="D23" s="9" t="str">
        <f>IF($B23="N/A","N/A",IF(C23&gt;15,"No",IF(C23&lt;-15,"No","Yes")))</f>
        <v>N/A</v>
      </c>
      <c r="E23" s="9">
        <v>27.765286136</v>
      </c>
      <c r="F23" s="9" t="str">
        <f>IF($B23="N/A","N/A",IF(E23&gt;15,"No",IF(E23&lt;-15,"No","Yes")))</f>
        <v>N/A</v>
      </c>
      <c r="G23" s="9">
        <v>31.991868353000001</v>
      </c>
      <c r="H23" s="9" t="str">
        <f>IF($B23="N/A","N/A",IF(G23&gt;15,"No",IF(G23&lt;-15,"No","Yes")))</f>
        <v>N/A</v>
      </c>
      <c r="I23" s="10">
        <v>6.915</v>
      </c>
      <c r="J23" s="10">
        <v>15.22</v>
      </c>
      <c r="K23" s="9" t="str">
        <f t="shared" si="1"/>
        <v>Yes</v>
      </c>
    </row>
    <row r="24" spans="1:11" ht="25.5" x14ac:dyDescent="0.2">
      <c r="A24" s="3" t="s">
        <v>934</v>
      </c>
      <c r="B24" s="34" t="s">
        <v>217</v>
      </c>
      <c r="C24" s="9">
        <v>2.1295016100000001E-2</v>
      </c>
      <c r="D24" s="9" t="str">
        <f>IF($B24="N/A","N/A",IF(C24&gt;15,"No",IF(C24&lt;-15,"No","Yes")))</f>
        <v>N/A</v>
      </c>
      <c r="E24" s="9">
        <v>4.98475258E-2</v>
      </c>
      <c r="F24" s="9" t="str">
        <f>IF($B24="N/A","N/A",IF(E24&gt;15,"No",IF(E24&lt;-15,"No","Yes")))</f>
        <v>N/A</v>
      </c>
      <c r="G24" s="9">
        <v>3.5040612300000003E-2</v>
      </c>
      <c r="H24" s="9" t="str">
        <f>IF($B24="N/A","N/A",IF(G24&gt;15,"No",IF(G24&lt;-15,"No","Yes")))</f>
        <v>N/A</v>
      </c>
      <c r="I24" s="10">
        <v>134.1</v>
      </c>
      <c r="J24" s="10">
        <v>-29.7</v>
      </c>
      <c r="K24" s="9" t="str">
        <f t="shared" si="1"/>
        <v>Yes</v>
      </c>
    </row>
    <row r="25" spans="1:11" x14ac:dyDescent="0.2">
      <c r="A25" s="3" t="s">
        <v>170</v>
      </c>
      <c r="B25" s="34" t="s">
        <v>217</v>
      </c>
      <c r="C25" s="9">
        <v>100</v>
      </c>
      <c r="D25" s="9" t="str">
        <f t="shared" ref="D25:D27" si="2">IF($B25="N/A","N/A",IF(C25&gt;15,"No",IF(C25&lt;-15,"No","Yes")))</f>
        <v>N/A</v>
      </c>
      <c r="E25" s="9">
        <v>99.999902603999999</v>
      </c>
      <c r="F25" s="9" t="str">
        <f t="shared" ref="F25:F27" si="3">IF($B25="N/A","N/A",IF(E25&gt;15,"No",IF(E25&lt;-15,"No","Yes")))</f>
        <v>N/A</v>
      </c>
      <c r="G25" s="9">
        <v>99.999966291000007</v>
      </c>
      <c r="H25" s="9" t="str">
        <f t="shared" ref="H25:H27" si="4">IF($B25="N/A","N/A",IF(G25&gt;15,"No",IF(G25&lt;-15,"No","Yes")))</f>
        <v>N/A</v>
      </c>
      <c r="I25" s="10">
        <v>0</v>
      </c>
      <c r="J25" s="10">
        <v>1E-4</v>
      </c>
      <c r="K25" s="9" t="str">
        <f t="shared" si="1"/>
        <v>Yes</v>
      </c>
    </row>
    <row r="26" spans="1:11" x14ac:dyDescent="0.2">
      <c r="A26" s="3" t="s">
        <v>171</v>
      </c>
      <c r="B26" s="34" t="s">
        <v>217</v>
      </c>
      <c r="C26" s="9">
        <v>100</v>
      </c>
      <c r="D26" s="9" t="str">
        <f t="shared" si="2"/>
        <v>N/A</v>
      </c>
      <c r="E26" s="9">
        <v>99.999902603999999</v>
      </c>
      <c r="F26" s="9" t="str">
        <f t="shared" si="3"/>
        <v>N/A</v>
      </c>
      <c r="G26" s="9">
        <v>99.999966291000007</v>
      </c>
      <c r="H26" s="9" t="str">
        <f t="shared" si="4"/>
        <v>N/A</v>
      </c>
      <c r="I26" s="10">
        <v>0</v>
      </c>
      <c r="J26" s="10">
        <v>1E-4</v>
      </c>
      <c r="K26" s="9" t="str">
        <f t="shared" si="1"/>
        <v>Yes</v>
      </c>
    </row>
    <row r="27" spans="1:11" x14ac:dyDescent="0.2">
      <c r="A27" s="3" t="s">
        <v>172</v>
      </c>
      <c r="B27" s="34" t="s">
        <v>217</v>
      </c>
      <c r="C27" s="9">
        <v>100</v>
      </c>
      <c r="D27" s="9" t="str">
        <f t="shared" si="2"/>
        <v>N/A</v>
      </c>
      <c r="E27" s="9">
        <v>99.999902603999999</v>
      </c>
      <c r="F27" s="9" t="str">
        <f t="shared" si="3"/>
        <v>N/A</v>
      </c>
      <c r="G27" s="9">
        <v>99.999966291000007</v>
      </c>
      <c r="H27" s="9" t="str">
        <f t="shared" si="4"/>
        <v>N/A</v>
      </c>
      <c r="I27" s="10">
        <v>0</v>
      </c>
      <c r="J27" s="10">
        <v>1E-4</v>
      </c>
      <c r="K27" s="9" t="str">
        <f t="shared" si="1"/>
        <v>Yes</v>
      </c>
    </row>
    <row r="28" spans="1:11" x14ac:dyDescent="0.2">
      <c r="A28" s="3" t="s">
        <v>54</v>
      </c>
      <c r="B28" s="34" t="s">
        <v>217</v>
      </c>
      <c r="C28" s="9">
        <v>24.572175549000001</v>
      </c>
      <c r="D28" s="9" t="str">
        <f>IF($B28="N/A","N/A",IF(C28&gt;15,"No",IF(C28&lt;-15,"No","Yes")))</f>
        <v>N/A</v>
      </c>
      <c r="E28" s="9">
        <v>24.056680864</v>
      </c>
      <c r="F28" s="9" t="str">
        <f>IF($B28="N/A","N/A",IF(E28&gt;15,"No",IF(E28&lt;-15,"No","Yes")))</f>
        <v>N/A</v>
      </c>
      <c r="G28" s="9">
        <v>13.440999084</v>
      </c>
      <c r="H28" s="9" t="str">
        <f>IF($B28="N/A","N/A",IF(G28&gt;15,"No",IF(G28&lt;-15,"No","Yes")))</f>
        <v>N/A</v>
      </c>
      <c r="I28" s="10">
        <v>-2.1</v>
      </c>
      <c r="J28" s="10">
        <v>-44.1</v>
      </c>
      <c r="K28" s="9" t="str">
        <f t="shared" si="1"/>
        <v>No</v>
      </c>
    </row>
    <row r="29" spans="1:11" x14ac:dyDescent="0.2">
      <c r="A29" s="3" t="s">
        <v>55</v>
      </c>
      <c r="B29" s="34" t="s">
        <v>217</v>
      </c>
      <c r="C29" s="9">
        <v>75.427824451000006</v>
      </c>
      <c r="D29" s="9" t="str">
        <f>IF($B29="N/A","N/A",IF(C29&gt;15,"No",IF(C29&lt;-15,"No","Yes")))</f>
        <v>N/A</v>
      </c>
      <c r="E29" s="9">
        <v>75.943221739999998</v>
      </c>
      <c r="F29" s="9" t="str">
        <f>IF($B29="N/A","N/A",IF(E29&gt;15,"No",IF(E29&lt;-15,"No","Yes")))</f>
        <v>N/A</v>
      </c>
      <c r="G29" s="9">
        <v>86.558967206999995</v>
      </c>
      <c r="H29" s="9" t="str">
        <f>IF($B29="N/A","N/A",IF(G29&gt;15,"No",IF(G29&lt;-15,"No","Yes")))</f>
        <v>N/A</v>
      </c>
      <c r="I29" s="10">
        <v>0.68330000000000002</v>
      </c>
      <c r="J29" s="10">
        <v>13.98</v>
      </c>
      <c r="K29" s="9" t="str">
        <f t="shared" si="1"/>
        <v>Yes</v>
      </c>
    </row>
    <row r="30" spans="1:11" x14ac:dyDescent="0.2">
      <c r="A30" s="3" t="s">
        <v>56</v>
      </c>
      <c r="B30" s="34" t="s">
        <v>217</v>
      </c>
      <c r="C30" s="9">
        <v>74.044884629999999</v>
      </c>
      <c r="D30" s="9" t="str">
        <f>IF($B30="N/A","N/A",IF(C30&gt;15,"No",IF(C30&lt;-15,"No","Yes")))</f>
        <v>N/A</v>
      </c>
      <c r="E30" s="9">
        <v>77.056132521999999</v>
      </c>
      <c r="F30" s="9" t="str">
        <f>IF($B30="N/A","N/A",IF(E30&gt;15,"No",IF(E30&lt;-15,"No","Yes")))</f>
        <v>N/A</v>
      </c>
      <c r="G30" s="9">
        <v>77.659528117999997</v>
      </c>
      <c r="H30" s="9" t="str">
        <f>IF($B30="N/A","N/A",IF(G30&gt;15,"No",IF(G30&lt;-15,"No","Yes")))</f>
        <v>N/A</v>
      </c>
      <c r="I30" s="10">
        <v>4.0670000000000002</v>
      </c>
      <c r="J30" s="10">
        <v>0.78310000000000002</v>
      </c>
      <c r="K30" s="9" t="str">
        <f t="shared" si="1"/>
        <v>Yes</v>
      </c>
    </row>
    <row r="31" spans="1:11" x14ac:dyDescent="0.2">
      <c r="A31" s="3" t="s">
        <v>57</v>
      </c>
      <c r="B31" s="34" t="s">
        <v>217</v>
      </c>
      <c r="C31" s="9">
        <v>21.721474747999999</v>
      </c>
      <c r="D31" s="9" t="str">
        <f>IF($B31="N/A","N/A",IF(C31&gt;15,"No",IF(C31&lt;-15,"No","Yes")))</f>
        <v>N/A</v>
      </c>
      <c r="E31" s="9">
        <v>18.654506390000002</v>
      </c>
      <c r="F31" s="9" t="str">
        <f>IF($B31="N/A","N/A",IF(E31&gt;15,"No",IF(E31&lt;-15,"No","Yes")))</f>
        <v>N/A</v>
      </c>
      <c r="G31" s="9">
        <v>17.699731279000002</v>
      </c>
      <c r="H31" s="9" t="str">
        <f>IF($B31="N/A","N/A",IF(G31&gt;15,"No",IF(G31&lt;-15,"No","Yes")))</f>
        <v>N/A</v>
      </c>
      <c r="I31" s="10">
        <v>-14.1</v>
      </c>
      <c r="J31" s="10">
        <v>-5.12</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5466701</v>
      </c>
      <c r="F6" s="9" t="str">
        <f t="shared" si="0"/>
        <v>N/A</v>
      </c>
      <c r="G6" s="35">
        <v>0</v>
      </c>
      <c r="H6" s="9" t="str">
        <f t="shared" ref="H6:H18" si="1">IF($B6="N/A","N/A",IF(G6&lt;0,"No","Yes"))</f>
        <v>N/A</v>
      </c>
      <c r="I6" s="10" t="s">
        <v>217</v>
      </c>
      <c r="J6" s="10">
        <v>-100</v>
      </c>
      <c r="K6" s="9" t="str">
        <f t="shared" ref="K6:K18" si="2">IF(J6="Div by 0", "N/A", IF(J6="N/A","N/A", IF(J6&gt;30, "No", IF(J6&lt;-30, "No", "Yes"))))</f>
        <v>No</v>
      </c>
    </row>
    <row r="7" spans="1:11" x14ac:dyDescent="0.2">
      <c r="A7" s="25" t="s">
        <v>445</v>
      </c>
      <c r="B7" s="77" t="s">
        <v>217</v>
      </c>
      <c r="C7" s="9" t="s">
        <v>217</v>
      </c>
      <c r="D7" s="9" t="str">
        <f t="shared" si="0"/>
        <v>N/A</v>
      </c>
      <c r="E7" s="9">
        <v>2.6652271599999999E-2</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v>7.4820993502000004</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v>53.672644617000003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v>38.141211673999997</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v>99.984176929</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v>2.6452150941000001</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v>98.814787932000002</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v>1.1852120685</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v>100</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v>100</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v>99.962735395999999</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v>99.999666783999999</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v>99.795415919000007</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v>99.999085371999996</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v>99.999085371999996</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v>63.632435723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v>36.198614118000002</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v>0.13635280220000001</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v>99.999085371999996</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v>99.999085371999996</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v>99.999085371999996</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v>10.513946162</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v>89.485139208999996</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v>77.155033720999995</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v>19.431682838</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1154292</v>
      </c>
      <c r="D7" s="74" t="str">
        <f>IF($B7="N/A","N/A",IF(C7&gt;10,"No",IF(C7&lt;-10,"No","Yes")))</f>
        <v>N/A</v>
      </c>
      <c r="E7" s="30">
        <v>1215609</v>
      </c>
      <c r="F7" s="74" t="str">
        <f>IF($B7="N/A","N/A",IF(E7&gt;10,"No",IF(E7&lt;-10,"No","Yes")))</f>
        <v>N/A</v>
      </c>
      <c r="G7" s="30">
        <v>1275965</v>
      </c>
      <c r="H7" s="74" t="str">
        <f>IF($B7="N/A","N/A",IF(G7&gt;10,"No",IF(G7&lt;-10,"No","Yes")))</f>
        <v>N/A</v>
      </c>
      <c r="I7" s="75">
        <v>5.3120000000000003</v>
      </c>
      <c r="J7" s="75">
        <v>4.9649999999999999</v>
      </c>
      <c r="K7" s="76" t="s">
        <v>732</v>
      </c>
      <c r="L7" s="31" t="str">
        <f>IF(J7="Div by 0", "N/A", IF(K7="N/A","N/A", IF(J7&gt;VALUE(MID(K7,1,2)), "No", IF(J7&lt;-1*VALUE(MID(K7,1,2)), "No", "Yes"))))</f>
        <v>Yes</v>
      </c>
    </row>
    <row r="8" spans="1:12" x14ac:dyDescent="0.2">
      <c r="A8" s="3" t="s">
        <v>58</v>
      </c>
      <c r="B8" s="34" t="s">
        <v>217</v>
      </c>
      <c r="C8" s="46">
        <v>5081156847</v>
      </c>
      <c r="D8" s="43" t="str">
        <f>IF($B8="N/A","N/A",IF(C8&gt;10,"No",IF(C8&lt;-10,"No","Yes")))</f>
        <v>N/A</v>
      </c>
      <c r="E8" s="46">
        <v>5636422491</v>
      </c>
      <c r="F8" s="43" t="str">
        <f>IF($B8="N/A","N/A",IF(E8&gt;10,"No",IF(E8&lt;-10,"No","Yes")))</f>
        <v>N/A</v>
      </c>
      <c r="G8" s="46">
        <v>5759604961</v>
      </c>
      <c r="H8" s="43" t="str">
        <f>IF($B8="N/A","N/A",IF(G8&gt;10,"No",IF(G8&lt;-10,"No","Yes")))</f>
        <v>N/A</v>
      </c>
      <c r="I8" s="12">
        <v>10.93</v>
      </c>
      <c r="J8" s="12">
        <v>2.1850000000000001</v>
      </c>
      <c r="K8" s="44" t="s">
        <v>732</v>
      </c>
      <c r="L8" s="9" t="str">
        <f>IF(J8="Div by 0", "N/A", IF(K8="N/A","N/A", IF(J8&gt;VALUE(MID(K8,1,2)), "No", IF(J8&lt;-1*VALUE(MID(K8,1,2)), "No", "Yes"))))</f>
        <v>Yes</v>
      </c>
    </row>
    <row r="9" spans="1:12" x14ac:dyDescent="0.2">
      <c r="A9" s="58" t="s">
        <v>937</v>
      </c>
      <c r="B9" s="9" t="s">
        <v>217</v>
      </c>
      <c r="C9" s="8">
        <v>9.8456889591000003</v>
      </c>
      <c r="D9" s="43" t="str">
        <f>IF($B9="N/A","N/A",IF(C9&gt;10,"No",IF(C9&lt;-10,"No","Yes")))</f>
        <v>N/A</v>
      </c>
      <c r="E9" s="8">
        <v>6.9151347185000001</v>
      </c>
      <c r="F9" s="43" t="str">
        <f>IF($B9="N/A","N/A",IF(E9&gt;10,"No",IF(E9&lt;-10,"No","Yes")))</f>
        <v>N/A</v>
      </c>
      <c r="G9" s="8">
        <v>7.3059997726999999</v>
      </c>
      <c r="H9" s="43" t="str">
        <f>IF($B9="N/A","N/A",IF(G9&gt;10,"No",IF(G9&lt;-10,"No","Yes")))</f>
        <v>N/A</v>
      </c>
      <c r="I9" s="12">
        <v>-29.8</v>
      </c>
      <c r="J9" s="12">
        <v>5.6520000000000001</v>
      </c>
      <c r="K9" s="9" t="s">
        <v>217</v>
      </c>
      <c r="L9" s="9" t="str">
        <f>IF(J9="Div by 0", "N/A", IF(K9="N/A","N/A", IF(J9&gt;VALUE(MID(K9,1,2)), "No", IF(J9&lt;-1*VALUE(MID(K9,1,2)), "No", "Yes"))))</f>
        <v>N/A</v>
      </c>
    </row>
    <row r="10" spans="1:12" x14ac:dyDescent="0.2">
      <c r="A10" s="58" t="s">
        <v>938</v>
      </c>
      <c r="B10" s="9" t="s">
        <v>217</v>
      </c>
      <c r="C10" s="8">
        <v>15.093407907</v>
      </c>
      <c r="D10" s="43" t="str">
        <f t="shared" ref="D10:D19" si="0">IF($B10="N/A","N/A",IF(C10&gt;10,"No",IF(C10&lt;-10,"No","Yes")))</f>
        <v>N/A</v>
      </c>
      <c r="E10" s="8">
        <v>14.174376794000001</v>
      </c>
      <c r="F10" s="43" t="str">
        <f t="shared" ref="F10:F19" si="1">IF($B10="N/A","N/A",IF(E10&gt;10,"No",IF(E10&lt;-10,"No","Yes")))</f>
        <v>N/A</v>
      </c>
      <c r="G10" s="8">
        <v>14.153052787</v>
      </c>
      <c r="H10" s="43" t="str">
        <f t="shared" ref="H10:H19" si="2">IF($B10="N/A","N/A",IF(G10&gt;10,"No",IF(G10&lt;-10,"No","Yes")))</f>
        <v>N/A</v>
      </c>
      <c r="I10" s="12">
        <v>-6.09</v>
      </c>
      <c r="J10" s="12">
        <v>-0.15</v>
      </c>
      <c r="K10" s="9" t="s">
        <v>217</v>
      </c>
      <c r="L10" s="9" t="str">
        <f t="shared" ref="L10:L26" si="3">IF(J10="Div by 0", "N/A", IF(K10="N/A","N/A", IF(J10&gt;VALUE(MID(K10,1,2)), "No", IF(J10&lt;-1*VALUE(MID(K10,1,2)), "No", "Yes"))))</f>
        <v>N/A</v>
      </c>
    </row>
    <row r="11" spans="1:12" x14ac:dyDescent="0.2">
      <c r="A11" s="58" t="s">
        <v>939</v>
      </c>
      <c r="B11" s="9" t="s">
        <v>217</v>
      </c>
      <c r="C11" s="8">
        <v>10.809396582</v>
      </c>
      <c r="D11" s="43" t="str">
        <f t="shared" si="0"/>
        <v>N/A</v>
      </c>
      <c r="E11" s="8">
        <v>11.84616106</v>
      </c>
      <c r="F11" s="43" t="str">
        <f t="shared" si="1"/>
        <v>N/A</v>
      </c>
      <c r="G11" s="8">
        <v>8.2184072446999998</v>
      </c>
      <c r="H11" s="43" t="str">
        <f t="shared" si="2"/>
        <v>N/A</v>
      </c>
      <c r="I11" s="12">
        <v>9.5909999999999993</v>
      </c>
      <c r="J11" s="12">
        <v>-30.6</v>
      </c>
      <c r="K11" s="9" t="s">
        <v>217</v>
      </c>
      <c r="L11" s="9" t="str">
        <f t="shared" si="3"/>
        <v>N/A</v>
      </c>
    </row>
    <row r="12" spans="1:12" x14ac:dyDescent="0.2">
      <c r="A12" s="58" t="s">
        <v>940</v>
      </c>
      <c r="B12" s="9" t="s">
        <v>217</v>
      </c>
      <c r="C12" s="8">
        <v>0.26535746589999998</v>
      </c>
      <c r="D12" s="43" t="str">
        <f t="shared" si="0"/>
        <v>N/A</v>
      </c>
      <c r="E12" s="8">
        <v>0.2388103412</v>
      </c>
      <c r="F12" s="43" t="str">
        <f t="shared" si="1"/>
        <v>N/A</v>
      </c>
      <c r="G12" s="8">
        <v>8.6601121500000003E-2</v>
      </c>
      <c r="H12" s="43" t="str">
        <f t="shared" si="2"/>
        <v>N/A</v>
      </c>
      <c r="I12" s="12">
        <v>-10</v>
      </c>
      <c r="J12" s="12">
        <v>-63.7</v>
      </c>
      <c r="K12" s="9" t="s">
        <v>217</v>
      </c>
      <c r="L12" s="9" t="str">
        <f t="shared" si="3"/>
        <v>N/A</v>
      </c>
    </row>
    <row r="13" spans="1:12" x14ac:dyDescent="0.2">
      <c r="A13" s="58" t="s">
        <v>941</v>
      </c>
      <c r="B13" s="11" t="s">
        <v>217</v>
      </c>
      <c r="C13" s="8">
        <v>9.3005929175999995</v>
      </c>
      <c r="D13" s="43" t="str">
        <f t="shared" si="0"/>
        <v>N/A</v>
      </c>
      <c r="E13" s="8">
        <v>9.8474098168000008</v>
      </c>
      <c r="F13" s="43" t="str">
        <f t="shared" si="1"/>
        <v>N/A</v>
      </c>
      <c r="G13" s="8">
        <v>15.237957154</v>
      </c>
      <c r="H13" s="43" t="str">
        <f t="shared" si="2"/>
        <v>N/A</v>
      </c>
      <c r="I13" s="12">
        <v>5.8789999999999996</v>
      </c>
      <c r="J13" s="12">
        <v>54.74</v>
      </c>
      <c r="K13" s="9" t="s">
        <v>217</v>
      </c>
      <c r="L13" s="9" t="str">
        <f t="shared" si="3"/>
        <v>N/A</v>
      </c>
    </row>
    <row r="14" spans="1:12" ht="12.75" customHeight="1" x14ac:dyDescent="0.2">
      <c r="A14" s="58" t="s">
        <v>942</v>
      </c>
      <c r="B14" s="11" t="s">
        <v>217</v>
      </c>
      <c r="C14" s="8">
        <v>21.192471228999999</v>
      </c>
      <c r="D14" s="43" t="str">
        <f t="shared" si="0"/>
        <v>N/A</v>
      </c>
      <c r="E14" s="8">
        <v>20.814176269000001</v>
      </c>
      <c r="F14" s="43" t="str">
        <f t="shared" si="1"/>
        <v>N/A</v>
      </c>
      <c r="G14" s="8">
        <v>5.6170036012000004</v>
      </c>
      <c r="H14" s="43" t="str">
        <f t="shared" si="2"/>
        <v>N/A</v>
      </c>
      <c r="I14" s="12">
        <v>-1.79</v>
      </c>
      <c r="J14" s="12">
        <v>-73</v>
      </c>
      <c r="K14" s="9" t="s">
        <v>217</v>
      </c>
      <c r="L14" s="9" t="str">
        <f t="shared" si="3"/>
        <v>N/A</v>
      </c>
    </row>
    <row r="15" spans="1:12" x14ac:dyDescent="0.2">
      <c r="A15" s="58" t="s">
        <v>943</v>
      </c>
      <c r="B15" s="11" t="s">
        <v>217</v>
      </c>
      <c r="C15" s="8">
        <v>0.70969910560000005</v>
      </c>
      <c r="D15" s="43" t="str">
        <f t="shared" si="0"/>
        <v>N/A</v>
      </c>
      <c r="E15" s="8">
        <v>0.77664775429999999</v>
      </c>
      <c r="F15" s="43" t="str">
        <f t="shared" si="1"/>
        <v>N/A</v>
      </c>
      <c r="G15" s="8">
        <v>0.95958744949999997</v>
      </c>
      <c r="H15" s="43" t="str">
        <f t="shared" si="2"/>
        <v>N/A</v>
      </c>
      <c r="I15" s="12">
        <v>9.4329999999999998</v>
      </c>
      <c r="J15" s="12">
        <v>23.56</v>
      </c>
      <c r="K15" s="9" t="s">
        <v>217</v>
      </c>
      <c r="L15" s="9" t="str">
        <f t="shared" si="3"/>
        <v>N/A</v>
      </c>
    </row>
    <row r="16" spans="1:12" ht="12.75" customHeight="1" x14ac:dyDescent="0.2">
      <c r="A16" s="58" t="s">
        <v>944</v>
      </c>
      <c r="B16" s="11" t="s">
        <v>217</v>
      </c>
      <c r="C16" s="8">
        <v>32.783385832999997</v>
      </c>
      <c r="D16" s="43" t="str">
        <f t="shared" si="0"/>
        <v>N/A</v>
      </c>
      <c r="E16" s="8">
        <v>35.387283246999999</v>
      </c>
      <c r="F16" s="43" t="str">
        <f t="shared" si="1"/>
        <v>N/A</v>
      </c>
      <c r="G16" s="8">
        <v>48.421390869</v>
      </c>
      <c r="H16" s="43" t="str">
        <f t="shared" si="2"/>
        <v>N/A</v>
      </c>
      <c r="I16" s="12">
        <v>7.9429999999999996</v>
      </c>
      <c r="J16" s="12">
        <v>36.83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78.771988260000001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13.922011967</v>
      </c>
      <c r="H18" s="43" t="str">
        <f t="shared" si="2"/>
        <v>N/A</v>
      </c>
      <c r="I18" s="12" t="s">
        <v>217</v>
      </c>
      <c r="J18" s="12" t="s">
        <v>217</v>
      </c>
      <c r="K18" s="9" t="s">
        <v>217</v>
      </c>
      <c r="L18" s="9" t="str">
        <f t="shared" si="3"/>
        <v>N/A</v>
      </c>
    </row>
    <row r="19" spans="1:12" ht="12.75" customHeight="1" x14ac:dyDescent="0.2">
      <c r="A19" s="16" t="s">
        <v>132</v>
      </c>
      <c r="B19" s="1" t="s">
        <v>217</v>
      </c>
      <c r="C19" s="35">
        <v>1224</v>
      </c>
      <c r="D19" s="43" t="str">
        <f t="shared" si="0"/>
        <v>N/A</v>
      </c>
      <c r="E19" s="35">
        <v>14735</v>
      </c>
      <c r="F19" s="43" t="str">
        <f t="shared" si="1"/>
        <v>N/A</v>
      </c>
      <c r="G19" s="35">
        <v>13970</v>
      </c>
      <c r="H19" s="43" t="str">
        <f t="shared" si="2"/>
        <v>N/A</v>
      </c>
      <c r="I19" s="12">
        <v>1104</v>
      </c>
      <c r="J19" s="12">
        <v>-5.19</v>
      </c>
      <c r="K19" s="35" t="s">
        <v>217</v>
      </c>
      <c r="L19" s="9" t="str">
        <f t="shared" si="3"/>
        <v>N/A</v>
      </c>
    </row>
    <row r="20" spans="1:12" ht="12.75" customHeight="1" x14ac:dyDescent="0.2">
      <c r="A20" s="16" t="s">
        <v>133</v>
      </c>
      <c r="B20" s="47" t="s">
        <v>280</v>
      </c>
      <c r="C20" s="8">
        <v>0.10603902649999999</v>
      </c>
      <c r="D20" s="43" t="str">
        <f>IF($B20="N/A","N/A",IF(C20&gt;=2,"No",IF(C20&lt;0,"No","Yes")))</f>
        <v>Yes</v>
      </c>
      <c r="E20" s="8">
        <v>1.2121496302999999</v>
      </c>
      <c r="F20" s="43" t="str">
        <f>IF($B20="N/A","N/A",IF(E20&gt;=2,"No",IF(E20&lt;0,"No","Yes")))</f>
        <v>Yes</v>
      </c>
      <c r="G20" s="8">
        <v>1.0948576176</v>
      </c>
      <c r="H20" s="43" t="str">
        <f>IF($B20="N/A","N/A",IF(G20&gt;=2,"No",IF(G20&lt;0,"No","Yes")))</f>
        <v>Yes</v>
      </c>
      <c r="I20" s="12">
        <v>1043</v>
      </c>
      <c r="J20" s="12">
        <v>-9.68</v>
      </c>
      <c r="K20" s="9" t="s">
        <v>217</v>
      </c>
      <c r="L20" s="9" t="str">
        <f t="shared" si="3"/>
        <v>N/A</v>
      </c>
    </row>
    <row r="21" spans="1:12" ht="25.5" x14ac:dyDescent="0.2">
      <c r="A21" s="2" t="s">
        <v>134</v>
      </c>
      <c r="B21" s="47" t="s">
        <v>217</v>
      </c>
      <c r="C21" s="46">
        <v>1900786</v>
      </c>
      <c r="D21" s="43" t="str">
        <f t="shared" ref="D21:D26" si="4">IF($B21="N/A","N/A",IF(C21&gt;10,"No",IF(C21&lt;-10,"No","Yes")))</f>
        <v>N/A</v>
      </c>
      <c r="E21" s="46">
        <v>48740292</v>
      </c>
      <c r="F21" s="43" t="str">
        <f t="shared" ref="F21:F26" si="5">IF($B21="N/A","N/A",IF(E21&gt;10,"No",IF(E21&lt;-10,"No","Yes")))</f>
        <v>N/A</v>
      </c>
      <c r="G21" s="46">
        <v>29470339</v>
      </c>
      <c r="H21" s="43" t="str">
        <f t="shared" ref="H21:H26" si="6">IF($B21="N/A","N/A",IF(G21&gt;10,"No",IF(G21&lt;-10,"No","Yes")))</f>
        <v>N/A</v>
      </c>
      <c r="I21" s="12">
        <v>2464</v>
      </c>
      <c r="J21" s="12">
        <v>-39.5</v>
      </c>
      <c r="K21" s="9" t="s">
        <v>217</v>
      </c>
      <c r="L21" s="9" t="str">
        <f t="shared" si="3"/>
        <v>N/A</v>
      </c>
    </row>
    <row r="22" spans="1:12" ht="13.5" customHeight="1" x14ac:dyDescent="0.2">
      <c r="A22" s="2" t="s">
        <v>1725</v>
      </c>
      <c r="B22" s="47" t="s">
        <v>217</v>
      </c>
      <c r="C22" s="46">
        <v>1552.9297386000001</v>
      </c>
      <c r="D22" s="43" t="str">
        <f t="shared" si="4"/>
        <v>N/A</v>
      </c>
      <c r="E22" s="46">
        <v>3307.7904309</v>
      </c>
      <c r="F22" s="43" t="str">
        <f t="shared" si="5"/>
        <v>N/A</v>
      </c>
      <c r="G22" s="46">
        <v>2109.5446671</v>
      </c>
      <c r="H22" s="43" t="str">
        <f t="shared" si="6"/>
        <v>N/A</v>
      </c>
      <c r="I22" s="12">
        <v>113</v>
      </c>
      <c r="J22" s="12">
        <v>-36.200000000000003</v>
      </c>
      <c r="K22" s="9" t="s">
        <v>217</v>
      </c>
      <c r="L22" s="9" t="str">
        <f t="shared" si="3"/>
        <v>N/A</v>
      </c>
    </row>
    <row r="23" spans="1:12" ht="12.75" customHeight="1" x14ac:dyDescent="0.2">
      <c r="A23" s="16" t="s">
        <v>135</v>
      </c>
      <c r="B23" s="34" t="s">
        <v>217</v>
      </c>
      <c r="C23" s="1">
        <v>931</v>
      </c>
      <c r="D23" s="43" t="str">
        <f t="shared" si="4"/>
        <v>N/A</v>
      </c>
      <c r="E23" s="1">
        <v>12079</v>
      </c>
      <c r="F23" s="43" t="str">
        <f t="shared" si="5"/>
        <v>N/A</v>
      </c>
      <c r="G23" s="1">
        <v>10303</v>
      </c>
      <c r="H23" s="43" t="str">
        <f t="shared" si="6"/>
        <v>N/A</v>
      </c>
      <c r="I23" s="12">
        <v>1197</v>
      </c>
      <c r="J23" s="12">
        <v>-14.7</v>
      </c>
      <c r="K23" s="35" t="s">
        <v>217</v>
      </c>
      <c r="L23" s="9" t="str">
        <f t="shared" si="3"/>
        <v>N/A</v>
      </c>
    </row>
    <row r="24" spans="1:12" ht="12.75" customHeight="1" x14ac:dyDescent="0.2">
      <c r="A24" s="16" t="s">
        <v>136</v>
      </c>
      <c r="B24" s="34" t="s">
        <v>217</v>
      </c>
      <c r="C24" s="13">
        <v>8.0655501399999996E-2</v>
      </c>
      <c r="D24" s="43" t="str">
        <f t="shared" si="4"/>
        <v>N/A</v>
      </c>
      <c r="E24" s="13">
        <v>0.99365832269999999</v>
      </c>
      <c r="F24" s="43" t="str">
        <f t="shared" si="5"/>
        <v>N/A</v>
      </c>
      <c r="G24" s="13">
        <v>0.80746728950000002</v>
      </c>
      <c r="H24" s="43" t="str">
        <f t="shared" si="6"/>
        <v>N/A</v>
      </c>
      <c r="I24" s="12">
        <v>1132</v>
      </c>
      <c r="J24" s="12">
        <v>-18.7</v>
      </c>
      <c r="K24" s="9" t="s">
        <v>217</v>
      </c>
      <c r="L24" s="9" t="str">
        <f t="shared" si="3"/>
        <v>N/A</v>
      </c>
    </row>
    <row r="25" spans="1:12" ht="25.5" x14ac:dyDescent="0.2">
      <c r="A25" s="2" t="s">
        <v>137</v>
      </c>
      <c r="B25" s="34" t="s">
        <v>217</v>
      </c>
      <c r="C25" s="14">
        <v>1695171</v>
      </c>
      <c r="D25" s="43" t="str">
        <f t="shared" si="4"/>
        <v>N/A</v>
      </c>
      <c r="E25" s="14">
        <v>47441609</v>
      </c>
      <c r="F25" s="43" t="str">
        <f t="shared" si="5"/>
        <v>N/A</v>
      </c>
      <c r="G25" s="14">
        <v>28267816</v>
      </c>
      <c r="H25" s="43" t="str">
        <f t="shared" si="6"/>
        <v>N/A</v>
      </c>
      <c r="I25" s="12">
        <v>2699</v>
      </c>
      <c r="J25" s="12">
        <v>-40.4</v>
      </c>
      <c r="K25" s="9" t="s">
        <v>217</v>
      </c>
      <c r="L25" s="9" t="str">
        <f t="shared" si="3"/>
        <v>N/A</v>
      </c>
    </row>
    <row r="26" spans="1:12" ht="25.5" x14ac:dyDescent="0.2">
      <c r="A26" s="2" t="s">
        <v>947</v>
      </c>
      <c r="B26" s="34" t="s">
        <v>217</v>
      </c>
      <c r="C26" s="14">
        <v>1820.8066595</v>
      </c>
      <c r="D26" s="43" t="str">
        <f t="shared" si="4"/>
        <v>N/A</v>
      </c>
      <c r="E26" s="14">
        <v>3927.6106466000001</v>
      </c>
      <c r="F26" s="43" t="str">
        <f t="shared" si="5"/>
        <v>N/A</v>
      </c>
      <c r="G26" s="14">
        <v>2743.6490343</v>
      </c>
      <c r="H26" s="43" t="str">
        <f t="shared" si="6"/>
        <v>N/A</v>
      </c>
      <c r="I26" s="12">
        <v>115.7</v>
      </c>
      <c r="J26" s="12">
        <v>-30.1</v>
      </c>
      <c r="K26" s="9" t="s">
        <v>217</v>
      </c>
      <c r="L26" s="9" t="str">
        <f t="shared" si="3"/>
        <v>N/A</v>
      </c>
    </row>
    <row r="27" spans="1:12" x14ac:dyDescent="0.2">
      <c r="A27" s="16" t="s">
        <v>138</v>
      </c>
      <c r="B27" s="1" t="s">
        <v>217</v>
      </c>
      <c r="C27" s="35">
        <v>15227</v>
      </c>
      <c r="D27" s="43" t="str">
        <f>IF($B27="N/A","N/A",IF(C27&gt;10,"No",IF(C27&lt;-10,"No","Yes")))</f>
        <v>N/A</v>
      </c>
      <c r="E27" s="35">
        <v>17745</v>
      </c>
      <c r="F27" s="43" t="str">
        <f>IF($B27="N/A","N/A",IF(E27&gt;10,"No",IF(E27&lt;-10,"No","Yes")))</f>
        <v>N/A</v>
      </c>
      <c r="G27" s="35">
        <v>20791</v>
      </c>
      <c r="H27" s="43" t="str">
        <f>IF($B27="N/A","N/A",IF(G27&gt;10,"No",IF(G27&lt;-10,"No","Yes")))</f>
        <v>N/A</v>
      </c>
      <c r="I27" s="12">
        <v>16.54</v>
      </c>
      <c r="J27" s="12">
        <v>17.170000000000002</v>
      </c>
      <c r="K27" s="35" t="s">
        <v>217</v>
      </c>
      <c r="L27" s="9" t="str">
        <f>IF(J27="Div by 0", "N/A", IF(K27="N/A","N/A", IF(J27&gt;VALUE(MID(K27,1,2)), "No", IF(J27&lt;-1*VALUE(MID(K27,1,2)), "No", "Yes"))))</f>
        <v>N/A</v>
      </c>
    </row>
    <row r="28" spans="1:12" x14ac:dyDescent="0.2">
      <c r="A28" s="2" t="s">
        <v>139</v>
      </c>
      <c r="B28" s="47" t="s">
        <v>217</v>
      </c>
      <c r="C28" s="8">
        <v>1.3191636085</v>
      </c>
      <c r="D28" s="43" t="str">
        <f>IF($B28="N/A","N/A",IF(C28&gt;10,"No",IF(C28&lt;-10,"No","Yes")))</f>
        <v>N/A</v>
      </c>
      <c r="E28" s="8">
        <v>1.4597621438999999</v>
      </c>
      <c r="F28" s="43" t="str">
        <f>IF($B28="N/A","N/A",IF(E28&gt;10,"No",IF(E28&lt;-10,"No","Yes")))</f>
        <v>N/A</v>
      </c>
      <c r="G28" s="8">
        <v>1.6294334092</v>
      </c>
      <c r="H28" s="43" t="str">
        <f>IF($B28="N/A","N/A",IF(G28&gt;10,"No",IF(G28&lt;-10,"No","Yes")))</f>
        <v>N/A</v>
      </c>
      <c r="I28" s="12">
        <v>10.66</v>
      </c>
      <c r="J28" s="12">
        <v>11.62</v>
      </c>
      <c r="K28" s="9" t="s">
        <v>217</v>
      </c>
      <c r="L28" s="9" t="str">
        <f>IF(J28="Div by 0", "N/A", IF(K28="N/A","N/A", IF(J28&gt;VALUE(MID(K28,1,2)), "No", IF(J28&lt;-1*VALUE(MID(K28,1,2)), "No", "Yes"))))</f>
        <v>N/A</v>
      </c>
    </row>
    <row r="29" spans="1:12" x14ac:dyDescent="0.2">
      <c r="A29" s="16" t="s">
        <v>140</v>
      </c>
      <c r="B29" s="35" t="s">
        <v>217</v>
      </c>
      <c r="C29" s="35">
        <v>34100</v>
      </c>
      <c r="D29" s="43" t="str">
        <f>IF($B29="N/A","N/A",IF(C29&gt;10,"No",IF(C29&lt;-10,"No","Yes")))</f>
        <v>N/A</v>
      </c>
      <c r="E29" s="35">
        <v>37676</v>
      </c>
      <c r="F29" s="43" t="str">
        <f>IF($B29="N/A","N/A",IF(E29&gt;10,"No",IF(E29&lt;-10,"No","Yes")))</f>
        <v>N/A</v>
      </c>
      <c r="G29" s="35">
        <v>43883</v>
      </c>
      <c r="H29" s="43" t="str">
        <f>IF($B29="N/A","N/A",IF(G29&gt;10,"No",IF(G29&lt;-10,"No","Yes")))</f>
        <v>N/A</v>
      </c>
      <c r="I29" s="12">
        <v>10.49</v>
      </c>
      <c r="J29" s="12">
        <v>16.47</v>
      </c>
      <c r="K29" s="35" t="s">
        <v>217</v>
      </c>
      <c r="L29" s="9" t="str">
        <f>IF(J29="Div by 0", "N/A", IF(K29="N/A","N/A", IF(J29&gt;VALUE(MID(K29,1,2)), "No", IF(J29&lt;-1*VALUE(MID(K29,1,2)), "No", "Yes"))))</f>
        <v>N/A</v>
      </c>
    </row>
    <row r="30" spans="1:12" x14ac:dyDescent="0.2">
      <c r="A30" s="2" t="s">
        <v>141</v>
      </c>
      <c r="B30" s="34" t="s">
        <v>217</v>
      </c>
      <c r="C30" s="8">
        <v>2.9541918335999999</v>
      </c>
      <c r="D30" s="43" t="str">
        <f>IF($B30="N/A","N/A",IF(C30&gt;10,"No",IF(C30&lt;-10,"No","Yes")))</f>
        <v>N/A</v>
      </c>
      <c r="E30" s="8">
        <v>3.0993518474999999</v>
      </c>
      <c r="F30" s="43" t="str">
        <f>IF($B30="N/A","N/A",IF(E30&gt;10,"No",IF(E30&lt;-10,"No","Yes")))</f>
        <v>N/A</v>
      </c>
      <c r="G30" s="8">
        <v>3.4392009185000001</v>
      </c>
      <c r="H30" s="43" t="str">
        <f>IF($B30="N/A","N/A",IF(G30&gt;10,"No",IF(G30&lt;-10,"No","Yes")))</f>
        <v>N/A</v>
      </c>
      <c r="I30" s="12">
        <v>4.9139999999999997</v>
      </c>
      <c r="J30" s="12">
        <v>10.97</v>
      </c>
      <c r="K30" s="9" t="s">
        <v>217</v>
      </c>
      <c r="L30" s="9" t="str">
        <f>IF(J30="Div by 0", "N/A", IF(K30="N/A","N/A", IF(J30&gt;VALUE(MID(K30,1,2)), "No", IF(J30&lt;-1*VALUE(MID(K30,1,2)), "No", "Yes"))))</f>
        <v>N/A</v>
      </c>
    </row>
    <row r="31" spans="1:12" ht="12.75" customHeight="1" x14ac:dyDescent="0.2">
      <c r="A31" s="16" t="s">
        <v>142</v>
      </c>
      <c r="B31" s="1" t="s">
        <v>217</v>
      </c>
      <c r="C31" s="1">
        <v>17486</v>
      </c>
      <c r="D31" s="43" t="str">
        <f>IF($B31="N/A","N/A",IF(C31&gt;10,"No",IF(C31&lt;-10,"No","Yes")))</f>
        <v>N/A</v>
      </c>
      <c r="E31" s="1">
        <v>19957.083332999999</v>
      </c>
      <c r="F31" s="43" t="str">
        <f>IF($B31="N/A","N/A",IF(E31&gt;10,"No",IF(E31&lt;-10,"No","Yes")))</f>
        <v>N/A</v>
      </c>
      <c r="G31" s="1">
        <v>23896.916667000001</v>
      </c>
      <c r="H31" s="43" t="str">
        <f>IF($B31="N/A","N/A",IF(G31&gt;10,"No",IF(G31&lt;-10,"No","Yes")))</f>
        <v>N/A</v>
      </c>
      <c r="I31" s="12">
        <v>14.13</v>
      </c>
      <c r="J31" s="12">
        <v>19.739999999999998</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1137841</v>
      </c>
      <c r="D6" s="43" t="str">
        <f>IF($B6="N/A","N/A",IF(C6&gt;10,"No",IF(C6&lt;-10,"No","Yes")))</f>
        <v>N/A</v>
      </c>
      <c r="E6" s="35">
        <v>1183129</v>
      </c>
      <c r="F6" s="43" t="str">
        <f>IF($B6="N/A","N/A",IF(E6&gt;10,"No",IF(E6&lt;-10,"No","Yes")))</f>
        <v>N/A</v>
      </c>
      <c r="G6" s="35">
        <v>1241204</v>
      </c>
      <c r="H6" s="43" t="str">
        <f>IF($B6="N/A","N/A",IF(G6&gt;10,"No",IF(G6&lt;-10,"No","Yes")))</f>
        <v>N/A</v>
      </c>
      <c r="I6" s="12">
        <v>3.98</v>
      </c>
      <c r="J6" s="12">
        <v>4.9089999999999998</v>
      </c>
      <c r="K6" s="49" t="s">
        <v>732</v>
      </c>
      <c r="L6" s="9" t="str">
        <f>IF(J6="Div by 0", "N/A", IF(K6="N/A","N/A", IF(J6&gt;VALUE(MID(K6,1,2)), "No", IF(J6&lt;-1*VALUE(MID(K6,1,2)), "No", "Yes"))))</f>
        <v>Yes</v>
      </c>
    </row>
    <row r="7" spans="1:12" x14ac:dyDescent="0.2">
      <c r="A7" s="16" t="s">
        <v>59</v>
      </c>
      <c r="B7" s="35" t="s">
        <v>217</v>
      </c>
      <c r="C7" s="35">
        <v>900199.63</v>
      </c>
      <c r="D7" s="43" t="str">
        <f>IF($B7="N/A","N/A",IF(C7&gt;10,"No",IF(C7&lt;-10,"No","Yes")))</f>
        <v>N/A</v>
      </c>
      <c r="E7" s="35">
        <v>972317.75</v>
      </c>
      <c r="F7" s="43" t="str">
        <f>IF($B7="N/A","N/A",IF(E7&gt;10,"No",IF(E7&lt;-10,"No","Yes")))</f>
        <v>N/A</v>
      </c>
      <c r="G7" s="35">
        <v>1032206.85</v>
      </c>
      <c r="H7" s="43" t="str">
        <f>IF($B7="N/A","N/A",IF(G7&gt;10,"No",IF(G7&lt;-10,"No","Yes")))</f>
        <v>N/A</v>
      </c>
      <c r="I7" s="12">
        <v>8.0109999999999992</v>
      </c>
      <c r="J7" s="12">
        <v>6.1589999999999998</v>
      </c>
      <c r="K7" s="49" t="s">
        <v>733</v>
      </c>
      <c r="L7" s="9" t="str">
        <f>IF(J7="Div by 0", "N/A", IF(K7="N/A","N/A", IF(J7&gt;VALUE(MID(K7,1,2)), "No", IF(J7&lt;-1*VALUE(MID(K7,1,2)), "No", "Yes"))))</f>
        <v>Yes</v>
      </c>
    </row>
    <row r="8" spans="1:12" x14ac:dyDescent="0.2">
      <c r="A8" s="66" t="s">
        <v>143</v>
      </c>
      <c r="B8" s="35" t="s">
        <v>217</v>
      </c>
      <c r="C8" s="35">
        <v>97318</v>
      </c>
      <c r="D8" s="43" t="str">
        <f>IF($B8="N/A","N/A",IF(C8&gt;10,"No",IF(C8&lt;-10,"No","Yes")))</f>
        <v>N/A</v>
      </c>
      <c r="E8" s="35">
        <v>101379</v>
      </c>
      <c r="F8" s="43" t="str">
        <f>IF($B8="N/A","N/A",IF(E8&gt;10,"No",IF(E8&lt;-10,"No","Yes")))</f>
        <v>N/A</v>
      </c>
      <c r="G8" s="35">
        <v>106598</v>
      </c>
      <c r="H8" s="43" t="str">
        <f>IF($B8="N/A","N/A",IF(G8&gt;10,"No",IF(G8&lt;-10,"No","Yes")))</f>
        <v>N/A</v>
      </c>
      <c r="I8" s="12">
        <v>4.173</v>
      </c>
      <c r="J8" s="12">
        <v>5.1479999999999997</v>
      </c>
      <c r="K8" s="35" t="s">
        <v>217</v>
      </c>
      <c r="L8" s="9" t="str">
        <f>IF(J8="Div by 0", "N/A", IF(K8="N/A","N/A", IF(J8&gt;VALUE(MID(K8,1,2)), "No", IF(J8&lt;-1*VALUE(MID(K8,1,2)), "No", "Yes"))))</f>
        <v>N/A</v>
      </c>
    </row>
    <row r="9" spans="1:12" x14ac:dyDescent="0.2">
      <c r="A9" s="16" t="s">
        <v>681</v>
      </c>
      <c r="B9" s="35" t="s">
        <v>217</v>
      </c>
      <c r="C9" s="35">
        <v>95646</v>
      </c>
      <c r="D9" s="43" t="str">
        <f t="shared" ref="D9:D11" si="0">IF($B9="N/A","N/A",IF(C9&gt;10,"No",IF(C9&lt;-10,"No","Yes")))</f>
        <v>N/A</v>
      </c>
      <c r="E9" s="35">
        <v>99557</v>
      </c>
      <c r="F9" s="43" t="str">
        <f t="shared" ref="F9:F11" si="1">IF($B9="N/A","N/A",IF(E9&gt;10,"No",IF(E9&lt;-10,"No","Yes")))</f>
        <v>N/A</v>
      </c>
      <c r="G9" s="35">
        <v>104970</v>
      </c>
      <c r="H9" s="43" t="str">
        <f t="shared" ref="H9:H11" si="2">IF($B9="N/A","N/A",IF(G9&gt;10,"No",IF(G9&lt;-10,"No","Yes")))</f>
        <v>N/A</v>
      </c>
      <c r="I9" s="12">
        <v>4.0890000000000004</v>
      </c>
      <c r="J9" s="12">
        <v>5.4370000000000003</v>
      </c>
      <c r="K9" s="35" t="s">
        <v>217</v>
      </c>
      <c r="L9" s="9" t="str">
        <f t="shared" ref="L9:L11" si="3">IF(J9="Div by 0", "N/A", IF(K9="N/A","N/A", IF(J9&gt;VALUE(MID(K9,1,2)), "No", IF(J9&lt;-1*VALUE(MID(K9,1,2)), "No", "Yes"))))</f>
        <v>N/A</v>
      </c>
    </row>
    <row r="10" spans="1:12" x14ac:dyDescent="0.2">
      <c r="A10" s="16" t="s">
        <v>424</v>
      </c>
      <c r="B10" s="35" t="s">
        <v>217</v>
      </c>
      <c r="C10" s="35">
        <v>1672</v>
      </c>
      <c r="D10" s="43" t="str">
        <f t="shared" si="0"/>
        <v>N/A</v>
      </c>
      <c r="E10" s="35">
        <v>1822</v>
      </c>
      <c r="F10" s="43" t="str">
        <f t="shared" si="1"/>
        <v>N/A</v>
      </c>
      <c r="G10" s="35">
        <v>1628</v>
      </c>
      <c r="H10" s="43" t="str">
        <f t="shared" si="2"/>
        <v>N/A</v>
      </c>
      <c r="I10" s="12">
        <v>8.9710000000000001</v>
      </c>
      <c r="J10" s="12">
        <v>-10.6</v>
      </c>
      <c r="K10" s="35" t="s">
        <v>217</v>
      </c>
      <c r="L10" s="9" t="str">
        <f t="shared" si="3"/>
        <v>N/A</v>
      </c>
    </row>
    <row r="11" spans="1:12" x14ac:dyDescent="0.2">
      <c r="A11" s="16" t="s">
        <v>173</v>
      </c>
      <c r="B11" s="35" t="s">
        <v>217</v>
      </c>
      <c r="C11" s="8">
        <v>8.5528645918000006</v>
      </c>
      <c r="D11" s="43" t="str">
        <f t="shared" si="0"/>
        <v>N/A</v>
      </c>
      <c r="E11" s="8">
        <v>8.5687190492000003</v>
      </c>
      <c r="F11" s="43" t="str">
        <f t="shared" si="1"/>
        <v>N/A</v>
      </c>
      <c r="G11" s="8">
        <v>8.5882739661999992</v>
      </c>
      <c r="H11" s="43" t="str">
        <f t="shared" si="2"/>
        <v>N/A</v>
      </c>
      <c r="I11" s="12">
        <v>0.18540000000000001</v>
      </c>
      <c r="J11" s="12">
        <v>0.22819999999999999</v>
      </c>
      <c r="K11" s="35" t="s">
        <v>217</v>
      </c>
      <c r="L11" s="9" t="str">
        <f t="shared" si="3"/>
        <v>N/A</v>
      </c>
    </row>
    <row r="12" spans="1:12" x14ac:dyDescent="0.2">
      <c r="A12" s="16" t="s">
        <v>144</v>
      </c>
      <c r="B12" s="35" t="s">
        <v>217</v>
      </c>
      <c r="C12" s="35">
        <v>51335.583333000002</v>
      </c>
      <c r="D12" s="43" t="str">
        <f>IF($B12="N/A","N/A",IF(C12&gt;10,"No",IF(C12&lt;-10,"No","Yes")))</f>
        <v>N/A</v>
      </c>
      <c r="E12" s="35">
        <v>51886.833333000002</v>
      </c>
      <c r="F12" s="43" t="str">
        <f>IF($B12="N/A","N/A",IF(E12&gt;10,"No",IF(E12&lt;-10,"No","Yes")))</f>
        <v>N/A</v>
      </c>
      <c r="G12" s="35">
        <v>55681.166666999998</v>
      </c>
      <c r="H12" s="43" t="str">
        <f>IF($B12="N/A","N/A",IF(G12&gt;10,"No",IF(G12&lt;-10,"No","Yes")))</f>
        <v>N/A</v>
      </c>
      <c r="I12" s="12">
        <v>1.0740000000000001</v>
      </c>
      <c r="J12" s="12">
        <v>7.3129999999999997</v>
      </c>
      <c r="K12" s="35" t="s">
        <v>217</v>
      </c>
      <c r="L12" s="9" t="str">
        <f>IF(J12="Div by 0", "N/A", IF(K12="N/A","N/A", IF(J12&gt;VALUE(MID(K12,1,2)), "No", IF(J12&lt;-1*VALUE(MID(K12,1,2)), "No", "Yes"))))</f>
        <v>N/A</v>
      </c>
    </row>
    <row r="13" spans="1:12" s="104" customFormat="1" ht="12.75" customHeight="1" x14ac:dyDescent="0.2">
      <c r="A13" s="2" t="s">
        <v>1656</v>
      </c>
      <c r="B13" s="47" t="s">
        <v>281</v>
      </c>
      <c r="C13" s="13">
        <v>97.208573078000001</v>
      </c>
      <c r="D13" s="11" t="str">
        <f>IF($B13="N/A","N/A",IF(C13&gt;=95,"Yes","No"))</f>
        <v>Yes</v>
      </c>
      <c r="E13" s="13">
        <v>97.476606524000005</v>
      </c>
      <c r="F13" s="11" t="str">
        <f>IF($B13="N/A","N/A",IF(E13&gt;=95,"Yes","No"))</f>
        <v>Yes</v>
      </c>
      <c r="G13" s="13">
        <v>97.651635025000004</v>
      </c>
      <c r="H13" s="11" t="str">
        <f>IF($B13="N/A","N/A",IF(G13&gt;=95,"Yes","No"))</f>
        <v>Yes</v>
      </c>
      <c r="I13" s="56">
        <v>0.2757</v>
      </c>
      <c r="J13" s="56">
        <v>0.17960000000000001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97.092036585000002</v>
      </c>
      <c r="D14" s="11" t="str">
        <f>IF($B14="N/A","N/A",IF(C14&gt;95,"Yes","No"))</f>
        <v>Yes</v>
      </c>
      <c r="E14" s="68">
        <v>97.449559600000001</v>
      </c>
      <c r="F14" s="11" t="str">
        <f>IF($B14="N/A","N/A",IF(E14&gt;95,"Yes","No"))</f>
        <v>Yes</v>
      </c>
      <c r="G14" s="68">
        <v>97.636407875000003</v>
      </c>
      <c r="H14" s="11" t="str">
        <f>IF($B14="N/A","N/A",IF(G14&gt;95,"Yes","No"))</f>
        <v>Yes</v>
      </c>
      <c r="I14" s="128">
        <v>0.36820000000000003</v>
      </c>
      <c r="J14" s="128">
        <v>0.19170000000000001</v>
      </c>
      <c r="K14" s="127" t="s">
        <v>733</v>
      </c>
      <c r="L14" s="11" t="str">
        <f t="shared" si="4"/>
        <v>Yes</v>
      </c>
    </row>
    <row r="15" spans="1:12" s="104" customFormat="1" ht="12.75" customHeight="1" x14ac:dyDescent="0.2">
      <c r="A15" s="2" t="s">
        <v>1659</v>
      </c>
      <c r="B15" s="127" t="s">
        <v>217</v>
      </c>
      <c r="C15" s="68">
        <v>0</v>
      </c>
      <c r="D15" s="129" t="str">
        <f t="shared" ref="D15:D19" si="5">IF($B15="N/A","N/A",IF(C15&gt;10,"No",IF(C15&lt;-10,"No","Yes")))</f>
        <v>N/A</v>
      </c>
      <c r="E15" s="68">
        <v>0</v>
      </c>
      <c r="F15" s="129" t="str">
        <f t="shared" ref="F15:F19" si="6">IF($B15="N/A","N/A",IF(E15&gt;10,"No",IF(E15&lt;-10,"No","Yes")))</f>
        <v>N/A</v>
      </c>
      <c r="G15" s="68">
        <v>4.0283469999999999E-4</v>
      </c>
      <c r="H15" s="129" t="str">
        <f t="shared" ref="H15:H19" si="7">IF($B15="N/A","N/A",IF(G15&gt;10,"No",IF(G15&lt;-10,"No","Yes")))</f>
        <v>N/A</v>
      </c>
      <c r="I15" s="128" t="s">
        <v>1743</v>
      </c>
      <c r="J15" s="128" t="s">
        <v>1743</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8.4521600000000001E-5</v>
      </c>
      <c r="F17" s="129" t="str">
        <f t="shared" si="6"/>
        <v>N/A</v>
      </c>
      <c r="G17" s="68">
        <v>0</v>
      </c>
      <c r="H17" s="129" t="str">
        <f t="shared" si="7"/>
        <v>N/A</v>
      </c>
      <c r="I17" s="128" t="s">
        <v>1743</v>
      </c>
      <c r="J17" s="128">
        <v>-100</v>
      </c>
      <c r="K17" s="127" t="s">
        <v>217</v>
      </c>
      <c r="L17" s="11" t="str">
        <f t="shared" si="4"/>
        <v>N/A</v>
      </c>
    </row>
    <row r="18" spans="1:14" s="104" customFormat="1" ht="25.5" x14ac:dyDescent="0.2">
      <c r="A18" s="2" t="s">
        <v>1662</v>
      </c>
      <c r="B18" s="47" t="s">
        <v>217</v>
      </c>
      <c r="C18" s="13">
        <v>0.1164486075</v>
      </c>
      <c r="D18" s="11" t="str">
        <f t="shared" si="5"/>
        <v>N/A</v>
      </c>
      <c r="E18" s="13">
        <v>2.6877880600000001E-2</v>
      </c>
      <c r="F18" s="11" t="str">
        <f t="shared" si="6"/>
        <v>N/A</v>
      </c>
      <c r="G18" s="13">
        <v>1.48243157E-2</v>
      </c>
      <c r="H18" s="11" t="str">
        <f t="shared" si="7"/>
        <v>N/A</v>
      </c>
      <c r="I18" s="56">
        <v>-76.900000000000006</v>
      </c>
      <c r="J18" s="56">
        <v>-44.8</v>
      </c>
      <c r="K18" s="47" t="s">
        <v>217</v>
      </c>
      <c r="L18" s="11" t="str">
        <f t="shared" si="4"/>
        <v>N/A</v>
      </c>
    </row>
    <row r="19" spans="1:14" s="104" customFormat="1" ht="27.75" customHeight="1" x14ac:dyDescent="0.2">
      <c r="A19" s="2" t="s">
        <v>1663</v>
      </c>
      <c r="B19" s="47" t="s">
        <v>217</v>
      </c>
      <c r="C19" s="13">
        <v>8.7885699999999998E-5</v>
      </c>
      <c r="D19" s="11" t="str">
        <f t="shared" si="5"/>
        <v>N/A</v>
      </c>
      <c r="E19" s="13">
        <v>8.4521600000000001E-5</v>
      </c>
      <c r="F19" s="11" t="str">
        <f t="shared" si="6"/>
        <v>N/A</v>
      </c>
      <c r="G19" s="13">
        <v>0</v>
      </c>
      <c r="H19" s="11" t="str">
        <f t="shared" si="7"/>
        <v>N/A</v>
      </c>
      <c r="I19" s="56">
        <v>-3.83</v>
      </c>
      <c r="J19" s="56">
        <v>-100</v>
      </c>
      <c r="K19" s="47" t="s">
        <v>217</v>
      </c>
      <c r="L19" s="11" t="str">
        <f t="shared" si="4"/>
        <v>N/A</v>
      </c>
    </row>
    <row r="20" spans="1:14" s="104" customFormat="1" x14ac:dyDescent="0.2">
      <c r="A20" s="2" t="s">
        <v>1664</v>
      </c>
      <c r="B20" s="47" t="s">
        <v>217</v>
      </c>
      <c r="C20" s="1">
        <v>33088</v>
      </c>
      <c r="D20" s="11" t="str">
        <f>IF($B20="N/A","N/A",IF(C20&gt;0,"No",IF(C20&lt;0,"No","Yes")))</f>
        <v>N/A</v>
      </c>
      <c r="E20" s="1">
        <v>30175</v>
      </c>
      <c r="F20" s="11" t="str">
        <f>IF($B20="N/A","N/A",IF(E20&gt;0,"No",IF(E20&lt;0,"No","Yes")))</f>
        <v>N/A</v>
      </c>
      <c r="G20" s="1">
        <v>29337</v>
      </c>
      <c r="H20" s="11" t="str">
        <f>IF($B20="N/A","N/A",IF(G20&gt;0,"No",IF(G20&lt;0,"No","Yes")))</f>
        <v>N/A</v>
      </c>
      <c r="I20" s="56">
        <v>-8.8000000000000007</v>
      </c>
      <c r="J20" s="56">
        <v>-2.78</v>
      </c>
      <c r="K20" s="47" t="s">
        <v>217</v>
      </c>
      <c r="L20" s="11" t="str">
        <f t="shared" si="4"/>
        <v>N/A</v>
      </c>
    </row>
    <row r="21" spans="1:14" s="104" customFormat="1" x14ac:dyDescent="0.2">
      <c r="A21" s="2" t="s">
        <v>1665</v>
      </c>
      <c r="B21" s="47" t="s">
        <v>282</v>
      </c>
      <c r="C21" s="13">
        <v>2.9079634149000002</v>
      </c>
      <c r="D21" s="11" t="str">
        <f>IF($B21="N/A","N/A",IF(C21&gt;=5,"No",IF(C21&lt;0,"No","Yes")))</f>
        <v>Yes</v>
      </c>
      <c r="E21" s="13">
        <v>2.5504403999999998</v>
      </c>
      <c r="F21" s="11" t="str">
        <f>IF($B21="N/A","N/A",IF(E21&gt;=5,"No",IF(E21&lt;0,"No","Yes")))</f>
        <v>Yes</v>
      </c>
      <c r="G21" s="13">
        <v>2.3635921250999998</v>
      </c>
      <c r="H21" s="11" t="str">
        <f>IF($B21="N/A","N/A",IF(G21&gt;=5,"No",IF(G21&lt;0,"No","Yes")))</f>
        <v>Yes</v>
      </c>
      <c r="I21" s="56">
        <v>-12.3</v>
      </c>
      <c r="J21" s="56">
        <v>-7.33</v>
      </c>
      <c r="K21" s="11" t="s">
        <v>217</v>
      </c>
      <c r="L21" s="11" t="str">
        <f t="shared" si="4"/>
        <v>N/A</v>
      </c>
    </row>
    <row r="22" spans="1:14" s="104" customFormat="1" ht="12.75" customHeight="1" x14ac:dyDescent="0.2">
      <c r="A22" s="4" t="s">
        <v>1666</v>
      </c>
      <c r="B22" s="127" t="s">
        <v>217</v>
      </c>
      <c r="C22" s="68">
        <v>63.908365570999997</v>
      </c>
      <c r="D22" s="129" t="str">
        <f t="shared" ref="D22:D25" si="8">IF($B22="N/A","N/A",IF(C22&gt;10,"No",IF(C22&lt;-10,"No","Yes")))</f>
        <v>N/A</v>
      </c>
      <c r="E22" s="68">
        <v>62.087821044000002</v>
      </c>
      <c r="F22" s="129" t="str">
        <f t="shared" ref="F22:F25" si="9">IF($B22="N/A","N/A",IF(E22&gt;10,"No",IF(E22&lt;-10,"No","Yes")))</f>
        <v>N/A</v>
      </c>
      <c r="G22" s="68">
        <v>61.696833349999999</v>
      </c>
      <c r="H22" s="129" t="str">
        <f t="shared" ref="H22:H25" si="10">IF($B22="N/A","N/A",IF(G22&gt;10,"No",IF(G22&lt;-10,"No","Yes")))</f>
        <v>N/A</v>
      </c>
      <c r="I22" s="56">
        <v>-2.85</v>
      </c>
      <c r="J22" s="56">
        <v>-0.63</v>
      </c>
      <c r="K22" s="127" t="s">
        <v>217</v>
      </c>
      <c r="L22" s="11" t="str">
        <f t="shared" si="4"/>
        <v>N/A</v>
      </c>
    </row>
    <row r="23" spans="1:14" s="104" customFormat="1" ht="12.75" customHeight="1" x14ac:dyDescent="0.2">
      <c r="A23" s="4" t="s">
        <v>1667</v>
      </c>
      <c r="B23" s="127" t="s">
        <v>217</v>
      </c>
      <c r="C23" s="68">
        <v>19.058268858999998</v>
      </c>
      <c r="D23" s="129" t="str">
        <f t="shared" si="8"/>
        <v>N/A</v>
      </c>
      <c r="E23" s="68">
        <v>14.836785418</v>
      </c>
      <c r="F23" s="129" t="str">
        <f t="shared" si="9"/>
        <v>N/A</v>
      </c>
      <c r="G23" s="68">
        <v>16.371817158999999</v>
      </c>
      <c r="H23" s="129" t="str">
        <f t="shared" si="10"/>
        <v>N/A</v>
      </c>
      <c r="I23" s="56">
        <v>-22.2</v>
      </c>
      <c r="J23" s="56">
        <v>10.35</v>
      </c>
      <c r="K23" s="127" t="s">
        <v>217</v>
      </c>
      <c r="L23" s="11" t="str">
        <f t="shared" si="4"/>
        <v>N/A</v>
      </c>
    </row>
    <row r="24" spans="1:14" s="104" customFormat="1" ht="12.75" customHeight="1" x14ac:dyDescent="0.2">
      <c r="A24" s="4" t="s">
        <v>1668</v>
      </c>
      <c r="B24" s="127" t="s">
        <v>217</v>
      </c>
      <c r="C24" s="68">
        <v>56.917915860999997</v>
      </c>
      <c r="D24" s="129" t="str">
        <f t="shared" si="8"/>
        <v>N/A</v>
      </c>
      <c r="E24" s="68">
        <v>0</v>
      </c>
      <c r="F24" s="129" t="str">
        <f t="shared" si="9"/>
        <v>N/A</v>
      </c>
      <c r="G24" s="68">
        <v>0</v>
      </c>
      <c r="H24" s="129" t="str">
        <f t="shared" si="10"/>
        <v>N/A</v>
      </c>
      <c r="I24" s="56">
        <v>-100</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78</v>
      </c>
      <c r="D26" s="43" t="str">
        <f>IF($B26="N/A","N/A",IF(C26&gt;0,"No",IF(C26&lt;0,"No","Yes")))</f>
        <v>No</v>
      </c>
      <c r="E26" s="1">
        <v>99</v>
      </c>
      <c r="F26" s="43" t="str">
        <f>IF($B26="N/A","N/A",IF(E26&gt;0,"No",IF(E26&lt;0,"No","Yes")))</f>
        <v>No</v>
      </c>
      <c r="G26" s="1">
        <v>746</v>
      </c>
      <c r="H26" s="43" t="str">
        <f>IF($B26="N/A","N/A",IF(G26&gt;0,"No",IF(G26&lt;0,"No","Yes")))</f>
        <v>No</v>
      </c>
      <c r="I26" s="12">
        <v>26.92</v>
      </c>
      <c r="J26" s="12">
        <v>653.5</v>
      </c>
      <c r="K26" s="44" t="s">
        <v>217</v>
      </c>
      <c r="L26" s="9" t="str">
        <f t="shared" ref="L26:L74" si="11">IF(J26="Div by 0", "N/A", IF(K26="N/A","N/A", IF(J26&gt;VALUE(MID(K26,1,2)), "No", IF(J26&lt;-1*VALUE(MID(K26,1,2)), "No", "Yes"))))</f>
        <v>N/A</v>
      </c>
    </row>
    <row r="27" spans="1:14" x14ac:dyDescent="0.2">
      <c r="A27" s="6" t="s">
        <v>149</v>
      </c>
      <c r="B27" s="47" t="s">
        <v>283</v>
      </c>
      <c r="C27" s="8">
        <v>1.37101757E-2</v>
      </c>
      <c r="D27" s="43" t="str">
        <f>IF($B27="N/A","N/A",IF(C27&gt;=10,"No",IF(C27&lt;0,"No","Yes")))</f>
        <v>Yes</v>
      </c>
      <c r="E27" s="8">
        <v>1.6735284100000001E-2</v>
      </c>
      <c r="F27" s="43" t="str">
        <f>IF($B27="N/A","N/A",IF(E27&gt;=10,"No",IF(E27&lt;0,"No","Yes")))</f>
        <v>Yes</v>
      </c>
      <c r="G27" s="8">
        <v>0.1204475654</v>
      </c>
      <c r="H27" s="43" t="str">
        <f>IF($B27="N/A","N/A",IF(G27&gt;=10,"No",IF(G27&lt;0,"No","Yes")))</f>
        <v>Yes</v>
      </c>
      <c r="I27" s="12">
        <v>22.06</v>
      </c>
      <c r="J27" s="12">
        <v>619.70000000000005</v>
      </c>
      <c r="K27" s="44" t="s">
        <v>217</v>
      </c>
      <c r="L27" s="9" t="str">
        <f t="shared" si="11"/>
        <v>N/A</v>
      </c>
    </row>
    <row r="28" spans="1:14" x14ac:dyDescent="0.2">
      <c r="A28" s="2" t="s">
        <v>425</v>
      </c>
      <c r="B28" s="34" t="s">
        <v>217</v>
      </c>
      <c r="C28" s="13">
        <v>91.666666667000001</v>
      </c>
      <c r="D28" s="70" t="str">
        <f t="shared" ref="D28:D31" si="12">IF($B28="N/A","N/A",IF(C28&gt;10,"No",IF(C28&lt;-10,"No","Yes")))</f>
        <v>N/A</v>
      </c>
      <c r="E28" s="13">
        <v>91.919191918999999</v>
      </c>
      <c r="F28" s="43" t="str">
        <f t="shared" ref="F28:F31" si="13">IF($B28="N/A","N/A",IF(E28&gt;10,"No",IF(E28&lt;-10,"No","Yes")))</f>
        <v>N/A</v>
      </c>
      <c r="G28" s="13">
        <v>34.581939798999997</v>
      </c>
      <c r="H28" s="43" t="str">
        <f t="shared" ref="H28:H31" si="14">IF($B28="N/A","N/A",IF(G28&gt;10,"No",IF(G28&lt;-10,"No","Yes")))</f>
        <v>N/A</v>
      </c>
      <c r="I28" s="12">
        <v>0.27550000000000002</v>
      </c>
      <c r="J28" s="12">
        <v>-62.4</v>
      </c>
      <c r="K28" s="44" t="s">
        <v>217</v>
      </c>
      <c r="L28" s="9" t="str">
        <f t="shared" si="11"/>
        <v>N/A</v>
      </c>
    </row>
    <row r="29" spans="1:14" x14ac:dyDescent="0.2">
      <c r="A29" s="2" t="s">
        <v>426</v>
      </c>
      <c r="B29" s="34" t="s">
        <v>217</v>
      </c>
      <c r="C29" s="13">
        <v>3.8461538462</v>
      </c>
      <c r="D29" s="70" t="str">
        <f t="shared" si="12"/>
        <v>N/A</v>
      </c>
      <c r="E29" s="13">
        <v>32.323232322999999</v>
      </c>
      <c r="F29" s="43" t="str">
        <f t="shared" si="13"/>
        <v>N/A</v>
      </c>
      <c r="G29" s="13">
        <v>4.0802675585000001</v>
      </c>
      <c r="H29" s="43" t="str">
        <f t="shared" si="14"/>
        <v>N/A</v>
      </c>
      <c r="I29" s="12">
        <v>740.4</v>
      </c>
      <c r="J29" s="12">
        <v>-87.4</v>
      </c>
      <c r="K29" s="44" t="s">
        <v>217</v>
      </c>
      <c r="L29" s="9" t="str">
        <f t="shared" si="11"/>
        <v>N/A</v>
      </c>
    </row>
    <row r="30" spans="1:14" x14ac:dyDescent="0.2">
      <c r="A30" s="2" t="s">
        <v>422</v>
      </c>
      <c r="B30" s="34" t="s">
        <v>217</v>
      </c>
      <c r="C30" s="13">
        <v>1.2820512821000001</v>
      </c>
      <c r="D30" s="70" t="str">
        <f t="shared" si="12"/>
        <v>N/A</v>
      </c>
      <c r="E30" s="13">
        <v>0</v>
      </c>
      <c r="F30" s="43" t="str">
        <f t="shared" si="13"/>
        <v>N/A</v>
      </c>
      <c r="G30" s="13">
        <v>0</v>
      </c>
      <c r="H30" s="43" t="str">
        <f t="shared" si="14"/>
        <v>N/A</v>
      </c>
      <c r="I30" s="12">
        <v>-100</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15.758001338</v>
      </c>
      <c r="D32" s="70" t="str">
        <f>IF($B32="N/A","N/A",IF(C32&gt;10,"No",IF(C32&lt;-10,"No","Yes")))</f>
        <v>N/A</v>
      </c>
      <c r="E32" s="68">
        <v>15.396884025</v>
      </c>
      <c r="F32" s="70" t="str">
        <f>IF($B32="N/A","N/A",IF(E32&gt;10,"No",IF(E32&lt;-10,"No","Yes")))</f>
        <v>N/A</v>
      </c>
      <c r="G32" s="68">
        <v>15.670349113</v>
      </c>
      <c r="H32" s="70" t="str">
        <f>IF($B32="N/A","N/A",IF(G32&gt;10,"No",IF(G32&lt;-10,"No","Yes")))</f>
        <v>N/A</v>
      </c>
      <c r="I32" s="12">
        <v>-2.29</v>
      </c>
      <c r="J32" s="12">
        <v>1.776</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99.999912113999997</v>
      </c>
      <c r="D34" s="43" t="str">
        <f>IF($B34="N/A","N/A",IF(C34&gt;=98,"Yes","No"))</f>
        <v>Yes</v>
      </c>
      <c r="E34" s="13">
        <v>99.999915478000005</v>
      </c>
      <c r="F34" s="43" t="str">
        <f>IF($B34="N/A","N/A",IF(E34&gt;=98,"Yes","No"))</f>
        <v>Yes</v>
      </c>
      <c r="G34" s="13">
        <v>99.999919433000002</v>
      </c>
      <c r="H34" s="43" t="str">
        <f>IF($B34="N/A","N/A",IF(G34&gt;=98,"Yes","No"))</f>
        <v>Yes</v>
      </c>
      <c r="I34" s="12">
        <v>0</v>
      </c>
      <c r="J34" s="12">
        <v>0</v>
      </c>
      <c r="K34" s="44" t="s">
        <v>733</v>
      </c>
      <c r="L34" s="9" t="str">
        <f t="shared" si="11"/>
        <v>Yes</v>
      </c>
    </row>
    <row r="35" spans="1:14" x14ac:dyDescent="0.2">
      <c r="A35" s="2" t="s">
        <v>18</v>
      </c>
      <c r="B35" s="47" t="s">
        <v>281</v>
      </c>
      <c r="C35" s="13">
        <v>99.999033256999994</v>
      </c>
      <c r="D35" s="43" t="str">
        <f>IF($B35="N/A","N/A",IF(C35&gt;=95,"Yes","No"))</f>
        <v>Yes</v>
      </c>
      <c r="E35" s="13">
        <v>99.998816696999995</v>
      </c>
      <c r="F35" s="43" t="str">
        <f>IF($B35="N/A","N/A",IF(E35&gt;=95,"Yes","No"))</f>
        <v>Yes</v>
      </c>
      <c r="G35" s="13">
        <v>99.998066394000006</v>
      </c>
      <c r="H35" s="43" t="str">
        <f>IF($B35="N/A","N/A",IF(G35&gt;=95,"Yes","No"))</f>
        <v>Yes</v>
      </c>
      <c r="I35" s="12">
        <v>0</v>
      </c>
      <c r="J35" s="12">
        <v>-1E-3</v>
      </c>
      <c r="K35" s="44" t="s">
        <v>733</v>
      </c>
      <c r="L35" s="9" t="str">
        <f t="shared" si="11"/>
        <v>Yes</v>
      </c>
    </row>
    <row r="36" spans="1:14" x14ac:dyDescent="0.2">
      <c r="A36" s="2" t="s">
        <v>23</v>
      </c>
      <c r="B36" s="34" t="s">
        <v>217</v>
      </c>
      <c r="C36" s="13">
        <v>66.911985066</v>
      </c>
      <c r="D36" s="43" t="str">
        <f t="shared" ref="D36:D41" si="15">IF($B36="N/A","N/A",IF(C36&gt;10,"No",IF(C36&lt;-10,"No","Yes")))</f>
        <v>N/A</v>
      </c>
      <c r="E36" s="13">
        <v>67.122689073000004</v>
      </c>
      <c r="F36" s="43" t="str">
        <f t="shared" ref="F36:F41" si="16">IF($B36="N/A","N/A",IF(E36&gt;10,"No",IF(E36&lt;-10,"No","Yes")))</f>
        <v>N/A</v>
      </c>
      <c r="G36" s="13">
        <v>67.447655663000006</v>
      </c>
      <c r="H36" s="43" t="str">
        <f t="shared" ref="H36:H41" si="17">IF($B36="N/A","N/A",IF(G36&gt;10,"No",IF(G36&lt;-10,"No","Yes")))</f>
        <v>N/A</v>
      </c>
      <c r="I36" s="12">
        <v>0.31490000000000001</v>
      </c>
      <c r="J36" s="12">
        <v>0.48409999999999997</v>
      </c>
      <c r="K36" s="44" t="s">
        <v>733</v>
      </c>
      <c r="L36" s="9" t="str">
        <f t="shared" si="11"/>
        <v>Yes</v>
      </c>
    </row>
    <row r="37" spans="1:14" x14ac:dyDescent="0.2">
      <c r="A37" s="2" t="s">
        <v>24</v>
      </c>
      <c r="B37" s="34" t="s">
        <v>217</v>
      </c>
      <c r="C37" s="13">
        <v>21.062784695000001</v>
      </c>
      <c r="D37" s="43" t="str">
        <f t="shared" si="15"/>
        <v>N/A</v>
      </c>
      <c r="E37" s="13">
        <v>20.563945267000001</v>
      </c>
      <c r="F37" s="43" t="str">
        <f t="shared" si="16"/>
        <v>N/A</v>
      </c>
      <c r="G37" s="13">
        <v>20.22947074</v>
      </c>
      <c r="H37" s="43" t="str">
        <f t="shared" si="17"/>
        <v>N/A</v>
      </c>
      <c r="I37" s="12">
        <v>-2.37</v>
      </c>
      <c r="J37" s="12">
        <v>-1.63</v>
      </c>
      <c r="K37" s="44" t="s">
        <v>733</v>
      </c>
      <c r="L37" s="9" t="str">
        <f t="shared" si="11"/>
        <v>Yes</v>
      </c>
    </row>
    <row r="38" spans="1:14" x14ac:dyDescent="0.2">
      <c r="A38" s="2" t="s">
        <v>25</v>
      </c>
      <c r="B38" s="34" t="s">
        <v>217</v>
      </c>
      <c r="C38" s="13">
        <v>5.8092475099999999E-2</v>
      </c>
      <c r="D38" s="43" t="str">
        <f t="shared" si="15"/>
        <v>N/A</v>
      </c>
      <c r="E38" s="13">
        <v>5.7305670000000003E-2</v>
      </c>
      <c r="F38" s="43" t="str">
        <f t="shared" si="16"/>
        <v>N/A</v>
      </c>
      <c r="G38" s="13">
        <v>5.8894428300000003E-2</v>
      </c>
      <c r="H38" s="43" t="str">
        <f t="shared" si="17"/>
        <v>N/A</v>
      </c>
      <c r="I38" s="12">
        <v>-1.35</v>
      </c>
      <c r="J38" s="12">
        <v>2.7719999999999998</v>
      </c>
      <c r="K38" s="44" t="s">
        <v>733</v>
      </c>
      <c r="L38" s="9" t="str">
        <f t="shared" si="11"/>
        <v>Yes</v>
      </c>
    </row>
    <row r="39" spans="1:14" x14ac:dyDescent="0.2">
      <c r="A39" s="2" t="s">
        <v>26</v>
      </c>
      <c r="B39" s="47" t="s">
        <v>217</v>
      </c>
      <c r="C39" s="13">
        <v>0.80160584830000003</v>
      </c>
      <c r="D39" s="11" t="str">
        <f t="shared" si="15"/>
        <v>N/A</v>
      </c>
      <c r="E39" s="13">
        <v>0.95095293920000001</v>
      </c>
      <c r="F39" s="11" t="str">
        <f t="shared" si="16"/>
        <v>N/A</v>
      </c>
      <c r="G39" s="13">
        <v>1.0372992674999999</v>
      </c>
      <c r="H39" s="11" t="str">
        <f t="shared" si="17"/>
        <v>N/A</v>
      </c>
      <c r="I39" s="12">
        <v>18.63</v>
      </c>
      <c r="J39" s="12">
        <v>9.08</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11.165531915000001</v>
      </c>
      <c r="D42" s="11" t="str">
        <f>IF($B42="N/A","N/A",IF(C42&gt;=5,"No",IF(C42&lt;0,"No","Yes")))</f>
        <v>No</v>
      </c>
      <c r="E42" s="13">
        <v>11.305107051</v>
      </c>
      <c r="F42" s="11" t="str">
        <f>IF($B42="N/A","N/A",IF(E42&gt;=5,"No",IF(E42&lt;0,"No","Yes")))</f>
        <v>No</v>
      </c>
      <c r="G42" s="13">
        <v>11.226679901000001</v>
      </c>
      <c r="H42" s="11" t="str">
        <f>IF($B42="N/A","N/A",IF(G42&gt;=5,"No",IF(G42&lt;0,"No","Yes")))</f>
        <v>No</v>
      </c>
      <c r="I42" s="12">
        <v>1.25</v>
      </c>
      <c r="J42" s="12">
        <v>-0.69399999999999995</v>
      </c>
      <c r="K42" s="44" t="s">
        <v>733</v>
      </c>
      <c r="L42" s="9" t="str">
        <f t="shared" si="11"/>
        <v>Yes</v>
      </c>
    </row>
    <row r="43" spans="1:14" x14ac:dyDescent="0.2">
      <c r="A43" s="2" t="s">
        <v>63</v>
      </c>
      <c r="B43" s="47" t="s">
        <v>217</v>
      </c>
      <c r="C43" s="13">
        <v>9.7799253146999998</v>
      </c>
      <c r="D43" s="11" t="str">
        <f>IF($B43="N/A","N/A",IF(C43&gt;10,"No",IF(C43&lt;-10,"No","Yes")))</f>
        <v>N/A</v>
      </c>
      <c r="E43" s="13">
        <v>9.8335853486999998</v>
      </c>
      <c r="F43" s="11" t="str">
        <f>IF($B43="N/A","N/A",IF(E43&gt;10,"No",IF(E43&lt;-10,"No","Yes")))</f>
        <v>N/A</v>
      </c>
      <c r="G43" s="13">
        <v>9.6893822449999991</v>
      </c>
      <c r="H43" s="11" t="str">
        <f>IF($B43="N/A","N/A",IF(G43&gt;10,"No",IF(G43&lt;-10,"No","Yes")))</f>
        <v>N/A</v>
      </c>
      <c r="I43" s="12">
        <v>0.54869999999999997</v>
      </c>
      <c r="J43" s="12">
        <v>-1.47</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4.4144129101000003</v>
      </c>
      <c r="D45" s="43" t="str">
        <f>IF($B45="N/A","N/A",IF(C45&gt;8,"No",IF(C45&lt;2,"No","Yes")))</f>
        <v>Yes</v>
      </c>
      <c r="E45" s="8">
        <v>3.9681218192999999</v>
      </c>
      <c r="F45" s="43" t="str">
        <f>IF($B45="N/A","N/A",IF(E45&gt;8,"No",IF(E45&lt;2,"No","Yes")))</f>
        <v>Yes</v>
      </c>
      <c r="G45" s="8">
        <v>3.8450568964</v>
      </c>
      <c r="H45" s="43" t="str">
        <f>IF($B45="N/A","N/A",IF(G45&gt;8,"No",IF(G45&lt;2,"No","Yes")))</f>
        <v>Yes</v>
      </c>
      <c r="I45" s="12">
        <v>-10.1</v>
      </c>
      <c r="J45" s="12">
        <v>-3.1</v>
      </c>
      <c r="K45" s="44" t="s">
        <v>733</v>
      </c>
      <c r="L45" s="9" t="str">
        <f t="shared" si="11"/>
        <v>Yes</v>
      </c>
    </row>
    <row r="46" spans="1:14" x14ac:dyDescent="0.2">
      <c r="A46" s="3" t="s">
        <v>174</v>
      </c>
      <c r="B46" s="34" t="s">
        <v>217</v>
      </c>
      <c r="C46" s="8">
        <v>18.871968931000001</v>
      </c>
      <c r="D46" s="11" t="str">
        <f t="shared" ref="D46:D53" si="18">IF($B46="N/A","N/A",IF(C46&gt;10,"No",IF(C46&lt;-10,"No","Yes")))</f>
        <v>N/A</v>
      </c>
      <c r="E46" s="8">
        <v>18.914082911000001</v>
      </c>
      <c r="F46" s="11" t="str">
        <f t="shared" ref="F46:F53" si="19">IF($B46="N/A","N/A",IF(E46&gt;10,"No",IF(E46&lt;-10,"No","Yes")))</f>
        <v>N/A</v>
      </c>
      <c r="G46" s="8">
        <v>18.689272674000001</v>
      </c>
      <c r="H46" s="11" t="str">
        <f t="shared" ref="H46:H53" si="20">IF($B46="N/A","N/A",IF(G46&gt;10,"No",IF(G46&lt;-10,"No","Yes")))</f>
        <v>N/A</v>
      </c>
      <c r="I46" s="12">
        <v>0.22320000000000001</v>
      </c>
      <c r="J46" s="12">
        <v>-1.19</v>
      </c>
      <c r="K46" s="44" t="s">
        <v>733</v>
      </c>
      <c r="L46" s="9" t="str">
        <f>IF(J46="Div by 0", "N/A", IF(OR(J46="N/A",K46="N/A"),"N/A", IF(J46&gt;VALUE(MID(K46,1,2)), "No", IF(J46&lt;-1*VALUE(MID(K46,1,2)), "No", "Yes"))))</f>
        <v>Yes</v>
      </c>
    </row>
    <row r="47" spans="1:14" x14ac:dyDescent="0.2">
      <c r="A47" s="3" t="s">
        <v>175</v>
      </c>
      <c r="B47" s="34" t="s">
        <v>217</v>
      </c>
      <c r="C47" s="8">
        <v>34.712582865000002</v>
      </c>
      <c r="D47" s="11" t="str">
        <f t="shared" si="18"/>
        <v>N/A</v>
      </c>
      <c r="E47" s="8">
        <v>34.853004194999997</v>
      </c>
      <c r="F47" s="11" t="str">
        <f t="shared" si="19"/>
        <v>N/A</v>
      </c>
      <c r="G47" s="8">
        <v>34.892974885999998</v>
      </c>
      <c r="H47" s="11" t="str">
        <f t="shared" si="20"/>
        <v>N/A</v>
      </c>
      <c r="I47" s="12">
        <v>0.40450000000000003</v>
      </c>
      <c r="J47" s="12">
        <v>0.1147</v>
      </c>
      <c r="K47" s="44" t="s">
        <v>733</v>
      </c>
      <c r="L47" s="9" t="str">
        <f>IF(J47="Div by 0", "N/A", IF(OR(J47="N/A",K47="N/A"),"N/A", IF(J47&gt;VALUE(MID(K47,1,2)), "No", IF(J47&lt;-1*VALUE(MID(K47,1,2)), "No", "Yes"))))</f>
        <v>Yes</v>
      </c>
    </row>
    <row r="48" spans="1:14" x14ac:dyDescent="0.2">
      <c r="A48" s="3" t="s">
        <v>176</v>
      </c>
      <c r="B48" s="34" t="s">
        <v>217</v>
      </c>
      <c r="C48" s="8">
        <v>3.1496492041000002</v>
      </c>
      <c r="D48" s="11" t="str">
        <f t="shared" si="18"/>
        <v>N/A</v>
      </c>
      <c r="E48" s="8">
        <v>3.2376013097</v>
      </c>
      <c r="F48" s="11" t="str">
        <f t="shared" si="19"/>
        <v>N/A</v>
      </c>
      <c r="G48" s="8">
        <v>3.2893061898</v>
      </c>
      <c r="H48" s="11" t="str">
        <f t="shared" si="20"/>
        <v>N/A</v>
      </c>
      <c r="I48" s="12">
        <v>2.7919999999999998</v>
      </c>
      <c r="J48" s="12">
        <v>1.597</v>
      </c>
      <c r="K48" s="44" t="s">
        <v>733</v>
      </c>
      <c r="L48" s="9" t="str">
        <f t="shared" ref="L48:L57" si="21">IF(J48="Div by 0", "N/A", IF(OR(J48="N/A",K48="N/A"),"N/A", IF(J48&gt;VALUE(MID(K48,1,2)), "No", IF(J48&lt;-1*VALUE(MID(K48,1,2)), "No", "Yes"))))</f>
        <v>Yes</v>
      </c>
    </row>
    <row r="49" spans="1:12" x14ac:dyDescent="0.2">
      <c r="A49" s="3" t="s">
        <v>177</v>
      </c>
      <c r="B49" s="34" t="s">
        <v>217</v>
      </c>
      <c r="C49" s="8">
        <v>21.455106645000001</v>
      </c>
      <c r="D49" s="11" t="str">
        <f t="shared" si="18"/>
        <v>N/A</v>
      </c>
      <c r="E49" s="8">
        <v>21.566625448</v>
      </c>
      <c r="F49" s="11" t="str">
        <f t="shared" si="19"/>
        <v>N/A</v>
      </c>
      <c r="G49" s="8">
        <v>21.554716227</v>
      </c>
      <c r="H49" s="11" t="str">
        <f t="shared" si="20"/>
        <v>N/A</v>
      </c>
      <c r="I49" s="12">
        <v>0.51980000000000004</v>
      </c>
      <c r="J49" s="12">
        <v>-5.5E-2</v>
      </c>
      <c r="K49" s="44" t="s">
        <v>733</v>
      </c>
      <c r="L49" s="9" t="str">
        <f t="shared" si="21"/>
        <v>Yes</v>
      </c>
    </row>
    <row r="50" spans="1:12" x14ac:dyDescent="0.2">
      <c r="A50" s="3" t="s">
        <v>178</v>
      </c>
      <c r="B50" s="34" t="s">
        <v>217</v>
      </c>
      <c r="C50" s="8">
        <v>9.8735236293999993</v>
      </c>
      <c r="D50" s="11" t="str">
        <f t="shared" si="18"/>
        <v>N/A</v>
      </c>
      <c r="E50" s="8">
        <v>10.270900298999999</v>
      </c>
      <c r="F50" s="11" t="str">
        <f t="shared" si="19"/>
        <v>N/A</v>
      </c>
      <c r="G50" s="8">
        <v>10.529050825000001</v>
      </c>
      <c r="H50" s="11" t="str">
        <f t="shared" si="20"/>
        <v>N/A</v>
      </c>
      <c r="I50" s="12">
        <v>4.0250000000000004</v>
      </c>
      <c r="J50" s="12">
        <v>2.5129999999999999</v>
      </c>
      <c r="K50" s="44" t="s">
        <v>733</v>
      </c>
      <c r="L50" s="9" t="str">
        <f t="shared" si="21"/>
        <v>Yes</v>
      </c>
    </row>
    <row r="51" spans="1:12" x14ac:dyDescent="0.2">
      <c r="A51" s="3" t="s">
        <v>179</v>
      </c>
      <c r="B51" s="34" t="s">
        <v>217</v>
      </c>
      <c r="C51" s="8">
        <v>3.1384877149000001</v>
      </c>
      <c r="D51" s="11" t="str">
        <f t="shared" si="18"/>
        <v>N/A</v>
      </c>
      <c r="E51" s="8">
        <v>3.0930693103000002</v>
      </c>
      <c r="F51" s="11" t="str">
        <f t="shared" si="19"/>
        <v>N/A</v>
      </c>
      <c r="G51" s="8">
        <v>3.1534703401000002</v>
      </c>
      <c r="H51" s="11" t="str">
        <f t="shared" si="20"/>
        <v>N/A</v>
      </c>
      <c r="I51" s="12">
        <v>-1.45</v>
      </c>
      <c r="J51" s="12">
        <v>1.9530000000000001</v>
      </c>
      <c r="K51" s="44" t="s">
        <v>733</v>
      </c>
      <c r="L51" s="9" t="str">
        <f t="shared" si="21"/>
        <v>Yes</v>
      </c>
    </row>
    <row r="52" spans="1:12" x14ac:dyDescent="0.2">
      <c r="A52" s="3" t="s">
        <v>180</v>
      </c>
      <c r="B52" s="34" t="s">
        <v>217</v>
      </c>
      <c r="C52" s="8">
        <v>2.4799598538000001</v>
      </c>
      <c r="D52" s="11" t="str">
        <f t="shared" si="18"/>
        <v>N/A</v>
      </c>
      <c r="E52" s="8">
        <v>2.2940017529999999</v>
      </c>
      <c r="F52" s="11" t="str">
        <f t="shared" si="19"/>
        <v>N/A</v>
      </c>
      <c r="G52" s="8">
        <v>2.2648170646999999</v>
      </c>
      <c r="H52" s="11" t="str">
        <f t="shared" si="20"/>
        <v>N/A</v>
      </c>
      <c r="I52" s="12">
        <v>-7.5</v>
      </c>
      <c r="J52" s="12">
        <v>-1.27</v>
      </c>
      <c r="K52" s="44" t="s">
        <v>733</v>
      </c>
      <c r="L52" s="9" t="str">
        <f t="shared" si="21"/>
        <v>Yes</v>
      </c>
    </row>
    <row r="53" spans="1:12" x14ac:dyDescent="0.2">
      <c r="A53" s="3" t="s">
        <v>950</v>
      </c>
      <c r="B53" s="34" t="s">
        <v>217</v>
      </c>
      <c r="C53" s="8">
        <v>1.9043082468999999</v>
      </c>
      <c r="D53" s="11" t="str">
        <f t="shared" si="18"/>
        <v>N/A</v>
      </c>
      <c r="E53" s="8">
        <v>1.8025929547999999</v>
      </c>
      <c r="F53" s="11" t="str">
        <f t="shared" si="19"/>
        <v>N/A</v>
      </c>
      <c r="G53" s="8">
        <v>1.7813348974000001</v>
      </c>
      <c r="H53" s="11" t="str">
        <f t="shared" si="20"/>
        <v>N/A</v>
      </c>
      <c r="I53" s="12">
        <v>-5.34</v>
      </c>
      <c r="J53" s="12">
        <v>-1.18</v>
      </c>
      <c r="K53" s="44" t="s">
        <v>733</v>
      </c>
      <c r="L53" s="9" t="str">
        <f t="shared" si="21"/>
        <v>Yes</v>
      </c>
    </row>
    <row r="54" spans="1:12" x14ac:dyDescent="0.2">
      <c r="A54" s="2" t="s">
        <v>212</v>
      </c>
      <c r="B54" s="34" t="s">
        <v>217</v>
      </c>
      <c r="C54" s="35" t="s">
        <v>217</v>
      </c>
      <c r="D54" s="9" t="str">
        <f t="shared" ref="D54:D57" si="22">IF($B54="N/A","N/A",IF(C54&lt;0,"No","Yes"))</f>
        <v>N/A</v>
      </c>
      <c r="E54" s="35">
        <v>681002</v>
      </c>
      <c r="F54" s="9" t="str">
        <f t="shared" ref="F54:F57" si="23">IF($B54="N/A","N/A",IF(E54&lt;0,"No","Yes"))</f>
        <v>N/A</v>
      </c>
      <c r="G54" s="35">
        <v>710543</v>
      </c>
      <c r="H54" s="9" t="str">
        <f t="shared" ref="H54:H57" si="24">IF($B54="N/A","N/A",IF(G54&lt;0,"No","Yes"))</f>
        <v>N/A</v>
      </c>
      <c r="I54" s="12" t="s">
        <v>217</v>
      </c>
      <c r="J54" s="12">
        <v>4.3380000000000001</v>
      </c>
      <c r="K54" s="44" t="s">
        <v>733</v>
      </c>
      <c r="L54" s="9" t="str">
        <f t="shared" si="21"/>
        <v>Yes</v>
      </c>
    </row>
    <row r="55" spans="1:12" x14ac:dyDescent="0.2">
      <c r="A55" s="2" t="s">
        <v>213</v>
      </c>
      <c r="B55" s="34" t="s">
        <v>217</v>
      </c>
      <c r="C55" s="35" t="s">
        <v>217</v>
      </c>
      <c r="D55" s="9" t="str">
        <f t="shared" si="22"/>
        <v>N/A</v>
      </c>
      <c r="E55" s="35">
        <v>38011</v>
      </c>
      <c r="F55" s="9" t="str">
        <f t="shared" si="23"/>
        <v>N/A</v>
      </c>
      <c r="G55" s="35">
        <v>40446</v>
      </c>
      <c r="H55" s="9" t="str">
        <f t="shared" si="24"/>
        <v>N/A</v>
      </c>
      <c r="I55" s="12" t="s">
        <v>217</v>
      </c>
      <c r="J55" s="12">
        <v>6.4059999999999997</v>
      </c>
      <c r="K55" s="44" t="s">
        <v>733</v>
      </c>
      <c r="L55" s="9" t="str">
        <f t="shared" si="21"/>
        <v>Yes</v>
      </c>
    </row>
    <row r="56" spans="1:12" x14ac:dyDescent="0.2">
      <c r="A56" s="2" t="s">
        <v>214</v>
      </c>
      <c r="B56" s="34" t="s">
        <v>217</v>
      </c>
      <c r="C56" s="35" t="s">
        <v>217</v>
      </c>
      <c r="D56" s="9" t="str">
        <f t="shared" si="22"/>
        <v>N/A</v>
      </c>
      <c r="E56" s="35">
        <v>367035</v>
      </c>
      <c r="F56" s="9" t="str">
        <f t="shared" si="23"/>
        <v>N/A</v>
      </c>
      <c r="G56" s="35">
        <v>388213</v>
      </c>
      <c r="H56" s="9" t="str">
        <f t="shared" si="24"/>
        <v>N/A</v>
      </c>
      <c r="I56" s="12" t="s">
        <v>217</v>
      </c>
      <c r="J56" s="12">
        <v>5.77</v>
      </c>
      <c r="K56" s="44" t="s">
        <v>733</v>
      </c>
      <c r="L56" s="9" t="str">
        <f t="shared" si="21"/>
        <v>Yes</v>
      </c>
    </row>
    <row r="57" spans="1:12" x14ac:dyDescent="0.2">
      <c r="A57" s="2" t="s">
        <v>951</v>
      </c>
      <c r="B57" s="34" t="s">
        <v>217</v>
      </c>
      <c r="C57" s="35" t="s">
        <v>217</v>
      </c>
      <c r="D57" s="9" t="str">
        <f t="shared" si="22"/>
        <v>N/A</v>
      </c>
      <c r="E57" s="35">
        <v>55354</v>
      </c>
      <c r="F57" s="9" t="str">
        <f t="shared" si="23"/>
        <v>N/A</v>
      </c>
      <c r="G57" s="35">
        <v>58981</v>
      </c>
      <c r="H57" s="9" t="str">
        <f t="shared" si="24"/>
        <v>N/A</v>
      </c>
      <c r="I57" s="12" t="s">
        <v>217</v>
      </c>
      <c r="J57" s="12">
        <v>6.5519999999999996</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58.616889354000001</v>
      </c>
      <c r="D60" s="43" t="str">
        <f t="shared" ref="D60:D61" si="25">IF($B60="N/A","N/A",IF(C60&gt;10,"No",IF(C60&lt;-10,"No","Yes")))</f>
        <v>N/A</v>
      </c>
      <c r="E60" s="8">
        <v>58.147082861999998</v>
      </c>
      <c r="F60" s="43" t="str">
        <f t="shared" ref="F60:F61" si="26">IF($B60="N/A","N/A",IF(E60&gt;10,"No",IF(E60&lt;-10,"No","Yes")))</f>
        <v>N/A</v>
      </c>
      <c r="G60" s="8">
        <v>57.985149903</v>
      </c>
      <c r="H60" s="43" t="str">
        <f t="shared" ref="H60:H61" si="27">IF($B60="N/A","N/A",IF(G60&gt;10,"No",IF(G60&lt;-10,"No","Yes")))</f>
        <v>N/A</v>
      </c>
      <c r="I60" s="12">
        <v>-0.80100000000000005</v>
      </c>
      <c r="J60" s="12">
        <v>-0.27800000000000002</v>
      </c>
      <c r="K60" s="44" t="s">
        <v>733</v>
      </c>
      <c r="L60" s="9" t="str">
        <f>IF(J60="Div by 0", "N/A", IF(OR(J60="N/A",K60="N/A"),"N/A", IF(J60&gt;VALUE(MID(K60,1,2)), "No", IF(J60&lt;-1*VALUE(MID(K60,1,2)), "No", "Yes"))))</f>
        <v>Yes</v>
      </c>
    </row>
    <row r="61" spans="1:12" x14ac:dyDescent="0.2">
      <c r="A61" s="6" t="s">
        <v>182</v>
      </c>
      <c r="B61" s="34" t="s">
        <v>217</v>
      </c>
      <c r="C61" s="8">
        <v>41.383110645999999</v>
      </c>
      <c r="D61" s="43" t="str">
        <f t="shared" si="25"/>
        <v>N/A</v>
      </c>
      <c r="E61" s="8">
        <v>41.852917138000002</v>
      </c>
      <c r="F61" s="43" t="str">
        <f t="shared" si="26"/>
        <v>N/A</v>
      </c>
      <c r="G61" s="8">
        <v>42.014850097</v>
      </c>
      <c r="H61" s="43" t="str">
        <f t="shared" si="27"/>
        <v>N/A</v>
      </c>
      <c r="I61" s="12">
        <v>1.135</v>
      </c>
      <c r="J61" s="12">
        <v>0.38690000000000002</v>
      </c>
      <c r="K61" s="44" t="s">
        <v>733</v>
      </c>
      <c r="L61" s="9" t="str">
        <f>IF(J61="Div by 0", "N/A", IF(OR(J61="N/A",K61="N/A"),"N/A", IF(J61&gt;VALUE(MID(K61,1,2)), "No", IF(J61&lt;-1*VALUE(MID(K61,1,2)), "No", "Yes"))))</f>
        <v>Yes</v>
      </c>
    </row>
    <row r="62" spans="1:12" x14ac:dyDescent="0.2">
      <c r="A62" s="7" t="s">
        <v>682</v>
      </c>
      <c r="B62" s="34" t="s">
        <v>286</v>
      </c>
      <c r="C62" s="8">
        <v>57.069309332000003</v>
      </c>
      <c r="D62" s="43" t="str">
        <f>IF($B62="N/A","N/A",IF(C62&gt;70,"No",IF(C62&lt;40,"No","Yes")))</f>
        <v>Yes</v>
      </c>
      <c r="E62" s="8">
        <v>59.673881715</v>
      </c>
      <c r="F62" s="43" t="str">
        <f>IF($B62="N/A","N/A",IF(E62&gt;70,"No",IF(E62&lt;40,"No","Yes")))</f>
        <v>Yes</v>
      </c>
      <c r="G62" s="8">
        <v>62.061595032</v>
      </c>
      <c r="H62" s="43" t="str">
        <f>IF($B62="N/A","N/A",IF(G62&gt;70,"No",IF(G62&lt;40,"No","Yes")))</f>
        <v>Yes</v>
      </c>
      <c r="I62" s="12">
        <v>4.5640000000000001</v>
      </c>
      <c r="J62" s="12">
        <v>4.0010000000000003</v>
      </c>
      <c r="K62" s="44" t="s">
        <v>733</v>
      </c>
      <c r="L62" s="9" t="str">
        <f t="shared" si="11"/>
        <v>Yes</v>
      </c>
    </row>
    <row r="63" spans="1:12" x14ac:dyDescent="0.2">
      <c r="A63" s="2" t="s">
        <v>683</v>
      </c>
      <c r="B63" s="34" t="s">
        <v>217</v>
      </c>
      <c r="C63" s="8">
        <v>68.802874985000003</v>
      </c>
      <c r="D63" s="43" t="str">
        <f>IF($B63="N/A","N/A",IF(C63&gt;10,"No",IF(C63&lt;-10,"No","Yes")))</f>
        <v>N/A</v>
      </c>
      <c r="E63" s="8">
        <v>71.390625931000002</v>
      </c>
      <c r="F63" s="43" t="str">
        <f>IF($B63="N/A","N/A",IF(E63&gt;10,"No",IF(E63&lt;-10,"No","Yes")))</f>
        <v>N/A</v>
      </c>
      <c r="G63" s="8">
        <v>70.540301952999997</v>
      </c>
      <c r="H63" s="43" t="str">
        <f>IF($B63="N/A","N/A",IF(G63&gt;10,"No",IF(G63&lt;-10,"No","Yes")))</f>
        <v>N/A</v>
      </c>
      <c r="I63" s="12">
        <v>3.7610000000000001</v>
      </c>
      <c r="J63" s="12">
        <v>-1.19</v>
      </c>
      <c r="K63" s="34" t="s">
        <v>217</v>
      </c>
      <c r="L63" s="9" t="str">
        <f t="shared" si="11"/>
        <v>N/A</v>
      </c>
    </row>
    <row r="64" spans="1:12" x14ac:dyDescent="0.2">
      <c r="A64" s="2" t="s">
        <v>684</v>
      </c>
      <c r="B64" s="34" t="s">
        <v>217</v>
      </c>
      <c r="C64" s="8">
        <v>77.704123386999996</v>
      </c>
      <c r="D64" s="43" t="str">
        <f t="shared" ref="D64:D70" si="28">IF($B64="N/A","N/A",IF(C64&gt;10,"No",IF(C64&lt;-10,"No","Yes")))</f>
        <v>N/A</v>
      </c>
      <c r="E64" s="8">
        <v>78.037578288000006</v>
      </c>
      <c r="F64" s="43" t="str">
        <f t="shared" ref="F64:F70" si="29">IF($B64="N/A","N/A",IF(E64&gt;10,"No",IF(E64&lt;-10,"No","Yes")))</f>
        <v>N/A</v>
      </c>
      <c r="G64" s="8">
        <v>78.122033361999996</v>
      </c>
      <c r="H64" s="43" t="str">
        <f t="shared" ref="H64:H70" si="30">IF($B64="N/A","N/A",IF(G64&gt;10,"No",IF(G64&lt;-10,"No","Yes")))</f>
        <v>N/A</v>
      </c>
      <c r="I64" s="12">
        <v>0.42909999999999998</v>
      </c>
      <c r="J64" s="12">
        <v>0.1082</v>
      </c>
      <c r="K64" s="34" t="s">
        <v>217</v>
      </c>
      <c r="L64" s="9" t="str">
        <f t="shared" si="11"/>
        <v>N/A</v>
      </c>
    </row>
    <row r="65" spans="1:12" x14ac:dyDescent="0.2">
      <c r="A65" s="2" t="s">
        <v>427</v>
      </c>
      <c r="B65" s="34" t="s">
        <v>217</v>
      </c>
      <c r="C65" s="8">
        <v>60.807838916999998</v>
      </c>
      <c r="D65" s="43" t="str">
        <f t="shared" si="28"/>
        <v>N/A</v>
      </c>
      <c r="E65" s="8">
        <v>62.351696240999999</v>
      </c>
      <c r="F65" s="43" t="str">
        <f t="shared" si="29"/>
        <v>N/A</v>
      </c>
      <c r="G65" s="8">
        <v>65.274278284999994</v>
      </c>
      <c r="H65" s="43" t="str">
        <f t="shared" si="30"/>
        <v>N/A</v>
      </c>
      <c r="I65" s="12">
        <v>2.5390000000000001</v>
      </c>
      <c r="J65" s="12">
        <v>4.6870000000000003</v>
      </c>
      <c r="K65" s="34" t="s">
        <v>217</v>
      </c>
      <c r="L65" s="9" t="str">
        <f t="shared" si="11"/>
        <v>N/A</v>
      </c>
    </row>
    <row r="66" spans="1:12" x14ac:dyDescent="0.2">
      <c r="A66" s="2" t="s">
        <v>685</v>
      </c>
      <c r="B66" s="34" t="s">
        <v>217</v>
      </c>
      <c r="C66" s="8">
        <v>28.305936774999999</v>
      </c>
      <c r="D66" s="43" t="str">
        <f t="shared" si="28"/>
        <v>N/A</v>
      </c>
      <c r="E66" s="8">
        <v>36.748380945000001</v>
      </c>
      <c r="F66" s="43" t="str">
        <f t="shared" si="29"/>
        <v>N/A</v>
      </c>
      <c r="G66" s="8">
        <v>39.153852127999997</v>
      </c>
      <c r="H66" s="43" t="str">
        <f t="shared" si="30"/>
        <v>N/A</v>
      </c>
      <c r="I66" s="12">
        <v>29.83</v>
      </c>
      <c r="J66" s="12">
        <v>6.5460000000000003</v>
      </c>
      <c r="K66" s="34" t="s">
        <v>217</v>
      </c>
      <c r="L66" s="9" t="str">
        <f t="shared" si="11"/>
        <v>N/A</v>
      </c>
    </row>
    <row r="67" spans="1:12" x14ac:dyDescent="0.2">
      <c r="A67" s="2" t="s">
        <v>183</v>
      </c>
      <c r="B67" s="67" t="s">
        <v>221</v>
      </c>
      <c r="C67" s="35">
        <v>0</v>
      </c>
      <c r="D67" s="43" t="str">
        <f>IF(OR($B67="N/A",$C67="N/A"),"N/A",IF(C67&gt;0,"No",IF(C67&lt;0,"No","Yes")))</f>
        <v>Yes</v>
      </c>
      <c r="E67" s="35">
        <v>11</v>
      </c>
      <c r="F67" s="43" t="str">
        <f>IF(OR($B67="N/A",$E67="N/A"),"N/A",IF(E67&gt;0,"No",IF(E67&lt;0,"No","Yes")))</f>
        <v>No</v>
      </c>
      <c r="G67" s="35">
        <v>11</v>
      </c>
      <c r="H67" s="43" t="str">
        <f>IF($B67="N/A","N/A",IF(G67&gt;0,"No",IF(G67&lt;0,"No","Yes")))</f>
        <v>No</v>
      </c>
      <c r="I67" s="12" t="s">
        <v>1743</v>
      </c>
      <c r="J67" s="12">
        <v>-50</v>
      </c>
      <c r="K67" s="34" t="s">
        <v>217</v>
      </c>
      <c r="L67" s="9" t="str">
        <f>IF(J67="Div by 0", "N/A", IF(K67="N/A","N/A", IF(J67&gt;VALUE(MID(K67,1,2)), "No", IF(J67&lt;-1*VALUE(MID(K67,1,2)), "No", "Yes"))))</f>
        <v>N/A</v>
      </c>
    </row>
    <row r="68" spans="1:12" x14ac:dyDescent="0.2">
      <c r="A68" s="3" t="s">
        <v>150</v>
      </c>
      <c r="B68" s="34" t="s">
        <v>217</v>
      </c>
      <c r="C68" s="8">
        <v>1.3871006582000001</v>
      </c>
      <c r="D68" s="43" t="str">
        <f t="shared" si="28"/>
        <v>N/A</v>
      </c>
      <c r="E68" s="8">
        <v>1.0640428897</v>
      </c>
      <c r="F68" s="43" t="str">
        <f t="shared" si="29"/>
        <v>N/A</v>
      </c>
      <c r="G68" s="8">
        <v>1.2255036238999999</v>
      </c>
      <c r="H68" s="43" t="str">
        <f t="shared" si="30"/>
        <v>N/A</v>
      </c>
      <c r="I68" s="12">
        <v>-23.3</v>
      </c>
      <c r="J68" s="12">
        <v>15.17</v>
      </c>
      <c r="K68" s="34" t="s">
        <v>217</v>
      </c>
      <c r="L68" s="9" t="str">
        <f t="shared" si="11"/>
        <v>N/A</v>
      </c>
    </row>
    <row r="69" spans="1:12" x14ac:dyDescent="0.2">
      <c r="A69" s="3" t="s">
        <v>151</v>
      </c>
      <c r="B69" s="34" t="s">
        <v>217</v>
      </c>
      <c r="C69" s="8">
        <v>1.3810365419999999</v>
      </c>
      <c r="D69" s="43" t="str">
        <f t="shared" si="28"/>
        <v>N/A</v>
      </c>
      <c r="E69" s="8">
        <v>1.309916332</v>
      </c>
      <c r="F69" s="43" t="str">
        <f t="shared" si="29"/>
        <v>N/A</v>
      </c>
      <c r="G69" s="8">
        <v>1.3217811093</v>
      </c>
      <c r="H69" s="43" t="str">
        <f t="shared" si="30"/>
        <v>N/A</v>
      </c>
      <c r="I69" s="12">
        <v>-5.15</v>
      </c>
      <c r="J69" s="12">
        <v>0.90580000000000005</v>
      </c>
      <c r="K69" s="34" t="s">
        <v>217</v>
      </c>
      <c r="L69" s="9" t="str">
        <f t="shared" si="11"/>
        <v>N/A</v>
      </c>
    </row>
    <row r="70" spans="1:12" x14ac:dyDescent="0.2">
      <c r="A70" s="3" t="s">
        <v>152</v>
      </c>
      <c r="B70" s="34" t="s">
        <v>217</v>
      </c>
      <c r="C70" s="8">
        <v>1.4878177179000001</v>
      </c>
      <c r="D70" s="43" t="str">
        <f t="shared" si="28"/>
        <v>N/A</v>
      </c>
      <c r="E70" s="8">
        <v>1.3981569212</v>
      </c>
      <c r="F70" s="43" t="str">
        <f t="shared" si="29"/>
        <v>N/A</v>
      </c>
      <c r="G70" s="8">
        <v>1.4032342790000001</v>
      </c>
      <c r="H70" s="43" t="str">
        <f t="shared" si="30"/>
        <v>N/A</v>
      </c>
      <c r="I70" s="12">
        <v>-6.03</v>
      </c>
      <c r="J70" s="12">
        <v>0.36309999999999998</v>
      </c>
      <c r="K70" s="34" t="s">
        <v>217</v>
      </c>
      <c r="L70" s="9" t="str">
        <f t="shared" si="11"/>
        <v>N/A</v>
      </c>
    </row>
    <row r="71" spans="1:12" x14ac:dyDescent="0.2">
      <c r="A71" s="2" t="s">
        <v>954</v>
      </c>
      <c r="B71" s="47" t="s">
        <v>217</v>
      </c>
      <c r="C71" s="1">
        <v>3167</v>
      </c>
      <c r="D71" s="11" t="str">
        <f>IF($B71="N/A","N/A",IF(C71&gt;10,"No",IF(C71&lt;-10,"No","Yes")))</f>
        <v>N/A</v>
      </c>
      <c r="E71" s="1">
        <v>5465</v>
      </c>
      <c r="F71" s="11" t="str">
        <f>IF($B71="N/A","N/A",IF(E71&gt;10,"No",IF(E71&lt;-10,"No","Yes")))</f>
        <v>N/A</v>
      </c>
      <c r="G71" s="1">
        <v>3912</v>
      </c>
      <c r="H71" s="11" t="str">
        <f>IF($B71="N/A","N/A",IF(G71&gt;10,"No",IF(G71&lt;-10,"No","Yes")))</f>
        <v>N/A</v>
      </c>
      <c r="I71" s="12">
        <v>72.56</v>
      </c>
      <c r="J71" s="12">
        <v>-28.4</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74</v>
      </c>
      <c r="D73" s="43" t="str">
        <f t="shared" si="31"/>
        <v>No</v>
      </c>
      <c r="E73" s="1">
        <v>135</v>
      </c>
      <c r="F73" s="43" t="str">
        <f t="shared" si="32"/>
        <v>No</v>
      </c>
      <c r="G73" s="1">
        <v>133</v>
      </c>
      <c r="H73" s="43" t="str">
        <f t="shared" si="33"/>
        <v>No</v>
      </c>
      <c r="I73" s="12">
        <v>82.43</v>
      </c>
      <c r="J73" s="12">
        <v>-1.48</v>
      </c>
      <c r="K73" s="34" t="s">
        <v>217</v>
      </c>
      <c r="L73" s="9" t="str">
        <f t="shared" si="11"/>
        <v>N/A</v>
      </c>
    </row>
    <row r="74" spans="1:12" x14ac:dyDescent="0.2">
      <c r="A74" s="3" t="s">
        <v>207</v>
      </c>
      <c r="B74" s="67" t="s">
        <v>217</v>
      </c>
      <c r="C74" s="13">
        <v>71.621621622000006</v>
      </c>
      <c r="D74" s="11" t="str">
        <f>IF($B74="N/A","N/A",IF(C74&gt;10,"No",IF(C74&lt;-10,"No","Yes")))</f>
        <v>N/A</v>
      </c>
      <c r="E74" s="13">
        <v>68.148148148000004</v>
      </c>
      <c r="F74" s="11" t="str">
        <f>IF($B74="N/A","N/A",IF(E74&gt;10,"No",IF(E74&lt;-10,"No","Yes")))</f>
        <v>N/A</v>
      </c>
      <c r="G74" s="13">
        <v>57.142857143000001</v>
      </c>
      <c r="H74" s="11" t="str">
        <f>IF($B74="N/A","N/A",IF(G74&gt;10,"No",IF(G74&lt;-10,"No","Yes")))</f>
        <v>N/A</v>
      </c>
      <c r="I74" s="12">
        <v>-4.8499999999999996</v>
      </c>
      <c r="J74" s="12">
        <v>-16.100000000000001</v>
      </c>
      <c r="K74" s="67" t="s">
        <v>217</v>
      </c>
      <c r="L74" s="9" t="str">
        <f t="shared" si="11"/>
        <v>N/A</v>
      </c>
    </row>
    <row r="75" spans="1:12" x14ac:dyDescent="0.2">
      <c r="A75" s="2" t="s">
        <v>65</v>
      </c>
      <c r="B75" s="47" t="s">
        <v>217</v>
      </c>
      <c r="C75" s="1">
        <v>163894</v>
      </c>
      <c r="D75" s="11" t="str">
        <f>IF($B75="N/A","N/A",IF(C75&gt;10,"No",IF(C75&lt;-10,"No","Yes")))</f>
        <v>N/A</v>
      </c>
      <c r="E75" s="1">
        <v>166447</v>
      </c>
      <c r="F75" s="11" t="str">
        <f>IF($B75="N/A","N/A",IF(E75&gt;10,"No",IF(E75&lt;-10,"No","Yes")))</f>
        <v>N/A</v>
      </c>
      <c r="G75" s="1">
        <v>176735</v>
      </c>
      <c r="H75" s="11" t="str">
        <f>IF($B75="N/A","N/A",IF(G75&gt;10,"No",IF(G75&lt;-10,"No","Yes")))</f>
        <v>N/A</v>
      </c>
      <c r="I75" s="12">
        <v>1.5580000000000001</v>
      </c>
      <c r="J75" s="12">
        <v>6.181</v>
      </c>
      <c r="K75" s="47" t="s">
        <v>733</v>
      </c>
      <c r="L75" s="9" t="str">
        <f t="shared" ref="L75:L107" si="34">IF(J75="Div by 0", "N/A", IF(K75="N/A","N/A", IF(J75&gt;VALUE(MID(K75,1,2)), "No", IF(J75&lt;-1*VALUE(MID(K75,1,2)), "No", "Yes"))))</f>
        <v>Yes</v>
      </c>
    </row>
    <row r="76" spans="1:12" x14ac:dyDescent="0.2">
      <c r="A76" s="4" t="s">
        <v>66</v>
      </c>
      <c r="B76" s="47" t="s">
        <v>217</v>
      </c>
      <c r="C76" s="1">
        <v>142698.20000000001</v>
      </c>
      <c r="D76" s="11" t="str">
        <f>IF($B76="N/A","N/A",IF(C76&gt;10,"No",IF(C76&lt;-10,"No","Yes")))</f>
        <v>N/A</v>
      </c>
      <c r="E76" s="1">
        <v>146640.76</v>
      </c>
      <c r="F76" s="11" t="str">
        <f>IF($B76="N/A","N/A",IF(E76&gt;10,"No",IF(E76&lt;-10,"No","Yes")))</f>
        <v>N/A</v>
      </c>
      <c r="G76" s="1">
        <v>155980.94</v>
      </c>
      <c r="H76" s="11" t="str">
        <f>IF($B76="N/A","N/A",IF(G76&gt;10,"No",IF(G76&lt;-10,"No","Yes")))</f>
        <v>N/A</v>
      </c>
      <c r="I76" s="12">
        <v>2.7629999999999999</v>
      </c>
      <c r="J76" s="12">
        <v>6.3689999999999998</v>
      </c>
      <c r="K76" s="47" t="s">
        <v>734</v>
      </c>
      <c r="L76" s="9" t="str">
        <f t="shared" si="34"/>
        <v>Yes</v>
      </c>
    </row>
    <row r="77" spans="1:12" x14ac:dyDescent="0.2">
      <c r="A77" s="3" t="s">
        <v>67</v>
      </c>
      <c r="B77" s="34" t="s">
        <v>287</v>
      </c>
      <c r="C77" s="8">
        <v>96.414593968999995</v>
      </c>
      <c r="D77" s="43" t="str">
        <f>IF($B77="N/A","N/A",IF(C77&gt;=90,"Yes","No"))</f>
        <v>Yes</v>
      </c>
      <c r="E77" s="8">
        <v>96.048810880999994</v>
      </c>
      <c r="F77" s="43" t="str">
        <f>IF($B77="N/A","N/A",IF(E77&gt;=90,"Yes","No"))</f>
        <v>Yes</v>
      </c>
      <c r="G77" s="8">
        <v>96.168393723999998</v>
      </c>
      <c r="H77" s="43" t="str">
        <f>IF($B77="N/A","N/A",IF(G77&gt;=90,"Yes","No"))</f>
        <v>Yes</v>
      </c>
      <c r="I77" s="12">
        <v>-0.379</v>
      </c>
      <c r="J77" s="12">
        <v>0.1245</v>
      </c>
      <c r="K77" s="44" t="s">
        <v>733</v>
      </c>
      <c r="L77" s="9" t="str">
        <f t="shared" si="34"/>
        <v>Yes</v>
      </c>
    </row>
    <row r="78" spans="1:12" x14ac:dyDescent="0.2">
      <c r="A78" s="2" t="s">
        <v>955</v>
      </c>
      <c r="B78" s="34" t="s">
        <v>287</v>
      </c>
      <c r="C78" s="8">
        <v>96.518204311999995</v>
      </c>
      <c r="D78" s="43" t="str">
        <f>IF($B78="N/A","N/A",IF(C78&gt;=90,"Yes","No"))</f>
        <v>Yes</v>
      </c>
      <c r="E78" s="8">
        <v>96.308736823000004</v>
      </c>
      <c r="F78" s="43" t="str">
        <f>IF($B78="N/A","N/A",IF(E78&gt;=90,"Yes","No"))</f>
        <v>Yes</v>
      </c>
      <c r="G78" s="8">
        <v>96.350075828000001</v>
      </c>
      <c r="H78" s="43" t="str">
        <f>IF($B78="N/A","N/A",IF(G78&gt;=90,"Yes","No"))</f>
        <v>Yes</v>
      </c>
      <c r="I78" s="12">
        <v>-0.217</v>
      </c>
      <c r="J78" s="12">
        <v>4.2900000000000001E-2</v>
      </c>
      <c r="K78" s="44" t="s">
        <v>733</v>
      </c>
      <c r="L78" s="9" t="str">
        <f t="shared" si="34"/>
        <v>Yes</v>
      </c>
    </row>
    <row r="79" spans="1:12" x14ac:dyDescent="0.2">
      <c r="A79" s="6" t="s">
        <v>956</v>
      </c>
      <c r="B79" s="47" t="s">
        <v>288</v>
      </c>
      <c r="C79" s="13">
        <v>50.524394082000001</v>
      </c>
      <c r="D79" s="43" t="str">
        <f>IF($B79="N/A","N/A",IF(C79&gt;55,"No",IF(C79&lt;30,"No","Yes")))</f>
        <v>Yes</v>
      </c>
      <c r="E79" s="13">
        <v>51.725298352000003</v>
      </c>
      <c r="F79" s="43" t="str">
        <f>IF($B79="N/A","N/A",IF(E79&gt;55,"No",IF(E79&lt;30,"No","Yes")))</f>
        <v>Yes</v>
      </c>
      <c r="G79" s="13">
        <v>50.492744451</v>
      </c>
      <c r="H79" s="43" t="str">
        <f>IF($B79="N/A","N/A",IF(G79&gt;55,"No",IF(G79&lt;30,"No","Yes")))</f>
        <v>Yes</v>
      </c>
      <c r="I79" s="12">
        <v>2.3769999999999998</v>
      </c>
      <c r="J79" s="12">
        <v>-2.38</v>
      </c>
      <c r="K79" s="47" t="s">
        <v>733</v>
      </c>
      <c r="L79" s="9" t="str">
        <f t="shared" si="34"/>
        <v>Yes</v>
      </c>
    </row>
    <row r="80" spans="1:12" ht="25.5" x14ac:dyDescent="0.2">
      <c r="A80" s="2" t="s">
        <v>957</v>
      </c>
      <c r="B80" s="47" t="s">
        <v>282</v>
      </c>
      <c r="C80" s="13">
        <v>4.7823593298000002</v>
      </c>
      <c r="D80" s="43" t="str">
        <f>IF($B80="N/A","N/A",IF(C80&gt;=5,"No",IF(C80&lt;0,"No","Yes")))</f>
        <v>Yes</v>
      </c>
      <c r="E80" s="13">
        <v>5.6612615427000001</v>
      </c>
      <c r="F80" s="43" t="str">
        <f>IF($B80="N/A","N/A",IF(E80&gt;=5,"No",IF(E80&lt;0,"No","Yes")))</f>
        <v>No</v>
      </c>
      <c r="G80" s="13">
        <v>6.3643307777000002</v>
      </c>
      <c r="H80" s="43" t="str">
        <f>IF($B80="N/A","N/A",IF(G80&gt;=5,"No",IF(G80&lt;0,"No","Yes")))</f>
        <v>No</v>
      </c>
      <c r="I80" s="12">
        <v>18.38</v>
      </c>
      <c r="J80" s="12">
        <v>12.42</v>
      </c>
      <c r="K80" s="47" t="s">
        <v>217</v>
      </c>
      <c r="L80" s="9" t="str">
        <f t="shared" si="34"/>
        <v>N/A</v>
      </c>
    </row>
    <row r="81" spans="1:12" ht="25.5" x14ac:dyDescent="0.2">
      <c r="A81" s="2" t="s">
        <v>958</v>
      </c>
      <c r="B81" s="47" t="s">
        <v>217</v>
      </c>
      <c r="C81" s="13">
        <v>19.028762492999999</v>
      </c>
      <c r="D81" s="47" t="s">
        <v>217</v>
      </c>
      <c r="E81" s="13">
        <v>20.307965898999999</v>
      </c>
      <c r="F81" s="47" t="s">
        <v>217</v>
      </c>
      <c r="G81" s="13">
        <v>20.232551560000001</v>
      </c>
      <c r="H81" s="47" t="s">
        <v>217</v>
      </c>
      <c r="I81" s="12">
        <v>6.7220000000000004</v>
      </c>
      <c r="J81" s="12">
        <v>-0.371</v>
      </c>
      <c r="K81" s="47" t="s">
        <v>217</v>
      </c>
      <c r="L81" s="9" t="str">
        <f t="shared" si="34"/>
        <v>N/A</v>
      </c>
    </row>
    <row r="82" spans="1:12" ht="25.5" x14ac:dyDescent="0.2">
      <c r="A82" s="2" t="s">
        <v>959</v>
      </c>
      <c r="B82" s="47" t="s">
        <v>217</v>
      </c>
      <c r="C82" s="13">
        <v>34.198323307000003</v>
      </c>
      <c r="D82" s="47" t="s">
        <v>217</v>
      </c>
      <c r="E82" s="13">
        <v>32.811044957</v>
      </c>
      <c r="F82" s="47" t="s">
        <v>217</v>
      </c>
      <c r="G82" s="13">
        <v>31.692647183999998</v>
      </c>
      <c r="H82" s="47" t="s">
        <v>217</v>
      </c>
      <c r="I82" s="12">
        <v>-4.0599999999999996</v>
      </c>
      <c r="J82" s="12">
        <v>-3.41</v>
      </c>
      <c r="K82" s="47" t="s">
        <v>217</v>
      </c>
      <c r="L82" s="9" t="str">
        <f t="shared" si="34"/>
        <v>N/A</v>
      </c>
    </row>
    <row r="83" spans="1:12" ht="25.5" x14ac:dyDescent="0.2">
      <c r="A83" s="2" t="s">
        <v>960</v>
      </c>
      <c r="B83" s="47" t="s">
        <v>217</v>
      </c>
      <c r="C83" s="13">
        <v>10.621499262</v>
      </c>
      <c r="D83" s="47" t="s">
        <v>217</v>
      </c>
      <c r="E83" s="13">
        <v>11.419250571999999</v>
      </c>
      <c r="F83" s="47" t="s">
        <v>217</v>
      </c>
      <c r="G83" s="13">
        <v>11.357682406</v>
      </c>
      <c r="H83" s="47" t="s">
        <v>217</v>
      </c>
      <c r="I83" s="12">
        <v>7.5110000000000001</v>
      </c>
      <c r="J83" s="12">
        <v>-0.53900000000000003</v>
      </c>
      <c r="K83" s="47" t="s">
        <v>217</v>
      </c>
      <c r="L83" s="9" t="str">
        <f t="shared" si="34"/>
        <v>N/A</v>
      </c>
    </row>
    <row r="84" spans="1:12" ht="25.5" x14ac:dyDescent="0.2">
      <c r="A84" s="2" t="s">
        <v>961</v>
      </c>
      <c r="B84" s="47" t="s">
        <v>217</v>
      </c>
      <c r="C84" s="13">
        <v>6.9898837052999996</v>
      </c>
      <c r="D84" s="47" t="s">
        <v>217</v>
      </c>
      <c r="E84" s="13">
        <v>5.7591906132000004</v>
      </c>
      <c r="F84" s="47" t="s">
        <v>217</v>
      </c>
      <c r="G84" s="13">
        <v>5.3537782556</v>
      </c>
      <c r="H84" s="47" t="s">
        <v>217</v>
      </c>
      <c r="I84" s="12">
        <v>-17.600000000000001</v>
      </c>
      <c r="J84" s="12">
        <v>-7.04</v>
      </c>
      <c r="K84" s="47" t="s">
        <v>217</v>
      </c>
      <c r="L84" s="9" t="str">
        <f t="shared" si="34"/>
        <v>N/A</v>
      </c>
    </row>
    <row r="85" spans="1:12" ht="25.5" x14ac:dyDescent="0.2">
      <c r="A85" s="2" t="s">
        <v>962</v>
      </c>
      <c r="B85" s="47" t="s">
        <v>217</v>
      </c>
      <c r="C85" s="13">
        <v>0</v>
      </c>
      <c r="D85" s="47" t="s">
        <v>217</v>
      </c>
      <c r="E85" s="13">
        <v>6.0079179999999999E-4</v>
      </c>
      <c r="F85" s="47" t="s">
        <v>217</v>
      </c>
      <c r="G85" s="13">
        <v>0</v>
      </c>
      <c r="H85" s="47" t="s">
        <v>217</v>
      </c>
      <c r="I85" s="12" t="s">
        <v>1743</v>
      </c>
      <c r="J85" s="12">
        <v>-100</v>
      </c>
      <c r="K85" s="47" t="s">
        <v>217</v>
      </c>
      <c r="L85" s="9" t="str">
        <f t="shared" si="34"/>
        <v>N/A</v>
      </c>
    </row>
    <row r="86" spans="1:12" x14ac:dyDescent="0.2">
      <c r="A86" s="2" t="s">
        <v>963</v>
      </c>
      <c r="B86" s="47" t="s">
        <v>217</v>
      </c>
      <c r="C86" s="13">
        <v>4.1233968296999999</v>
      </c>
      <c r="D86" s="47" t="s">
        <v>217</v>
      </c>
      <c r="E86" s="13">
        <v>3.8084194969</v>
      </c>
      <c r="F86" s="47" t="s">
        <v>217</v>
      </c>
      <c r="G86" s="13">
        <v>3.4430078931999999</v>
      </c>
      <c r="H86" s="47" t="s">
        <v>217</v>
      </c>
      <c r="I86" s="12">
        <v>-7.64</v>
      </c>
      <c r="J86" s="12">
        <v>-9.59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20.255775073999999</v>
      </c>
      <c r="D88" s="47" t="s">
        <v>217</v>
      </c>
      <c r="E88" s="13">
        <v>20.232266126999999</v>
      </c>
      <c r="F88" s="47" t="s">
        <v>217</v>
      </c>
      <c r="G88" s="13">
        <v>21.556001924</v>
      </c>
      <c r="H88" s="47" t="s">
        <v>217</v>
      </c>
      <c r="I88" s="12">
        <v>-0.11600000000000001</v>
      </c>
      <c r="J88" s="12">
        <v>6.5430000000000001</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66.226341415999997</v>
      </c>
      <c r="D91" s="47" t="s">
        <v>217</v>
      </c>
      <c r="E91" s="13">
        <v>64.463763240000006</v>
      </c>
      <c r="F91" s="47" t="s">
        <v>217</v>
      </c>
      <c r="G91" s="13">
        <v>64.966758141</v>
      </c>
      <c r="H91" s="47" t="s">
        <v>217</v>
      </c>
      <c r="I91" s="12">
        <v>-2.66</v>
      </c>
      <c r="J91" s="12">
        <v>0.78029999999999999</v>
      </c>
      <c r="K91" s="47" t="s">
        <v>217</v>
      </c>
      <c r="L91" s="9" t="str">
        <f t="shared" si="34"/>
        <v>N/A</v>
      </c>
    </row>
    <row r="92" spans="1:12" x14ac:dyDescent="0.2">
      <c r="A92" s="2" t="s">
        <v>969</v>
      </c>
      <c r="B92" s="47" t="s">
        <v>217</v>
      </c>
      <c r="C92" s="13">
        <v>33.773658584000003</v>
      </c>
      <c r="D92" s="47" t="s">
        <v>217</v>
      </c>
      <c r="E92" s="13">
        <v>35.536236760000001</v>
      </c>
      <c r="F92" s="47" t="s">
        <v>217</v>
      </c>
      <c r="G92" s="13">
        <v>35.033241859</v>
      </c>
      <c r="H92" s="47" t="s">
        <v>217</v>
      </c>
      <c r="I92" s="12">
        <v>5.2190000000000003</v>
      </c>
      <c r="J92" s="12">
        <v>-1.42</v>
      </c>
      <c r="K92" s="47" t="s">
        <v>217</v>
      </c>
      <c r="L92" s="9" t="str">
        <f t="shared" si="34"/>
        <v>N/A</v>
      </c>
    </row>
    <row r="93" spans="1:12" x14ac:dyDescent="0.2">
      <c r="A93" s="6" t="s">
        <v>68</v>
      </c>
      <c r="B93" s="47" t="s">
        <v>217</v>
      </c>
      <c r="C93" s="1">
        <v>855</v>
      </c>
      <c r="D93" s="11" t="str">
        <f>IF($B93="N/A","N/A",IF(C93&gt;10,"No",IF(C93&lt;-10,"No","Yes")))</f>
        <v>N/A</v>
      </c>
      <c r="E93" s="1">
        <v>814</v>
      </c>
      <c r="F93" s="11" t="str">
        <f>IF($B93="N/A","N/A",IF(E93&gt;10,"No",IF(E93&lt;-10,"No","Yes")))</f>
        <v>N/A</v>
      </c>
      <c r="G93" s="1">
        <v>718</v>
      </c>
      <c r="H93" s="11" t="str">
        <f>IF($B93="N/A","N/A",IF(G93&gt;10,"No",IF(G93&lt;-10,"No","Yes")))</f>
        <v>N/A</v>
      </c>
      <c r="I93" s="12">
        <v>-4.8</v>
      </c>
      <c r="J93" s="12">
        <v>-11.8</v>
      </c>
      <c r="K93" s="47" t="s">
        <v>733</v>
      </c>
      <c r="L93" s="9" t="str">
        <f t="shared" si="34"/>
        <v>No</v>
      </c>
    </row>
    <row r="94" spans="1:12" x14ac:dyDescent="0.2">
      <c r="A94" s="2" t="s">
        <v>109</v>
      </c>
      <c r="B94" s="47" t="s">
        <v>217</v>
      </c>
      <c r="C94" s="13">
        <v>2.4561403509000002</v>
      </c>
      <c r="D94" s="43" t="str">
        <f>IF($B94="N/A","N/A",IF(C94&gt;10,"No",IF(C94&lt;-10,"No","Yes")))</f>
        <v>N/A</v>
      </c>
      <c r="E94" s="13">
        <v>0.73710073710000001</v>
      </c>
      <c r="F94" s="43" t="str">
        <f>IF($B94="N/A","N/A",IF(E94&gt;10,"No",IF(E94&lt;-10,"No","Yes")))</f>
        <v>N/A</v>
      </c>
      <c r="G94" s="13">
        <v>1.5320334261999999</v>
      </c>
      <c r="H94" s="43" t="str">
        <f>IF($B94="N/A","N/A",IF(G94&gt;10,"No",IF(G94&lt;-10,"No","Yes")))</f>
        <v>N/A</v>
      </c>
      <c r="I94" s="12">
        <v>-70</v>
      </c>
      <c r="J94" s="12">
        <v>107.8</v>
      </c>
      <c r="K94" s="47" t="s">
        <v>733</v>
      </c>
      <c r="L94" s="9" t="str">
        <f t="shared" si="34"/>
        <v>No</v>
      </c>
    </row>
    <row r="95" spans="1:12" x14ac:dyDescent="0.2">
      <c r="A95" s="2" t="s">
        <v>110</v>
      </c>
      <c r="B95" s="47" t="s">
        <v>217</v>
      </c>
      <c r="C95" s="13">
        <v>7.3684210525999996</v>
      </c>
      <c r="D95" s="43" t="str">
        <f>IF($B95="N/A","N/A",IF(C95&gt;10,"No",IF(C95&lt;-10,"No","Yes")))</f>
        <v>N/A</v>
      </c>
      <c r="E95" s="13">
        <v>8.8452088452000002</v>
      </c>
      <c r="F95" s="43" t="str">
        <f>IF($B95="N/A","N/A",IF(E95&gt;10,"No",IF(E95&lt;-10,"No","Yes")))</f>
        <v>N/A</v>
      </c>
      <c r="G95" s="13">
        <v>6.6852367688000003</v>
      </c>
      <c r="H95" s="43" t="str">
        <f>IF($B95="N/A","N/A",IF(G95&gt;10,"No",IF(G95&lt;-10,"No","Yes")))</f>
        <v>N/A</v>
      </c>
      <c r="I95" s="12">
        <v>20.04</v>
      </c>
      <c r="J95" s="12">
        <v>-24.4</v>
      </c>
      <c r="K95" s="47" t="s">
        <v>733</v>
      </c>
      <c r="L95" s="9" t="str">
        <f t="shared" si="34"/>
        <v>No</v>
      </c>
    </row>
    <row r="96" spans="1:12" x14ac:dyDescent="0.2">
      <c r="A96" s="4" t="s">
        <v>7</v>
      </c>
      <c r="B96" s="47" t="s">
        <v>217</v>
      </c>
      <c r="C96" s="13">
        <v>0.44174893529999998</v>
      </c>
      <c r="D96" s="11" t="str">
        <f>IF($B96="N/A","N/A",IF(C96&gt;10,"No",IF(C96&lt;-10,"No","Yes")))</f>
        <v>N/A</v>
      </c>
      <c r="E96" s="13">
        <v>0.47943189120000002</v>
      </c>
      <c r="F96" s="11" t="str">
        <f>IF($B96="N/A","N/A",IF(E96&gt;10,"No",IF(E96&lt;-10,"No","Yes")))</f>
        <v>N/A</v>
      </c>
      <c r="G96" s="13">
        <v>0.50471044220000005</v>
      </c>
      <c r="H96" s="11" t="str">
        <f>IF($B96="N/A","N/A",IF(G96&gt;10,"No",IF(G96&lt;-10,"No","Yes")))</f>
        <v>N/A</v>
      </c>
      <c r="I96" s="12">
        <v>8.5299999999999994</v>
      </c>
      <c r="J96" s="12">
        <v>5.2729999999999997</v>
      </c>
      <c r="K96" s="47" t="s">
        <v>734</v>
      </c>
      <c r="L96" s="9" t="str">
        <f t="shared" si="34"/>
        <v>Yes</v>
      </c>
    </row>
    <row r="97" spans="1:12" x14ac:dyDescent="0.2">
      <c r="A97" s="4" t="s">
        <v>184</v>
      </c>
      <c r="B97" s="47" t="s">
        <v>217</v>
      </c>
      <c r="C97" s="13">
        <v>62.789363856999998</v>
      </c>
      <c r="D97" s="11" t="str">
        <f t="shared" ref="D97:D98" si="35">IF($B97="N/A","N/A",IF(C97&gt;10,"No",IF(C97&lt;-10,"No","Yes")))</f>
        <v>N/A</v>
      </c>
      <c r="E97" s="13">
        <v>62.475743029</v>
      </c>
      <c r="F97" s="11" t="str">
        <f t="shared" ref="F97:F98" si="36">IF($B97="N/A","N/A",IF(E97&gt;10,"No",IF(E97&lt;-10,"No","Yes")))</f>
        <v>N/A</v>
      </c>
      <c r="G97" s="13">
        <v>62.217444196000002</v>
      </c>
      <c r="H97" s="11" t="str">
        <f t="shared" ref="H97:H98" si="37">IF($B97="N/A","N/A",IF(G97&gt;10,"No",IF(G97&lt;-10,"No","Yes")))</f>
        <v>N/A</v>
      </c>
      <c r="I97" s="12">
        <v>-0.499</v>
      </c>
      <c r="J97" s="12">
        <v>-0.41299999999999998</v>
      </c>
      <c r="K97" s="47" t="s">
        <v>733</v>
      </c>
      <c r="L97" s="9" t="str">
        <f>IF(J97="Div by 0", "N/A", IF(OR(J97="N/A",K97="N/A"),"N/A", IF(J97&gt;VALUE(MID(K97,1,2)), "No", IF(J97&lt;-1*VALUE(MID(K97,1,2)), "No", "Yes"))))</f>
        <v>Yes</v>
      </c>
    </row>
    <row r="98" spans="1:12" x14ac:dyDescent="0.2">
      <c r="A98" s="4" t="s">
        <v>185</v>
      </c>
      <c r="B98" s="47" t="s">
        <v>217</v>
      </c>
      <c r="C98" s="13">
        <v>37.210636143000002</v>
      </c>
      <c r="D98" s="11" t="str">
        <f t="shared" si="35"/>
        <v>N/A</v>
      </c>
      <c r="E98" s="13">
        <v>37.524256971</v>
      </c>
      <c r="F98" s="11" t="str">
        <f t="shared" si="36"/>
        <v>N/A</v>
      </c>
      <c r="G98" s="13">
        <v>37.782555803999998</v>
      </c>
      <c r="H98" s="11" t="str">
        <f t="shared" si="37"/>
        <v>N/A</v>
      </c>
      <c r="I98" s="12">
        <v>0.84279999999999999</v>
      </c>
      <c r="J98" s="12">
        <v>0.68840000000000001</v>
      </c>
      <c r="K98" s="47" t="s">
        <v>733</v>
      </c>
      <c r="L98" s="9" t="str">
        <f>IF(J98="Div by 0", "N/A", IF(OR(J98="N/A",K98="N/A"),"N/A", IF(J98&gt;VALUE(MID(K98,1,2)), "No", IF(J98&lt;-1*VALUE(MID(K98,1,2)), "No", "Yes"))))</f>
        <v>Yes</v>
      </c>
    </row>
    <row r="99" spans="1:12" x14ac:dyDescent="0.2">
      <c r="A99" s="2" t="s">
        <v>8</v>
      </c>
      <c r="B99" s="47" t="s">
        <v>289</v>
      </c>
      <c r="C99" s="13">
        <v>8.2107947820000007</v>
      </c>
      <c r="D99" s="43" t="str">
        <f>IF($B99="N/A","N/A",IF(C99&gt;10,"No",IF(C99&lt;5,"No","Yes")))</f>
        <v>Yes</v>
      </c>
      <c r="E99" s="13">
        <v>7.8655668171000004</v>
      </c>
      <c r="F99" s="43" t="str">
        <f>IF($B99="N/A","N/A",IF(E99&gt;10,"No",IF(E99&lt;5,"No","Yes")))</f>
        <v>Yes</v>
      </c>
      <c r="G99" s="13">
        <v>7.7760488867999999</v>
      </c>
      <c r="H99" s="43" t="str">
        <f t="shared" ref="H99:H102" si="38">IF($B99="N/A","N/A",IF(G99&gt;10,"No",IF(G99&lt;5,"No","Yes")))</f>
        <v>Yes</v>
      </c>
      <c r="I99" s="12">
        <v>-4.2</v>
      </c>
      <c r="J99" s="12">
        <v>-1.1399999999999999</v>
      </c>
      <c r="K99" s="47" t="s">
        <v>734</v>
      </c>
      <c r="L99" s="9" t="str">
        <f t="shared" si="34"/>
        <v>Yes</v>
      </c>
    </row>
    <row r="100" spans="1:12" x14ac:dyDescent="0.2">
      <c r="A100" s="2" t="s">
        <v>153</v>
      </c>
      <c r="B100" s="47" t="s">
        <v>289</v>
      </c>
      <c r="C100" s="13">
        <v>7.7141323049999997</v>
      </c>
      <c r="D100" s="43" t="str">
        <f>IF($B100="N/A","N/A",IF(C100&gt;10,"No",IF(C100&lt;5,"No","Yes")))</f>
        <v>Yes</v>
      </c>
      <c r="E100" s="13">
        <v>5.9051830312</v>
      </c>
      <c r="F100" s="43" t="str">
        <f t="shared" ref="F100:F102" si="39">IF($B100="N/A","N/A",IF(E100&gt;10,"No",IF(E100&lt;5,"No","Yes")))</f>
        <v>Yes</v>
      </c>
      <c r="G100" s="13">
        <v>6.8548957478999997</v>
      </c>
      <c r="H100" s="43" t="str">
        <f t="shared" si="38"/>
        <v>Yes</v>
      </c>
      <c r="I100" s="12">
        <v>-23.4</v>
      </c>
      <c r="J100" s="12">
        <v>16.079999999999998</v>
      </c>
      <c r="K100" s="47" t="s">
        <v>734</v>
      </c>
      <c r="L100" s="9" t="str">
        <f t="shared" si="34"/>
        <v>No</v>
      </c>
    </row>
    <row r="101" spans="1:12" x14ac:dyDescent="0.2">
      <c r="A101" s="2" t="s">
        <v>154</v>
      </c>
      <c r="B101" s="47" t="s">
        <v>289</v>
      </c>
      <c r="C101" s="13">
        <v>7.7751473513000002</v>
      </c>
      <c r="D101" s="43" t="str">
        <f>IF($B101="N/A","N/A",IF(C101&gt;10,"No",IF(C101&lt;5,"No","Yes")))</f>
        <v>Yes</v>
      </c>
      <c r="E101" s="13">
        <v>7.4738505350000004</v>
      </c>
      <c r="F101" s="43" t="str">
        <f t="shared" si="39"/>
        <v>Yes</v>
      </c>
      <c r="G101" s="13">
        <v>7.4444790223000004</v>
      </c>
      <c r="H101" s="43" t="str">
        <f t="shared" si="38"/>
        <v>Yes</v>
      </c>
      <c r="I101" s="12">
        <v>-3.88</v>
      </c>
      <c r="J101" s="12">
        <v>-0.39300000000000002</v>
      </c>
      <c r="K101" s="47" t="s">
        <v>734</v>
      </c>
      <c r="L101" s="9" t="str">
        <f t="shared" si="34"/>
        <v>Yes</v>
      </c>
    </row>
    <row r="102" spans="1:12" x14ac:dyDescent="0.2">
      <c r="A102" s="2" t="s">
        <v>155</v>
      </c>
      <c r="B102" s="47" t="s">
        <v>289</v>
      </c>
      <c r="C102" s="13">
        <v>8.2229977912999992</v>
      </c>
      <c r="D102" s="43" t="str">
        <f>IF($B102="N/A","N/A",IF(C102&gt;10,"No",IF(C102&lt;5,"No","Yes")))</f>
        <v>Yes</v>
      </c>
      <c r="E102" s="13">
        <v>7.8715747355000003</v>
      </c>
      <c r="F102" s="43" t="str">
        <f t="shared" si="39"/>
        <v>Yes</v>
      </c>
      <c r="G102" s="13">
        <v>7.7851019889000002</v>
      </c>
      <c r="H102" s="43" t="str">
        <f t="shared" si="38"/>
        <v>Yes</v>
      </c>
      <c r="I102" s="12">
        <v>-4.2699999999999996</v>
      </c>
      <c r="J102" s="12">
        <v>-1.1000000000000001</v>
      </c>
      <c r="K102" s="47" t="s">
        <v>734</v>
      </c>
      <c r="L102" s="9" t="str">
        <f t="shared" si="34"/>
        <v>Yes</v>
      </c>
    </row>
    <row r="103" spans="1:12" x14ac:dyDescent="0.2">
      <c r="A103" s="2" t="s">
        <v>970</v>
      </c>
      <c r="B103" s="47" t="s">
        <v>217</v>
      </c>
      <c r="C103" s="1">
        <v>1710</v>
      </c>
      <c r="D103" s="11" t="str">
        <f t="shared" ref="D103:D114" si="40">IF($B103="N/A","N/A",IF(C103&gt;10,"No",IF(C103&lt;-10,"No","Yes")))</f>
        <v>N/A</v>
      </c>
      <c r="E103" s="1">
        <v>3909</v>
      </c>
      <c r="F103" s="11" t="str">
        <f t="shared" ref="F103:F114" si="41">IF($B103="N/A","N/A",IF(E103&gt;10,"No",IF(E103&lt;-10,"No","Yes")))</f>
        <v>N/A</v>
      </c>
      <c r="G103" s="1">
        <v>2368</v>
      </c>
      <c r="H103" s="11" t="str">
        <f t="shared" ref="H103:H114" si="42">IF($B103="N/A","N/A",IF(G103&gt;10,"No",IF(G103&lt;-10,"No","Yes")))</f>
        <v>N/A</v>
      </c>
      <c r="I103" s="12">
        <v>128.6</v>
      </c>
      <c r="J103" s="12">
        <v>-39.4</v>
      </c>
      <c r="K103" s="44" t="s">
        <v>733</v>
      </c>
      <c r="L103" s="9" t="str">
        <f t="shared" si="34"/>
        <v>No</v>
      </c>
    </row>
    <row r="104" spans="1:12" x14ac:dyDescent="0.2">
      <c r="A104" s="2" t="s">
        <v>971</v>
      </c>
      <c r="B104" s="47" t="s">
        <v>217</v>
      </c>
      <c r="C104" s="1">
        <v>949</v>
      </c>
      <c r="D104" s="11" t="str">
        <f t="shared" si="40"/>
        <v>N/A</v>
      </c>
      <c r="E104" s="1">
        <v>809</v>
      </c>
      <c r="F104" s="11" t="str">
        <f t="shared" si="41"/>
        <v>N/A</v>
      </c>
      <c r="G104" s="1">
        <v>759</v>
      </c>
      <c r="H104" s="11" t="str">
        <f t="shared" si="42"/>
        <v>N/A</v>
      </c>
      <c r="I104" s="12">
        <v>-14.8</v>
      </c>
      <c r="J104" s="12">
        <v>-6.18</v>
      </c>
      <c r="K104" s="44" t="s">
        <v>733</v>
      </c>
      <c r="L104" s="9" t="str">
        <f t="shared" si="34"/>
        <v>Yes</v>
      </c>
    </row>
    <row r="105" spans="1:12" x14ac:dyDescent="0.2">
      <c r="A105" s="2" t="s">
        <v>1</v>
      </c>
      <c r="B105" s="47" t="s">
        <v>217</v>
      </c>
      <c r="C105" s="13">
        <v>90.250405749999999</v>
      </c>
      <c r="D105" s="11" t="str">
        <f t="shared" si="40"/>
        <v>N/A</v>
      </c>
      <c r="E105" s="13">
        <v>90.919632074999996</v>
      </c>
      <c r="F105" s="11" t="str">
        <f t="shared" si="41"/>
        <v>N/A</v>
      </c>
      <c r="G105" s="13">
        <v>89.785271734999995</v>
      </c>
      <c r="H105" s="11" t="str">
        <f t="shared" si="42"/>
        <v>N/A</v>
      </c>
      <c r="I105" s="12">
        <v>0.74150000000000005</v>
      </c>
      <c r="J105" s="12">
        <v>-1.25</v>
      </c>
      <c r="K105" s="47" t="s">
        <v>734</v>
      </c>
      <c r="L105" s="9" t="str">
        <f t="shared" si="34"/>
        <v>Yes</v>
      </c>
    </row>
    <row r="106" spans="1:12" x14ac:dyDescent="0.2">
      <c r="A106" s="2" t="s">
        <v>69</v>
      </c>
      <c r="B106" s="47" t="s">
        <v>217</v>
      </c>
      <c r="C106" s="13">
        <v>91.518101611999995</v>
      </c>
      <c r="D106" s="11" t="str">
        <f t="shared" si="40"/>
        <v>N/A</v>
      </c>
      <c r="E106" s="13">
        <v>91.495575981000002</v>
      </c>
      <c r="F106" s="11" t="str">
        <f t="shared" si="41"/>
        <v>N/A</v>
      </c>
      <c r="G106" s="13">
        <v>91.439482738999999</v>
      </c>
      <c r="H106" s="11" t="str">
        <f t="shared" si="42"/>
        <v>N/A</v>
      </c>
      <c r="I106" s="12">
        <v>-2.5000000000000001E-2</v>
      </c>
      <c r="J106" s="12">
        <v>-6.0999999999999999E-2</v>
      </c>
      <c r="K106" s="47" t="s">
        <v>734</v>
      </c>
      <c r="L106" s="9" t="str">
        <f t="shared" si="34"/>
        <v>Yes</v>
      </c>
    </row>
    <row r="107" spans="1:12" x14ac:dyDescent="0.2">
      <c r="A107" s="4" t="s">
        <v>70</v>
      </c>
      <c r="B107" s="47" t="s">
        <v>217</v>
      </c>
      <c r="C107" s="1">
        <v>153616</v>
      </c>
      <c r="D107" s="11" t="str">
        <f t="shared" si="40"/>
        <v>N/A</v>
      </c>
      <c r="E107" s="1">
        <v>156358</v>
      </c>
      <c r="F107" s="11" t="str">
        <f t="shared" si="41"/>
        <v>N/A</v>
      </c>
      <c r="G107" s="1">
        <v>165888</v>
      </c>
      <c r="H107" s="11" t="str">
        <f t="shared" si="42"/>
        <v>N/A</v>
      </c>
      <c r="I107" s="12">
        <v>1.7849999999999999</v>
      </c>
      <c r="J107" s="12">
        <v>6.0949999999999998</v>
      </c>
      <c r="K107" s="47" t="s">
        <v>733</v>
      </c>
      <c r="L107" s="9" t="str">
        <f t="shared" si="34"/>
        <v>Yes</v>
      </c>
    </row>
    <row r="108" spans="1:12" x14ac:dyDescent="0.2">
      <c r="A108" s="2" t="s">
        <v>688</v>
      </c>
      <c r="B108" s="47" t="s">
        <v>217</v>
      </c>
      <c r="C108" s="13">
        <v>2.0590303093000002</v>
      </c>
      <c r="D108" s="11" t="str">
        <f t="shared" si="40"/>
        <v>N/A</v>
      </c>
      <c r="E108" s="13">
        <v>1.4946469001</v>
      </c>
      <c r="F108" s="11" t="str">
        <f t="shared" si="41"/>
        <v>N/A</v>
      </c>
      <c r="G108" s="13">
        <v>1.3382523148000001</v>
      </c>
      <c r="H108" s="11" t="str">
        <f t="shared" si="42"/>
        <v>N/A</v>
      </c>
      <c r="I108" s="12">
        <v>-27.4</v>
      </c>
      <c r="J108" s="12">
        <v>-10.5</v>
      </c>
      <c r="K108" s="47" t="s">
        <v>734</v>
      </c>
      <c r="L108" s="9" t="str">
        <f t="shared" ref="L108:L114" si="43">IF(J108="Div by 0", "N/A", IF(K108="N/A","N/A", IF(J108&gt;VALUE(MID(K108,1,2)), "No", IF(J108&lt;-1*VALUE(MID(K108,1,2)), "No", "Yes"))))</f>
        <v>Yes</v>
      </c>
    </row>
    <row r="109" spans="1:12" x14ac:dyDescent="0.2">
      <c r="A109" s="2" t="s">
        <v>687</v>
      </c>
      <c r="B109" s="47" t="s">
        <v>217</v>
      </c>
      <c r="C109" s="13">
        <v>0.40360379130000001</v>
      </c>
      <c r="D109" s="11" t="str">
        <f t="shared" si="40"/>
        <v>N/A</v>
      </c>
      <c r="E109" s="13">
        <v>0.37861829899999999</v>
      </c>
      <c r="F109" s="11" t="str">
        <f t="shared" si="41"/>
        <v>N/A</v>
      </c>
      <c r="G109" s="13">
        <v>0.32130111880000001</v>
      </c>
      <c r="H109" s="11" t="str">
        <f t="shared" si="42"/>
        <v>N/A</v>
      </c>
      <c r="I109" s="12">
        <v>-6.19</v>
      </c>
      <c r="J109" s="12">
        <v>-15.1</v>
      </c>
      <c r="K109" s="47" t="s">
        <v>734</v>
      </c>
      <c r="L109" s="9" t="str">
        <f t="shared" si="43"/>
        <v>No</v>
      </c>
    </row>
    <row r="110" spans="1:12" x14ac:dyDescent="0.2">
      <c r="A110" s="2" t="s">
        <v>686</v>
      </c>
      <c r="B110" s="47" t="s">
        <v>217</v>
      </c>
      <c r="C110" s="13">
        <v>97.537365898999994</v>
      </c>
      <c r="D110" s="11" t="str">
        <f t="shared" si="40"/>
        <v>N/A</v>
      </c>
      <c r="E110" s="13">
        <v>98.126734800999998</v>
      </c>
      <c r="F110" s="11" t="str">
        <f t="shared" si="41"/>
        <v>N/A</v>
      </c>
      <c r="G110" s="13">
        <v>98.340446565999997</v>
      </c>
      <c r="H110" s="11" t="str">
        <f t="shared" si="42"/>
        <v>N/A</v>
      </c>
      <c r="I110" s="12">
        <v>0.60419999999999996</v>
      </c>
      <c r="J110" s="12">
        <v>0.21779999999999999</v>
      </c>
      <c r="K110" s="47" t="s">
        <v>734</v>
      </c>
      <c r="L110" s="9" t="str">
        <f t="shared" si="43"/>
        <v>Yes</v>
      </c>
    </row>
    <row r="111" spans="1:12" ht="25.5" x14ac:dyDescent="0.2">
      <c r="A111" s="4" t="s">
        <v>972</v>
      </c>
      <c r="B111" s="47" t="s">
        <v>217</v>
      </c>
      <c r="C111" s="13">
        <v>38.947734511</v>
      </c>
      <c r="D111" s="11" t="str">
        <f t="shared" si="40"/>
        <v>N/A</v>
      </c>
      <c r="E111" s="13">
        <v>37.487608668</v>
      </c>
      <c r="F111" s="11" t="str">
        <f t="shared" si="41"/>
        <v>N/A</v>
      </c>
      <c r="G111" s="13">
        <v>36.985317000000002</v>
      </c>
      <c r="H111" s="11" t="str">
        <f t="shared" si="42"/>
        <v>N/A</v>
      </c>
      <c r="I111" s="12">
        <v>-3.75</v>
      </c>
      <c r="J111" s="12">
        <v>-1.34</v>
      </c>
      <c r="K111" s="47" t="s">
        <v>734</v>
      </c>
      <c r="L111" s="9" t="str">
        <f t="shared" si="43"/>
        <v>Yes</v>
      </c>
    </row>
    <row r="112" spans="1:12" ht="25.5" x14ac:dyDescent="0.2">
      <c r="A112" s="4" t="s">
        <v>973</v>
      </c>
      <c r="B112" s="47" t="s">
        <v>217</v>
      </c>
      <c r="C112" s="13">
        <v>59.229135905</v>
      </c>
      <c r="D112" s="11" t="str">
        <f t="shared" si="40"/>
        <v>N/A</v>
      </c>
      <c r="E112" s="13">
        <v>60.725636389000002</v>
      </c>
      <c r="F112" s="11" t="str">
        <f t="shared" si="41"/>
        <v>N/A</v>
      </c>
      <c r="G112" s="13">
        <v>61.283843042000001</v>
      </c>
      <c r="H112" s="11" t="str">
        <f t="shared" si="42"/>
        <v>N/A</v>
      </c>
      <c r="I112" s="12">
        <v>2.5270000000000001</v>
      </c>
      <c r="J112" s="12">
        <v>0.91920000000000002</v>
      </c>
      <c r="K112" s="47" t="s">
        <v>734</v>
      </c>
      <c r="L112" s="9" t="str">
        <f t="shared" si="43"/>
        <v>Yes</v>
      </c>
    </row>
    <row r="113" spans="1:12" ht="25.5" x14ac:dyDescent="0.2">
      <c r="A113" s="4" t="s">
        <v>974</v>
      </c>
      <c r="B113" s="47" t="s">
        <v>217</v>
      </c>
      <c r="C113" s="13">
        <v>0.59733730340000002</v>
      </c>
      <c r="D113" s="11" t="str">
        <f t="shared" si="40"/>
        <v>N/A</v>
      </c>
      <c r="E113" s="13">
        <v>0.59658630069999996</v>
      </c>
      <c r="F113" s="11" t="str">
        <f t="shared" si="41"/>
        <v>N/A</v>
      </c>
      <c r="G113" s="13">
        <v>0.56695051910000005</v>
      </c>
      <c r="H113" s="11" t="str">
        <f t="shared" si="42"/>
        <v>N/A</v>
      </c>
      <c r="I113" s="12">
        <v>-0.126</v>
      </c>
      <c r="J113" s="12">
        <v>-4.97</v>
      </c>
      <c r="K113" s="47" t="s">
        <v>734</v>
      </c>
      <c r="L113" s="9" t="str">
        <f t="shared" si="43"/>
        <v>Yes</v>
      </c>
    </row>
    <row r="114" spans="1:12" ht="25.5" x14ac:dyDescent="0.2">
      <c r="A114" s="4" t="s">
        <v>975</v>
      </c>
      <c r="B114" s="47" t="s">
        <v>217</v>
      </c>
      <c r="C114" s="13">
        <v>1.2257922804000001</v>
      </c>
      <c r="D114" s="11" t="str">
        <f t="shared" si="40"/>
        <v>N/A</v>
      </c>
      <c r="E114" s="13">
        <v>1.1901686423</v>
      </c>
      <c r="F114" s="11" t="str">
        <f t="shared" si="41"/>
        <v>N/A</v>
      </c>
      <c r="G114" s="13">
        <v>1.1638894390000001</v>
      </c>
      <c r="H114" s="11" t="str">
        <f t="shared" si="42"/>
        <v>N/A</v>
      </c>
      <c r="I114" s="12">
        <v>-2.91</v>
      </c>
      <c r="J114" s="12">
        <v>-2.21</v>
      </c>
      <c r="K114" s="47" t="s">
        <v>734</v>
      </c>
      <c r="L114" s="9" t="str">
        <f t="shared" si="43"/>
        <v>Yes</v>
      </c>
    </row>
    <row r="115" spans="1:12" x14ac:dyDescent="0.2">
      <c r="A115" s="2" t="s">
        <v>976</v>
      </c>
      <c r="B115" s="47" t="s">
        <v>290</v>
      </c>
      <c r="C115" s="13">
        <v>99.944621185000003</v>
      </c>
      <c r="D115" s="43" t="str">
        <f>IF($B115="N/A","N/A",IF(C115&gt;=99,"Yes","No"))</f>
        <v>Yes</v>
      </c>
      <c r="E115" s="13">
        <v>99.990471085999999</v>
      </c>
      <c r="F115" s="43" t="str">
        <f>IF($B115="N/A","N/A",IF(E115&gt;=99,"Yes","No"))</f>
        <v>Yes</v>
      </c>
      <c r="G115" s="13">
        <v>99.994341203000005</v>
      </c>
      <c r="H115" s="43" t="str">
        <f>IF($B115="N/A","N/A",IF(G115&gt;=99,"Yes","No"))</f>
        <v>Yes</v>
      </c>
      <c r="I115" s="12">
        <v>4.5900000000000003E-2</v>
      </c>
      <c r="J115" s="12">
        <v>3.8999999999999998E-3</v>
      </c>
      <c r="K115" s="47" t="s">
        <v>733</v>
      </c>
      <c r="L115" s="9" t="str">
        <f t="shared" ref="L115:L149" si="44">IF(J115="Div by 0", "N/A", IF(K115="N/A","N/A", IF(J115&gt;VALUE(MID(K115,1,2)), "No", IF(J115&lt;-1*VALUE(MID(K115,1,2)), "No", "Yes"))))</f>
        <v>Yes</v>
      </c>
    </row>
    <row r="116" spans="1:12" x14ac:dyDescent="0.2">
      <c r="A116" s="2" t="s">
        <v>977</v>
      </c>
      <c r="B116" s="47" t="s">
        <v>217</v>
      </c>
      <c r="C116" s="13">
        <v>0.42429965380000001</v>
      </c>
      <c r="D116" s="43" t="str">
        <f>IF($B116="N/A","N/A",IF(C116&gt;10,"No",IF(C116&lt;-10,"No","Yes")))</f>
        <v>N/A</v>
      </c>
      <c r="E116" s="13">
        <v>0.42813074499999998</v>
      </c>
      <c r="F116" s="43" t="str">
        <f>IF($B116="N/A","N/A",IF(E116&gt;10,"No",IF(E116&lt;-10,"No","Yes")))</f>
        <v>N/A</v>
      </c>
      <c r="G116" s="13">
        <v>0.33678405140000001</v>
      </c>
      <c r="H116" s="43" t="str">
        <f>IF($B116="N/A","N/A",IF(G116&gt;10,"No",IF(G116&lt;-10,"No","Yes")))</f>
        <v>N/A</v>
      </c>
      <c r="I116" s="12">
        <v>0.90290000000000004</v>
      </c>
      <c r="J116" s="12">
        <v>-21.3</v>
      </c>
      <c r="K116" s="47" t="s">
        <v>733</v>
      </c>
      <c r="L116" s="9" t="str">
        <f t="shared" si="44"/>
        <v>No</v>
      </c>
    </row>
    <row r="117" spans="1:12" x14ac:dyDescent="0.2">
      <c r="A117" s="3" t="s">
        <v>978</v>
      </c>
      <c r="B117" s="47" t="s">
        <v>284</v>
      </c>
      <c r="C117" s="8">
        <v>99.893298575000003</v>
      </c>
      <c r="D117" s="43" t="str">
        <f>IF($B117="N/A","N/A",IF(C117&gt;=98,"Yes","No"))</f>
        <v>Yes</v>
      </c>
      <c r="E117" s="8">
        <v>99.854152505000002</v>
      </c>
      <c r="F117" s="43" t="str">
        <f>IF($B117="N/A","N/A",IF(E117&gt;=98,"Yes","No"))</f>
        <v>Yes</v>
      </c>
      <c r="G117" s="8">
        <v>99.799125227000005</v>
      </c>
      <c r="H117" s="43" t="str">
        <f>IF($B117="N/A","N/A",IF(G117&gt;=98,"Yes","No"))</f>
        <v>Yes</v>
      </c>
      <c r="I117" s="12">
        <v>-3.9E-2</v>
      </c>
      <c r="J117" s="12">
        <v>-5.5E-2</v>
      </c>
      <c r="K117" s="44" t="s">
        <v>733</v>
      </c>
      <c r="L117" s="9" t="str">
        <f t="shared" si="44"/>
        <v>Yes</v>
      </c>
    </row>
    <row r="118" spans="1:12" x14ac:dyDescent="0.2">
      <c r="A118" s="3" t="s">
        <v>979</v>
      </c>
      <c r="B118" s="47" t="s">
        <v>291</v>
      </c>
      <c r="C118" s="8">
        <v>91.929537074999999</v>
      </c>
      <c r="D118" s="43" t="str">
        <f>IF($B118="N/A","N/A",IF(C118&gt;=80,"Yes","No"))</f>
        <v>Yes</v>
      </c>
      <c r="E118" s="8">
        <v>93.289363899999998</v>
      </c>
      <c r="F118" s="43" t="str">
        <f>IF($B118="N/A","N/A",IF(E118&gt;=80,"Yes","No"))</f>
        <v>Yes</v>
      </c>
      <c r="G118" s="8">
        <v>93.461090401000007</v>
      </c>
      <c r="H118" s="43" t="str">
        <f>IF($B118="N/A","N/A",IF(G118&gt;=80,"Yes","No"))</f>
        <v>Yes</v>
      </c>
      <c r="I118" s="12">
        <v>1.4790000000000001</v>
      </c>
      <c r="J118" s="12">
        <v>0.18410000000000001</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99.226575155999996</v>
      </c>
      <c r="H119" s="43" t="str">
        <f t="shared" ref="H119:H120" si="46">IF($B119="N/A","N/A",IF(G119&gt;=100,"Yes","No"))</f>
        <v>No</v>
      </c>
      <c r="I119" s="12">
        <v>0</v>
      </c>
      <c r="J119" s="12">
        <v>-0.77300000000000002</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99.190691883</v>
      </c>
      <c r="H120" s="43" t="str">
        <f t="shared" si="46"/>
        <v>No</v>
      </c>
      <c r="I120" s="12">
        <v>0</v>
      </c>
      <c r="J120" s="12">
        <v>-0.80900000000000005</v>
      </c>
      <c r="K120" s="44" t="s">
        <v>732</v>
      </c>
      <c r="L120" s="9" t="str">
        <f t="shared" si="44"/>
        <v>Yes</v>
      </c>
    </row>
    <row r="121" spans="1:12" ht="25.5" x14ac:dyDescent="0.2">
      <c r="A121" s="2" t="s">
        <v>982</v>
      </c>
      <c r="B121" s="47" t="s">
        <v>217</v>
      </c>
      <c r="C121" s="13">
        <v>4.2786449928000003</v>
      </c>
      <c r="D121" s="35" t="s">
        <v>735</v>
      </c>
      <c r="E121" s="13">
        <v>6.3640414848000004</v>
      </c>
      <c r="F121" s="35" t="s">
        <v>735</v>
      </c>
      <c r="G121" s="13">
        <v>6.0753534525999999</v>
      </c>
      <c r="H121" s="43" t="str">
        <f>IF($B121="N/A","N/A",IF(G121&lt;100,"No",IF(G121=100,"No","Yes")))</f>
        <v>N/A</v>
      </c>
      <c r="I121" s="12">
        <v>48.74</v>
      </c>
      <c r="J121" s="12">
        <v>-4.54</v>
      </c>
      <c r="K121" s="44" t="s">
        <v>732</v>
      </c>
      <c r="L121" s="9" t="str">
        <f t="shared" si="44"/>
        <v>Yes</v>
      </c>
    </row>
    <row r="122" spans="1:12" ht="25.5" x14ac:dyDescent="0.2">
      <c r="A122" s="2" t="s">
        <v>983</v>
      </c>
      <c r="B122" s="34" t="s">
        <v>217</v>
      </c>
      <c r="C122" s="13">
        <v>2.1208475722000002</v>
      </c>
      <c r="D122" s="43" t="str">
        <f>IF($B122="N/A","N/A",IF(C122&gt;10,"No",IF(C122&lt;-10,"No","Yes")))</f>
        <v>N/A</v>
      </c>
      <c r="E122" s="13">
        <v>6.3357105213000002</v>
      </c>
      <c r="F122" s="43" t="str">
        <f>IF($B122="N/A","N/A",IF(E122&gt;10,"No",IF(E122&lt;-10,"No","Yes")))</f>
        <v>N/A</v>
      </c>
      <c r="G122" s="13">
        <v>6.1889224637</v>
      </c>
      <c r="H122" s="43" t="str">
        <f>IF($B122="N/A","N/A",IF(G122&gt;10,"No",IF(G122&lt;-10,"No","Yes")))</f>
        <v>N/A</v>
      </c>
      <c r="I122" s="12">
        <v>198.7</v>
      </c>
      <c r="J122" s="12">
        <v>-2.3199999999999998</v>
      </c>
      <c r="K122" s="44" t="s">
        <v>732</v>
      </c>
      <c r="L122" s="9" t="str">
        <f>IF(J122="Div by 0", "N/A", IF(OR(J122="N/A",K122="N/A"),"N/A", IF(J122&gt;VALUE(MID(K122,1,2)), "No", IF(J122&lt;-1*VALUE(MID(K122,1,2)), "No", "Yes"))))</f>
        <v>Yes</v>
      </c>
    </row>
    <row r="123" spans="1:12" x14ac:dyDescent="0.2">
      <c r="A123" s="7" t="s">
        <v>100</v>
      </c>
      <c r="B123" s="34" t="s">
        <v>217</v>
      </c>
      <c r="C123" s="35">
        <v>84870</v>
      </c>
      <c r="D123" s="43" t="str">
        <f t="shared" ref="D123:D149" si="47">IF($B123="N/A","N/A",IF(C123&gt;10,"No",IF(C123&lt;-10,"No","Yes")))</f>
        <v>N/A</v>
      </c>
      <c r="E123" s="35">
        <v>83955</v>
      </c>
      <c r="F123" s="43" t="str">
        <f t="shared" ref="F123:F149" si="48">IF($B123="N/A","N/A",IF(E123&gt;10,"No",IF(E123&lt;-10,"No","Yes")))</f>
        <v>N/A</v>
      </c>
      <c r="G123" s="35">
        <v>88358</v>
      </c>
      <c r="H123" s="43" t="str">
        <f t="shared" ref="H123:H149" si="49">IF($B123="N/A","N/A",IF(G123&gt;10,"No",IF(G123&lt;-10,"No","Yes")))</f>
        <v>N/A</v>
      </c>
      <c r="I123" s="12">
        <v>-1.08</v>
      </c>
      <c r="J123" s="12">
        <v>5.2439999999999998</v>
      </c>
      <c r="K123" s="44" t="s">
        <v>733</v>
      </c>
      <c r="L123" s="9" t="str">
        <f t="shared" si="44"/>
        <v>Yes</v>
      </c>
    </row>
    <row r="124" spans="1:12" x14ac:dyDescent="0.2">
      <c r="A124" s="2" t="s">
        <v>984</v>
      </c>
      <c r="B124" s="34" t="s">
        <v>217</v>
      </c>
      <c r="C124" s="35">
        <v>12679</v>
      </c>
      <c r="D124" s="43" t="str">
        <f t="shared" si="47"/>
        <v>N/A</v>
      </c>
      <c r="E124" s="35">
        <v>12776</v>
      </c>
      <c r="F124" s="43" t="str">
        <f t="shared" si="48"/>
        <v>N/A</v>
      </c>
      <c r="G124" s="35">
        <v>12821</v>
      </c>
      <c r="H124" s="43" t="str">
        <f t="shared" si="49"/>
        <v>N/A</v>
      </c>
      <c r="I124" s="12">
        <v>0.76500000000000001</v>
      </c>
      <c r="J124" s="12">
        <v>0.35220000000000001</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23549</v>
      </c>
      <c r="D126" s="43" t="str">
        <f t="shared" si="47"/>
        <v>N/A</v>
      </c>
      <c r="E126" s="35">
        <v>23495</v>
      </c>
      <c r="F126" s="43" t="str">
        <f t="shared" si="48"/>
        <v>N/A</v>
      </c>
      <c r="G126" s="35">
        <v>23955</v>
      </c>
      <c r="H126" s="43" t="str">
        <f t="shared" si="49"/>
        <v>N/A</v>
      </c>
      <c r="I126" s="12">
        <v>-0.22900000000000001</v>
      </c>
      <c r="J126" s="12">
        <v>1.958</v>
      </c>
      <c r="K126" s="44" t="s">
        <v>733</v>
      </c>
      <c r="L126" s="9" t="str">
        <f t="shared" si="44"/>
        <v>Yes</v>
      </c>
    </row>
    <row r="127" spans="1:12" x14ac:dyDescent="0.2">
      <c r="A127" s="2" t="s">
        <v>987</v>
      </c>
      <c r="B127" s="34" t="s">
        <v>217</v>
      </c>
      <c r="C127" s="35">
        <v>48642</v>
      </c>
      <c r="D127" s="43" t="str">
        <f t="shared" si="47"/>
        <v>N/A</v>
      </c>
      <c r="E127" s="35">
        <v>47684</v>
      </c>
      <c r="F127" s="43" t="str">
        <f t="shared" si="48"/>
        <v>N/A</v>
      </c>
      <c r="G127" s="35">
        <v>51582</v>
      </c>
      <c r="H127" s="43" t="str">
        <f t="shared" si="49"/>
        <v>N/A</v>
      </c>
      <c r="I127" s="12">
        <v>-1.97</v>
      </c>
      <c r="J127" s="12">
        <v>8.1750000000000007</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158850</v>
      </c>
      <c r="D129" s="43" t="str">
        <f t="shared" si="47"/>
        <v>N/A</v>
      </c>
      <c r="E129" s="35">
        <v>160465</v>
      </c>
      <c r="F129" s="43" t="str">
        <f t="shared" si="48"/>
        <v>N/A</v>
      </c>
      <c r="G129" s="35">
        <v>176968</v>
      </c>
      <c r="H129" s="43" t="str">
        <f t="shared" si="49"/>
        <v>N/A</v>
      </c>
      <c r="I129" s="12">
        <v>1.0169999999999999</v>
      </c>
      <c r="J129" s="12">
        <v>10.28</v>
      </c>
      <c r="K129" s="44" t="s">
        <v>733</v>
      </c>
      <c r="L129" s="9" t="str">
        <f t="shared" si="44"/>
        <v>No</v>
      </c>
    </row>
    <row r="130" spans="1:12" x14ac:dyDescent="0.2">
      <c r="A130" s="2" t="s">
        <v>989</v>
      </c>
      <c r="B130" s="34" t="s">
        <v>217</v>
      </c>
      <c r="C130" s="35">
        <v>69257</v>
      </c>
      <c r="D130" s="43" t="str">
        <f t="shared" si="47"/>
        <v>N/A</v>
      </c>
      <c r="E130" s="35">
        <v>69853</v>
      </c>
      <c r="F130" s="43" t="str">
        <f t="shared" si="48"/>
        <v>N/A</v>
      </c>
      <c r="G130" s="35">
        <v>76405</v>
      </c>
      <c r="H130" s="43" t="str">
        <f t="shared" si="49"/>
        <v>N/A</v>
      </c>
      <c r="I130" s="12">
        <v>0.86060000000000003</v>
      </c>
      <c r="J130" s="12">
        <v>9.3800000000000008</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31432</v>
      </c>
      <c r="D132" s="43" t="str">
        <f t="shared" si="47"/>
        <v>N/A</v>
      </c>
      <c r="E132" s="35">
        <v>34894</v>
      </c>
      <c r="F132" s="43" t="str">
        <f t="shared" si="48"/>
        <v>N/A</v>
      </c>
      <c r="G132" s="35">
        <v>37499</v>
      </c>
      <c r="H132" s="43" t="str">
        <f t="shared" si="49"/>
        <v>N/A</v>
      </c>
      <c r="I132" s="12">
        <v>11.01</v>
      </c>
      <c r="J132" s="12">
        <v>7.4649999999999999</v>
      </c>
      <c r="K132" s="44" t="s">
        <v>733</v>
      </c>
      <c r="L132" s="9" t="str">
        <f t="shared" si="44"/>
        <v>Yes</v>
      </c>
    </row>
    <row r="133" spans="1:12" x14ac:dyDescent="0.2">
      <c r="A133" s="2" t="s">
        <v>992</v>
      </c>
      <c r="B133" s="34" t="s">
        <v>217</v>
      </c>
      <c r="C133" s="35">
        <v>58161</v>
      </c>
      <c r="D133" s="43" t="str">
        <f t="shared" si="47"/>
        <v>N/A</v>
      </c>
      <c r="E133" s="35">
        <v>55718</v>
      </c>
      <c r="F133" s="43" t="str">
        <f t="shared" si="48"/>
        <v>N/A</v>
      </c>
      <c r="G133" s="35">
        <v>63064</v>
      </c>
      <c r="H133" s="43" t="str">
        <f t="shared" si="49"/>
        <v>N/A</v>
      </c>
      <c r="I133" s="12">
        <v>-4.2</v>
      </c>
      <c r="J133" s="12">
        <v>13.18</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659785</v>
      </c>
      <c r="D135" s="43" t="str">
        <f t="shared" si="47"/>
        <v>N/A</v>
      </c>
      <c r="E135" s="35">
        <v>687019</v>
      </c>
      <c r="F135" s="43" t="str">
        <f t="shared" si="48"/>
        <v>N/A</v>
      </c>
      <c r="G135" s="35">
        <v>718358</v>
      </c>
      <c r="H135" s="43" t="str">
        <f t="shared" si="49"/>
        <v>N/A</v>
      </c>
      <c r="I135" s="12">
        <v>4.1280000000000001</v>
      </c>
      <c r="J135" s="12">
        <v>4.5620000000000003</v>
      </c>
      <c r="K135" s="44" t="s">
        <v>733</v>
      </c>
      <c r="L135" s="9" t="str">
        <f t="shared" si="44"/>
        <v>Yes</v>
      </c>
    </row>
    <row r="136" spans="1:12" x14ac:dyDescent="0.2">
      <c r="A136" s="2" t="s">
        <v>994</v>
      </c>
      <c r="B136" s="34" t="s">
        <v>217</v>
      </c>
      <c r="C136" s="35">
        <v>166684</v>
      </c>
      <c r="D136" s="43" t="str">
        <f t="shared" si="47"/>
        <v>N/A</v>
      </c>
      <c r="E136" s="35">
        <v>166678</v>
      </c>
      <c r="F136" s="43" t="str">
        <f t="shared" si="48"/>
        <v>N/A</v>
      </c>
      <c r="G136" s="35">
        <v>169421</v>
      </c>
      <c r="H136" s="43" t="str">
        <f t="shared" si="49"/>
        <v>N/A</v>
      </c>
      <c r="I136" s="12">
        <v>-4.0000000000000001E-3</v>
      </c>
      <c r="J136" s="12">
        <v>1.6459999999999999</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374578</v>
      </c>
      <c r="D139" s="43" t="str">
        <f t="shared" si="47"/>
        <v>N/A</v>
      </c>
      <c r="E139" s="35">
        <v>399502</v>
      </c>
      <c r="F139" s="43" t="str">
        <f t="shared" si="48"/>
        <v>N/A</v>
      </c>
      <c r="G139" s="35">
        <v>425526</v>
      </c>
      <c r="H139" s="43" t="str">
        <f t="shared" si="49"/>
        <v>N/A</v>
      </c>
      <c r="I139" s="12">
        <v>6.6539999999999999</v>
      </c>
      <c r="J139" s="12">
        <v>6.5140000000000002</v>
      </c>
      <c r="K139" s="44" t="s">
        <v>733</v>
      </c>
      <c r="L139" s="9" t="str">
        <f t="shared" si="44"/>
        <v>Yes</v>
      </c>
    </row>
    <row r="140" spans="1:12" x14ac:dyDescent="0.2">
      <c r="A140" s="2" t="s">
        <v>998</v>
      </c>
      <c r="B140" s="34" t="s">
        <v>217</v>
      </c>
      <c r="C140" s="35">
        <v>99043</v>
      </c>
      <c r="D140" s="43" t="str">
        <f t="shared" si="47"/>
        <v>N/A</v>
      </c>
      <c r="E140" s="35">
        <v>100061</v>
      </c>
      <c r="F140" s="43" t="str">
        <f t="shared" si="48"/>
        <v>N/A</v>
      </c>
      <c r="G140" s="35">
        <v>101569</v>
      </c>
      <c r="H140" s="43" t="str">
        <f t="shared" si="49"/>
        <v>N/A</v>
      </c>
      <c r="I140" s="12">
        <v>1.028</v>
      </c>
      <c r="J140" s="12">
        <v>1.5069999999999999</v>
      </c>
      <c r="K140" s="44" t="s">
        <v>733</v>
      </c>
      <c r="L140" s="9" t="str">
        <f t="shared" si="44"/>
        <v>Yes</v>
      </c>
    </row>
    <row r="141" spans="1:12" x14ac:dyDescent="0.2">
      <c r="A141" s="2" t="s">
        <v>999</v>
      </c>
      <c r="B141" s="34" t="s">
        <v>217</v>
      </c>
      <c r="C141" s="35">
        <v>19480</v>
      </c>
      <c r="D141" s="43" t="str">
        <f t="shared" si="47"/>
        <v>N/A</v>
      </c>
      <c r="E141" s="35">
        <v>20778</v>
      </c>
      <c r="F141" s="43" t="str">
        <f t="shared" si="48"/>
        <v>N/A</v>
      </c>
      <c r="G141" s="35">
        <v>21842</v>
      </c>
      <c r="H141" s="43" t="str">
        <f t="shared" si="49"/>
        <v>N/A</v>
      </c>
      <c r="I141" s="12">
        <v>6.6630000000000003</v>
      </c>
      <c r="J141" s="12">
        <v>5.1210000000000004</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234336</v>
      </c>
      <c r="D143" s="43" t="str">
        <f t="shared" si="47"/>
        <v>N/A</v>
      </c>
      <c r="E143" s="35">
        <v>251690</v>
      </c>
      <c r="F143" s="43" t="str">
        <f t="shared" si="48"/>
        <v>N/A</v>
      </c>
      <c r="G143" s="35">
        <v>257520</v>
      </c>
      <c r="H143" s="43" t="str">
        <f t="shared" si="49"/>
        <v>N/A</v>
      </c>
      <c r="I143" s="12">
        <v>7.4059999999999997</v>
      </c>
      <c r="J143" s="12">
        <v>2.3159999999999998</v>
      </c>
      <c r="K143" s="44" t="s">
        <v>733</v>
      </c>
      <c r="L143" s="9" t="str">
        <f t="shared" si="44"/>
        <v>Yes</v>
      </c>
    </row>
    <row r="144" spans="1:12" x14ac:dyDescent="0.2">
      <c r="A144" s="2" t="s">
        <v>1001</v>
      </c>
      <c r="B144" s="34" t="s">
        <v>217</v>
      </c>
      <c r="C144" s="35">
        <v>122203</v>
      </c>
      <c r="D144" s="43" t="str">
        <f t="shared" si="47"/>
        <v>N/A</v>
      </c>
      <c r="E144" s="35">
        <v>123689</v>
      </c>
      <c r="F144" s="43" t="str">
        <f t="shared" si="48"/>
        <v>N/A</v>
      </c>
      <c r="G144" s="35">
        <v>124879</v>
      </c>
      <c r="H144" s="43" t="str">
        <f t="shared" si="49"/>
        <v>N/A</v>
      </c>
      <c r="I144" s="12">
        <v>1.216</v>
      </c>
      <c r="J144" s="12">
        <v>0.96209999999999996</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31804</v>
      </c>
      <c r="D147" s="43" t="str">
        <f t="shared" si="47"/>
        <v>N/A</v>
      </c>
      <c r="E147" s="35">
        <v>26143</v>
      </c>
      <c r="F147" s="43" t="str">
        <f t="shared" si="48"/>
        <v>N/A</v>
      </c>
      <c r="G147" s="35">
        <v>27153</v>
      </c>
      <c r="H147" s="43" t="str">
        <f t="shared" si="49"/>
        <v>N/A</v>
      </c>
      <c r="I147" s="12">
        <v>-17.8</v>
      </c>
      <c r="J147" s="12">
        <v>3.863</v>
      </c>
      <c r="K147" s="44" t="s">
        <v>733</v>
      </c>
      <c r="L147" s="9" t="str">
        <f t="shared" si="44"/>
        <v>Yes</v>
      </c>
    </row>
    <row r="148" spans="1:12" x14ac:dyDescent="0.2">
      <c r="A148" s="2" t="s">
        <v>1005</v>
      </c>
      <c r="B148" s="34" t="s">
        <v>217</v>
      </c>
      <c r="C148" s="35">
        <v>43608</v>
      </c>
      <c r="D148" s="43" t="str">
        <f t="shared" si="47"/>
        <v>N/A</v>
      </c>
      <c r="E148" s="35">
        <v>44306</v>
      </c>
      <c r="F148" s="43" t="str">
        <f t="shared" si="48"/>
        <v>N/A</v>
      </c>
      <c r="G148" s="35">
        <v>48081</v>
      </c>
      <c r="H148" s="43" t="str">
        <f t="shared" si="49"/>
        <v>N/A</v>
      </c>
      <c r="I148" s="12">
        <v>1.601</v>
      </c>
      <c r="J148" s="12">
        <v>8.52</v>
      </c>
      <c r="K148" s="44" t="s">
        <v>733</v>
      </c>
      <c r="L148" s="9" t="str">
        <f t="shared" si="44"/>
        <v>Yes</v>
      </c>
    </row>
    <row r="149" spans="1:12" x14ac:dyDescent="0.2">
      <c r="A149" s="2" t="s">
        <v>1006</v>
      </c>
      <c r="B149" s="34" t="s">
        <v>217</v>
      </c>
      <c r="C149" s="35">
        <v>36721</v>
      </c>
      <c r="D149" s="43" t="str">
        <f t="shared" si="47"/>
        <v>N/A</v>
      </c>
      <c r="E149" s="35">
        <v>57552</v>
      </c>
      <c r="F149" s="43" t="str">
        <f t="shared" si="48"/>
        <v>N/A</v>
      </c>
      <c r="G149" s="35">
        <v>57407</v>
      </c>
      <c r="H149" s="43" t="str">
        <f t="shared" si="49"/>
        <v>N/A</v>
      </c>
      <c r="I149" s="12">
        <v>56.73</v>
      </c>
      <c r="J149" s="12">
        <v>-0.252</v>
      </c>
      <c r="K149" s="44" t="s">
        <v>733</v>
      </c>
      <c r="L149" s="9" t="str">
        <f t="shared" si="44"/>
        <v>Yes</v>
      </c>
    </row>
    <row r="150" spans="1:12" ht="25.5" x14ac:dyDescent="0.2">
      <c r="A150" s="16" t="s">
        <v>1007</v>
      </c>
      <c r="B150" s="1" t="s">
        <v>217</v>
      </c>
      <c r="C150" s="1">
        <v>41716</v>
      </c>
      <c r="D150" s="11" t="str">
        <f t="shared" ref="D150:D155" si="50">IF($B150="N/A","N/A",IF(C150&gt;10,"No",IF(C150&lt;-10,"No","Yes")))</f>
        <v>N/A</v>
      </c>
      <c r="E150" s="1">
        <v>40526</v>
      </c>
      <c r="F150" s="11" t="str">
        <f t="shared" ref="F150:F155" si="51">IF($B150="N/A","N/A",IF(E150&gt;10,"No",IF(E150&lt;-10,"No","Yes")))</f>
        <v>N/A</v>
      </c>
      <c r="G150" s="1">
        <v>41541</v>
      </c>
      <c r="H150" s="11" t="str">
        <f t="shared" ref="H150:H155" si="52">IF($B150="N/A","N/A",IF(G150&gt;10,"No",IF(G150&lt;-10,"No","Yes")))</f>
        <v>N/A</v>
      </c>
      <c r="I150" s="56">
        <v>-2.85</v>
      </c>
      <c r="J150" s="56">
        <v>2.5049999999999999</v>
      </c>
      <c r="K150" s="44" t="s">
        <v>732</v>
      </c>
      <c r="L150" s="9" t="str">
        <f t="shared" ref="L150:L155" si="53">IF(J150="Div by 0", "N/A", IF(K150="N/A","N/A", IF(J150&gt;VALUE(MID(K150,1,2)), "No", IF(J150&lt;-1*VALUE(MID(K150,1,2)), "No", "Yes"))))</f>
        <v>Yes</v>
      </c>
    </row>
    <row r="151" spans="1:12" x14ac:dyDescent="0.2">
      <c r="A151" s="6" t="s">
        <v>330</v>
      </c>
      <c r="B151" s="47" t="s">
        <v>217</v>
      </c>
      <c r="C151" s="13">
        <v>3.6662415926</v>
      </c>
      <c r="D151" s="11" t="str">
        <f t="shared" si="50"/>
        <v>N/A</v>
      </c>
      <c r="E151" s="13">
        <v>3.4253238657999998</v>
      </c>
      <c r="F151" s="11" t="str">
        <f t="shared" si="51"/>
        <v>N/A</v>
      </c>
      <c r="G151" s="13">
        <v>3.3468309802</v>
      </c>
      <c r="H151" s="11" t="str">
        <f t="shared" si="52"/>
        <v>N/A</v>
      </c>
      <c r="I151" s="56">
        <v>-6.57</v>
      </c>
      <c r="J151" s="56">
        <v>-2.29</v>
      </c>
      <c r="K151" s="44" t="s">
        <v>732</v>
      </c>
      <c r="L151" s="9" t="str">
        <f t="shared" si="53"/>
        <v>Yes</v>
      </c>
    </row>
    <row r="152" spans="1:12" x14ac:dyDescent="0.2">
      <c r="A152" s="2" t="s">
        <v>331</v>
      </c>
      <c r="B152" s="47" t="s">
        <v>217</v>
      </c>
      <c r="C152" s="13">
        <v>36.269588783000003</v>
      </c>
      <c r="D152" s="11" t="str">
        <f t="shared" si="50"/>
        <v>N/A</v>
      </c>
      <c r="E152" s="13">
        <v>35.274849621999998</v>
      </c>
      <c r="F152" s="11" t="str">
        <f t="shared" si="51"/>
        <v>N/A</v>
      </c>
      <c r="G152" s="13">
        <v>34.294574345000001</v>
      </c>
      <c r="H152" s="11" t="str">
        <f t="shared" si="52"/>
        <v>N/A</v>
      </c>
      <c r="I152" s="56">
        <v>-2.74</v>
      </c>
      <c r="J152" s="56">
        <v>-2.78</v>
      </c>
      <c r="K152" s="44" t="s">
        <v>732</v>
      </c>
      <c r="L152" s="9" t="str">
        <f t="shared" si="53"/>
        <v>Yes</v>
      </c>
    </row>
    <row r="153" spans="1:12" x14ac:dyDescent="0.2">
      <c r="A153" s="2" t="s">
        <v>332</v>
      </c>
      <c r="B153" s="47" t="s">
        <v>217</v>
      </c>
      <c r="C153" s="13">
        <v>6.4003777148000003</v>
      </c>
      <c r="D153" s="11" t="str">
        <f t="shared" si="50"/>
        <v>N/A</v>
      </c>
      <c r="E153" s="13">
        <v>6.3191350139000004</v>
      </c>
      <c r="F153" s="11" t="str">
        <f t="shared" si="51"/>
        <v>N/A</v>
      </c>
      <c r="G153" s="13">
        <v>5.9541838071999997</v>
      </c>
      <c r="H153" s="11" t="str">
        <f t="shared" si="52"/>
        <v>N/A</v>
      </c>
      <c r="I153" s="56">
        <v>-1.27</v>
      </c>
      <c r="J153" s="56">
        <v>-5.78</v>
      </c>
      <c r="K153" s="44" t="s">
        <v>732</v>
      </c>
      <c r="L153" s="9" t="str">
        <f t="shared" si="53"/>
        <v>Yes</v>
      </c>
    </row>
    <row r="154" spans="1:12" x14ac:dyDescent="0.2">
      <c r="A154" s="2" t="s">
        <v>333</v>
      </c>
      <c r="B154" s="47" t="s">
        <v>217</v>
      </c>
      <c r="C154" s="13">
        <v>0.1113999257</v>
      </c>
      <c r="D154" s="11" t="str">
        <f t="shared" si="50"/>
        <v>N/A</v>
      </c>
      <c r="E154" s="13">
        <v>0.1071294971</v>
      </c>
      <c r="F154" s="11" t="str">
        <f t="shared" si="51"/>
        <v>N/A</v>
      </c>
      <c r="G154" s="13">
        <v>9.4381909900000005E-2</v>
      </c>
      <c r="H154" s="11" t="str">
        <f t="shared" si="52"/>
        <v>N/A</v>
      </c>
      <c r="I154" s="56">
        <v>-3.83</v>
      </c>
      <c r="J154" s="56">
        <v>-11.9</v>
      </c>
      <c r="K154" s="44" t="s">
        <v>732</v>
      </c>
      <c r="L154" s="9" t="str">
        <f t="shared" si="53"/>
        <v>Yes</v>
      </c>
    </row>
    <row r="155" spans="1:12" x14ac:dyDescent="0.2">
      <c r="A155" s="2" t="s">
        <v>334</v>
      </c>
      <c r="B155" s="47" t="s">
        <v>217</v>
      </c>
      <c r="C155" s="13">
        <v>1.3655605600000001E-2</v>
      </c>
      <c r="D155" s="11" t="str">
        <f t="shared" si="50"/>
        <v>N/A</v>
      </c>
      <c r="E155" s="13">
        <v>1.3905995500000001E-2</v>
      </c>
      <c r="F155" s="11" t="str">
        <f t="shared" si="51"/>
        <v>N/A</v>
      </c>
      <c r="G155" s="13">
        <v>9.3196644999999998E-3</v>
      </c>
      <c r="H155" s="11" t="str">
        <f t="shared" si="52"/>
        <v>N/A</v>
      </c>
      <c r="I155" s="56">
        <v>1.8340000000000001</v>
      </c>
      <c r="J155" s="56">
        <v>-33</v>
      </c>
      <c r="K155" s="44" t="s">
        <v>732</v>
      </c>
      <c r="L155" s="9" t="str">
        <f t="shared" si="53"/>
        <v>No</v>
      </c>
    </row>
    <row r="156" spans="1:12" x14ac:dyDescent="0.2">
      <c r="A156" s="16" t="s">
        <v>1008</v>
      </c>
      <c r="B156" s="34" t="s">
        <v>217</v>
      </c>
      <c r="C156" s="35">
        <v>26298</v>
      </c>
      <c r="D156" s="43" t="str">
        <f t="shared" ref="D156:D162" si="54">IF($B156="N/A","N/A",IF(C156&gt;10,"No",IF(C156&lt;-10,"No","Yes")))</f>
        <v>N/A</v>
      </c>
      <c r="E156" s="35">
        <v>27932</v>
      </c>
      <c r="F156" s="43" t="str">
        <f t="shared" ref="F156:F162" si="55">IF($B156="N/A","N/A",IF(E156&gt;10,"No",IF(E156&lt;-10,"No","Yes")))</f>
        <v>N/A</v>
      </c>
      <c r="G156" s="35">
        <v>28668</v>
      </c>
      <c r="H156" s="43" t="str">
        <f t="shared" ref="H156:H162" si="56">IF($B156="N/A","N/A",IF(G156&gt;10,"No",IF(G156&lt;-10,"No","Yes")))</f>
        <v>N/A</v>
      </c>
      <c r="I156" s="12">
        <v>6.2130000000000001</v>
      </c>
      <c r="J156" s="12">
        <v>2.6349999999999998</v>
      </c>
      <c r="K156" s="44" t="s">
        <v>732</v>
      </c>
      <c r="L156" s="9" t="str">
        <f t="shared" ref="L156:L163" si="57">IF(J156="Div by 0", "N/A", IF(K156="N/A","N/A", IF(J156&gt;VALUE(MID(K156,1,2)), "No", IF(J156&lt;-1*VALUE(MID(K156,1,2)), "No", "Yes"))))</f>
        <v>Yes</v>
      </c>
    </row>
    <row r="157" spans="1:12" x14ac:dyDescent="0.2">
      <c r="A157" s="6" t="s">
        <v>1009</v>
      </c>
      <c r="B157" s="34" t="s">
        <v>217</v>
      </c>
      <c r="C157" s="8">
        <v>2.3112192300999999</v>
      </c>
      <c r="D157" s="43" t="str">
        <f t="shared" si="54"/>
        <v>N/A</v>
      </c>
      <c r="E157" s="8">
        <v>2.3608583679000001</v>
      </c>
      <c r="F157" s="43" t="str">
        <f t="shared" si="55"/>
        <v>N/A</v>
      </c>
      <c r="G157" s="8">
        <v>2.3096928466</v>
      </c>
      <c r="H157" s="43" t="str">
        <f t="shared" si="56"/>
        <v>N/A</v>
      </c>
      <c r="I157" s="12">
        <v>2.1480000000000001</v>
      </c>
      <c r="J157" s="12">
        <v>-2.17</v>
      </c>
      <c r="K157" s="44" t="s">
        <v>732</v>
      </c>
      <c r="L157" s="9" t="str">
        <f t="shared" si="57"/>
        <v>Yes</v>
      </c>
    </row>
    <row r="158" spans="1:12" x14ac:dyDescent="0.2">
      <c r="A158" s="16" t="s">
        <v>1010</v>
      </c>
      <c r="B158" s="34" t="s">
        <v>217</v>
      </c>
      <c r="C158" s="8">
        <v>6.9412041947000001</v>
      </c>
      <c r="D158" s="43" t="str">
        <f t="shared" si="54"/>
        <v>N/A</v>
      </c>
      <c r="E158" s="8">
        <v>8.4688225834999997</v>
      </c>
      <c r="F158" s="43" t="str">
        <f t="shared" si="55"/>
        <v>N/A</v>
      </c>
      <c r="G158" s="8">
        <v>7.4639534621000001</v>
      </c>
      <c r="H158" s="43" t="str">
        <f t="shared" si="56"/>
        <v>N/A</v>
      </c>
      <c r="I158" s="12">
        <v>22.01</v>
      </c>
      <c r="J158" s="12">
        <v>-11.9</v>
      </c>
      <c r="K158" s="44" t="s">
        <v>732</v>
      </c>
      <c r="L158" s="9" t="str">
        <f t="shared" si="57"/>
        <v>Yes</v>
      </c>
    </row>
    <row r="159" spans="1:12" x14ac:dyDescent="0.2">
      <c r="A159" s="16" t="s">
        <v>1011</v>
      </c>
      <c r="B159" s="34" t="s">
        <v>217</v>
      </c>
      <c r="C159" s="8">
        <v>12.457664463</v>
      </c>
      <c r="D159" s="43" t="str">
        <f t="shared" si="54"/>
        <v>N/A</v>
      </c>
      <c r="E159" s="8">
        <v>12.446951049000001</v>
      </c>
      <c r="F159" s="43" t="str">
        <f t="shared" si="55"/>
        <v>N/A</v>
      </c>
      <c r="G159" s="8">
        <v>11.961484562000001</v>
      </c>
      <c r="H159" s="43" t="str">
        <f t="shared" si="56"/>
        <v>N/A</v>
      </c>
      <c r="I159" s="12">
        <v>-8.5999999999999993E-2</v>
      </c>
      <c r="J159" s="12">
        <v>-3.9</v>
      </c>
      <c r="K159" s="44" t="s">
        <v>732</v>
      </c>
      <c r="L159" s="9" t="str">
        <f t="shared" si="57"/>
        <v>Yes</v>
      </c>
    </row>
    <row r="160" spans="1:12" x14ac:dyDescent="0.2">
      <c r="A160" s="16" t="s">
        <v>1012</v>
      </c>
      <c r="B160" s="34" t="s">
        <v>217</v>
      </c>
      <c r="C160" s="8">
        <v>7.5782262399999994E-2</v>
      </c>
      <c r="D160" s="43" t="str">
        <f t="shared" si="54"/>
        <v>N/A</v>
      </c>
      <c r="E160" s="8">
        <v>0.1077117227</v>
      </c>
      <c r="F160" s="43" t="str">
        <f t="shared" si="55"/>
        <v>N/A</v>
      </c>
      <c r="G160" s="8">
        <v>0.1124787362</v>
      </c>
      <c r="H160" s="43" t="str">
        <f t="shared" si="56"/>
        <v>N/A</v>
      </c>
      <c r="I160" s="12">
        <v>42.13</v>
      </c>
      <c r="J160" s="12">
        <v>4.4260000000000002</v>
      </c>
      <c r="K160" s="44" t="s">
        <v>732</v>
      </c>
      <c r="L160" s="9" t="str">
        <f t="shared" si="57"/>
        <v>Yes</v>
      </c>
    </row>
    <row r="161" spans="1:12" x14ac:dyDescent="0.2">
      <c r="A161" s="16" t="s">
        <v>1013</v>
      </c>
      <c r="B161" s="34" t="s">
        <v>217</v>
      </c>
      <c r="C161" s="8">
        <v>5.0355045700000003E-2</v>
      </c>
      <c r="D161" s="43" t="str">
        <f t="shared" si="54"/>
        <v>N/A</v>
      </c>
      <c r="E161" s="8">
        <v>4.3307243000000002E-2</v>
      </c>
      <c r="F161" s="43" t="str">
        <f t="shared" si="55"/>
        <v>N/A</v>
      </c>
      <c r="G161" s="8">
        <v>3.7666977300000001E-2</v>
      </c>
      <c r="H161" s="43" t="str">
        <f t="shared" si="56"/>
        <v>N/A</v>
      </c>
      <c r="I161" s="12">
        <v>-14</v>
      </c>
      <c r="J161" s="12">
        <v>-13</v>
      </c>
      <c r="K161" s="44" t="s">
        <v>732</v>
      </c>
      <c r="L161" s="9" t="str">
        <f t="shared" si="57"/>
        <v>Yes</v>
      </c>
    </row>
    <row r="162" spans="1:12" x14ac:dyDescent="0.2">
      <c r="A162" s="2" t="s">
        <v>1014</v>
      </c>
      <c r="B162" s="34" t="s">
        <v>217</v>
      </c>
      <c r="C162" s="35">
        <v>2304</v>
      </c>
      <c r="D162" s="43" t="str">
        <f t="shared" si="54"/>
        <v>N/A</v>
      </c>
      <c r="E162" s="35">
        <v>2376</v>
      </c>
      <c r="F162" s="43" t="str">
        <f t="shared" si="55"/>
        <v>N/A</v>
      </c>
      <c r="G162" s="35">
        <v>2276</v>
      </c>
      <c r="H162" s="43" t="str">
        <f t="shared" si="56"/>
        <v>N/A</v>
      </c>
      <c r="I162" s="12">
        <v>3.125</v>
      </c>
      <c r="J162" s="12">
        <v>-4.21</v>
      </c>
      <c r="K162" s="44" t="s">
        <v>732</v>
      </c>
      <c r="L162" s="9" t="str">
        <f t="shared" si="57"/>
        <v>Yes</v>
      </c>
    </row>
    <row r="163" spans="1:12" ht="25.5" x14ac:dyDescent="0.2">
      <c r="A163" s="16" t="s">
        <v>1015</v>
      </c>
      <c r="B163" s="34" t="s">
        <v>217</v>
      </c>
      <c r="C163" s="35">
        <v>26810</v>
      </c>
      <c r="D163" s="43" t="str">
        <f>IF($B163="N/A","N/A",IF(C163&gt;10,"No",IF(C163&lt;-10,"No","Yes")))</f>
        <v>N/A</v>
      </c>
      <c r="E163" s="35">
        <v>28373</v>
      </c>
      <c r="F163" s="43" t="str">
        <f>IF($B163="N/A","N/A",IF(E163&gt;10,"No",IF(E163&lt;-10,"No","Yes")))</f>
        <v>N/A</v>
      </c>
      <c r="G163" s="35">
        <v>29081</v>
      </c>
      <c r="H163" s="43" t="str">
        <f>IF($B163="N/A","N/A",IF(G163&gt;10,"No",IF(G163&lt;-10,"No","Yes")))</f>
        <v>N/A</v>
      </c>
      <c r="I163" s="12">
        <v>5.83</v>
      </c>
      <c r="J163" s="12">
        <v>2.4950000000000001</v>
      </c>
      <c r="K163" s="44" t="s">
        <v>732</v>
      </c>
      <c r="L163" s="9" t="str">
        <f t="shared" si="57"/>
        <v>Yes</v>
      </c>
    </row>
    <row r="164" spans="1:12" x14ac:dyDescent="0.2">
      <c r="A164" s="4" t="s">
        <v>1016</v>
      </c>
      <c r="B164" s="34" t="s">
        <v>217</v>
      </c>
      <c r="C164" s="35">
        <v>19632</v>
      </c>
      <c r="D164" s="43" t="str">
        <f t="shared" ref="D164:D238" si="58">IF($B164="N/A","N/A",IF(C164&gt;10,"No",IF(C164&lt;-10,"No","Yes")))</f>
        <v>N/A</v>
      </c>
      <c r="E164" s="35">
        <v>22952</v>
      </c>
      <c r="F164" s="43" t="str">
        <f t="shared" ref="F164:F238" si="59">IF($B164="N/A","N/A",IF(E164&gt;10,"No",IF(E164&lt;-10,"No","Yes")))</f>
        <v>N/A</v>
      </c>
      <c r="G164" s="35">
        <v>22700</v>
      </c>
      <c r="H164" s="43" t="str">
        <f t="shared" ref="H164:H227" si="60">IF($B164="N/A","N/A",IF(G164&gt;10,"No",IF(G164&lt;-10,"No","Yes")))</f>
        <v>N/A</v>
      </c>
      <c r="I164" s="12">
        <v>16.91</v>
      </c>
      <c r="J164" s="12">
        <v>-1.1000000000000001</v>
      </c>
      <c r="K164" s="44" t="s">
        <v>732</v>
      </c>
      <c r="L164" s="9" t="str">
        <f t="shared" ref="L164:L227" si="61">IF(J164="Div by 0", "N/A", IF(K164="N/A","N/A", IF(J164&gt;VALUE(MID(K164,1,2)), "No", IF(J164&lt;-1*VALUE(MID(K164,1,2)), "No", "Yes"))))</f>
        <v>Yes</v>
      </c>
    </row>
    <row r="165" spans="1:12" x14ac:dyDescent="0.2">
      <c r="A165" s="60" t="s">
        <v>71</v>
      </c>
      <c r="B165" s="34" t="s">
        <v>217</v>
      </c>
      <c r="C165" s="8">
        <v>1.7253728772000001</v>
      </c>
      <c r="D165" s="43" t="str">
        <f t="shared" si="58"/>
        <v>N/A</v>
      </c>
      <c r="E165" s="8">
        <v>1.9399406151</v>
      </c>
      <c r="F165" s="43" t="str">
        <f t="shared" si="59"/>
        <v>N/A</v>
      </c>
      <c r="G165" s="8">
        <v>1.8288693881</v>
      </c>
      <c r="H165" s="43" t="str">
        <f t="shared" si="60"/>
        <v>N/A</v>
      </c>
      <c r="I165" s="12">
        <v>12.44</v>
      </c>
      <c r="J165" s="12">
        <v>-5.73</v>
      </c>
      <c r="K165" s="44" t="s">
        <v>732</v>
      </c>
      <c r="L165" s="9" t="str">
        <f t="shared" si="61"/>
        <v>Yes</v>
      </c>
    </row>
    <row r="166" spans="1:12" x14ac:dyDescent="0.2">
      <c r="A166" s="4" t="s">
        <v>111</v>
      </c>
      <c r="B166" s="34" t="s">
        <v>217</v>
      </c>
      <c r="C166" s="8">
        <v>5.5202073760000001</v>
      </c>
      <c r="D166" s="43" t="str">
        <f t="shared" si="58"/>
        <v>N/A</v>
      </c>
      <c r="E166" s="8">
        <v>7.3360728962000001</v>
      </c>
      <c r="F166" s="43" t="str">
        <f t="shared" si="59"/>
        <v>N/A</v>
      </c>
      <c r="G166" s="8">
        <v>6.2812648542999998</v>
      </c>
      <c r="H166" s="43" t="str">
        <f t="shared" si="60"/>
        <v>N/A</v>
      </c>
      <c r="I166" s="12">
        <v>32.89</v>
      </c>
      <c r="J166" s="12">
        <v>-14.4</v>
      </c>
      <c r="K166" s="44" t="s">
        <v>732</v>
      </c>
      <c r="L166" s="9" t="str">
        <f t="shared" si="61"/>
        <v>Yes</v>
      </c>
    </row>
    <row r="167" spans="1:12" x14ac:dyDescent="0.2">
      <c r="A167" s="4" t="s">
        <v>112</v>
      </c>
      <c r="B167" s="34" t="s">
        <v>217</v>
      </c>
      <c r="C167" s="8">
        <v>9.3509600251999991</v>
      </c>
      <c r="D167" s="43" t="str">
        <f t="shared" si="58"/>
        <v>N/A</v>
      </c>
      <c r="E167" s="8">
        <v>10.407253918</v>
      </c>
      <c r="F167" s="43" t="str">
        <f t="shared" si="59"/>
        <v>N/A</v>
      </c>
      <c r="G167" s="8">
        <v>9.6345101939000006</v>
      </c>
      <c r="H167" s="43" t="str">
        <f t="shared" si="60"/>
        <v>N/A</v>
      </c>
      <c r="I167" s="12">
        <v>11.3</v>
      </c>
      <c r="J167" s="12">
        <v>-7.43</v>
      </c>
      <c r="K167" s="44" t="s">
        <v>732</v>
      </c>
      <c r="L167" s="9" t="str">
        <f t="shared" si="61"/>
        <v>Yes</v>
      </c>
    </row>
    <row r="168" spans="1:12" x14ac:dyDescent="0.2">
      <c r="A168" s="4" t="s">
        <v>113</v>
      </c>
      <c r="B168" s="34" t="s">
        <v>217</v>
      </c>
      <c r="C168" s="8">
        <v>1.2428290999999999E-2</v>
      </c>
      <c r="D168" s="43" t="str">
        <f t="shared" si="58"/>
        <v>N/A</v>
      </c>
      <c r="E168" s="8">
        <v>1.03345031E-2</v>
      </c>
      <c r="F168" s="43" t="str">
        <f t="shared" si="59"/>
        <v>N/A</v>
      </c>
      <c r="G168" s="8">
        <v>1.15541276E-2</v>
      </c>
      <c r="H168" s="43" t="str">
        <f t="shared" si="60"/>
        <v>N/A</v>
      </c>
      <c r="I168" s="12">
        <v>-16.8</v>
      </c>
      <c r="J168" s="12">
        <v>11.8</v>
      </c>
      <c r="K168" s="44" t="s">
        <v>732</v>
      </c>
      <c r="L168" s="9" t="str">
        <f t="shared" si="61"/>
        <v>Yes</v>
      </c>
    </row>
    <row r="169" spans="1:12" x14ac:dyDescent="0.2">
      <c r="A169" s="4" t="s">
        <v>114</v>
      </c>
      <c r="B169" s="34" t="s">
        <v>217</v>
      </c>
      <c r="C169" s="8">
        <v>4.6941144000000002E-3</v>
      </c>
      <c r="D169" s="43" t="str">
        <f t="shared" si="58"/>
        <v>N/A</v>
      </c>
      <c r="E169" s="8">
        <v>8.7409114000000007E-3</v>
      </c>
      <c r="F169" s="43" t="str">
        <f t="shared" si="59"/>
        <v>N/A</v>
      </c>
      <c r="G169" s="8">
        <v>6.6014289999999998E-3</v>
      </c>
      <c r="H169" s="43" t="str">
        <f t="shared" si="60"/>
        <v>N/A</v>
      </c>
      <c r="I169" s="12">
        <v>86.21</v>
      </c>
      <c r="J169" s="12">
        <v>-24.5</v>
      </c>
      <c r="K169" s="44" t="s">
        <v>732</v>
      </c>
      <c r="L169" s="9" t="str">
        <f t="shared" si="61"/>
        <v>Yes</v>
      </c>
    </row>
    <row r="170" spans="1:12" x14ac:dyDescent="0.2">
      <c r="A170" s="4" t="s">
        <v>428</v>
      </c>
      <c r="B170" s="34" t="s">
        <v>217</v>
      </c>
      <c r="C170" s="35">
        <v>4599</v>
      </c>
      <c r="D170" s="43" t="str">
        <f>IF($B170="N/A","N/A",IF(C170&gt;10,"No",IF(C170&lt;-10,"No","Yes")))</f>
        <v>N/A</v>
      </c>
      <c r="E170" s="35">
        <v>6058</v>
      </c>
      <c r="F170" s="43" t="str">
        <f>IF($B170="N/A","N/A",IF(E170&gt;10,"No",IF(E170&lt;-10,"No","Yes")))</f>
        <v>N/A</v>
      </c>
      <c r="G170" s="35">
        <v>5451</v>
      </c>
      <c r="H170" s="43" t="str">
        <f>IF($B170="N/A","N/A",IF(G170&gt;10,"No",IF(G170&lt;-10,"No","Yes")))</f>
        <v>N/A</v>
      </c>
      <c r="I170" s="12">
        <v>31.72</v>
      </c>
      <c r="J170" s="12">
        <v>-10</v>
      </c>
      <c r="K170" s="44" t="s">
        <v>732</v>
      </c>
      <c r="L170" s="9" t="str">
        <f t="shared" si="61"/>
        <v>Yes</v>
      </c>
    </row>
    <row r="171" spans="1:12" x14ac:dyDescent="0.2">
      <c r="A171" s="4" t="s">
        <v>429</v>
      </c>
      <c r="B171" s="34" t="s">
        <v>217</v>
      </c>
      <c r="C171" s="35">
        <v>86</v>
      </c>
      <c r="D171" s="43" t="str">
        <f>IF($B171="N/A","N/A",IF(C171&gt;10,"No",IF(C171&lt;-10,"No","Yes")))</f>
        <v>N/A</v>
      </c>
      <c r="E171" s="35">
        <v>101</v>
      </c>
      <c r="F171" s="43" t="str">
        <f>IF($B171="N/A","N/A",IF(E171&gt;10,"No",IF(E171&lt;-10,"No","Yes")))</f>
        <v>N/A</v>
      </c>
      <c r="G171" s="35">
        <v>99</v>
      </c>
      <c r="H171" s="43" t="str">
        <f>IF($B171="N/A","N/A",IF(G171&gt;10,"No",IF(G171&lt;-10,"No","Yes")))</f>
        <v>N/A</v>
      </c>
      <c r="I171" s="12">
        <v>17.440000000000001</v>
      </c>
      <c r="J171" s="12">
        <v>-1.98</v>
      </c>
      <c r="K171" s="44" t="s">
        <v>732</v>
      </c>
      <c r="L171" s="9" t="str">
        <f t="shared" si="61"/>
        <v>Yes</v>
      </c>
    </row>
    <row r="172" spans="1:12" x14ac:dyDescent="0.2">
      <c r="A172" s="4" t="s">
        <v>430</v>
      </c>
      <c r="B172" s="34" t="s">
        <v>217</v>
      </c>
      <c r="C172" s="35">
        <v>8053</v>
      </c>
      <c r="D172" s="43" t="str">
        <f>IF($B172="N/A","N/A",IF(C172&gt;10,"No",IF(C172&lt;-10,"No","Yes")))</f>
        <v>N/A</v>
      </c>
      <c r="E172" s="35">
        <v>8920</v>
      </c>
      <c r="F172" s="43" t="str">
        <f>IF($B172="N/A","N/A",IF(E172&gt;10,"No",IF(E172&lt;-10,"No","Yes")))</f>
        <v>N/A</v>
      </c>
      <c r="G172" s="35">
        <v>9225</v>
      </c>
      <c r="H172" s="43" t="str">
        <f>IF($B172="N/A","N/A",IF(G172&gt;10,"No",IF(G172&lt;-10,"No","Yes")))</f>
        <v>N/A</v>
      </c>
      <c r="I172" s="12">
        <v>10.77</v>
      </c>
      <c r="J172" s="12">
        <v>3.419</v>
      </c>
      <c r="K172" s="44" t="s">
        <v>732</v>
      </c>
      <c r="L172" s="9" t="str">
        <f t="shared" si="61"/>
        <v>Yes</v>
      </c>
    </row>
    <row r="173" spans="1:12" x14ac:dyDescent="0.2">
      <c r="A173" s="4" t="s">
        <v>431</v>
      </c>
      <c r="B173" s="34" t="s">
        <v>217</v>
      </c>
      <c r="C173" s="35">
        <v>6801</v>
      </c>
      <c r="D173" s="43" t="str">
        <f>IF($B173="N/A","N/A",IF(C173&gt;10,"No",IF(C173&lt;-10,"No","Yes")))</f>
        <v>N/A</v>
      </c>
      <c r="E173" s="35">
        <v>7780</v>
      </c>
      <c r="F173" s="43" t="str">
        <f>IF($B173="N/A","N/A",IF(E173&gt;10,"No",IF(E173&lt;-10,"No","Yes")))</f>
        <v>N/A</v>
      </c>
      <c r="G173" s="35">
        <v>7825</v>
      </c>
      <c r="H173" s="43" t="str">
        <f>IF($B173="N/A","N/A",IF(G173&gt;10,"No",IF(G173&lt;-10,"No","Yes")))</f>
        <v>N/A</v>
      </c>
      <c r="I173" s="12">
        <v>14.39</v>
      </c>
      <c r="J173" s="12">
        <v>0.57840000000000003</v>
      </c>
      <c r="K173" s="44" t="s">
        <v>732</v>
      </c>
      <c r="L173" s="9" t="str">
        <f t="shared" si="61"/>
        <v>Yes</v>
      </c>
    </row>
    <row r="174" spans="1:12" x14ac:dyDescent="0.2">
      <c r="A174" s="4" t="s">
        <v>432</v>
      </c>
      <c r="B174" s="34" t="s">
        <v>217</v>
      </c>
      <c r="C174" s="35">
        <v>93</v>
      </c>
      <c r="D174" s="43" t="str">
        <f>IF($B174="N/A","N/A",IF(C174&gt;10,"No",IF(C174&lt;-10,"No","Yes")))</f>
        <v>N/A</v>
      </c>
      <c r="E174" s="35">
        <v>93</v>
      </c>
      <c r="F174" s="43" t="str">
        <f>IF($B174="N/A","N/A",IF(E174&gt;10,"No",IF(E174&lt;-10,"No","Yes")))</f>
        <v>N/A</v>
      </c>
      <c r="G174" s="35">
        <v>100</v>
      </c>
      <c r="H174" s="43" t="str">
        <f>IF($B174="N/A","N/A",IF(G174&gt;10,"No",IF(G174&lt;-10,"No","Yes")))</f>
        <v>N/A</v>
      </c>
      <c r="I174" s="12">
        <v>0</v>
      </c>
      <c r="J174" s="12">
        <v>7.5270000000000001</v>
      </c>
      <c r="K174" s="44" t="s">
        <v>732</v>
      </c>
      <c r="L174" s="9" t="str">
        <f t="shared" si="61"/>
        <v>Yes</v>
      </c>
    </row>
    <row r="175" spans="1:12" x14ac:dyDescent="0.2">
      <c r="A175" s="6" t="s">
        <v>1017</v>
      </c>
      <c r="B175" s="34" t="s">
        <v>217</v>
      </c>
      <c r="C175" s="35">
        <v>8466</v>
      </c>
      <c r="D175" s="43" t="str">
        <f t="shared" si="58"/>
        <v>N/A</v>
      </c>
      <c r="E175" s="35">
        <v>11184</v>
      </c>
      <c r="F175" s="43" t="str">
        <f t="shared" si="59"/>
        <v>N/A</v>
      </c>
      <c r="G175" s="35">
        <v>10080</v>
      </c>
      <c r="H175" s="43" t="str">
        <f t="shared" si="60"/>
        <v>N/A</v>
      </c>
      <c r="I175" s="12">
        <v>32.1</v>
      </c>
      <c r="J175" s="12">
        <v>-9.8699999999999992</v>
      </c>
      <c r="K175" s="44" t="s">
        <v>732</v>
      </c>
      <c r="L175" s="9" t="str">
        <f t="shared" si="61"/>
        <v>Yes</v>
      </c>
    </row>
    <row r="176" spans="1:12" x14ac:dyDescent="0.2">
      <c r="A176" s="4" t="s">
        <v>1018</v>
      </c>
      <c r="B176" s="34" t="s">
        <v>217</v>
      </c>
      <c r="C176" s="35">
        <v>4052</v>
      </c>
      <c r="D176" s="43" t="str">
        <f>IF($B176="N/A","N/A",IF(C176&gt;10,"No",IF(C176&lt;-10,"No","Yes")))</f>
        <v>N/A</v>
      </c>
      <c r="E176" s="35">
        <v>5475</v>
      </c>
      <c r="F176" s="43" t="str">
        <f>IF($B176="N/A","N/A",IF(E176&gt;10,"No",IF(E176&lt;-10,"No","Yes")))</f>
        <v>N/A</v>
      </c>
      <c r="G176" s="35">
        <v>4803</v>
      </c>
      <c r="H176" s="43" t="str">
        <f>IF($B176="N/A","N/A",IF(G176&gt;10,"No",IF(G176&lt;-10,"No","Yes")))</f>
        <v>N/A</v>
      </c>
      <c r="I176" s="12">
        <v>35.119999999999997</v>
      </c>
      <c r="J176" s="12">
        <v>-12.3</v>
      </c>
      <c r="K176" s="44" t="s">
        <v>732</v>
      </c>
      <c r="L176" s="9" t="str">
        <f t="shared" si="61"/>
        <v>Yes</v>
      </c>
    </row>
    <row r="177" spans="1:12" x14ac:dyDescent="0.2">
      <c r="A177" s="4" t="s">
        <v>1019</v>
      </c>
      <c r="B177" s="34" t="s">
        <v>217</v>
      </c>
      <c r="C177" s="35">
        <v>75</v>
      </c>
      <c r="D177" s="43" t="str">
        <f>IF($B177="N/A","N/A",IF(C177&gt;10,"No",IF(C177&lt;-10,"No","Yes")))</f>
        <v>N/A</v>
      </c>
      <c r="E177" s="35">
        <v>90</v>
      </c>
      <c r="F177" s="43" t="str">
        <f>IF($B177="N/A","N/A",IF(E177&gt;10,"No",IF(E177&lt;-10,"No","Yes")))</f>
        <v>N/A</v>
      </c>
      <c r="G177" s="35">
        <v>85</v>
      </c>
      <c r="H177" s="43" t="str">
        <f>IF($B177="N/A","N/A",IF(G177&gt;10,"No",IF(G177&lt;-10,"No","Yes")))</f>
        <v>N/A</v>
      </c>
      <c r="I177" s="12">
        <v>20</v>
      </c>
      <c r="J177" s="12">
        <v>-5.56</v>
      </c>
      <c r="K177" s="44" t="s">
        <v>732</v>
      </c>
      <c r="L177" s="9" t="str">
        <f t="shared" si="61"/>
        <v>Yes</v>
      </c>
    </row>
    <row r="178" spans="1:12" ht="25.5" x14ac:dyDescent="0.2">
      <c r="A178" s="4" t="s">
        <v>1020</v>
      </c>
      <c r="B178" s="34" t="s">
        <v>217</v>
      </c>
      <c r="C178" s="35">
        <v>2056</v>
      </c>
      <c r="D178" s="43" t="str">
        <f>IF($B178="N/A","N/A",IF(C178&gt;10,"No",IF(C178&lt;-10,"No","Yes")))</f>
        <v>N/A</v>
      </c>
      <c r="E178" s="35">
        <v>2749</v>
      </c>
      <c r="F178" s="43" t="str">
        <f>IF($B178="N/A","N/A",IF(E178&gt;10,"No",IF(E178&lt;-10,"No","Yes")))</f>
        <v>N/A</v>
      </c>
      <c r="G178" s="35">
        <v>2593</v>
      </c>
      <c r="H178" s="43" t="str">
        <f>IF($B178="N/A","N/A",IF(G178&gt;10,"No",IF(G178&lt;-10,"No","Yes")))</f>
        <v>N/A</v>
      </c>
      <c r="I178" s="12">
        <v>33.71</v>
      </c>
      <c r="J178" s="12">
        <v>-5.67</v>
      </c>
      <c r="K178" s="44" t="s">
        <v>732</v>
      </c>
      <c r="L178" s="9" t="str">
        <f t="shared" si="61"/>
        <v>Yes</v>
      </c>
    </row>
    <row r="179" spans="1:12" ht="25.5" x14ac:dyDescent="0.2">
      <c r="A179" s="4" t="s">
        <v>1021</v>
      </c>
      <c r="B179" s="34" t="s">
        <v>217</v>
      </c>
      <c r="C179" s="35">
        <v>2239</v>
      </c>
      <c r="D179" s="43" t="str">
        <f>IF($B179="N/A","N/A",IF(C179&gt;10,"No",IF(C179&lt;-10,"No","Yes")))</f>
        <v>N/A</v>
      </c>
      <c r="E179" s="35">
        <v>2820</v>
      </c>
      <c r="F179" s="43" t="str">
        <f>IF($B179="N/A","N/A",IF(E179&gt;10,"No",IF(E179&lt;-10,"No","Yes")))</f>
        <v>N/A</v>
      </c>
      <c r="G179" s="35">
        <v>2565</v>
      </c>
      <c r="H179" s="43" t="str">
        <f>IF($B179="N/A","N/A",IF(G179&gt;10,"No",IF(G179&lt;-10,"No","Yes")))</f>
        <v>N/A</v>
      </c>
      <c r="I179" s="12">
        <v>25.95</v>
      </c>
      <c r="J179" s="12">
        <v>-9.0399999999999991</v>
      </c>
      <c r="K179" s="44" t="s">
        <v>732</v>
      </c>
      <c r="L179" s="9" t="str">
        <f t="shared" si="61"/>
        <v>Yes</v>
      </c>
    </row>
    <row r="180" spans="1:12" ht="25.5" x14ac:dyDescent="0.2">
      <c r="A180" s="4" t="s">
        <v>1022</v>
      </c>
      <c r="B180" s="34" t="s">
        <v>217</v>
      </c>
      <c r="C180" s="35">
        <v>44</v>
      </c>
      <c r="D180" s="43" t="str">
        <f>IF($B180="N/A","N/A",IF(C180&gt;10,"No",IF(C180&lt;-10,"No","Yes")))</f>
        <v>N/A</v>
      </c>
      <c r="E180" s="35">
        <v>50</v>
      </c>
      <c r="F180" s="43" t="str">
        <f>IF($B180="N/A","N/A",IF(E180&gt;10,"No",IF(E180&lt;-10,"No","Yes")))</f>
        <v>N/A</v>
      </c>
      <c r="G180" s="35">
        <v>34</v>
      </c>
      <c r="H180" s="43" t="str">
        <f>IF($B180="N/A","N/A",IF(G180&gt;10,"No",IF(G180&lt;-10,"No","Yes")))</f>
        <v>N/A</v>
      </c>
      <c r="I180" s="12">
        <v>13.64</v>
      </c>
      <c r="J180" s="12">
        <v>-32</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139</v>
      </c>
      <c r="D193" s="11" t="str">
        <f t="shared" si="58"/>
        <v>N/A</v>
      </c>
      <c r="E193" s="1">
        <v>149</v>
      </c>
      <c r="F193" s="11" t="str">
        <f t="shared" si="59"/>
        <v>N/A</v>
      </c>
      <c r="G193" s="1">
        <v>148</v>
      </c>
      <c r="H193" s="11" t="str">
        <f t="shared" si="60"/>
        <v>N/A</v>
      </c>
      <c r="I193" s="56">
        <v>7.194</v>
      </c>
      <c r="J193" s="56">
        <v>-0.67100000000000004</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0</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74</v>
      </c>
      <c r="D196" s="43" t="str">
        <f t="shared" si="58"/>
        <v>N/A</v>
      </c>
      <c r="E196" s="35">
        <v>74</v>
      </c>
      <c r="F196" s="43" t="str">
        <f t="shared" si="59"/>
        <v>N/A</v>
      </c>
      <c r="G196" s="35">
        <v>74</v>
      </c>
      <c r="H196" s="43" t="str">
        <f t="shared" si="60"/>
        <v>N/A</v>
      </c>
      <c r="I196" s="12">
        <v>0</v>
      </c>
      <c r="J196" s="12">
        <v>0</v>
      </c>
      <c r="K196" s="44" t="s">
        <v>732</v>
      </c>
      <c r="L196" s="9" t="str">
        <f t="shared" si="61"/>
        <v>Yes</v>
      </c>
    </row>
    <row r="197" spans="1:12" ht="25.5" x14ac:dyDescent="0.2">
      <c r="A197" s="4" t="s">
        <v>1039</v>
      </c>
      <c r="B197" s="34" t="s">
        <v>217</v>
      </c>
      <c r="C197" s="35">
        <v>62</v>
      </c>
      <c r="D197" s="43" t="str">
        <f t="shared" si="58"/>
        <v>N/A</v>
      </c>
      <c r="E197" s="35">
        <v>72</v>
      </c>
      <c r="F197" s="43" t="str">
        <f t="shared" si="59"/>
        <v>N/A</v>
      </c>
      <c r="G197" s="35">
        <v>72</v>
      </c>
      <c r="H197" s="43" t="str">
        <f t="shared" si="60"/>
        <v>N/A</v>
      </c>
      <c r="I197" s="12">
        <v>16.13</v>
      </c>
      <c r="J197" s="12">
        <v>0</v>
      </c>
      <c r="K197" s="44" t="s">
        <v>732</v>
      </c>
      <c r="L197" s="9" t="str">
        <f t="shared" si="61"/>
        <v>Yes</v>
      </c>
    </row>
    <row r="198" spans="1:12" ht="25.5" x14ac:dyDescent="0.2">
      <c r="A198" s="4" t="s">
        <v>1040</v>
      </c>
      <c r="B198" s="34" t="s">
        <v>217</v>
      </c>
      <c r="C198" s="35">
        <v>11</v>
      </c>
      <c r="D198" s="43" t="str">
        <f t="shared" si="58"/>
        <v>N/A</v>
      </c>
      <c r="E198" s="35">
        <v>11</v>
      </c>
      <c r="F198" s="43" t="str">
        <f t="shared" si="59"/>
        <v>N/A</v>
      </c>
      <c r="G198" s="35">
        <v>0</v>
      </c>
      <c r="H198" s="43" t="str">
        <f t="shared" si="60"/>
        <v>N/A</v>
      </c>
      <c r="I198" s="12">
        <v>0</v>
      </c>
      <c r="J198" s="12">
        <v>-100</v>
      </c>
      <c r="K198" s="44" t="s">
        <v>732</v>
      </c>
      <c r="L198" s="9" t="str">
        <f t="shared" si="61"/>
        <v>No</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10653</v>
      </c>
      <c r="D205" s="11" t="str">
        <f t="shared" si="58"/>
        <v>N/A</v>
      </c>
      <c r="E205" s="1">
        <v>11232</v>
      </c>
      <c r="F205" s="11" t="str">
        <f t="shared" si="59"/>
        <v>N/A</v>
      </c>
      <c r="G205" s="1">
        <v>12020</v>
      </c>
      <c r="H205" s="11" t="str">
        <f t="shared" si="60"/>
        <v>N/A</v>
      </c>
      <c r="I205" s="56">
        <v>5.4349999999999996</v>
      </c>
      <c r="J205" s="56">
        <v>7.016</v>
      </c>
      <c r="K205" s="47" t="s">
        <v>732</v>
      </c>
      <c r="L205" s="11" t="str">
        <f t="shared" si="61"/>
        <v>Yes</v>
      </c>
    </row>
    <row r="206" spans="1:12" x14ac:dyDescent="0.2">
      <c r="A206" s="4" t="s">
        <v>1048</v>
      </c>
      <c r="B206" s="34" t="s">
        <v>217</v>
      </c>
      <c r="C206" s="35">
        <v>545</v>
      </c>
      <c r="D206" s="43" t="str">
        <f t="shared" si="58"/>
        <v>N/A</v>
      </c>
      <c r="E206" s="35">
        <v>581</v>
      </c>
      <c r="F206" s="43" t="str">
        <f t="shared" si="59"/>
        <v>N/A</v>
      </c>
      <c r="G206" s="35">
        <v>646</v>
      </c>
      <c r="H206" s="43" t="str">
        <f t="shared" si="60"/>
        <v>N/A</v>
      </c>
      <c r="I206" s="12">
        <v>6.6059999999999999</v>
      </c>
      <c r="J206" s="12">
        <v>11.19</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14</v>
      </c>
      <c r="H207" s="43" t="str">
        <f t="shared" si="60"/>
        <v>N/A</v>
      </c>
      <c r="I207" s="12">
        <v>0</v>
      </c>
      <c r="J207" s="12">
        <v>27.27</v>
      </c>
      <c r="K207" s="44" t="s">
        <v>732</v>
      </c>
      <c r="L207" s="9" t="str">
        <f t="shared" si="61"/>
        <v>Yes</v>
      </c>
    </row>
    <row r="208" spans="1:12" ht="25.5" x14ac:dyDescent="0.2">
      <c r="A208" s="4" t="s">
        <v>1050</v>
      </c>
      <c r="B208" s="34" t="s">
        <v>217</v>
      </c>
      <c r="C208" s="35">
        <v>5851</v>
      </c>
      <c r="D208" s="43" t="str">
        <f t="shared" si="58"/>
        <v>N/A</v>
      </c>
      <c r="E208" s="35">
        <v>6015</v>
      </c>
      <c r="F208" s="43" t="str">
        <f t="shared" si="59"/>
        <v>N/A</v>
      </c>
      <c r="G208" s="35">
        <v>6460</v>
      </c>
      <c r="H208" s="43" t="str">
        <f t="shared" si="60"/>
        <v>N/A</v>
      </c>
      <c r="I208" s="12">
        <v>2.8029999999999999</v>
      </c>
      <c r="J208" s="12">
        <v>7.3979999999999997</v>
      </c>
      <c r="K208" s="44" t="s">
        <v>732</v>
      </c>
      <c r="L208" s="9" t="str">
        <f t="shared" si="61"/>
        <v>Yes</v>
      </c>
    </row>
    <row r="209" spans="1:12" ht="25.5" x14ac:dyDescent="0.2">
      <c r="A209" s="4" t="s">
        <v>1051</v>
      </c>
      <c r="B209" s="34" t="s">
        <v>217</v>
      </c>
      <c r="C209" s="35">
        <v>4202</v>
      </c>
      <c r="D209" s="43" t="str">
        <f t="shared" si="58"/>
        <v>N/A</v>
      </c>
      <c r="E209" s="35">
        <v>4585</v>
      </c>
      <c r="F209" s="43" t="str">
        <f t="shared" si="59"/>
        <v>N/A</v>
      </c>
      <c r="G209" s="35">
        <v>4849</v>
      </c>
      <c r="H209" s="43" t="str">
        <f t="shared" si="60"/>
        <v>N/A</v>
      </c>
      <c r="I209" s="12">
        <v>9.1150000000000002</v>
      </c>
      <c r="J209" s="12">
        <v>5.758</v>
      </c>
      <c r="K209" s="44" t="s">
        <v>732</v>
      </c>
      <c r="L209" s="9" t="str">
        <f t="shared" si="61"/>
        <v>Yes</v>
      </c>
    </row>
    <row r="210" spans="1:12" ht="25.5" x14ac:dyDescent="0.2">
      <c r="A210" s="4" t="s">
        <v>1052</v>
      </c>
      <c r="B210" s="34" t="s">
        <v>217</v>
      </c>
      <c r="C210" s="35">
        <v>44</v>
      </c>
      <c r="D210" s="43" t="str">
        <f t="shared" si="58"/>
        <v>N/A</v>
      </c>
      <c r="E210" s="35">
        <v>40</v>
      </c>
      <c r="F210" s="43" t="str">
        <f t="shared" si="59"/>
        <v>N/A</v>
      </c>
      <c r="G210" s="35">
        <v>51</v>
      </c>
      <c r="H210" s="43" t="str">
        <f t="shared" si="60"/>
        <v>N/A</v>
      </c>
      <c r="I210" s="12">
        <v>-9.09</v>
      </c>
      <c r="J210" s="12">
        <v>27.5</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374</v>
      </c>
      <c r="D223" s="43" t="str">
        <f t="shared" si="58"/>
        <v>N/A</v>
      </c>
      <c r="E223" s="35">
        <v>387</v>
      </c>
      <c r="F223" s="43" t="str">
        <f t="shared" si="59"/>
        <v>N/A</v>
      </c>
      <c r="G223" s="35">
        <v>452</v>
      </c>
      <c r="H223" s="43" t="str">
        <f t="shared" si="60"/>
        <v>N/A</v>
      </c>
      <c r="I223" s="12">
        <v>3.476</v>
      </c>
      <c r="J223" s="12">
        <v>16.8</v>
      </c>
      <c r="K223" s="44" t="s">
        <v>732</v>
      </c>
      <c r="L223" s="9" t="str">
        <f t="shared" si="61"/>
        <v>Yes</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72</v>
      </c>
      <c r="D226" s="43" t="str">
        <f t="shared" si="58"/>
        <v>N/A</v>
      </c>
      <c r="E226" s="35">
        <v>82</v>
      </c>
      <c r="F226" s="43" t="str">
        <f t="shared" si="59"/>
        <v>N/A</v>
      </c>
      <c r="G226" s="35">
        <v>98</v>
      </c>
      <c r="H226" s="43" t="str">
        <f t="shared" si="60"/>
        <v>N/A</v>
      </c>
      <c r="I226" s="12">
        <v>13.89</v>
      </c>
      <c r="J226" s="12">
        <v>19.510000000000002</v>
      </c>
      <c r="K226" s="44" t="s">
        <v>732</v>
      </c>
      <c r="L226" s="9" t="str">
        <f t="shared" si="61"/>
        <v>Yes</v>
      </c>
    </row>
    <row r="227" spans="1:12" ht="25.5" x14ac:dyDescent="0.2">
      <c r="A227" s="16" t="s">
        <v>1069</v>
      </c>
      <c r="B227" s="34" t="s">
        <v>217</v>
      </c>
      <c r="C227" s="35">
        <v>298</v>
      </c>
      <c r="D227" s="43" t="str">
        <f t="shared" si="58"/>
        <v>N/A</v>
      </c>
      <c r="E227" s="35">
        <v>303</v>
      </c>
      <c r="F227" s="43" t="str">
        <f t="shared" si="59"/>
        <v>N/A</v>
      </c>
      <c r="G227" s="35">
        <v>339</v>
      </c>
      <c r="H227" s="43" t="str">
        <f t="shared" si="60"/>
        <v>N/A</v>
      </c>
      <c r="I227" s="12">
        <v>1.6779999999999999</v>
      </c>
      <c r="J227" s="12">
        <v>11.88</v>
      </c>
      <c r="K227" s="44" t="s">
        <v>732</v>
      </c>
      <c r="L227" s="9" t="str">
        <f t="shared" si="61"/>
        <v>Yes</v>
      </c>
    </row>
    <row r="228" spans="1:12" ht="25.5" x14ac:dyDescent="0.2">
      <c r="A228" s="16" t="s">
        <v>1070</v>
      </c>
      <c r="B228" s="34" t="s">
        <v>217</v>
      </c>
      <c r="C228" s="35">
        <v>11</v>
      </c>
      <c r="D228" s="43" t="str">
        <f t="shared" si="58"/>
        <v>N/A</v>
      </c>
      <c r="E228" s="35">
        <v>11</v>
      </c>
      <c r="F228" s="43" t="str">
        <f t="shared" si="59"/>
        <v>N/A</v>
      </c>
      <c r="G228" s="35">
        <v>15</v>
      </c>
      <c r="H228" s="43" t="str">
        <f t="shared" ref="H228:H234" si="62">IF($B228="N/A","N/A",IF(G228&gt;10,"No",IF(G228&lt;-10,"No","Yes")))</f>
        <v>N/A</v>
      </c>
      <c r="I228" s="12">
        <v>-50</v>
      </c>
      <c r="J228" s="12">
        <v>650</v>
      </c>
      <c r="K228" s="44" t="s">
        <v>732</v>
      </c>
      <c r="L228" s="9" t="str">
        <f t="shared" ref="L228:L239" si="63">IF(J228="Div by 0", "N/A", IF(K228="N/A","N/A", IF(J228&gt;VALUE(MID(K228,1,2)), "No", IF(J228&lt;-1*VALUE(MID(K228,1,2)), "No", "Yes"))))</f>
        <v>No</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2.8473920129999999</v>
      </c>
      <c r="D235" s="43" t="str">
        <f>IF($B235="N/A","N/A",IF(C235&lt;15,"Yes","No"))</f>
        <v>Yes</v>
      </c>
      <c r="E235" s="8">
        <v>2.0172533983999998</v>
      </c>
      <c r="F235" s="43" t="str">
        <f>IF($B235="N/A","N/A",IF(E235&lt;15,"Yes","No"))</f>
        <v>Yes</v>
      </c>
      <c r="G235" s="8">
        <v>1.9295154185000001</v>
      </c>
      <c r="H235" s="43" t="str">
        <f>IF($B235="N/A","N/A",IF(G235&lt;15,"Yes","No"))</f>
        <v>Yes</v>
      </c>
      <c r="I235" s="12">
        <v>-29.2</v>
      </c>
      <c r="J235" s="12">
        <v>-4.3499999999999996</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1266</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13.186162949</v>
      </c>
      <c r="D237" s="43" t="str">
        <f>IF($B237="N/A","N/A",IF(C237&lt;10,"Yes","No"))</f>
        <v>No</v>
      </c>
      <c r="E237" s="8">
        <v>5.5877413938</v>
      </c>
      <c r="F237" s="43" t="str">
        <f>IF($B237="N/A","N/A",IF(E237&lt;10,"Yes","No"))</f>
        <v>Yes</v>
      </c>
      <c r="G237" s="8">
        <v>5.3808228494000003</v>
      </c>
      <c r="H237" s="43" t="str">
        <f>IF($B237="N/A","N/A",IF(G237&lt;10,"Yes","No"))</f>
        <v>Yes</v>
      </c>
      <c r="I237" s="12">
        <v>-57.6</v>
      </c>
      <c r="J237" s="12">
        <v>-3.7</v>
      </c>
      <c r="K237" s="44" t="s">
        <v>732</v>
      </c>
      <c r="L237" s="9" t="str">
        <f t="shared" si="63"/>
        <v>Yes</v>
      </c>
    </row>
    <row r="238" spans="1:12" x14ac:dyDescent="0.2">
      <c r="A238" s="2" t="s">
        <v>72</v>
      </c>
      <c r="B238" s="34" t="s">
        <v>217</v>
      </c>
      <c r="C238" s="8">
        <v>0.70293398529999995</v>
      </c>
      <c r="D238" s="43" t="str">
        <f t="shared" si="58"/>
        <v>N/A</v>
      </c>
      <c r="E238" s="8">
        <v>0.85395608229999997</v>
      </c>
      <c r="F238" s="43" t="str">
        <f t="shared" si="59"/>
        <v>N/A</v>
      </c>
      <c r="G238" s="8">
        <v>0.27753303959999998</v>
      </c>
      <c r="H238" s="43" t="str">
        <f>IF($B238="N/A","N/A",IF(G238&gt;10,"No",IF(G238&lt;-10,"No","Yes")))</f>
        <v>N/A</v>
      </c>
      <c r="I238" s="12">
        <v>21.48</v>
      </c>
      <c r="J238" s="12">
        <v>-67.5</v>
      </c>
      <c r="K238" s="44" t="s">
        <v>732</v>
      </c>
      <c r="L238" s="9" t="str">
        <f t="shared" si="63"/>
        <v>No</v>
      </c>
    </row>
    <row r="239" spans="1:12" ht="25.5" x14ac:dyDescent="0.2">
      <c r="A239" s="16" t="s">
        <v>1080</v>
      </c>
      <c r="B239" s="34" t="s">
        <v>293</v>
      </c>
      <c r="C239" s="9">
        <v>2.7404237979000001</v>
      </c>
      <c r="D239" s="43" t="str">
        <f>IF($B239="N/A","N/A",IF(C239&lt;15,"Yes","No"))</f>
        <v>Yes</v>
      </c>
      <c r="E239" s="9">
        <v>1.9257581039</v>
      </c>
      <c r="F239" s="43" t="str">
        <f>IF($B239="N/A","N/A",IF(E239&lt;15,"Yes","No"))</f>
        <v>Yes</v>
      </c>
      <c r="G239" s="9">
        <v>1.8678414097</v>
      </c>
      <c r="H239" s="43" t="str">
        <f>IF($B239="N/A","N/A",IF(G239&lt;15,"Yes","No"))</f>
        <v>Yes</v>
      </c>
      <c r="I239" s="12">
        <v>-29.7</v>
      </c>
      <c r="J239" s="12">
        <v>-3.01</v>
      </c>
      <c r="K239" s="44" t="s">
        <v>732</v>
      </c>
      <c r="L239" s="9" t="str">
        <f t="shared" si="63"/>
        <v>Yes</v>
      </c>
    </row>
    <row r="240" spans="1:12" ht="25.5" x14ac:dyDescent="0.2">
      <c r="A240" s="16" t="s">
        <v>156</v>
      </c>
      <c r="B240" s="34" t="s">
        <v>217</v>
      </c>
      <c r="C240" s="35">
        <v>325</v>
      </c>
      <c r="D240" s="43" t="str">
        <f>IF($B240="N/A","N/A",IF(C240&gt;10,"No",IF(C240&lt;-10,"No","Yes")))</f>
        <v>N/A</v>
      </c>
      <c r="E240" s="35">
        <v>59</v>
      </c>
      <c r="F240" s="43" t="str">
        <f>IF($B240="N/A","N/A",IF(E240&gt;10,"No",IF(E240&lt;-10,"No","Yes")))</f>
        <v>N/A</v>
      </c>
      <c r="G240" s="35">
        <v>106</v>
      </c>
      <c r="H240" s="43" t="str">
        <f>IF($B240="N/A","N/A",IF(G240&gt;10,"No",IF(G240&lt;-10,"No","Yes")))</f>
        <v>N/A</v>
      </c>
      <c r="I240" s="12">
        <v>-81.8</v>
      </c>
      <c r="J240" s="12">
        <v>79.66</v>
      </c>
      <c r="K240" s="44" t="s">
        <v>732</v>
      </c>
      <c r="L240" s="9" t="str">
        <f>IF(J240="Div by 0", "N/A", IF(K240="N/A","N/A", IF(J240&gt;VALUE(MID(K240,1,2)), "No", IF(J240&lt;-1*VALUE(MID(K240,1,2)), "No", "Yes"))))</f>
        <v>No</v>
      </c>
    </row>
    <row r="241" spans="1:12" x14ac:dyDescent="0.2">
      <c r="A241" s="16" t="s">
        <v>1081</v>
      </c>
      <c r="B241" s="34" t="s">
        <v>217</v>
      </c>
      <c r="C241" s="35">
        <v>21970</v>
      </c>
      <c r="D241" s="43" t="str">
        <f t="shared" ref="D241" si="67">IF($B241="N/A","N/A",IF(C241&gt;10,"No",IF(C241&lt;-10,"No","Yes")))</f>
        <v>N/A</v>
      </c>
      <c r="E241" s="35">
        <v>23820</v>
      </c>
      <c r="F241" s="43" t="str">
        <f t="shared" ref="F241" si="68">IF($B241="N/A","N/A",IF(E241&gt;10,"No",IF(E241&lt;-10,"No","Yes")))</f>
        <v>N/A</v>
      </c>
      <c r="G241" s="35">
        <v>23528</v>
      </c>
      <c r="H241" s="43" t="str">
        <f>IF($B241="N/A","N/A",IF(G241&gt;10,"No",IF(G241&lt;-10,"No","Yes")))</f>
        <v>N/A</v>
      </c>
      <c r="I241" s="12">
        <v>8.4209999999999994</v>
      </c>
      <c r="J241" s="12">
        <v>-1.23</v>
      </c>
      <c r="K241" s="44" t="s">
        <v>732</v>
      </c>
      <c r="L241" s="9" t="str">
        <f>IF(J241="Div by 0", "N/A", IF(OR(J241="N/A",K241="N/A"),"N/A", IF(J241&gt;VALUE(MID(K241,1,2)), "No", IF(J241&lt;-1*VALUE(MID(K241,1,2)), "No", "Yes"))))</f>
        <v>Yes</v>
      </c>
    </row>
    <row r="242" spans="1:12" x14ac:dyDescent="0.2">
      <c r="A242" s="6" t="s">
        <v>1082</v>
      </c>
      <c r="B242" s="34" t="s">
        <v>217</v>
      </c>
      <c r="C242" s="35">
        <v>858239</v>
      </c>
      <c r="D242" s="43" t="str">
        <f>IF($B242="N/A","N/A",IF(C242&gt;10,"No",IF(C242&lt;-10,"No","Yes")))</f>
        <v>N/A</v>
      </c>
      <c r="E242" s="35">
        <v>904331</v>
      </c>
      <c r="F242" s="43" t="str">
        <f>IF($B242="N/A","N/A",IF(E242&gt;10,"No",IF(E242&lt;-10,"No","Yes")))</f>
        <v>N/A</v>
      </c>
      <c r="G242" s="35">
        <v>937608</v>
      </c>
      <c r="H242" s="43" t="str">
        <f>IF($B242="N/A","N/A",IF(G242&gt;10,"No",IF(G242&lt;-10,"No","Yes")))</f>
        <v>N/A</v>
      </c>
      <c r="I242" s="12">
        <v>5.3710000000000004</v>
      </c>
      <c r="J242" s="12">
        <v>3.68</v>
      </c>
      <c r="K242" s="44" t="s">
        <v>732</v>
      </c>
      <c r="L242" s="9" t="str">
        <f t="shared" ref="L242:L275" si="69">IF(J242="Div by 0", "N/A", IF(K242="N/A","N/A", IF(J242&gt;VALUE(MID(K242,1,2)), "No", IF(J242&lt;-1*VALUE(MID(K242,1,2)), "No", "Yes"))))</f>
        <v>Yes</v>
      </c>
    </row>
    <row r="243" spans="1:12" x14ac:dyDescent="0.2">
      <c r="A243" s="2" t="s">
        <v>1083</v>
      </c>
      <c r="B243" s="34" t="s">
        <v>217</v>
      </c>
      <c r="C243" s="8">
        <v>8.2479085699999996E-2</v>
      </c>
      <c r="D243" s="43" t="str">
        <f>IF($B243="N/A","N/A",IF(C243&gt;10,"No",IF(C243&lt;-10,"No","Yes")))</f>
        <v>N/A</v>
      </c>
      <c r="E243" s="8">
        <v>0.28586742900000001</v>
      </c>
      <c r="F243" s="43" t="str">
        <f>IF($B243="N/A","N/A",IF(E243&gt;10,"No",IF(E243&lt;-10,"No","Yes")))</f>
        <v>N/A</v>
      </c>
      <c r="G243" s="8">
        <v>0.31802440069999999</v>
      </c>
      <c r="H243" s="43" t="str">
        <f>IF($B243="N/A","N/A",IF(G243&gt;10,"No",IF(G243&lt;-10,"No","Yes")))</f>
        <v>N/A</v>
      </c>
      <c r="I243" s="12">
        <v>246.6</v>
      </c>
      <c r="J243" s="12">
        <v>11.25</v>
      </c>
      <c r="K243" s="44" t="s">
        <v>732</v>
      </c>
      <c r="L243" s="9" t="str">
        <f t="shared" si="69"/>
        <v>Yes</v>
      </c>
    </row>
    <row r="244" spans="1:12" x14ac:dyDescent="0.2">
      <c r="A244" s="2" t="s">
        <v>1084</v>
      </c>
      <c r="B244" s="34" t="s">
        <v>217</v>
      </c>
      <c r="C244" s="8">
        <v>13.233238905</v>
      </c>
      <c r="D244" s="43" t="str">
        <f>IF($B244="N/A","N/A",IF(C244&gt;10,"No",IF(C244&lt;-10,"No","Yes")))</f>
        <v>N/A</v>
      </c>
      <c r="E244" s="8">
        <v>14.212445081</v>
      </c>
      <c r="F244" s="43" t="str">
        <f>IF($B244="N/A","N/A",IF(E244&gt;10,"No",IF(E244&lt;-10,"No","Yes")))</f>
        <v>N/A</v>
      </c>
      <c r="G244" s="8">
        <v>13.358912346</v>
      </c>
      <c r="H244" s="43" t="str">
        <f>IF($B244="N/A","N/A",IF(G244&gt;10,"No",IF(G244&lt;-10,"No","Yes")))</f>
        <v>N/A</v>
      </c>
      <c r="I244" s="12">
        <v>7.4</v>
      </c>
      <c r="J244" s="12">
        <v>-6.01</v>
      </c>
      <c r="K244" s="44" t="s">
        <v>732</v>
      </c>
      <c r="L244" s="9" t="str">
        <f t="shared" si="69"/>
        <v>Yes</v>
      </c>
    </row>
    <row r="245" spans="1:12" x14ac:dyDescent="0.2">
      <c r="A245" s="2" t="s">
        <v>1085</v>
      </c>
      <c r="B245" s="34" t="s">
        <v>217</v>
      </c>
      <c r="C245" s="8">
        <v>91.367036231</v>
      </c>
      <c r="D245" s="43" t="str">
        <f t="shared" ref="D245:D273" si="70">IF($B245="N/A","N/A",IF(C245&gt;10,"No",IF(C245&lt;-10,"No","Yes")))</f>
        <v>N/A</v>
      </c>
      <c r="E245" s="8">
        <v>91.645063673999999</v>
      </c>
      <c r="F245" s="43" t="str">
        <f t="shared" ref="F245:F273" si="71">IF($B245="N/A","N/A",IF(E245&gt;10,"No",IF(E245&lt;-10,"No","Yes")))</f>
        <v>N/A</v>
      </c>
      <c r="G245" s="8">
        <v>91.643720818999995</v>
      </c>
      <c r="H245" s="43" t="str">
        <f t="shared" ref="H245:H273" si="72">IF($B245="N/A","N/A",IF(G245&gt;10,"No",IF(G245&lt;-10,"No","Yes")))</f>
        <v>N/A</v>
      </c>
      <c r="I245" s="12">
        <v>0.30430000000000001</v>
      </c>
      <c r="J245" s="12">
        <v>-1E-3</v>
      </c>
      <c r="K245" s="44" t="s">
        <v>732</v>
      </c>
      <c r="L245" s="9" t="str">
        <f t="shared" si="69"/>
        <v>Yes</v>
      </c>
    </row>
    <row r="246" spans="1:12" x14ac:dyDescent="0.2">
      <c r="A246" s="2" t="s">
        <v>1086</v>
      </c>
      <c r="B246" s="34" t="s">
        <v>217</v>
      </c>
      <c r="C246" s="8">
        <v>99.994025672999996</v>
      </c>
      <c r="D246" s="43" t="str">
        <f t="shared" si="70"/>
        <v>N/A</v>
      </c>
      <c r="E246" s="8">
        <v>99.990464459999998</v>
      </c>
      <c r="F246" s="43" t="str">
        <f t="shared" si="71"/>
        <v>N/A</v>
      </c>
      <c r="G246" s="8">
        <v>99.159676918000002</v>
      </c>
      <c r="H246" s="43" t="str">
        <f t="shared" si="72"/>
        <v>N/A</v>
      </c>
      <c r="I246" s="12">
        <v>-4.0000000000000001E-3</v>
      </c>
      <c r="J246" s="12">
        <v>-0.83099999999999996</v>
      </c>
      <c r="K246" s="44" t="s">
        <v>732</v>
      </c>
      <c r="L246" s="9" t="str">
        <f t="shared" si="69"/>
        <v>Yes</v>
      </c>
    </row>
    <row r="247" spans="1:12" x14ac:dyDescent="0.2">
      <c r="A247" s="2" t="s">
        <v>1087</v>
      </c>
      <c r="B247" s="34" t="s">
        <v>217</v>
      </c>
      <c r="C247" s="8">
        <v>89.951167448999996</v>
      </c>
      <c r="D247" s="43" t="str">
        <f t="shared" si="70"/>
        <v>N/A</v>
      </c>
      <c r="E247" s="8">
        <v>93.768985029000007</v>
      </c>
      <c r="F247" s="43" t="str">
        <f t="shared" si="71"/>
        <v>N/A</v>
      </c>
      <c r="G247" s="8">
        <v>93.955256353999999</v>
      </c>
      <c r="H247" s="43" t="str">
        <f t="shared" si="72"/>
        <v>N/A</v>
      </c>
      <c r="I247" s="12">
        <v>4.2439999999999998</v>
      </c>
      <c r="J247" s="12">
        <v>0.1986</v>
      </c>
      <c r="K247" s="44" t="s">
        <v>732</v>
      </c>
      <c r="L247" s="9" t="str">
        <f t="shared" si="69"/>
        <v>Yes</v>
      </c>
    </row>
    <row r="248" spans="1:12" x14ac:dyDescent="0.2">
      <c r="A248" s="6" t="s">
        <v>1088</v>
      </c>
      <c r="B248" s="34" t="s">
        <v>217</v>
      </c>
      <c r="C248" s="35">
        <v>151579</v>
      </c>
      <c r="D248" s="43" t="str">
        <f t="shared" si="70"/>
        <v>N/A</v>
      </c>
      <c r="E248" s="35">
        <v>165259</v>
      </c>
      <c r="F248" s="43" t="str">
        <f t="shared" si="71"/>
        <v>N/A</v>
      </c>
      <c r="G248" s="35">
        <v>174819</v>
      </c>
      <c r="H248" s="43" t="str">
        <f t="shared" si="72"/>
        <v>N/A</v>
      </c>
      <c r="I248" s="12">
        <v>9.0250000000000004</v>
      </c>
      <c r="J248" s="12">
        <v>5.7850000000000001</v>
      </c>
      <c r="K248" s="44" t="s">
        <v>732</v>
      </c>
      <c r="L248" s="9" t="str">
        <f t="shared" si="69"/>
        <v>Yes</v>
      </c>
    </row>
    <row r="249" spans="1:12" x14ac:dyDescent="0.2">
      <c r="A249" s="2" t="s">
        <v>1089</v>
      </c>
      <c r="B249" s="34" t="s">
        <v>217</v>
      </c>
      <c r="C249" s="8">
        <v>2.6287262873000001</v>
      </c>
      <c r="D249" s="43" t="str">
        <f t="shared" si="70"/>
        <v>N/A</v>
      </c>
      <c r="E249" s="8">
        <v>2.8801143470000001</v>
      </c>
      <c r="F249" s="43" t="str">
        <f t="shared" si="71"/>
        <v>N/A</v>
      </c>
      <c r="G249" s="8">
        <v>2.7354625500999998</v>
      </c>
      <c r="H249" s="43" t="str">
        <f t="shared" si="72"/>
        <v>N/A</v>
      </c>
      <c r="I249" s="12">
        <v>9.5630000000000006</v>
      </c>
      <c r="J249" s="12">
        <v>-5.0199999999999996</v>
      </c>
      <c r="K249" s="44" t="s">
        <v>732</v>
      </c>
      <c r="L249" s="9" t="str">
        <f t="shared" si="69"/>
        <v>Yes</v>
      </c>
    </row>
    <row r="250" spans="1:12" x14ac:dyDescent="0.2">
      <c r="A250" s="2" t="s">
        <v>1090</v>
      </c>
      <c r="B250" s="34" t="s">
        <v>217</v>
      </c>
      <c r="C250" s="8">
        <v>29.538558387999998</v>
      </c>
      <c r="D250" s="43" t="str">
        <f t="shared" si="70"/>
        <v>N/A</v>
      </c>
      <c r="E250" s="8">
        <v>30.558065622000001</v>
      </c>
      <c r="F250" s="43" t="str">
        <f t="shared" si="71"/>
        <v>N/A</v>
      </c>
      <c r="G250" s="8">
        <v>29.957958501</v>
      </c>
      <c r="H250" s="43" t="str">
        <f t="shared" si="72"/>
        <v>N/A</v>
      </c>
      <c r="I250" s="12">
        <v>3.4510000000000001</v>
      </c>
      <c r="J250" s="12">
        <v>-1.96</v>
      </c>
      <c r="K250" s="44" t="s">
        <v>732</v>
      </c>
      <c r="L250" s="9" t="str">
        <f t="shared" si="69"/>
        <v>Yes</v>
      </c>
    </row>
    <row r="251" spans="1:12" x14ac:dyDescent="0.2">
      <c r="A251" s="2" t="s">
        <v>1091</v>
      </c>
      <c r="B251" s="34" t="s">
        <v>217</v>
      </c>
      <c r="C251" s="8">
        <v>15.425934206000001</v>
      </c>
      <c r="D251" s="43" t="str">
        <f t="shared" si="70"/>
        <v>N/A</v>
      </c>
      <c r="E251" s="8">
        <v>16.491538080000002</v>
      </c>
      <c r="F251" s="43" t="str">
        <f t="shared" si="71"/>
        <v>N/A</v>
      </c>
      <c r="G251" s="8">
        <v>16.547181210000002</v>
      </c>
      <c r="H251" s="43" t="str">
        <f t="shared" si="72"/>
        <v>N/A</v>
      </c>
      <c r="I251" s="12">
        <v>6.9080000000000004</v>
      </c>
      <c r="J251" s="12">
        <v>0.33739999999999998</v>
      </c>
      <c r="K251" s="44" t="s">
        <v>732</v>
      </c>
      <c r="L251" s="9" t="str">
        <f t="shared" si="69"/>
        <v>Yes</v>
      </c>
    </row>
    <row r="252" spans="1:12" x14ac:dyDescent="0.2">
      <c r="A252" s="2" t="s">
        <v>1092</v>
      </c>
      <c r="B252" s="34" t="s">
        <v>217</v>
      </c>
      <c r="C252" s="8">
        <v>0.27652601389999998</v>
      </c>
      <c r="D252" s="43" t="str">
        <f t="shared" si="70"/>
        <v>N/A</v>
      </c>
      <c r="E252" s="8">
        <v>0.2010409631</v>
      </c>
      <c r="F252" s="43" t="str">
        <f t="shared" si="71"/>
        <v>N/A</v>
      </c>
      <c r="G252" s="8">
        <v>0.20114942529999999</v>
      </c>
      <c r="H252" s="43" t="str">
        <f t="shared" si="72"/>
        <v>N/A</v>
      </c>
      <c r="I252" s="12">
        <v>-27.3</v>
      </c>
      <c r="J252" s="12">
        <v>5.3999999999999999E-2</v>
      </c>
      <c r="K252" s="44" t="s">
        <v>732</v>
      </c>
      <c r="L252" s="9" t="str">
        <f t="shared" si="69"/>
        <v>Yes</v>
      </c>
    </row>
    <row r="253" spans="1:12" x14ac:dyDescent="0.2">
      <c r="A253" s="2" t="s">
        <v>1093</v>
      </c>
      <c r="B253" s="34" t="s">
        <v>217</v>
      </c>
      <c r="C253" s="8">
        <v>60.781506673000003</v>
      </c>
      <c r="D253" s="43" t="str">
        <f t="shared" si="70"/>
        <v>N/A</v>
      </c>
      <c r="E253" s="8">
        <v>59.376493867000001</v>
      </c>
      <c r="F253" s="43" t="str">
        <f t="shared" si="71"/>
        <v>N/A</v>
      </c>
      <c r="G253" s="8">
        <v>58.478769470000003</v>
      </c>
      <c r="H253" s="43" t="str">
        <f t="shared" si="72"/>
        <v>N/A</v>
      </c>
      <c r="I253" s="12">
        <v>-2.31</v>
      </c>
      <c r="J253" s="12">
        <v>-1.51</v>
      </c>
      <c r="K253" s="44" t="s">
        <v>732</v>
      </c>
      <c r="L253" s="9" t="str">
        <f t="shared" si="69"/>
        <v>Yes</v>
      </c>
    </row>
    <row r="254" spans="1:12" x14ac:dyDescent="0.2">
      <c r="A254" s="2" t="s">
        <v>1094</v>
      </c>
      <c r="B254" s="34" t="s">
        <v>217</v>
      </c>
      <c r="C254" s="8">
        <v>60.781506673000003</v>
      </c>
      <c r="D254" s="43" t="str">
        <f t="shared" si="70"/>
        <v>N/A</v>
      </c>
      <c r="E254" s="8">
        <v>59.376493867000001</v>
      </c>
      <c r="F254" s="43" t="str">
        <f t="shared" si="71"/>
        <v>N/A</v>
      </c>
      <c r="G254" s="8">
        <v>58.478769470000003</v>
      </c>
      <c r="H254" s="43" t="str">
        <f t="shared" si="72"/>
        <v>N/A</v>
      </c>
      <c r="I254" s="12">
        <v>-2.31</v>
      </c>
      <c r="J254" s="12">
        <v>-1.51</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1043019</v>
      </c>
      <c r="F276" s="11" t="str">
        <f t="shared" ref="F276:F277" si="77">IF($B276="N/A","N/A",IF(E276&gt;10,"No",IF(E276&lt;-10,"No","Yes")))</f>
        <v>N/A</v>
      </c>
      <c r="G276" s="1">
        <v>1089282</v>
      </c>
      <c r="H276" s="11" t="str">
        <f t="shared" ref="H276:H277" si="78">IF($B276="N/A","N/A",IF(G276&gt;10,"No",IF(G276&lt;-10,"No","Yes")))</f>
        <v>N/A</v>
      </c>
      <c r="I276" s="12" t="s">
        <v>217</v>
      </c>
      <c r="J276" s="12">
        <v>4.4349999999999996</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844866.75</v>
      </c>
      <c r="F277" s="11" t="str">
        <f t="shared" si="77"/>
        <v>N/A</v>
      </c>
      <c r="G277" s="1">
        <v>898615.16666999995</v>
      </c>
      <c r="H277" s="11" t="str">
        <f t="shared" si="78"/>
        <v>N/A</v>
      </c>
      <c r="I277" s="12" t="s">
        <v>217</v>
      </c>
      <c r="J277" s="12">
        <v>6.3620000000000001</v>
      </c>
      <c r="K277" s="1" t="s">
        <v>217</v>
      </c>
      <c r="L277" s="9" t="str">
        <f t="shared" si="79"/>
        <v>N/A</v>
      </c>
    </row>
    <row r="278" spans="1:12" x14ac:dyDescent="0.2">
      <c r="A278" s="16" t="s">
        <v>691</v>
      </c>
      <c r="B278" s="1" t="s">
        <v>217</v>
      </c>
      <c r="C278" s="1">
        <v>5784</v>
      </c>
      <c r="D278" s="11" t="str">
        <f t="shared" si="76"/>
        <v>N/A</v>
      </c>
      <c r="E278" s="1">
        <v>0</v>
      </c>
      <c r="F278" s="11" t="str">
        <f t="shared" ref="F278:F283" si="80">IF($B278="N/A","N/A",IF(E278&gt;10,"No",IF(E278&lt;-10,"No","Yes")))</f>
        <v>N/A</v>
      </c>
      <c r="G278" s="1">
        <v>0</v>
      </c>
      <c r="H278" s="11" t="str">
        <f t="shared" ref="H278:H283" si="81">IF($B278="N/A","N/A",IF(G278&gt;10,"No",IF(G278&lt;-10,"No","Yes")))</f>
        <v>N/A</v>
      </c>
      <c r="I278" s="12">
        <v>-100</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20583</v>
      </c>
      <c r="D279" s="11" t="str">
        <f t="shared" si="76"/>
        <v>N/A</v>
      </c>
      <c r="E279" s="1">
        <v>0</v>
      </c>
      <c r="F279" s="11" t="str">
        <f t="shared" si="80"/>
        <v>N/A</v>
      </c>
      <c r="G279" s="1">
        <v>0</v>
      </c>
      <c r="H279" s="11" t="str">
        <f t="shared" si="81"/>
        <v>N/A</v>
      </c>
      <c r="I279" s="12">
        <v>-100</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41708</v>
      </c>
      <c r="D281" s="11" t="str">
        <f t="shared" si="76"/>
        <v>N/A</v>
      </c>
      <c r="E281" s="1">
        <v>41926</v>
      </c>
      <c r="F281" s="11" t="str">
        <f t="shared" si="80"/>
        <v>N/A</v>
      </c>
      <c r="G281" s="1">
        <v>43449</v>
      </c>
      <c r="H281" s="11" t="str">
        <f t="shared" si="81"/>
        <v>N/A</v>
      </c>
      <c r="I281" s="12">
        <v>0.52270000000000005</v>
      </c>
      <c r="J281" s="12">
        <v>3.633</v>
      </c>
      <c r="K281" s="1" t="s">
        <v>217</v>
      </c>
      <c r="L281" s="9" t="str">
        <f t="shared" si="82"/>
        <v>N/A</v>
      </c>
    </row>
    <row r="282" spans="1:12" x14ac:dyDescent="0.2">
      <c r="A282" s="16" t="s">
        <v>695</v>
      </c>
      <c r="B282" s="1" t="s">
        <v>217</v>
      </c>
      <c r="C282" s="1">
        <v>63056</v>
      </c>
      <c r="D282" s="11" t="str">
        <f t="shared" si="76"/>
        <v>N/A</v>
      </c>
      <c r="E282" s="1">
        <v>65393</v>
      </c>
      <c r="F282" s="11" t="str">
        <f t="shared" si="80"/>
        <v>N/A</v>
      </c>
      <c r="G282" s="1">
        <v>68852</v>
      </c>
      <c r="H282" s="11" t="str">
        <f t="shared" si="81"/>
        <v>N/A</v>
      </c>
      <c r="I282" s="12">
        <v>3.706</v>
      </c>
      <c r="J282" s="12">
        <v>5.29</v>
      </c>
      <c r="K282" s="1" t="s">
        <v>217</v>
      </c>
      <c r="L282" s="9" t="str">
        <f t="shared" si="82"/>
        <v>N/A</v>
      </c>
    </row>
    <row r="283" spans="1:12" ht="25.5" x14ac:dyDescent="0.2">
      <c r="A283" s="16" t="s">
        <v>696</v>
      </c>
      <c r="B283" s="1" t="s">
        <v>217</v>
      </c>
      <c r="C283" s="1">
        <v>47046.083333000002</v>
      </c>
      <c r="D283" s="11" t="str">
        <f t="shared" si="76"/>
        <v>N/A</v>
      </c>
      <c r="E283" s="1">
        <v>47789.5</v>
      </c>
      <c r="F283" s="11" t="str">
        <f t="shared" si="80"/>
        <v>N/A</v>
      </c>
      <c r="G283" s="1">
        <v>50647.166666999998</v>
      </c>
      <c r="H283" s="11" t="str">
        <f t="shared" si="81"/>
        <v>N/A</v>
      </c>
      <c r="I283" s="12">
        <v>1.58</v>
      </c>
      <c r="J283" s="12">
        <v>5.98</v>
      </c>
      <c r="K283" s="1" t="s">
        <v>217</v>
      </c>
      <c r="L283" s="9" t="str">
        <f t="shared" si="82"/>
        <v>N/A</v>
      </c>
    </row>
    <row r="284" spans="1:12" x14ac:dyDescent="0.2">
      <c r="A284" s="16" t="s">
        <v>403</v>
      </c>
      <c r="B284" s="34" t="s">
        <v>294</v>
      </c>
      <c r="C284" s="8">
        <v>25.448155515</v>
      </c>
      <c r="D284" s="43" t="str">
        <f>IF($B284="N/A","N/A",IF(C284&lt;=40,"Yes","No"))</f>
        <v>Yes</v>
      </c>
      <c r="E284" s="8">
        <v>25.188798837</v>
      </c>
      <c r="F284" s="43" t="str">
        <f>IF($B284="N/A","N/A",IF(E284&lt;=40,"Yes","No"))</f>
        <v>Yes</v>
      </c>
      <c r="G284" s="8">
        <v>24.584264576999999</v>
      </c>
      <c r="H284" s="43" t="str">
        <f>IF($B284="N/A","N/A",IF(G284&lt;=40,"Yes","No"))</f>
        <v>Yes</v>
      </c>
      <c r="I284" s="12">
        <v>-1.02</v>
      </c>
      <c r="J284" s="12">
        <v>-2.4</v>
      </c>
      <c r="K284" s="44" t="s">
        <v>734</v>
      </c>
      <c r="L284" s="9" t="str">
        <f t="shared" si="82"/>
        <v>Yes</v>
      </c>
    </row>
    <row r="285" spans="1:12" x14ac:dyDescent="0.2">
      <c r="A285" s="16" t="s">
        <v>697</v>
      </c>
      <c r="B285" s="1" t="s">
        <v>217</v>
      </c>
      <c r="C285" s="1" t="s">
        <v>217</v>
      </c>
      <c r="D285" s="11" t="str">
        <f t="shared" ref="D285:D303" si="83">IF($B285="N/A","N/A",IF(C285&gt;10,"No",IF(C285&lt;-10,"No","Yes")))</f>
        <v>N/A</v>
      </c>
      <c r="E285" s="1">
        <v>41737</v>
      </c>
      <c r="F285" s="11" t="str">
        <f t="shared" ref="F285:F286" si="84">IF($B285="N/A","N/A",IF(E285&gt;10,"No",IF(E285&lt;-10,"No","Yes")))</f>
        <v>N/A</v>
      </c>
      <c r="G285" s="1">
        <v>41301</v>
      </c>
      <c r="H285" s="11" t="str">
        <f t="shared" ref="H285:H286" si="85">IF($B285="N/A","N/A",IF(G285&gt;10,"No",IF(G285&lt;-10,"No","Yes")))</f>
        <v>N/A</v>
      </c>
      <c r="I285" s="12" t="s">
        <v>217</v>
      </c>
      <c r="J285" s="12">
        <v>-1.04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20795.916667000001</v>
      </c>
      <c r="F286" s="11" t="str">
        <f t="shared" si="84"/>
        <v>N/A</v>
      </c>
      <c r="G286" s="1">
        <v>19790.166667000001</v>
      </c>
      <c r="H286" s="11" t="str">
        <f t="shared" si="85"/>
        <v>N/A</v>
      </c>
      <c r="I286" s="12" t="s">
        <v>217</v>
      </c>
      <c r="J286" s="12">
        <v>-4.84</v>
      </c>
      <c r="K286" s="1" t="s">
        <v>217</v>
      </c>
      <c r="L286" s="9" t="str">
        <f t="shared" si="86"/>
        <v>N/A</v>
      </c>
    </row>
    <row r="287" spans="1:12" x14ac:dyDescent="0.2">
      <c r="A287" s="16" t="s">
        <v>699</v>
      </c>
      <c r="B287" s="1" t="s">
        <v>217</v>
      </c>
      <c r="C287" s="1" t="s">
        <v>217</v>
      </c>
      <c r="D287" s="11" t="str">
        <f t="shared" si="83"/>
        <v>N/A</v>
      </c>
      <c r="E287" s="1">
        <v>19052</v>
      </c>
      <c r="F287" s="11" t="str">
        <f t="shared" ref="F287:F288" si="87">IF($B287="N/A","N/A",IF(E287&gt;10,"No",IF(E287&lt;-10,"No","Yes")))</f>
        <v>N/A</v>
      </c>
      <c r="G287" s="1">
        <v>23850</v>
      </c>
      <c r="H287" s="11" t="str">
        <f t="shared" ref="H287:H288" si="88">IF($B287="N/A","N/A",IF(G287&gt;10,"No",IF(G287&lt;-10,"No","Yes")))</f>
        <v>N/A</v>
      </c>
      <c r="I287" s="12" t="s">
        <v>217</v>
      </c>
      <c r="J287" s="12">
        <v>25.18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13724.416667</v>
      </c>
      <c r="F288" s="11" t="str">
        <f t="shared" si="87"/>
        <v>N/A</v>
      </c>
      <c r="G288" s="1">
        <v>17368</v>
      </c>
      <c r="H288" s="11" t="str">
        <f t="shared" si="88"/>
        <v>N/A</v>
      </c>
      <c r="I288" s="12" t="s">
        <v>217</v>
      </c>
      <c r="J288" s="12">
        <v>26.55</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50</v>
      </c>
      <c r="F295" s="11" t="str">
        <f t="shared" si="90"/>
        <v>N/A</v>
      </c>
      <c r="G295" s="1">
        <v>187</v>
      </c>
      <c r="H295" s="11" t="str">
        <f t="shared" si="91"/>
        <v>N/A</v>
      </c>
      <c r="I295" s="12" t="s">
        <v>1743</v>
      </c>
      <c r="J295" s="12">
        <v>274</v>
      </c>
      <c r="K295" s="1" t="s">
        <v>217</v>
      </c>
      <c r="L295" s="9" t="str">
        <f t="shared" si="92"/>
        <v>N/A</v>
      </c>
    </row>
    <row r="296" spans="1:12" x14ac:dyDescent="0.2">
      <c r="A296" s="16" t="s">
        <v>714</v>
      </c>
      <c r="B296" s="1" t="s">
        <v>217</v>
      </c>
      <c r="C296" s="1">
        <v>0</v>
      </c>
      <c r="D296" s="11" t="str">
        <f t="shared" si="83"/>
        <v>N/A</v>
      </c>
      <c r="E296" s="1">
        <v>12.25</v>
      </c>
      <c r="F296" s="11" t="str">
        <f t="shared" si="90"/>
        <v>N/A</v>
      </c>
      <c r="G296" s="1">
        <v>97.333333332999999</v>
      </c>
      <c r="H296" s="11" t="str">
        <f t="shared" si="91"/>
        <v>N/A</v>
      </c>
      <c r="I296" s="12" t="s">
        <v>1743</v>
      </c>
      <c r="J296" s="12">
        <v>694.6</v>
      </c>
      <c r="K296" s="1" t="s">
        <v>217</v>
      </c>
      <c r="L296" s="9" t="str">
        <f t="shared" si="92"/>
        <v>N/A</v>
      </c>
    </row>
    <row r="297" spans="1:12" x14ac:dyDescent="0.2">
      <c r="A297" s="16" t="s">
        <v>704</v>
      </c>
      <c r="B297" s="1" t="s">
        <v>217</v>
      </c>
      <c r="C297" s="1">
        <v>179</v>
      </c>
      <c r="D297" s="11" t="str">
        <f t="shared" si="83"/>
        <v>N/A</v>
      </c>
      <c r="E297" s="1">
        <v>502</v>
      </c>
      <c r="F297" s="11" t="str">
        <f t="shared" si="90"/>
        <v>N/A</v>
      </c>
      <c r="G297" s="1">
        <v>712</v>
      </c>
      <c r="H297" s="11" t="str">
        <f t="shared" si="91"/>
        <v>N/A</v>
      </c>
      <c r="I297" s="12">
        <v>180.4</v>
      </c>
      <c r="J297" s="12">
        <v>41.83</v>
      </c>
      <c r="K297" s="1" t="s">
        <v>217</v>
      </c>
      <c r="L297" s="9" t="str">
        <f t="shared" si="92"/>
        <v>N/A</v>
      </c>
    </row>
    <row r="298" spans="1:12" x14ac:dyDescent="0.2">
      <c r="A298" s="16" t="s">
        <v>715</v>
      </c>
      <c r="B298" s="1" t="s">
        <v>217</v>
      </c>
      <c r="C298" s="1">
        <v>70.333333332999999</v>
      </c>
      <c r="D298" s="11" t="str">
        <f t="shared" si="83"/>
        <v>N/A</v>
      </c>
      <c r="E298" s="1">
        <v>265.25</v>
      </c>
      <c r="F298" s="11" t="str">
        <f t="shared" si="90"/>
        <v>N/A</v>
      </c>
      <c r="G298" s="1">
        <v>419.25</v>
      </c>
      <c r="H298" s="11" t="str">
        <f t="shared" si="91"/>
        <v>N/A</v>
      </c>
      <c r="I298" s="12">
        <v>277.10000000000002</v>
      </c>
      <c r="J298" s="12">
        <v>58.06</v>
      </c>
      <c r="K298" s="1" t="s">
        <v>217</v>
      </c>
      <c r="L298" s="9" t="str">
        <f t="shared" si="92"/>
        <v>N/A</v>
      </c>
    </row>
    <row r="299" spans="1:12" x14ac:dyDescent="0.2">
      <c r="A299" s="16" t="s">
        <v>404</v>
      </c>
      <c r="B299" s="1" t="s">
        <v>217</v>
      </c>
      <c r="C299" s="1">
        <v>37254</v>
      </c>
      <c r="D299" s="11" t="str">
        <f t="shared" si="83"/>
        <v>N/A</v>
      </c>
      <c r="E299" s="1">
        <v>60235</v>
      </c>
      <c r="F299" s="11" t="str">
        <f t="shared" si="90"/>
        <v>N/A</v>
      </c>
      <c r="G299" s="1">
        <v>59966</v>
      </c>
      <c r="H299" s="11" t="str">
        <f t="shared" si="91"/>
        <v>N/A</v>
      </c>
      <c r="I299" s="12">
        <v>61.69</v>
      </c>
      <c r="J299" s="12">
        <v>-0.44700000000000001</v>
      </c>
      <c r="K299" s="1" t="s">
        <v>217</v>
      </c>
      <c r="L299" s="9" t="str">
        <f t="shared" si="92"/>
        <v>N/A</v>
      </c>
    </row>
    <row r="300" spans="1:12" x14ac:dyDescent="0.2">
      <c r="A300" s="16" t="s">
        <v>716</v>
      </c>
      <c r="B300" s="1" t="s">
        <v>217</v>
      </c>
      <c r="C300" s="1">
        <v>15508.166667</v>
      </c>
      <c r="D300" s="11" t="str">
        <f t="shared" si="83"/>
        <v>N/A</v>
      </c>
      <c r="E300" s="1">
        <v>44673</v>
      </c>
      <c r="F300" s="11" t="str">
        <f t="shared" si="90"/>
        <v>N/A</v>
      </c>
      <c r="G300" s="1">
        <v>45057.083333000002</v>
      </c>
      <c r="H300" s="11" t="str">
        <f t="shared" si="91"/>
        <v>N/A</v>
      </c>
      <c r="I300" s="12">
        <v>188.1</v>
      </c>
      <c r="J300" s="12">
        <v>0.85980000000000001</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42093</v>
      </c>
      <c r="F308" s="1" t="s">
        <v>217</v>
      </c>
      <c r="G308" s="1">
        <v>43625</v>
      </c>
      <c r="H308" s="1" t="s">
        <v>217</v>
      </c>
      <c r="I308" s="12" t="s">
        <v>217</v>
      </c>
      <c r="J308" s="12">
        <v>3.64</v>
      </c>
      <c r="K308" s="1" t="s">
        <v>217</v>
      </c>
      <c r="L308" s="9" t="str">
        <f>IF(J308="Div by 0", "N/A", IF(K308="N/A","N/A", IF(J308&gt;VALUE(MID(K308,1,2)), "No", IF(J308&lt;-1*VALUE(MID(K308,1,2)), "No", "Yes"))))</f>
        <v>N/A</v>
      </c>
    </row>
    <row r="309" spans="1:12" x14ac:dyDescent="0.2">
      <c r="A309" s="72" t="s">
        <v>73</v>
      </c>
      <c r="B309" s="34" t="s">
        <v>217</v>
      </c>
      <c r="C309" s="35">
        <v>890640</v>
      </c>
      <c r="D309" s="43" t="str">
        <f>IF($B309="N/A","N/A",IF(C309&gt;10,"No",IF(C309&lt;-10,"No","Yes")))</f>
        <v>N/A</v>
      </c>
      <c r="E309" s="35">
        <v>986156</v>
      </c>
      <c r="F309" s="43" t="str">
        <f>IF($B309="N/A","N/A",IF(E309&gt;10,"No",IF(E309&lt;-10,"No","Yes")))</f>
        <v>N/A</v>
      </c>
      <c r="G309" s="35">
        <v>1044093</v>
      </c>
      <c r="H309" s="43" t="str">
        <f>IF($B309="N/A","N/A",IF(G309&gt;10,"No",IF(G309&lt;-10,"No","Yes")))</f>
        <v>N/A</v>
      </c>
      <c r="I309" s="12">
        <v>10.72</v>
      </c>
      <c r="J309" s="12">
        <v>5.875</v>
      </c>
      <c r="K309" s="44" t="s">
        <v>734</v>
      </c>
      <c r="L309" s="9" t="str">
        <f t="shared" ref="L309:L338" si="94">IF(J309="Div by 0", "N/A", IF(K309="N/A","N/A", IF(J309&gt;VALUE(MID(K309,1,2)), "No", IF(J309&lt;-1*VALUE(MID(K309,1,2)), "No", "Yes"))))</f>
        <v>Yes</v>
      </c>
    </row>
    <row r="310" spans="1:12" x14ac:dyDescent="0.2">
      <c r="A310" s="57" t="s">
        <v>186</v>
      </c>
      <c r="B310" s="34" t="s">
        <v>217</v>
      </c>
      <c r="C310" s="35">
        <v>69730</v>
      </c>
      <c r="D310" s="11" t="str">
        <f t="shared" ref="D310:D313" si="95">IF($B310="N/A","N/A",IF(C310&gt;10,"No",IF(C310&lt;-10,"No","Yes")))</f>
        <v>N/A</v>
      </c>
      <c r="E310" s="35">
        <v>71222</v>
      </c>
      <c r="F310" s="11" t="str">
        <f t="shared" ref="F310:F313" si="96">IF($B310="N/A","N/A",IF(E310&gt;10,"No",IF(E310&lt;-10,"No","Yes")))</f>
        <v>N/A</v>
      </c>
      <c r="G310" s="35">
        <v>75138</v>
      </c>
      <c r="H310" s="11" t="str">
        <f t="shared" ref="H310:H313" si="97">IF($B310="N/A","N/A",IF(G310&gt;10,"No",IF(G310&lt;-10,"No","Yes")))</f>
        <v>N/A</v>
      </c>
      <c r="I310" s="12">
        <v>2.14</v>
      </c>
      <c r="J310" s="12">
        <v>5.4980000000000002</v>
      </c>
      <c r="K310" s="44" t="s">
        <v>734</v>
      </c>
      <c r="L310" s="9" t="str">
        <f>IF(J310="Div by 0", "N/A", IF(OR(J310="N/A",K310="N/A"),"N/A", IF(J310&gt;VALUE(MID(K310,1,2)), "No", IF(J310&lt;-1*VALUE(MID(K310,1,2)), "No", "Yes"))))</f>
        <v>Yes</v>
      </c>
    </row>
    <row r="311" spans="1:12" x14ac:dyDescent="0.2">
      <c r="A311" s="57" t="s">
        <v>187</v>
      </c>
      <c r="B311" s="34" t="s">
        <v>217</v>
      </c>
      <c r="C311" s="35">
        <v>141159</v>
      </c>
      <c r="D311" s="11" t="str">
        <f t="shared" si="95"/>
        <v>N/A</v>
      </c>
      <c r="E311" s="35">
        <v>144845</v>
      </c>
      <c r="F311" s="11" t="str">
        <f t="shared" si="96"/>
        <v>N/A</v>
      </c>
      <c r="G311" s="35">
        <v>160412</v>
      </c>
      <c r="H311" s="11" t="str">
        <f t="shared" si="97"/>
        <v>N/A</v>
      </c>
      <c r="I311" s="12">
        <v>2.6110000000000002</v>
      </c>
      <c r="J311" s="12">
        <v>10.75</v>
      </c>
      <c r="K311" s="44" t="s">
        <v>734</v>
      </c>
      <c r="L311" s="9" t="str">
        <f t="shared" ref="L311:L313" si="98">IF(J311="Div by 0", "N/A", IF(OR(J311="N/A",K311="N/A"),"N/A", IF(J311&gt;VALUE(MID(K311,1,2)), "No", IF(J311&lt;-1*VALUE(MID(K311,1,2)), "No", "Yes"))))</f>
        <v>Yes</v>
      </c>
    </row>
    <row r="312" spans="1:12" x14ac:dyDescent="0.2">
      <c r="A312" s="57" t="s">
        <v>188</v>
      </c>
      <c r="B312" s="34" t="s">
        <v>217</v>
      </c>
      <c r="C312" s="35">
        <v>536683</v>
      </c>
      <c r="D312" s="11" t="str">
        <f t="shared" si="95"/>
        <v>N/A</v>
      </c>
      <c r="E312" s="35">
        <v>588173</v>
      </c>
      <c r="F312" s="11" t="str">
        <f t="shared" si="96"/>
        <v>N/A</v>
      </c>
      <c r="G312" s="35">
        <v>621514</v>
      </c>
      <c r="H312" s="11" t="str">
        <f t="shared" si="97"/>
        <v>N/A</v>
      </c>
      <c r="I312" s="12">
        <v>9.5939999999999994</v>
      </c>
      <c r="J312" s="12">
        <v>5.6689999999999996</v>
      </c>
      <c r="K312" s="44" t="s">
        <v>734</v>
      </c>
      <c r="L312" s="9" t="str">
        <f t="shared" si="98"/>
        <v>Yes</v>
      </c>
    </row>
    <row r="313" spans="1:12" x14ac:dyDescent="0.2">
      <c r="A313" s="7" t="s">
        <v>189</v>
      </c>
      <c r="B313" s="34" t="s">
        <v>217</v>
      </c>
      <c r="C313" s="35">
        <v>143068</v>
      </c>
      <c r="D313" s="11" t="str">
        <f t="shared" si="95"/>
        <v>N/A</v>
      </c>
      <c r="E313" s="35">
        <v>181916</v>
      </c>
      <c r="F313" s="11" t="str">
        <f t="shared" si="96"/>
        <v>N/A</v>
      </c>
      <c r="G313" s="35">
        <v>187029</v>
      </c>
      <c r="H313" s="11" t="str">
        <f t="shared" si="97"/>
        <v>N/A</v>
      </c>
      <c r="I313" s="12">
        <v>27.15</v>
      </c>
      <c r="J313" s="12">
        <v>2.8109999999999999</v>
      </c>
      <c r="K313" s="44" t="s">
        <v>734</v>
      </c>
      <c r="L313" s="9" t="str">
        <f t="shared" si="98"/>
        <v>Yes</v>
      </c>
    </row>
    <row r="314" spans="1:12" x14ac:dyDescent="0.2">
      <c r="A314" s="57" t="s">
        <v>1113</v>
      </c>
      <c r="B314" s="13" t="s">
        <v>217</v>
      </c>
      <c r="C314" s="35" t="s">
        <v>217</v>
      </c>
      <c r="D314" s="9" t="str">
        <f t="shared" ref="D314:F317" si="99">IF($B314="N/A","N/A",IF(C314&lt;0,"No","Yes"))</f>
        <v>N/A</v>
      </c>
      <c r="E314" s="35">
        <v>585269</v>
      </c>
      <c r="F314" s="9" t="str">
        <f t="shared" si="99"/>
        <v>N/A</v>
      </c>
      <c r="G314" s="35">
        <v>616891</v>
      </c>
      <c r="H314" s="9" t="str">
        <f t="shared" ref="H314:H317" si="100">IF($B314="N/A","N/A",IF(G314&lt;0,"No","Yes"))</f>
        <v>N/A</v>
      </c>
      <c r="I314" s="12" t="s">
        <v>217</v>
      </c>
      <c r="J314" s="12">
        <v>5.4029999999999996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27830</v>
      </c>
      <c r="F315" s="9" t="str">
        <f t="shared" si="99"/>
        <v>N/A</v>
      </c>
      <c r="G315" s="35">
        <v>29828</v>
      </c>
      <c r="H315" s="9" t="str">
        <f t="shared" si="100"/>
        <v>N/A</v>
      </c>
      <c r="I315" s="12" t="s">
        <v>217</v>
      </c>
      <c r="J315" s="12">
        <v>7.1790000000000003</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288143</v>
      </c>
      <c r="F316" s="9" t="str">
        <f t="shared" si="99"/>
        <v>N/A</v>
      </c>
      <c r="G316" s="35">
        <v>308070</v>
      </c>
      <c r="H316" s="9" t="str">
        <f t="shared" si="100"/>
        <v>N/A</v>
      </c>
      <c r="I316" s="12" t="s">
        <v>217</v>
      </c>
      <c r="J316" s="12">
        <v>6.9160000000000004</v>
      </c>
      <c r="K316" s="1" t="s">
        <v>733</v>
      </c>
      <c r="L316" s="9" t="str">
        <f t="shared" si="101"/>
        <v>Yes</v>
      </c>
    </row>
    <row r="317" spans="1:12" x14ac:dyDescent="0.2">
      <c r="A317" s="57" t="s">
        <v>1114</v>
      </c>
      <c r="B317" s="13" t="s">
        <v>217</v>
      </c>
      <c r="C317" s="35" t="s">
        <v>217</v>
      </c>
      <c r="D317" s="9" t="str">
        <f t="shared" si="99"/>
        <v>N/A</v>
      </c>
      <c r="E317" s="35">
        <v>48317</v>
      </c>
      <c r="F317" s="9" t="str">
        <f t="shared" si="99"/>
        <v>N/A</v>
      </c>
      <c r="G317" s="35">
        <v>51508</v>
      </c>
      <c r="H317" s="9" t="str">
        <f t="shared" si="100"/>
        <v>N/A</v>
      </c>
      <c r="I317" s="12" t="s">
        <v>217</v>
      </c>
      <c r="J317" s="12">
        <v>6.6040000000000001</v>
      </c>
      <c r="K317" s="1" t="s">
        <v>733</v>
      </c>
      <c r="L317" s="9" t="str">
        <f t="shared" si="101"/>
        <v>Yes</v>
      </c>
    </row>
    <row r="318" spans="1:12" x14ac:dyDescent="0.2">
      <c r="A318" s="57" t="s">
        <v>98</v>
      </c>
      <c r="B318" s="34" t="s">
        <v>295</v>
      </c>
      <c r="C318" s="8">
        <v>89.337218179999994</v>
      </c>
      <c r="D318" s="43" t="str">
        <f>IF($B318="N/A","N/A",IF(C318&gt;80,"Yes","No"))</f>
        <v>Yes</v>
      </c>
      <c r="E318" s="8">
        <v>86.848429659999994</v>
      </c>
      <c r="F318" s="43" t="str">
        <f>IF($B318="N/A","N/A",IF(E318&gt;80,"Yes","No"))</f>
        <v>Yes</v>
      </c>
      <c r="G318" s="8">
        <v>86.992921128999996</v>
      </c>
      <c r="H318" s="43" t="str">
        <f>IF($B318="N/A","N/A",IF(G318&gt;80,"Yes","No"))</f>
        <v>Yes</v>
      </c>
      <c r="I318" s="12">
        <v>-2.79</v>
      </c>
      <c r="J318" s="12">
        <v>0.16639999999999999</v>
      </c>
      <c r="K318" s="44" t="s">
        <v>734</v>
      </c>
      <c r="L318" s="9" t="str">
        <f t="shared" si="94"/>
        <v>Yes</v>
      </c>
    </row>
    <row r="319" spans="1:12" x14ac:dyDescent="0.2">
      <c r="A319" s="57" t="s">
        <v>336</v>
      </c>
      <c r="B319" s="34" t="s">
        <v>282</v>
      </c>
      <c r="C319" s="8">
        <v>1.6702595886</v>
      </c>
      <c r="D319" s="43" t="str">
        <f>IF($B319="N/A","N/A",IF(C319&gt;=5,"No",IF(C319&lt;0,"No","Yes")))</f>
        <v>Yes</v>
      </c>
      <c r="E319" s="8">
        <v>0</v>
      </c>
      <c r="F319" s="43" t="str">
        <f>IF($B319="N/A","N/A",IF(E319&gt;=5,"No",IF(E319&lt;0,"No","Yes")))</f>
        <v>Yes</v>
      </c>
      <c r="G319" s="8">
        <v>0</v>
      </c>
      <c r="H319" s="43" t="str">
        <f>IF($B319="N/A","N/A",IF(G319&gt;=5,"No",IF(G319&lt;0,"No","Yes")))</f>
        <v>Yes</v>
      </c>
      <c r="I319" s="12">
        <v>-100</v>
      </c>
      <c r="J319" s="12" t="s">
        <v>1743</v>
      </c>
      <c r="K319" s="44" t="s">
        <v>734</v>
      </c>
      <c r="L319" s="9" t="str">
        <f t="shared" si="94"/>
        <v>N/A</v>
      </c>
    </row>
    <row r="320" spans="1:12" x14ac:dyDescent="0.2">
      <c r="A320" s="57" t="s">
        <v>344</v>
      </c>
      <c r="B320" s="47" t="s">
        <v>282</v>
      </c>
      <c r="C320" s="8">
        <v>5.2753076438999997</v>
      </c>
      <c r="D320" s="43" t="str">
        <f>IF($B320="N/A","N/A",IF(C320&gt;=5,"No",IF(C320&lt;0,"No","Yes")))</f>
        <v>No</v>
      </c>
      <c r="E320" s="8">
        <v>4.8270253388000004</v>
      </c>
      <c r="F320" s="43" t="str">
        <f>IF($B320="N/A","N/A",IF(E320&gt;=5,"No",IF(E320&lt;0,"No","Yes")))</f>
        <v>Yes</v>
      </c>
      <c r="G320" s="8">
        <v>4.8131727728999998</v>
      </c>
      <c r="H320" s="43" t="str">
        <f>IF($B320="N/A","N/A",IF(G320&gt;=5,"No",IF(G320&lt;0,"No","Yes")))</f>
        <v>Yes</v>
      </c>
      <c r="I320" s="12">
        <v>-8.5</v>
      </c>
      <c r="J320" s="12">
        <v>-0.28699999999999998</v>
      </c>
      <c r="K320" s="44" t="s">
        <v>734</v>
      </c>
      <c r="L320" s="9" t="str">
        <f t="shared" si="94"/>
        <v>Yes</v>
      </c>
    </row>
    <row r="321" spans="1:12" x14ac:dyDescent="0.2">
      <c r="A321" s="57" t="s">
        <v>337</v>
      </c>
      <c r="B321" s="47" t="s">
        <v>282</v>
      </c>
      <c r="C321" s="8">
        <v>2.0678388575</v>
      </c>
      <c r="D321" s="43" t="str">
        <f>IF($B321="N/A","N/A",IF(C321&gt;=5,"No",IF(C321&lt;0,"No","Yes")))</f>
        <v>Yes</v>
      </c>
      <c r="E321" s="8">
        <v>2.2688093973000001</v>
      </c>
      <c r="F321" s="43" t="str">
        <f>IF($B321="N/A","N/A",IF(E321&gt;=5,"No",IF(E321&lt;0,"No","Yes")))</f>
        <v>Yes</v>
      </c>
      <c r="G321" s="8">
        <v>1.9999176319</v>
      </c>
      <c r="H321" s="43" t="str">
        <f>IF($B321="N/A","N/A",IF(G321&gt;=5,"No",IF(G321&lt;0,"No","Yes")))</f>
        <v>Yes</v>
      </c>
      <c r="I321" s="12">
        <v>9.7189999999999994</v>
      </c>
      <c r="J321" s="12">
        <v>-11.9</v>
      </c>
      <c r="K321" s="44" t="s">
        <v>734</v>
      </c>
      <c r="L321" s="9" t="str">
        <f t="shared" si="94"/>
        <v>Yes</v>
      </c>
    </row>
    <row r="322" spans="1:12" x14ac:dyDescent="0.2">
      <c r="A322" s="57" t="s">
        <v>338</v>
      </c>
      <c r="B322" s="47" t="s">
        <v>296</v>
      </c>
      <c r="C322" s="8">
        <v>0.15079044280000001</v>
      </c>
      <c r="D322" s="43" t="str">
        <f>IF($B322="N/A","N/A",IF(C322&gt;0,"No",IF(C322&lt;0,"No","Yes")))</f>
        <v>No</v>
      </c>
      <c r="E322" s="8">
        <v>1.4461200864999999</v>
      </c>
      <c r="F322" s="43" t="str">
        <f>IF($B322="N/A","N/A",IF(E322&gt;0,"No",IF(E322&lt;0,"No","Yes")))</f>
        <v>No</v>
      </c>
      <c r="G322" s="8">
        <v>1.7198659506</v>
      </c>
      <c r="H322" s="43" t="str">
        <f>IF($B322="N/A","N/A",IF(G322&gt;0,"No",IF(G322&lt;0,"No","Yes")))</f>
        <v>No</v>
      </c>
      <c r="I322" s="12">
        <v>859</v>
      </c>
      <c r="J322" s="12">
        <v>18.93</v>
      </c>
      <c r="K322" s="44" t="s">
        <v>734</v>
      </c>
      <c r="L322" s="9" t="str">
        <f t="shared" si="94"/>
        <v>No</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1.0140380000000001E-4</v>
      </c>
      <c r="F325" s="43" t="str">
        <f t="shared" si="103"/>
        <v>No</v>
      </c>
      <c r="G325" s="8">
        <v>1.00565754E-2</v>
      </c>
      <c r="H325" s="43" t="str">
        <f t="shared" si="104"/>
        <v>No</v>
      </c>
      <c r="I325" s="12" t="s">
        <v>1743</v>
      </c>
      <c r="J325" s="12">
        <v>9817</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7.8595168000000007E-3</v>
      </c>
      <c r="D327" s="43" t="str">
        <f>IF($B327="N/A","N/A",IF(C327&gt;0,"No",IF(C327&lt;0,"No","Yes")))</f>
        <v>No</v>
      </c>
      <c r="E327" s="8">
        <v>2.4134112700000002E-2</v>
      </c>
      <c r="F327" s="43" t="str">
        <f>IF($B327="N/A","N/A",IF(E327&gt;0,"No",IF(E327&lt;0,"No","Yes")))</f>
        <v>No</v>
      </c>
      <c r="G327" s="8">
        <v>3.6682556099999999E-2</v>
      </c>
      <c r="H327" s="43" t="str">
        <f>IF($B327="N/A","N/A",IF(G327&gt;0,"No",IF(G327&lt;0,"No","Yes")))</f>
        <v>No</v>
      </c>
      <c r="I327" s="12">
        <v>207.1</v>
      </c>
      <c r="J327" s="12">
        <v>51.99</v>
      </c>
      <c r="K327" s="44" t="s">
        <v>734</v>
      </c>
      <c r="L327" s="9" t="str">
        <f t="shared" si="94"/>
        <v>No</v>
      </c>
    </row>
    <row r="328" spans="1:12" x14ac:dyDescent="0.2">
      <c r="A328" s="57" t="s">
        <v>343</v>
      </c>
      <c r="B328" s="47" t="s">
        <v>296</v>
      </c>
      <c r="C328" s="8">
        <v>1.4907257702000001</v>
      </c>
      <c r="D328" s="43" t="str">
        <f>IF($B328="N/A","N/A",IF(C328&gt;0,"No",IF(C328&lt;0,"No","Yes")))</f>
        <v>No</v>
      </c>
      <c r="E328" s="8">
        <v>4.5853800006999998</v>
      </c>
      <c r="F328" s="43" t="str">
        <f>IF($B328="N/A","N/A",IF(E328&gt;0,"No",IF(E328&lt;0,"No","Yes")))</f>
        <v>No</v>
      </c>
      <c r="G328" s="8">
        <v>4.4273833843999997</v>
      </c>
      <c r="H328" s="43" t="str">
        <f>IF($B328="N/A","N/A",IF(G328&gt;0,"No",IF(G328&lt;0,"No","Yes")))</f>
        <v>No</v>
      </c>
      <c r="I328" s="12">
        <v>207.6</v>
      </c>
      <c r="J328" s="12">
        <v>-3.45</v>
      </c>
      <c r="K328" s="44" t="s">
        <v>734</v>
      </c>
      <c r="L328" s="9" t="str">
        <f t="shared" si="94"/>
        <v>Yes</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9.2642369531999993</v>
      </c>
      <c r="D333" s="43" t="str">
        <f>IF($B333="N/A","N/A",IF(C333&gt;15,"No",IF(C333&lt;2,"No","Yes")))</f>
        <v>Yes</v>
      </c>
      <c r="E333" s="8">
        <v>8.9016342242000004</v>
      </c>
      <c r="F333" s="43" t="str">
        <f>IF($B333="N/A","N/A",IF(E333&gt;15,"No",IF(E333&lt;2,"No","Yes")))</f>
        <v>Yes</v>
      </c>
      <c r="G333" s="8">
        <v>9.4285662292999994</v>
      </c>
      <c r="H333" s="43" t="str">
        <f>IF($B333="N/A","N/A",IF(G333&gt;15,"No",IF(G333&lt;2,"No","Yes")))</f>
        <v>Yes</v>
      </c>
      <c r="I333" s="12">
        <v>-3.91</v>
      </c>
      <c r="J333" s="12">
        <v>5.9189999999999996</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50048</v>
      </c>
      <c r="D335" s="43" t="str">
        <f>IF($B335="N/A","N/A",IF(C335&gt;10,"No",IF(C335&lt;-10,"No","Yes")))</f>
        <v>N/A</v>
      </c>
      <c r="E335" s="35">
        <v>51993</v>
      </c>
      <c r="F335" s="43" t="str">
        <f>IF($B335="N/A","N/A",IF(E335&gt;10,"No",IF(E335&lt;-10,"No","Yes")))</f>
        <v>N/A</v>
      </c>
      <c r="G335" s="35">
        <v>55781</v>
      </c>
      <c r="H335" s="43" t="str">
        <f>IF($B335="N/A","N/A",IF(G335&gt;10,"No",IF(G335&lt;-10,"No","Yes")))</f>
        <v>N/A</v>
      </c>
      <c r="I335" s="12">
        <v>3.8860000000000001</v>
      </c>
      <c r="J335" s="12">
        <v>7.2859999999999996</v>
      </c>
      <c r="K335" s="44" t="s">
        <v>734</v>
      </c>
      <c r="L335" s="9" t="str">
        <f t="shared" si="94"/>
        <v>Yes</v>
      </c>
    </row>
    <row r="336" spans="1:12" x14ac:dyDescent="0.2">
      <c r="A336" s="57" t="s">
        <v>146</v>
      </c>
      <c r="B336" s="34" t="s">
        <v>217</v>
      </c>
      <c r="C336" s="35">
        <v>587</v>
      </c>
      <c r="D336" s="43" t="str">
        <f>IF($B336="N/A","N/A",IF(C336&gt;10,"No",IF(C336&lt;-10,"No","Yes")))</f>
        <v>N/A</v>
      </c>
      <c r="E336" s="35">
        <v>684</v>
      </c>
      <c r="F336" s="43" t="str">
        <f>IF($B336="N/A","N/A",IF(E336&gt;10,"No",IF(E336&lt;-10,"No","Yes")))</f>
        <v>N/A</v>
      </c>
      <c r="G336" s="35">
        <v>644</v>
      </c>
      <c r="H336" s="43" t="str">
        <f>IF($B336="N/A","N/A",IF(G336&gt;10,"No",IF(G336&lt;-10,"No","Yes")))</f>
        <v>N/A</v>
      </c>
      <c r="I336" s="12">
        <v>16.52</v>
      </c>
      <c r="J336" s="12">
        <v>-5.85</v>
      </c>
      <c r="K336" s="44" t="s">
        <v>734</v>
      </c>
      <c r="L336" s="9" t="str">
        <f t="shared" si="94"/>
        <v>Yes</v>
      </c>
    </row>
    <row r="337" spans="1:12" x14ac:dyDescent="0.2">
      <c r="A337" s="57" t="s">
        <v>147</v>
      </c>
      <c r="B337" s="34" t="s">
        <v>217</v>
      </c>
      <c r="C337" s="35">
        <v>6861</v>
      </c>
      <c r="D337" s="43" t="str">
        <f>IF($B337="N/A","N/A",IF(C337&gt;10,"No",IF(C337&lt;-10,"No","Yes")))</f>
        <v>N/A</v>
      </c>
      <c r="E337" s="35">
        <v>6135</v>
      </c>
      <c r="F337" s="43" t="str">
        <f>IF($B337="N/A","N/A",IF(E337&gt;10,"No",IF(E337&lt;-10,"No","Yes")))</f>
        <v>N/A</v>
      </c>
      <c r="G337" s="35">
        <v>7546</v>
      </c>
      <c r="H337" s="43" t="str">
        <f>IF($B337="N/A","N/A",IF(G337&gt;10,"No",IF(G337&lt;-10,"No","Yes")))</f>
        <v>N/A</v>
      </c>
      <c r="I337" s="12">
        <v>-10.6</v>
      </c>
      <c r="J337" s="12">
        <v>23</v>
      </c>
      <c r="K337" s="44" t="s">
        <v>734</v>
      </c>
      <c r="L337" s="9" t="str">
        <f t="shared" si="94"/>
        <v>No</v>
      </c>
    </row>
    <row r="338" spans="1:12" x14ac:dyDescent="0.2">
      <c r="A338" s="57" t="s">
        <v>148</v>
      </c>
      <c r="B338" s="34" t="s">
        <v>217</v>
      </c>
      <c r="C338" s="35">
        <v>20</v>
      </c>
      <c r="D338" s="43" t="str">
        <f>IF($B338="N/A","N/A",IF(C338&gt;10,"No",IF(C338&lt;-10,"No","Yes")))</f>
        <v>N/A</v>
      </c>
      <c r="E338" s="35">
        <v>30</v>
      </c>
      <c r="F338" s="43" t="str">
        <f>IF($B338="N/A","N/A",IF(E338&gt;10,"No",IF(E338&lt;-10,"No","Yes")))</f>
        <v>N/A</v>
      </c>
      <c r="G338" s="35">
        <v>34</v>
      </c>
      <c r="H338" s="43" t="str">
        <f>IF($B338="N/A","N/A",IF(G338&gt;10,"No",IF(G338&lt;-10,"No","Yes")))</f>
        <v>N/A</v>
      </c>
      <c r="I338" s="12">
        <v>50</v>
      </c>
      <c r="J338" s="12">
        <v>13.33</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5079256061</v>
      </c>
      <c r="D6" s="11" t="str">
        <f t="shared" ref="D6:D12" si="0">IF($B6="N/A","N/A",IF(C6&gt;10,"No",IF(C6&lt;-10,"No","Yes")))</f>
        <v>N/A</v>
      </c>
      <c r="E6" s="14">
        <v>5587682199</v>
      </c>
      <c r="F6" s="11" t="str">
        <f t="shared" ref="F6:F12" si="1">IF($B6="N/A","N/A",IF(E6&gt;10,"No",IF(E6&lt;-10,"No","Yes")))</f>
        <v>N/A</v>
      </c>
      <c r="G6" s="14">
        <v>5730134622</v>
      </c>
      <c r="H6" s="11" t="str">
        <f t="shared" ref="H6:H12" si="2">IF($B6="N/A","N/A",IF(G6&gt;10,"No",IF(G6&lt;-10,"No","Yes")))</f>
        <v>N/A</v>
      </c>
      <c r="I6" s="12">
        <v>10.01</v>
      </c>
      <c r="J6" s="12">
        <v>2.5489999999999999</v>
      </c>
      <c r="K6" s="47" t="s">
        <v>732</v>
      </c>
      <c r="L6" s="9" t="str">
        <f t="shared" ref="L6:L13" si="3">IF(J6="Div by 0", "N/A", IF(K6="N/A","N/A", IF(J6&gt;VALUE(MID(K6,1,2)), "No", IF(J6&lt;-1*VALUE(MID(K6,1,2)), "No", "Yes"))))</f>
        <v>Yes</v>
      </c>
    </row>
    <row r="7" spans="1:12" x14ac:dyDescent="0.2">
      <c r="A7" s="4" t="s">
        <v>1121</v>
      </c>
      <c r="B7" s="47" t="s">
        <v>217</v>
      </c>
      <c r="C7" s="14">
        <v>4463.9418521999996</v>
      </c>
      <c r="D7" s="11" t="str">
        <f t="shared" si="0"/>
        <v>N/A</v>
      </c>
      <c r="E7" s="14">
        <v>4722.8004714999997</v>
      </c>
      <c r="F7" s="11" t="str">
        <f t="shared" si="1"/>
        <v>N/A</v>
      </c>
      <c r="G7" s="14">
        <v>4616.5937445</v>
      </c>
      <c r="H7" s="11" t="str">
        <f t="shared" si="2"/>
        <v>N/A</v>
      </c>
      <c r="I7" s="12">
        <v>5.7990000000000004</v>
      </c>
      <c r="J7" s="12">
        <v>-2.25</v>
      </c>
      <c r="K7" s="47" t="s">
        <v>732</v>
      </c>
      <c r="L7" s="9" t="str">
        <f t="shared" si="3"/>
        <v>Yes</v>
      </c>
    </row>
    <row r="8" spans="1:12" x14ac:dyDescent="0.2">
      <c r="A8" s="4" t="s">
        <v>720</v>
      </c>
      <c r="B8" s="47" t="s">
        <v>217</v>
      </c>
      <c r="C8" s="14">
        <v>602</v>
      </c>
      <c r="D8" s="11" t="str">
        <f t="shared" si="0"/>
        <v>N/A</v>
      </c>
      <c r="E8" s="14">
        <v>749</v>
      </c>
      <c r="F8" s="11" t="str">
        <f t="shared" si="1"/>
        <v>N/A</v>
      </c>
      <c r="G8" s="14">
        <v>636</v>
      </c>
      <c r="H8" s="11" t="str">
        <f t="shared" si="2"/>
        <v>N/A</v>
      </c>
      <c r="I8" s="12">
        <v>24.42</v>
      </c>
      <c r="J8" s="12">
        <v>-15.1</v>
      </c>
      <c r="K8" s="47" t="s">
        <v>732</v>
      </c>
      <c r="L8" s="9" t="str">
        <f t="shared" si="3"/>
        <v>Yes</v>
      </c>
    </row>
    <row r="9" spans="1:12" x14ac:dyDescent="0.2">
      <c r="A9" s="4" t="s">
        <v>721</v>
      </c>
      <c r="B9" s="47" t="s">
        <v>217</v>
      </c>
      <c r="C9" s="14">
        <v>1281</v>
      </c>
      <c r="D9" s="11" t="str">
        <f t="shared" si="0"/>
        <v>N/A</v>
      </c>
      <c r="E9" s="14">
        <v>1366</v>
      </c>
      <c r="F9" s="11" t="str">
        <f t="shared" si="1"/>
        <v>N/A</v>
      </c>
      <c r="G9" s="14">
        <v>1152</v>
      </c>
      <c r="H9" s="11" t="str">
        <f t="shared" si="2"/>
        <v>N/A</v>
      </c>
      <c r="I9" s="12">
        <v>6.6349999999999998</v>
      </c>
      <c r="J9" s="12">
        <v>-15.7</v>
      </c>
      <c r="K9" s="47" t="s">
        <v>732</v>
      </c>
      <c r="L9" s="9" t="str">
        <f t="shared" si="3"/>
        <v>Yes</v>
      </c>
    </row>
    <row r="10" spans="1:12" x14ac:dyDescent="0.2">
      <c r="A10" s="4" t="s">
        <v>722</v>
      </c>
      <c r="B10" s="47" t="s">
        <v>217</v>
      </c>
      <c r="C10" s="14">
        <v>2831</v>
      </c>
      <c r="D10" s="11" t="str">
        <f t="shared" si="0"/>
        <v>N/A</v>
      </c>
      <c r="E10" s="14">
        <v>2928</v>
      </c>
      <c r="F10" s="11" t="str">
        <f t="shared" si="1"/>
        <v>N/A</v>
      </c>
      <c r="G10" s="14">
        <v>2768</v>
      </c>
      <c r="H10" s="11" t="str">
        <f t="shared" si="2"/>
        <v>N/A</v>
      </c>
      <c r="I10" s="12">
        <v>3.4260000000000002</v>
      </c>
      <c r="J10" s="12">
        <v>-5.46</v>
      </c>
      <c r="K10" s="47" t="s">
        <v>732</v>
      </c>
      <c r="L10" s="9" t="str">
        <f t="shared" si="3"/>
        <v>Yes</v>
      </c>
    </row>
    <row r="11" spans="1:12" x14ac:dyDescent="0.2">
      <c r="A11" s="4" t="s">
        <v>723</v>
      </c>
      <c r="B11" s="47" t="s">
        <v>217</v>
      </c>
      <c r="C11" s="14">
        <v>19726</v>
      </c>
      <c r="D11" s="11" t="str">
        <f t="shared" si="0"/>
        <v>N/A</v>
      </c>
      <c r="E11" s="14">
        <v>19893</v>
      </c>
      <c r="F11" s="11" t="str">
        <f t="shared" si="1"/>
        <v>N/A</v>
      </c>
      <c r="G11" s="14">
        <v>19881</v>
      </c>
      <c r="H11" s="11" t="str">
        <f t="shared" si="2"/>
        <v>N/A</v>
      </c>
      <c r="I11" s="12">
        <v>0.84660000000000002</v>
      </c>
      <c r="J11" s="12">
        <v>-0.06</v>
      </c>
      <c r="K11" s="47" t="s">
        <v>732</v>
      </c>
      <c r="L11" s="9" t="str">
        <f t="shared" si="3"/>
        <v>Yes</v>
      </c>
    </row>
    <row r="12" spans="1:12" x14ac:dyDescent="0.2">
      <c r="A12" s="4" t="s">
        <v>724</v>
      </c>
      <c r="B12" s="47" t="s">
        <v>217</v>
      </c>
      <c r="C12" s="14">
        <v>65197</v>
      </c>
      <c r="D12" s="11" t="str">
        <f t="shared" si="0"/>
        <v>N/A</v>
      </c>
      <c r="E12" s="14">
        <v>70104</v>
      </c>
      <c r="F12" s="11" t="str">
        <f t="shared" si="1"/>
        <v>N/A</v>
      </c>
      <c r="G12" s="14">
        <v>68538</v>
      </c>
      <c r="H12" s="11" t="str">
        <f t="shared" si="2"/>
        <v>N/A</v>
      </c>
      <c r="I12" s="12">
        <v>7.5259999999999998</v>
      </c>
      <c r="J12" s="12">
        <v>-2.23</v>
      </c>
      <c r="K12" s="47" t="s">
        <v>732</v>
      </c>
      <c r="L12" s="9" t="str">
        <f t="shared" si="3"/>
        <v>Yes</v>
      </c>
    </row>
    <row r="13" spans="1:12" x14ac:dyDescent="0.2">
      <c r="A13" s="4" t="s">
        <v>74</v>
      </c>
      <c r="B13" s="47" t="s">
        <v>217</v>
      </c>
      <c r="C13" s="14">
        <v>2447530</v>
      </c>
      <c r="D13" s="11" t="str">
        <f>IF($B13="N/A","N/A",IF(C13&gt;10,"No",IF(C13&lt;-10,"No","Yes")))</f>
        <v>N/A</v>
      </c>
      <c r="E13" s="14">
        <v>2735831</v>
      </c>
      <c r="F13" s="11" t="str">
        <f>IF($B13="N/A","N/A",IF(E13&gt;10,"No",IF(E13&lt;-10,"No","Yes")))</f>
        <v>N/A</v>
      </c>
      <c r="G13" s="14">
        <v>10480757</v>
      </c>
      <c r="H13" s="11" t="str">
        <f>IF($B13="N/A","N/A",IF(G13&gt;10,"No",IF(G13&lt;-10,"No","Yes")))</f>
        <v>N/A</v>
      </c>
      <c r="I13" s="12">
        <v>11.78</v>
      </c>
      <c r="J13" s="12">
        <v>283.10000000000002</v>
      </c>
      <c r="K13" s="47" t="s">
        <v>732</v>
      </c>
      <c r="L13" s="9" t="str">
        <f t="shared" si="3"/>
        <v>No</v>
      </c>
    </row>
    <row r="14" spans="1:12" x14ac:dyDescent="0.2">
      <c r="A14" s="60" t="s">
        <v>161</v>
      </c>
      <c r="B14" s="34" t="s">
        <v>217</v>
      </c>
      <c r="C14" s="8">
        <v>8.9117899601000001</v>
      </c>
      <c r="D14" s="43" t="str">
        <f t="shared" ref="D14:D18" si="4">IF($B14="N/A","N/A",IF(C14&gt;10,"No",IF(C14&lt;-10,"No","Yes")))</f>
        <v>N/A</v>
      </c>
      <c r="E14" s="8">
        <v>5.8494044182999998</v>
      </c>
      <c r="F14" s="43" t="str">
        <f t="shared" ref="F14:F18" si="5">IF($B14="N/A","N/A",IF(E14&gt;10,"No",IF(E14&lt;-10,"No","Yes")))</f>
        <v>N/A</v>
      </c>
      <c r="G14" s="8">
        <v>5.9051533833000001</v>
      </c>
      <c r="H14" s="43" t="str">
        <f t="shared" ref="H14:H18" si="6">IF($B14="N/A","N/A",IF(G14&gt;10,"No",IF(G14&lt;-10,"No","Yes")))</f>
        <v>N/A</v>
      </c>
      <c r="I14" s="12">
        <v>-34.4</v>
      </c>
      <c r="J14" s="12">
        <v>0.95309999999999995</v>
      </c>
      <c r="K14" s="44" t="s">
        <v>732</v>
      </c>
      <c r="L14" s="9" t="str">
        <f t="shared" ref="L14:L18" si="7">IF(J14="Div by 0", "N/A", IF(K14="N/A","N/A", IF(J14&gt;VALUE(MID(K14,1,2)), "No", IF(J14&lt;-1*VALUE(MID(K14,1,2)), "No", "Yes"))))</f>
        <v>Yes</v>
      </c>
    </row>
    <row r="15" spans="1:12" x14ac:dyDescent="0.2">
      <c r="A15" s="4" t="s">
        <v>418</v>
      </c>
      <c r="B15" s="34" t="s">
        <v>217</v>
      </c>
      <c r="C15" s="8">
        <v>23.601979497999999</v>
      </c>
      <c r="D15" s="43" t="str">
        <f t="shared" si="4"/>
        <v>N/A</v>
      </c>
      <c r="E15" s="8">
        <v>22.127330117</v>
      </c>
      <c r="F15" s="43" t="str">
        <f t="shared" si="5"/>
        <v>N/A</v>
      </c>
      <c r="G15" s="8">
        <v>23.413839154000001</v>
      </c>
      <c r="H15" s="43" t="str">
        <f t="shared" si="6"/>
        <v>N/A</v>
      </c>
      <c r="I15" s="12">
        <v>-6.25</v>
      </c>
      <c r="J15" s="12">
        <v>5.8140000000000001</v>
      </c>
      <c r="K15" s="44" t="s">
        <v>732</v>
      </c>
      <c r="L15" s="9" t="str">
        <f t="shared" si="7"/>
        <v>Yes</v>
      </c>
    </row>
    <row r="16" spans="1:12" x14ac:dyDescent="0.2">
      <c r="A16" s="4" t="s">
        <v>419</v>
      </c>
      <c r="B16" s="34" t="s">
        <v>217</v>
      </c>
      <c r="C16" s="8">
        <v>12.746616305</v>
      </c>
      <c r="D16" s="43" t="str">
        <f t="shared" si="4"/>
        <v>N/A</v>
      </c>
      <c r="E16" s="8">
        <v>10.845355684999999</v>
      </c>
      <c r="F16" s="43" t="str">
        <f t="shared" si="5"/>
        <v>N/A</v>
      </c>
      <c r="G16" s="8">
        <v>11.325211338000001</v>
      </c>
      <c r="H16" s="43" t="str">
        <f t="shared" si="6"/>
        <v>N/A</v>
      </c>
      <c r="I16" s="12">
        <v>-14.9</v>
      </c>
      <c r="J16" s="12">
        <v>4.4249999999999998</v>
      </c>
      <c r="K16" s="44" t="s">
        <v>732</v>
      </c>
      <c r="L16" s="9" t="str">
        <f t="shared" si="7"/>
        <v>Yes</v>
      </c>
    </row>
    <row r="17" spans="1:12" x14ac:dyDescent="0.2">
      <c r="A17" s="4" t="s">
        <v>420</v>
      </c>
      <c r="B17" s="34" t="s">
        <v>217</v>
      </c>
      <c r="C17" s="8">
        <v>5.9886175041999996</v>
      </c>
      <c r="D17" s="43" t="str">
        <f t="shared" si="4"/>
        <v>N/A</v>
      </c>
      <c r="E17" s="8">
        <v>2.9456245023999998</v>
      </c>
      <c r="F17" s="43" t="str">
        <f t="shared" si="5"/>
        <v>N/A</v>
      </c>
      <c r="G17" s="8">
        <v>2.6832025258000001</v>
      </c>
      <c r="H17" s="43" t="str">
        <f t="shared" si="6"/>
        <v>N/A</v>
      </c>
      <c r="I17" s="12">
        <v>-50.8</v>
      </c>
      <c r="J17" s="12">
        <v>-8.91</v>
      </c>
      <c r="K17" s="44" t="s">
        <v>732</v>
      </c>
      <c r="L17" s="9" t="str">
        <f t="shared" si="7"/>
        <v>Yes</v>
      </c>
    </row>
    <row r="18" spans="1:12" x14ac:dyDescent="0.2">
      <c r="A18" s="4" t="s">
        <v>421</v>
      </c>
      <c r="B18" s="34" t="s">
        <v>217</v>
      </c>
      <c r="C18" s="8">
        <v>9.2222279120999993</v>
      </c>
      <c r="D18" s="43" t="str">
        <f t="shared" si="4"/>
        <v>N/A</v>
      </c>
      <c r="E18" s="8">
        <v>5.1607135762</v>
      </c>
      <c r="F18" s="43" t="str">
        <f t="shared" si="5"/>
        <v>N/A</v>
      </c>
      <c r="G18" s="8">
        <v>5.1607642125000002</v>
      </c>
      <c r="H18" s="43" t="str">
        <f t="shared" si="6"/>
        <v>N/A</v>
      </c>
      <c r="I18" s="12">
        <v>-44</v>
      </c>
      <c r="J18" s="12">
        <v>1E-3</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166.7</v>
      </c>
      <c r="J19" s="12">
        <v>25</v>
      </c>
      <c r="K19" s="47" t="s">
        <v>217</v>
      </c>
      <c r="L19" s="9" t="str">
        <f t="shared" ref="L19:L25" si="11">IF(J19="Div by 0", "N/A", IF(K19="N/A","N/A", IF(J19&gt;VALUE(MID(K19,1,2)), "No", IF(J19&lt;-1*VALUE(MID(K19,1,2)), "No", "Yes"))))</f>
        <v>N/A</v>
      </c>
    </row>
    <row r="20" spans="1:12" x14ac:dyDescent="0.2">
      <c r="A20" s="4" t="s">
        <v>76</v>
      </c>
      <c r="B20" s="47" t="s">
        <v>217</v>
      </c>
      <c r="C20" s="35">
        <v>29</v>
      </c>
      <c r="D20" s="43" t="str">
        <f t="shared" si="8"/>
        <v>N/A</v>
      </c>
      <c r="E20" s="35">
        <v>59</v>
      </c>
      <c r="F20" s="43" t="str">
        <f t="shared" si="9"/>
        <v>N/A</v>
      </c>
      <c r="G20" s="35">
        <v>50</v>
      </c>
      <c r="H20" s="43" t="str">
        <f t="shared" si="10"/>
        <v>N/A</v>
      </c>
      <c r="I20" s="12">
        <v>103.4</v>
      </c>
      <c r="J20" s="12">
        <v>-15.3</v>
      </c>
      <c r="K20" s="47" t="s">
        <v>217</v>
      </c>
      <c r="L20" s="9" t="str">
        <f t="shared" si="11"/>
        <v>N/A</v>
      </c>
    </row>
    <row r="21" spans="1:12" x14ac:dyDescent="0.2">
      <c r="A21" s="60" t="s">
        <v>1121</v>
      </c>
      <c r="B21" s="47" t="s">
        <v>217</v>
      </c>
      <c r="C21" s="14">
        <v>4463.9418521999996</v>
      </c>
      <c r="D21" s="11" t="str">
        <f t="shared" si="8"/>
        <v>N/A</v>
      </c>
      <c r="E21" s="14">
        <v>4722.8004714999997</v>
      </c>
      <c r="F21" s="11" t="str">
        <f t="shared" si="9"/>
        <v>N/A</v>
      </c>
      <c r="G21" s="14">
        <v>4616.5937445</v>
      </c>
      <c r="H21" s="11" t="str">
        <f t="shared" si="10"/>
        <v>N/A</v>
      </c>
      <c r="I21" s="12">
        <v>5.7990000000000004</v>
      </c>
      <c r="J21" s="12">
        <v>-2.25</v>
      </c>
      <c r="K21" s="47" t="s">
        <v>732</v>
      </c>
      <c r="L21" s="9" t="str">
        <f t="shared" si="11"/>
        <v>Yes</v>
      </c>
    </row>
    <row r="22" spans="1:12" x14ac:dyDescent="0.2">
      <c r="A22" s="4" t="s">
        <v>1726</v>
      </c>
      <c r="B22" s="47" t="s">
        <v>217</v>
      </c>
      <c r="C22" s="14">
        <v>13513.785602</v>
      </c>
      <c r="D22" s="11" t="str">
        <f t="shared" si="8"/>
        <v>N/A</v>
      </c>
      <c r="E22" s="14">
        <v>14777.02007</v>
      </c>
      <c r="F22" s="11" t="str">
        <f t="shared" si="9"/>
        <v>N/A</v>
      </c>
      <c r="G22" s="14">
        <v>14476.882444000001</v>
      </c>
      <c r="H22" s="11" t="str">
        <f t="shared" si="10"/>
        <v>N/A</v>
      </c>
      <c r="I22" s="12">
        <v>9.3480000000000008</v>
      </c>
      <c r="J22" s="12">
        <v>-2.0299999999999998</v>
      </c>
      <c r="K22" s="47" t="s">
        <v>732</v>
      </c>
      <c r="L22" s="9" t="str">
        <f t="shared" si="11"/>
        <v>Yes</v>
      </c>
    </row>
    <row r="23" spans="1:12" x14ac:dyDescent="0.2">
      <c r="A23" s="4" t="s">
        <v>1122</v>
      </c>
      <c r="B23" s="47" t="s">
        <v>217</v>
      </c>
      <c r="C23" s="14">
        <v>14099.635984</v>
      </c>
      <c r="D23" s="11" t="str">
        <f t="shared" si="8"/>
        <v>N/A</v>
      </c>
      <c r="E23" s="14">
        <v>15494.329399</v>
      </c>
      <c r="F23" s="11" t="str">
        <f t="shared" si="9"/>
        <v>N/A</v>
      </c>
      <c r="G23" s="14">
        <v>14664.441837</v>
      </c>
      <c r="H23" s="11" t="str">
        <f t="shared" si="10"/>
        <v>N/A</v>
      </c>
      <c r="I23" s="12">
        <v>9.8919999999999995</v>
      </c>
      <c r="J23" s="12">
        <v>-5.36</v>
      </c>
      <c r="K23" s="47" t="s">
        <v>732</v>
      </c>
      <c r="L23" s="9" t="str">
        <f t="shared" si="11"/>
        <v>Yes</v>
      </c>
    </row>
    <row r="24" spans="1:12" x14ac:dyDescent="0.2">
      <c r="A24" s="4" t="s">
        <v>1123</v>
      </c>
      <c r="B24" s="47" t="s">
        <v>217</v>
      </c>
      <c r="C24" s="14">
        <v>1654.0307342999999</v>
      </c>
      <c r="D24" s="11" t="str">
        <f t="shared" si="8"/>
        <v>N/A</v>
      </c>
      <c r="E24" s="14">
        <v>1707.4367536</v>
      </c>
      <c r="F24" s="11" t="str">
        <f t="shared" si="9"/>
        <v>N/A</v>
      </c>
      <c r="G24" s="14">
        <v>1624.4922782000001</v>
      </c>
      <c r="H24" s="11" t="str">
        <f t="shared" si="10"/>
        <v>N/A</v>
      </c>
      <c r="I24" s="12">
        <v>3.2290000000000001</v>
      </c>
      <c r="J24" s="12">
        <v>-4.8600000000000003</v>
      </c>
      <c r="K24" s="47" t="s">
        <v>732</v>
      </c>
      <c r="L24" s="9" t="str">
        <f t="shared" si="11"/>
        <v>Yes</v>
      </c>
    </row>
    <row r="25" spans="1:12" x14ac:dyDescent="0.2">
      <c r="A25" s="4" t="s">
        <v>1124</v>
      </c>
      <c r="B25" s="47" t="s">
        <v>217</v>
      </c>
      <c r="C25" s="14">
        <v>2566.0130454</v>
      </c>
      <c r="D25" s="11" t="str">
        <f t="shared" si="8"/>
        <v>N/A</v>
      </c>
      <c r="E25" s="14">
        <v>2732.482105</v>
      </c>
      <c r="F25" s="11" t="str">
        <f t="shared" si="9"/>
        <v>N/A</v>
      </c>
      <c r="G25" s="14">
        <v>2675.0632028999999</v>
      </c>
      <c r="H25" s="11" t="str">
        <f t="shared" si="10"/>
        <v>N/A</v>
      </c>
      <c r="I25" s="12">
        <v>6.4870000000000001</v>
      </c>
      <c r="J25" s="12">
        <v>-2.1</v>
      </c>
      <c r="K25" s="47" t="s">
        <v>732</v>
      </c>
      <c r="L25" s="9" t="str">
        <f t="shared" si="11"/>
        <v>Yes</v>
      </c>
    </row>
    <row r="26" spans="1:12" x14ac:dyDescent="0.2">
      <c r="A26" s="2" t="s">
        <v>1125</v>
      </c>
      <c r="B26" s="47" t="s">
        <v>217</v>
      </c>
      <c r="C26" s="14">
        <v>4416.6351799000004</v>
      </c>
      <c r="D26" s="11" t="str">
        <f t="shared" si="8"/>
        <v>N/A</v>
      </c>
      <c r="E26" s="14">
        <v>4699.4855244999999</v>
      </c>
      <c r="F26" s="11" t="str">
        <f t="shared" si="9"/>
        <v>N/A</v>
      </c>
      <c r="G26" s="14">
        <v>4592.1556701999998</v>
      </c>
      <c r="H26" s="11" t="str">
        <f t="shared" si="10"/>
        <v>N/A</v>
      </c>
      <c r="I26" s="12">
        <v>6.4039999999999999</v>
      </c>
      <c r="J26" s="12">
        <v>-2.2799999999999998</v>
      </c>
      <c r="K26" s="47" t="s">
        <v>732</v>
      </c>
      <c r="L26" s="9" t="str">
        <f>IF(J26="Div by 0", "N/A", IF(OR(J26="N/A",K26="N/A"),"N/A", IF(J26&gt;VALUE(MID(K26,1,2)), "No", IF(J26&lt;-1*VALUE(MID(K26,1,2)), "No", "Yes"))))</f>
        <v>Yes</v>
      </c>
    </row>
    <row r="27" spans="1:12" x14ac:dyDescent="0.2">
      <c r="A27" s="2" t="s">
        <v>1126</v>
      </c>
      <c r="B27" s="47" t="s">
        <v>217</v>
      </c>
      <c r="C27" s="14">
        <v>4530.9491392999998</v>
      </c>
      <c r="D27" s="11" t="str">
        <f t="shared" si="8"/>
        <v>N/A</v>
      </c>
      <c r="E27" s="14">
        <v>4755.1923869000002</v>
      </c>
      <c r="F27" s="11" t="str">
        <f t="shared" si="9"/>
        <v>N/A</v>
      </c>
      <c r="G27" s="14">
        <v>4650.3209956000001</v>
      </c>
      <c r="H27" s="11" t="str">
        <f t="shared" si="10"/>
        <v>N/A</v>
      </c>
      <c r="I27" s="12">
        <v>4.9489999999999998</v>
      </c>
      <c r="J27" s="12">
        <v>-2.21</v>
      </c>
      <c r="K27" s="47" t="s">
        <v>732</v>
      </c>
      <c r="L27" s="9" t="str">
        <f>IF(J27="Div by 0", "N/A", IF(OR(J27="N/A",K27="N/A"),"N/A", IF(J27&gt;VALUE(MID(K27,1,2)), "No", IF(J27&lt;-1*VALUE(MID(K27,1,2)), "No", "Yes"))))</f>
        <v>Yes</v>
      </c>
    </row>
    <row r="28" spans="1:12" x14ac:dyDescent="0.2">
      <c r="A28" s="60" t="s">
        <v>1127</v>
      </c>
      <c r="B28" s="47" t="s">
        <v>217</v>
      </c>
      <c r="C28" s="14">
        <v>12266.883997999999</v>
      </c>
      <c r="D28" s="11" t="str">
        <f t="shared" si="8"/>
        <v>N/A</v>
      </c>
      <c r="E28" s="14">
        <v>13591.165873</v>
      </c>
      <c r="F28" s="11" t="str">
        <f t="shared" si="9"/>
        <v>N/A</v>
      </c>
      <c r="G28" s="14">
        <v>12960.776055</v>
      </c>
      <c r="H28" s="11" t="str">
        <f t="shared" si="10"/>
        <v>N/A</v>
      </c>
      <c r="I28" s="12">
        <v>10.8</v>
      </c>
      <c r="J28" s="12">
        <v>-4.6399999999999997</v>
      </c>
      <c r="K28" s="47" t="s">
        <v>732</v>
      </c>
      <c r="L28" s="9" t="str">
        <f>IF(J28="Div by 0", "N/A", IF(K28="N/A","N/A", IF(J28&gt;VALUE(MID(K28,1,2)), "No", IF(J28&lt;-1*VALUE(MID(K28,1,2)), "No", "Yes"))))</f>
        <v>Yes</v>
      </c>
    </row>
    <row r="29" spans="1:12" x14ac:dyDescent="0.2">
      <c r="A29" s="2" t="s">
        <v>1128</v>
      </c>
      <c r="B29" s="47" t="s">
        <v>217</v>
      </c>
      <c r="C29" s="14">
        <v>13542.594225999999</v>
      </c>
      <c r="D29" s="11" t="str">
        <f t="shared" si="8"/>
        <v>N/A</v>
      </c>
      <c r="E29" s="14">
        <v>14850.290999000001</v>
      </c>
      <c r="F29" s="11" t="str">
        <f t="shared" si="9"/>
        <v>N/A</v>
      </c>
      <c r="G29" s="14">
        <v>14520.416431</v>
      </c>
      <c r="H29" s="11" t="str">
        <f t="shared" si="10"/>
        <v>N/A</v>
      </c>
      <c r="I29" s="12">
        <v>9.6560000000000006</v>
      </c>
      <c r="J29" s="12">
        <v>-2.2200000000000002</v>
      </c>
      <c r="K29" s="47" t="s">
        <v>732</v>
      </c>
      <c r="L29" s="9" t="str">
        <f>IF(J29="Div by 0", "N/A", IF(K29="N/A","N/A", IF(J29&gt;VALUE(MID(K29,1,2)), "No", IF(J29&lt;-1*VALUE(MID(K29,1,2)), "No", "Yes"))))</f>
        <v>Yes</v>
      </c>
    </row>
    <row r="30" spans="1:12" x14ac:dyDescent="0.2">
      <c r="A30" s="2" t="s">
        <v>1129</v>
      </c>
      <c r="B30" s="47" t="s">
        <v>217</v>
      </c>
      <c r="C30" s="14">
        <v>11159.008148999999</v>
      </c>
      <c r="D30" s="11" t="str">
        <f t="shared" si="8"/>
        <v>N/A</v>
      </c>
      <c r="E30" s="14">
        <v>12690.173962000001</v>
      </c>
      <c r="F30" s="11" t="str">
        <f t="shared" si="9"/>
        <v>N/A</v>
      </c>
      <c r="G30" s="14">
        <v>11700.945766999999</v>
      </c>
      <c r="H30" s="11" t="str">
        <f t="shared" si="10"/>
        <v>N/A</v>
      </c>
      <c r="I30" s="12">
        <v>13.72</v>
      </c>
      <c r="J30" s="12">
        <v>-7.8</v>
      </c>
      <c r="K30" s="47" t="s">
        <v>732</v>
      </c>
      <c r="L30" s="9" t="str">
        <f>IF(J30="Div by 0", "N/A", IF(K30="N/A","N/A", IF(J30&gt;VALUE(MID(K30,1,2)), "No", IF(J30&lt;-1*VALUE(MID(K30,1,2)), "No", "Yes"))))</f>
        <v>Yes</v>
      </c>
    </row>
    <row r="31" spans="1:12" x14ac:dyDescent="0.2">
      <c r="A31" s="2" t="s">
        <v>1130</v>
      </c>
      <c r="B31" s="47" t="s">
        <v>217</v>
      </c>
      <c r="C31" s="14">
        <v>11905.818071</v>
      </c>
      <c r="D31" s="11" t="str">
        <f t="shared" si="8"/>
        <v>N/A</v>
      </c>
      <c r="E31" s="14">
        <v>13185.200319</v>
      </c>
      <c r="F31" s="11" t="str">
        <f t="shared" si="9"/>
        <v>N/A</v>
      </c>
      <c r="G31" s="14">
        <v>12783.704455999999</v>
      </c>
      <c r="H31" s="11" t="str">
        <f t="shared" si="10"/>
        <v>N/A</v>
      </c>
      <c r="I31" s="12">
        <v>10.75</v>
      </c>
      <c r="J31" s="12">
        <v>-3.05</v>
      </c>
      <c r="K31" s="47" t="s">
        <v>732</v>
      </c>
      <c r="L31" s="9" t="str">
        <f>IF(J31="Div by 0", "N/A", IF(OR(J31="N/A",K31="N/A"),"N/A", IF(J31&gt;VALUE(MID(K31,1,2)), "No", IF(J31&lt;-1*VALUE(MID(K31,1,2)), "No", "Yes"))))</f>
        <v>Yes</v>
      </c>
    </row>
    <row r="32" spans="1:12" x14ac:dyDescent="0.2">
      <c r="A32" s="2" t="s">
        <v>1131</v>
      </c>
      <c r="B32" s="47" t="s">
        <v>217</v>
      </c>
      <c r="C32" s="14">
        <v>12876.147967999999</v>
      </c>
      <c r="D32" s="11" t="str">
        <f t="shared" si="8"/>
        <v>N/A</v>
      </c>
      <c r="E32" s="14">
        <v>14267.075315</v>
      </c>
      <c r="F32" s="11" t="str">
        <f t="shared" si="9"/>
        <v>N/A</v>
      </c>
      <c r="G32" s="14">
        <v>13252.364118</v>
      </c>
      <c r="H32" s="11" t="str">
        <f t="shared" si="10"/>
        <v>N/A</v>
      </c>
      <c r="I32" s="12">
        <v>10.8</v>
      </c>
      <c r="J32" s="12">
        <v>-7.11</v>
      </c>
      <c r="K32" s="47" t="s">
        <v>732</v>
      </c>
      <c r="L32" s="9" t="str">
        <f>IF(J32="Div by 0", "N/A", IF(OR(J32="N/A",K32="N/A"),"N/A", IF(J32&gt;VALUE(MID(K32,1,2)), "No", IF(J32&lt;-1*VALUE(MID(K32,1,2)), "No", "Yes"))))</f>
        <v>Yes</v>
      </c>
    </row>
    <row r="33" spans="1:12" x14ac:dyDescent="0.2">
      <c r="A33" s="2" t="s">
        <v>1731</v>
      </c>
      <c r="B33" s="47" t="s">
        <v>217</v>
      </c>
      <c r="C33" s="14">
        <v>3134.9670833999999</v>
      </c>
      <c r="D33" s="11" t="str">
        <f t="shared" si="8"/>
        <v>N/A</v>
      </c>
      <c r="E33" s="14">
        <v>3486.6682584999999</v>
      </c>
      <c r="F33" s="11" t="str">
        <f t="shared" si="9"/>
        <v>N/A</v>
      </c>
      <c r="G33" s="14">
        <v>2337.8622866000001</v>
      </c>
      <c r="H33" s="11" t="str">
        <f t="shared" si="10"/>
        <v>N/A</v>
      </c>
      <c r="I33" s="12">
        <v>11.22</v>
      </c>
      <c r="J33" s="12">
        <v>-32.9</v>
      </c>
      <c r="K33" s="47" t="s">
        <v>732</v>
      </c>
      <c r="L33" s="9" t="str">
        <f t="shared" ref="L33:L45" si="12">IF(J33="Div by 0", "N/A", IF(K33="N/A","N/A", IF(J33&gt;VALUE(MID(K33,1,2)), "No", IF(J33&lt;-1*VALUE(MID(K33,1,2)), "No", "Yes"))))</f>
        <v>No</v>
      </c>
    </row>
    <row r="34" spans="1:12" x14ac:dyDescent="0.2">
      <c r="A34" s="2" t="s">
        <v>1732</v>
      </c>
      <c r="B34" s="47" t="s">
        <v>217</v>
      </c>
      <c r="C34" s="14">
        <v>816.51954339999998</v>
      </c>
      <c r="D34" s="11" t="str">
        <f t="shared" si="8"/>
        <v>N/A</v>
      </c>
      <c r="E34" s="14">
        <v>1895.5648186000001</v>
      </c>
      <c r="F34" s="11" t="str">
        <f t="shared" si="9"/>
        <v>N/A</v>
      </c>
      <c r="G34" s="14">
        <v>1561.3718329000001</v>
      </c>
      <c r="H34" s="11" t="str">
        <f t="shared" si="10"/>
        <v>N/A</v>
      </c>
      <c r="I34" s="12">
        <v>132.19999999999999</v>
      </c>
      <c r="J34" s="12">
        <v>-17.600000000000001</v>
      </c>
      <c r="K34" s="47" t="s">
        <v>732</v>
      </c>
      <c r="L34" s="9" t="str">
        <f t="shared" si="12"/>
        <v>Yes</v>
      </c>
    </row>
    <row r="35" spans="1:12" x14ac:dyDescent="0.2">
      <c r="A35" s="2" t="s">
        <v>1733</v>
      </c>
      <c r="B35" s="47" t="s">
        <v>217</v>
      </c>
      <c r="C35" s="14">
        <v>17492.549161999999</v>
      </c>
      <c r="D35" s="11" t="str">
        <f t="shared" si="8"/>
        <v>N/A</v>
      </c>
      <c r="E35" s="14">
        <v>19591.565854</v>
      </c>
      <c r="F35" s="11" t="str">
        <f t="shared" si="9"/>
        <v>N/A</v>
      </c>
      <c r="G35" s="14">
        <v>18424.298417999998</v>
      </c>
      <c r="H35" s="11" t="str">
        <f t="shared" si="10"/>
        <v>N/A</v>
      </c>
      <c r="I35" s="12">
        <v>12</v>
      </c>
      <c r="J35" s="12">
        <v>-5.96</v>
      </c>
      <c r="K35" s="47" t="s">
        <v>732</v>
      </c>
      <c r="L35" s="9" t="str">
        <f t="shared" si="12"/>
        <v>Yes</v>
      </c>
    </row>
    <row r="36" spans="1:12" x14ac:dyDescent="0.2">
      <c r="A36" s="2" t="s">
        <v>1734</v>
      </c>
      <c r="B36" s="47" t="s">
        <v>217</v>
      </c>
      <c r="C36" s="14">
        <v>358.63970588000001</v>
      </c>
      <c r="D36" s="11" t="str">
        <f t="shared" si="8"/>
        <v>N/A</v>
      </c>
      <c r="E36" s="14">
        <v>1628.4922397</v>
      </c>
      <c r="F36" s="11" t="str">
        <f t="shared" si="9"/>
        <v>N/A</v>
      </c>
      <c r="G36" s="14">
        <v>1345.4501071</v>
      </c>
      <c r="H36" s="11" t="str">
        <f t="shared" si="10"/>
        <v>N/A</v>
      </c>
      <c r="I36" s="12">
        <v>354.1</v>
      </c>
      <c r="J36" s="12">
        <v>-17.399999999999999</v>
      </c>
      <c r="K36" s="47" t="s">
        <v>732</v>
      </c>
      <c r="L36" s="9" t="str">
        <f t="shared" si="12"/>
        <v>Yes</v>
      </c>
    </row>
    <row r="37" spans="1:12" x14ac:dyDescent="0.2">
      <c r="A37" s="2" t="s">
        <v>1735</v>
      </c>
      <c r="B37" s="47" t="s">
        <v>217</v>
      </c>
      <c r="C37" s="14">
        <v>26542.597153999999</v>
      </c>
      <c r="D37" s="11" t="str">
        <f t="shared" si="8"/>
        <v>N/A</v>
      </c>
      <c r="E37" s="14">
        <v>31990.010848999998</v>
      </c>
      <c r="F37" s="11" t="str">
        <f t="shared" si="9"/>
        <v>N/A</v>
      </c>
      <c r="G37" s="14">
        <v>31126.303741</v>
      </c>
      <c r="H37" s="11" t="str">
        <f t="shared" si="10"/>
        <v>N/A</v>
      </c>
      <c r="I37" s="12">
        <v>20.52</v>
      </c>
      <c r="J37" s="12">
        <v>-2.7</v>
      </c>
      <c r="K37" s="47" t="s">
        <v>732</v>
      </c>
      <c r="L37" s="9" t="str">
        <f t="shared" si="12"/>
        <v>Yes</v>
      </c>
    </row>
    <row r="38" spans="1:12" x14ac:dyDescent="0.2">
      <c r="A38" s="2" t="s">
        <v>1736</v>
      </c>
      <c r="B38" s="47" t="s">
        <v>217</v>
      </c>
      <c r="C38" s="14" t="s">
        <v>1743</v>
      </c>
      <c r="D38" s="11" t="str">
        <f t="shared" si="8"/>
        <v>N/A</v>
      </c>
      <c r="E38" s="14">
        <v>60</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43.290322580999998</v>
      </c>
      <c r="D39" s="11" t="str">
        <f t="shared" si="8"/>
        <v>N/A</v>
      </c>
      <c r="E39" s="14">
        <v>144.1165799</v>
      </c>
      <c r="F39" s="11" t="str">
        <f t="shared" si="9"/>
        <v>N/A</v>
      </c>
      <c r="G39" s="14">
        <v>152.79260477</v>
      </c>
      <c r="H39" s="11" t="str">
        <f t="shared" si="10"/>
        <v>N/A</v>
      </c>
      <c r="I39" s="12">
        <v>232.9</v>
      </c>
      <c r="J39" s="12">
        <v>6.02</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20163.394842999998</v>
      </c>
      <c r="D41" s="11" t="str">
        <f t="shared" si="8"/>
        <v>N/A</v>
      </c>
      <c r="E41" s="14">
        <v>22473.073762</v>
      </c>
      <c r="F41" s="11" t="str">
        <f t="shared" si="9"/>
        <v>N/A</v>
      </c>
      <c r="G41" s="14">
        <v>22418.014411</v>
      </c>
      <c r="H41" s="11" t="str">
        <f t="shared" si="10"/>
        <v>N/A</v>
      </c>
      <c r="I41" s="12">
        <v>11.45</v>
      </c>
      <c r="J41" s="12">
        <v>-0.245</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18227.841414999999</v>
      </c>
      <c r="D44" s="11" t="str">
        <f t="shared" si="8"/>
        <v>N/A</v>
      </c>
      <c r="E44" s="14">
        <v>20189.272279000001</v>
      </c>
      <c r="F44" s="11" t="str">
        <f t="shared" si="9"/>
        <v>N/A</v>
      </c>
      <c r="G44" s="14">
        <v>19220.288097000001</v>
      </c>
      <c r="H44" s="11" t="str">
        <f t="shared" si="10"/>
        <v>N/A</v>
      </c>
      <c r="I44" s="12">
        <v>10.76</v>
      </c>
      <c r="J44" s="12">
        <v>-4.8</v>
      </c>
      <c r="K44" s="47" t="s">
        <v>732</v>
      </c>
      <c r="L44" s="9" t="str">
        <f t="shared" si="12"/>
        <v>Yes</v>
      </c>
    </row>
    <row r="45" spans="1:12" ht="25.5" x14ac:dyDescent="0.2">
      <c r="A45" s="2" t="s">
        <v>1133</v>
      </c>
      <c r="B45" s="47" t="s">
        <v>217</v>
      </c>
      <c r="C45" s="14">
        <v>578.11773526000002</v>
      </c>
      <c r="D45" s="11" t="str">
        <f t="shared" si="8"/>
        <v>N/A</v>
      </c>
      <c r="E45" s="14">
        <v>1622.0096536000001</v>
      </c>
      <c r="F45" s="11" t="str">
        <f t="shared" si="9"/>
        <v>N/A</v>
      </c>
      <c r="G45" s="14">
        <v>1352.9378028000001</v>
      </c>
      <c r="H45" s="11" t="str">
        <f t="shared" si="10"/>
        <v>N/A</v>
      </c>
      <c r="I45" s="12">
        <v>180.6</v>
      </c>
      <c r="J45" s="12">
        <v>-16.600000000000001</v>
      </c>
      <c r="K45" s="47" t="s">
        <v>732</v>
      </c>
      <c r="L45" s="9" t="str">
        <f t="shared" si="12"/>
        <v>Yes</v>
      </c>
    </row>
    <row r="46" spans="1:12" x14ac:dyDescent="0.2">
      <c r="A46" s="2" t="s">
        <v>1134</v>
      </c>
      <c r="B46" s="34" t="s">
        <v>217</v>
      </c>
      <c r="C46" s="46">
        <v>39255.936163999999</v>
      </c>
      <c r="D46" s="43" t="str">
        <f t="shared" si="8"/>
        <v>N/A</v>
      </c>
      <c r="E46" s="46">
        <v>41722.640996000002</v>
      </c>
      <c r="F46" s="43" t="str">
        <f t="shared" si="9"/>
        <v>N/A</v>
      </c>
      <c r="G46" s="46">
        <v>41717.586553000001</v>
      </c>
      <c r="H46" s="43" t="str">
        <f t="shared" si="10"/>
        <v>N/A</v>
      </c>
      <c r="I46" s="12">
        <v>6.2839999999999998</v>
      </c>
      <c r="J46" s="12">
        <v>-1.2E-2</v>
      </c>
      <c r="K46" s="44" t="s">
        <v>732</v>
      </c>
      <c r="L46" s="9" t="str">
        <f>IF(J46="Div by 0", "N/A", IF(K46="N/A","N/A", IF(J46&gt;VALUE(MID(K46,1,2)), "No", IF(J46&lt;-1*VALUE(MID(K46,1,2)), "No", "Yes"))))</f>
        <v>Yes</v>
      </c>
    </row>
    <row r="47" spans="1:12" x14ac:dyDescent="0.2">
      <c r="A47" s="61" t="s">
        <v>1135</v>
      </c>
      <c r="B47" s="34" t="s">
        <v>217</v>
      </c>
      <c r="C47" s="46">
        <v>39059.131759000004</v>
      </c>
      <c r="D47" s="43" t="str">
        <f t="shared" si="8"/>
        <v>N/A</v>
      </c>
      <c r="E47" s="46">
        <v>41492.449556</v>
      </c>
      <c r="F47" s="43" t="str">
        <f t="shared" si="9"/>
        <v>N/A</v>
      </c>
      <c r="G47" s="46">
        <v>42490.408121</v>
      </c>
      <c r="H47" s="43" t="str">
        <f t="shared" si="10"/>
        <v>N/A</v>
      </c>
      <c r="I47" s="12">
        <v>6.23</v>
      </c>
      <c r="J47" s="12">
        <v>2.4049999999999998</v>
      </c>
      <c r="K47" s="44" t="s">
        <v>732</v>
      </c>
      <c r="L47" s="9" t="str">
        <f>IF(J47="Div by 0", "N/A", IF(K47="N/A","N/A", IF(J47&gt;VALUE(MID(K47,1,2)), "No", IF(J47&lt;-1*VALUE(MID(K47,1,2)), "No", "Yes"))))</f>
        <v>Yes</v>
      </c>
    </row>
    <row r="48" spans="1:12" ht="25.5" x14ac:dyDescent="0.2">
      <c r="A48" s="2" t="s">
        <v>1136</v>
      </c>
      <c r="B48" s="34" t="s">
        <v>217</v>
      </c>
      <c r="C48" s="46">
        <v>50656.538194000001</v>
      </c>
      <c r="D48" s="43" t="str">
        <f t="shared" si="8"/>
        <v>N/A</v>
      </c>
      <c r="E48" s="46">
        <v>50432.3367</v>
      </c>
      <c r="F48" s="43" t="str">
        <f t="shared" si="9"/>
        <v>N/A</v>
      </c>
      <c r="G48" s="46">
        <v>51930.470562000002</v>
      </c>
      <c r="H48" s="43" t="str">
        <f t="shared" si="10"/>
        <v>N/A</v>
      </c>
      <c r="I48" s="12">
        <v>-0.443</v>
      </c>
      <c r="J48" s="12">
        <v>2.9710000000000001</v>
      </c>
      <c r="K48" s="44" t="s">
        <v>732</v>
      </c>
      <c r="L48" s="9" t="str">
        <f>IF(J48="Div by 0", "N/A", IF(K48="N/A","N/A", IF(J48&gt;VALUE(MID(K48,1,2)), "No", IF(J48&lt;-1*VALUE(MID(K48,1,2)), "No", "Yes"))))</f>
        <v>Yes</v>
      </c>
    </row>
    <row r="49" spans="1:12" x14ac:dyDescent="0.2">
      <c r="A49" s="6" t="s">
        <v>1137</v>
      </c>
      <c r="B49" s="34" t="s">
        <v>217</v>
      </c>
      <c r="C49" s="46">
        <v>41446.972442999999</v>
      </c>
      <c r="D49" s="43" t="str">
        <f t="shared" si="8"/>
        <v>N/A</v>
      </c>
      <c r="E49" s="46">
        <v>41543.581212999998</v>
      </c>
      <c r="F49" s="43" t="str">
        <f t="shared" si="9"/>
        <v>N/A</v>
      </c>
      <c r="G49" s="46">
        <v>41707.674360999998</v>
      </c>
      <c r="H49" s="43" t="str">
        <f t="shared" si="10"/>
        <v>N/A</v>
      </c>
      <c r="I49" s="12">
        <v>0.2331</v>
      </c>
      <c r="J49" s="12">
        <v>0.39500000000000002</v>
      </c>
      <c r="K49" s="44" t="s">
        <v>732</v>
      </c>
      <c r="L49" s="9" t="str">
        <f t="shared" ref="L49:L59" si="13">IF(J49="Div by 0", "N/A", IF(K49="N/A","N/A", IF(J49&gt;VALUE(MID(K49,1,2)), "No", IF(J49&lt;-1*VALUE(MID(K49,1,2)), "No", "Yes"))))</f>
        <v>Yes</v>
      </c>
    </row>
    <row r="50" spans="1:12" ht="25.5" x14ac:dyDescent="0.2">
      <c r="A50" s="2" t="s">
        <v>1138</v>
      </c>
      <c r="B50" s="34" t="s">
        <v>217</v>
      </c>
      <c r="C50" s="46">
        <v>28599.351996000001</v>
      </c>
      <c r="D50" s="43" t="str">
        <f t="shared" si="8"/>
        <v>N/A</v>
      </c>
      <c r="E50" s="46">
        <v>31694.321351999999</v>
      </c>
      <c r="F50" s="43" t="str">
        <f t="shared" si="9"/>
        <v>N/A</v>
      </c>
      <c r="G50" s="46">
        <v>36709.826687000001</v>
      </c>
      <c r="H50" s="43" t="str">
        <f t="shared" si="10"/>
        <v>N/A</v>
      </c>
      <c r="I50" s="12">
        <v>10.82</v>
      </c>
      <c r="J50" s="12">
        <v>15.82</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49955.482014000001</v>
      </c>
      <c r="D53" s="43" t="str">
        <f t="shared" si="14"/>
        <v>N/A</v>
      </c>
      <c r="E53" s="46">
        <v>54215.006711000002</v>
      </c>
      <c r="F53" s="43" t="str">
        <f t="shared" si="15"/>
        <v>N/A</v>
      </c>
      <c r="G53" s="46">
        <v>55120.520270000001</v>
      </c>
      <c r="H53" s="43" t="str">
        <f t="shared" si="16"/>
        <v>N/A</v>
      </c>
      <c r="I53" s="12">
        <v>8.5269999999999992</v>
      </c>
      <c r="J53" s="12">
        <v>1.67</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51230.933820999999</v>
      </c>
      <c r="D55" s="43" t="str">
        <f t="shared" si="14"/>
        <v>N/A</v>
      </c>
      <c r="E55" s="46">
        <v>50795.721598999997</v>
      </c>
      <c r="F55" s="43" t="str">
        <f t="shared" si="15"/>
        <v>N/A</v>
      </c>
      <c r="G55" s="46">
        <v>45517.295092</v>
      </c>
      <c r="H55" s="43" t="str">
        <f t="shared" si="16"/>
        <v>N/A</v>
      </c>
      <c r="I55" s="12">
        <v>-0.85</v>
      </c>
      <c r="J55" s="12">
        <v>-10.4</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v>50422.189839999999</v>
      </c>
      <c r="D58" s="43" t="str">
        <f t="shared" si="14"/>
        <v>N/A</v>
      </c>
      <c r="E58" s="46">
        <v>52773.656330999998</v>
      </c>
      <c r="F58" s="43" t="str">
        <f t="shared" si="15"/>
        <v>N/A</v>
      </c>
      <c r="G58" s="46">
        <v>47463.342920000003</v>
      </c>
      <c r="H58" s="43" t="str">
        <f t="shared" si="16"/>
        <v>N/A</v>
      </c>
      <c r="I58" s="12">
        <v>4.6639999999999997</v>
      </c>
      <c r="J58" s="12">
        <v>-10.1</v>
      </c>
      <c r="K58" s="44" t="s">
        <v>732</v>
      </c>
      <c r="L58" s="9" t="str">
        <f t="shared" si="13"/>
        <v>Yes</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632424273</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131914590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4612386</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477461563</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18435734</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29556.374642999999</v>
      </c>
      <c r="D71" s="43" t="str">
        <f t="shared" si="14"/>
        <v>N/A</v>
      </c>
      <c r="E71" s="46">
        <v>27646.059559000001</v>
      </c>
      <c r="F71" s="43" t="str">
        <f t="shared" si="15"/>
        <v>N/A</v>
      </c>
      <c r="G71" s="46">
        <v>27860.100132</v>
      </c>
      <c r="H71" s="43" t="str">
        <f t="shared" si="16"/>
        <v>N/A</v>
      </c>
      <c r="I71" s="12">
        <v>-6.46</v>
      </c>
      <c r="J71" s="12">
        <v>0.7742</v>
      </c>
      <c r="K71" s="44" t="s">
        <v>732</v>
      </c>
      <c r="L71" s="9" t="str">
        <f t="shared" ref="L71:L81" si="18">IF(J71="Div by 0", "N/A", IF(K71="N/A","N/A", IF(J71&gt;VALUE(MID(K71,1,2)), "No", IF(J71&lt;-1*VALUE(MID(K71,1,2)), "No", "Yes"))))</f>
        <v>Yes</v>
      </c>
    </row>
    <row r="72" spans="1:12" ht="25.5" x14ac:dyDescent="0.2">
      <c r="A72" s="2" t="s">
        <v>1159</v>
      </c>
      <c r="B72" s="34" t="s">
        <v>217</v>
      </c>
      <c r="C72" s="46">
        <v>8874.5498463999993</v>
      </c>
      <c r="D72" s="43" t="str">
        <f t="shared" si="14"/>
        <v>N/A</v>
      </c>
      <c r="E72" s="46">
        <v>9593.1282188999994</v>
      </c>
      <c r="F72" s="43" t="str">
        <f t="shared" si="15"/>
        <v>N/A</v>
      </c>
      <c r="G72" s="46">
        <v>13086.764880999999</v>
      </c>
      <c r="H72" s="43" t="str">
        <f t="shared" si="16"/>
        <v>N/A</v>
      </c>
      <c r="I72" s="12">
        <v>8.0969999999999995</v>
      </c>
      <c r="J72" s="12">
        <v>36.42</v>
      </c>
      <c r="K72" s="44" t="s">
        <v>732</v>
      </c>
      <c r="L72" s="9" t="str">
        <f t="shared" si="18"/>
        <v>No</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26896.791367000002</v>
      </c>
      <c r="D75" s="43" t="str">
        <f t="shared" si="14"/>
        <v>N/A</v>
      </c>
      <c r="E75" s="46">
        <v>28814.651007</v>
      </c>
      <c r="F75" s="43" t="str">
        <f t="shared" si="15"/>
        <v>N/A</v>
      </c>
      <c r="G75" s="46">
        <v>31164.770270000001</v>
      </c>
      <c r="H75" s="43" t="str">
        <f t="shared" si="16"/>
        <v>N/A</v>
      </c>
      <c r="I75" s="12">
        <v>7.13</v>
      </c>
      <c r="J75" s="12">
        <v>8.1560000000000006</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45513.852718000002</v>
      </c>
      <c r="D77" s="43" t="str">
        <f t="shared" si="14"/>
        <v>N/A</v>
      </c>
      <c r="E77" s="46">
        <v>44939.603900000002</v>
      </c>
      <c r="F77" s="43" t="str">
        <f t="shared" si="15"/>
        <v>N/A</v>
      </c>
      <c r="G77" s="46">
        <v>39722.259816999998</v>
      </c>
      <c r="H77" s="43" t="str">
        <f t="shared" si="16"/>
        <v>N/A</v>
      </c>
      <c r="I77" s="12">
        <v>-1.26</v>
      </c>
      <c r="J77" s="12">
        <v>-11.6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v>44174.013369</v>
      </c>
      <c r="D80" s="43" t="str">
        <f t="shared" si="14"/>
        <v>N/A</v>
      </c>
      <c r="E80" s="46">
        <v>46996.896640999999</v>
      </c>
      <c r="F80" s="43" t="str">
        <f t="shared" si="15"/>
        <v>N/A</v>
      </c>
      <c r="G80" s="46">
        <v>40787.022124000003</v>
      </c>
      <c r="H80" s="43" t="str">
        <f t="shared" si="16"/>
        <v>N/A</v>
      </c>
      <c r="I80" s="12">
        <v>6.39</v>
      </c>
      <c r="J80" s="12">
        <v>-13.2</v>
      </c>
      <c r="K80" s="44" t="s">
        <v>732</v>
      </c>
      <c r="L80" s="9" t="str">
        <f t="shared" si="18"/>
        <v>Yes</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643848081</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23528</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27365.185354000001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10066225</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10093</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997.34717131000002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432594666</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8230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52563.142892000003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2880179</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1167</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2468.0197087000001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46779168</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8165</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5729.2306184999998</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5825303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3972</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1466.5918933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72349930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6828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10596.064732999999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25694145</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4820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5330.7354771999999</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25460568</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5859</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4345.5483870999997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3266496</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1468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2225.133515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5173816</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578</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8951.2387543000004</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6825659</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5694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1198.7458727999999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3473125</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2373</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1463.6009271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103066</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928.52252252000005</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3355735</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1233</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2721.6017843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5332303800</v>
      </c>
      <c r="F139" s="11" t="str">
        <f t="shared" si="24"/>
        <v>N/A</v>
      </c>
      <c r="G139" s="14">
        <v>5433081264</v>
      </c>
      <c r="H139" s="11" t="str">
        <f t="shared" si="25"/>
        <v>N/A</v>
      </c>
      <c r="I139" s="12" t="s">
        <v>217</v>
      </c>
      <c r="J139" s="12">
        <v>1.89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5112.3745589</v>
      </c>
      <c r="F140" s="11" t="str">
        <f t="shared" si="24"/>
        <v>N/A</v>
      </c>
      <c r="G140" s="14">
        <v>4987.7637415999998</v>
      </c>
      <c r="H140" s="11" t="str">
        <f t="shared" si="25"/>
        <v>N/A</v>
      </c>
      <c r="I140" s="12" t="s">
        <v>217</v>
      </c>
      <c r="J140" s="12">
        <v>-2.44</v>
      </c>
      <c r="K140" s="14" t="s">
        <v>217</v>
      </c>
      <c r="L140" s="9" t="str">
        <f t="shared" si="26"/>
        <v>N/A</v>
      </c>
    </row>
    <row r="141" spans="1:12" x14ac:dyDescent="0.2">
      <c r="A141" s="57" t="s">
        <v>406</v>
      </c>
      <c r="B141" s="14" t="s">
        <v>217</v>
      </c>
      <c r="C141" s="14">
        <v>5560351</v>
      </c>
      <c r="D141" s="11" t="str">
        <f t="shared" si="23"/>
        <v>N/A</v>
      </c>
      <c r="E141" s="14">
        <v>0</v>
      </c>
      <c r="F141" s="11" t="str">
        <f t="shared" si="24"/>
        <v>N/A</v>
      </c>
      <c r="G141" s="14">
        <v>0</v>
      </c>
      <c r="H141" s="11" t="str">
        <f t="shared" si="25"/>
        <v>N/A</v>
      </c>
      <c r="I141" s="12">
        <v>-100</v>
      </c>
      <c r="J141" s="12" t="s">
        <v>1743</v>
      </c>
      <c r="K141" s="14" t="s">
        <v>217</v>
      </c>
      <c r="L141" s="9" t="str">
        <f t="shared" si="26"/>
        <v>N/A</v>
      </c>
    </row>
    <row r="142" spans="1:12" x14ac:dyDescent="0.2">
      <c r="A142" s="57" t="s">
        <v>1206</v>
      </c>
      <c r="B142" s="14" t="s">
        <v>217</v>
      </c>
      <c r="C142" s="14">
        <v>961.33316044000003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10626927</v>
      </c>
      <c r="D143" s="11" t="str">
        <f t="shared" si="23"/>
        <v>N/A</v>
      </c>
      <c r="E143" s="14">
        <v>24450671</v>
      </c>
      <c r="F143" s="11" t="str">
        <f t="shared" si="24"/>
        <v>N/A</v>
      </c>
      <c r="G143" s="14">
        <v>22864447</v>
      </c>
      <c r="H143" s="11" t="str">
        <f t="shared" si="25"/>
        <v>N/A</v>
      </c>
      <c r="I143" s="12">
        <v>130.1</v>
      </c>
      <c r="J143" s="12">
        <v>-6.49</v>
      </c>
      <c r="K143" s="14" t="s">
        <v>217</v>
      </c>
      <c r="L143" s="9" t="str">
        <f t="shared" si="26"/>
        <v>N/A</v>
      </c>
    </row>
    <row r="144" spans="1:12" ht="25.5" x14ac:dyDescent="0.2">
      <c r="A144" s="57" t="s">
        <v>1207</v>
      </c>
      <c r="B144" s="14" t="s">
        <v>217</v>
      </c>
      <c r="C144" s="14">
        <v>254.79349285999999</v>
      </c>
      <c r="D144" s="11" t="str">
        <f t="shared" si="23"/>
        <v>N/A</v>
      </c>
      <c r="E144" s="14">
        <v>583.18635214000005</v>
      </c>
      <c r="F144" s="11" t="str">
        <f t="shared" si="24"/>
        <v>N/A</v>
      </c>
      <c r="G144" s="14">
        <v>526.23643812</v>
      </c>
      <c r="H144" s="11" t="str">
        <f t="shared" si="25"/>
        <v>N/A</v>
      </c>
      <c r="I144" s="12">
        <v>128.9</v>
      </c>
      <c r="J144" s="12">
        <v>-9.77</v>
      </c>
      <c r="K144" s="14" t="s">
        <v>217</v>
      </c>
      <c r="L144" s="9" t="str">
        <f t="shared" si="26"/>
        <v>N/A</v>
      </c>
    </row>
    <row r="145" spans="1:13" x14ac:dyDescent="0.2">
      <c r="A145" s="57" t="s">
        <v>408</v>
      </c>
      <c r="B145" s="14" t="s">
        <v>217</v>
      </c>
      <c r="C145" s="14" t="s">
        <v>217</v>
      </c>
      <c r="D145" s="11" t="str">
        <f t="shared" si="23"/>
        <v>N/A</v>
      </c>
      <c r="E145" s="14">
        <v>144217811</v>
      </c>
      <c r="F145" s="11" t="str">
        <f t="shared" si="24"/>
        <v>N/A</v>
      </c>
      <c r="G145" s="14">
        <v>123921303</v>
      </c>
      <c r="H145" s="11" t="str">
        <f t="shared" si="25"/>
        <v>N/A</v>
      </c>
      <c r="I145" s="12" t="s">
        <v>217</v>
      </c>
      <c r="J145" s="12">
        <v>-14.1</v>
      </c>
      <c r="K145" s="14" t="s">
        <v>217</v>
      </c>
      <c r="L145" s="9" t="str">
        <f t="shared" si="26"/>
        <v>N/A</v>
      </c>
    </row>
    <row r="146" spans="1:13" x14ac:dyDescent="0.2">
      <c r="A146" s="57" t="s">
        <v>1208</v>
      </c>
      <c r="B146" s="14" t="s">
        <v>217</v>
      </c>
      <c r="C146" s="14" t="s">
        <v>217</v>
      </c>
      <c r="D146" s="11" t="str">
        <f t="shared" si="23"/>
        <v>N/A</v>
      </c>
      <c r="E146" s="14">
        <v>3455.3947576</v>
      </c>
      <c r="F146" s="11" t="str">
        <f t="shared" si="24"/>
        <v>N/A</v>
      </c>
      <c r="G146" s="14">
        <v>3000.4431611999998</v>
      </c>
      <c r="H146" s="11" t="str">
        <f t="shared" si="25"/>
        <v>N/A</v>
      </c>
      <c r="I146" s="12" t="s">
        <v>217</v>
      </c>
      <c r="J146" s="12">
        <v>-13.2</v>
      </c>
      <c r="K146" s="14" t="s">
        <v>217</v>
      </c>
      <c r="L146" s="9" t="str">
        <f t="shared" si="26"/>
        <v>N/A</v>
      </c>
    </row>
    <row r="147" spans="1:13" x14ac:dyDescent="0.2">
      <c r="A147" s="57" t="s">
        <v>409</v>
      </c>
      <c r="B147" s="14" t="s">
        <v>217</v>
      </c>
      <c r="C147" s="14" t="s">
        <v>217</v>
      </c>
      <c r="D147" s="11" t="str">
        <f t="shared" ref="D147:D160" si="27">IF($B147="N/A","N/A",IF(C147&gt;10,"No",IF(C147&lt;-10,"No","Yes")))</f>
        <v>N/A</v>
      </c>
      <c r="E147" s="14">
        <v>15880389</v>
      </c>
      <c r="F147" s="11" t="str">
        <f t="shared" ref="F147:F160" si="28">IF($B147="N/A","N/A",IF(E147&gt;10,"No",IF(E147&lt;-10,"No","Yes")))</f>
        <v>N/A</v>
      </c>
      <c r="G147" s="14">
        <v>22446576</v>
      </c>
      <c r="H147" s="11" t="str">
        <f t="shared" ref="H147:H160" si="29">IF($B147="N/A","N/A",IF(G147&gt;10,"No",IF(G147&lt;-10,"No","Yes")))</f>
        <v>N/A</v>
      </c>
      <c r="I147" s="12" t="s">
        <v>217</v>
      </c>
      <c r="J147" s="12">
        <v>41.35</v>
      </c>
      <c r="K147" s="14" t="s">
        <v>217</v>
      </c>
      <c r="L147" s="9" t="str">
        <f t="shared" si="26"/>
        <v>N/A</v>
      </c>
    </row>
    <row r="148" spans="1:13" x14ac:dyDescent="0.2">
      <c r="A148" s="57" t="s">
        <v>1209</v>
      </c>
      <c r="B148" s="14" t="s">
        <v>217</v>
      </c>
      <c r="C148" s="14" t="s">
        <v>217</v>
      </c>
      <c r="D148" s="11" t="str">
        <f t="shared" si="27"/>
        <v>N/A</v>
      </c>
      <c r="E148" s="14">
        <v>833.52871089999996</v>
      </c>
      <c r="F148" s="11" t="str">
        <f t="shared" si="28"/>
        <v>N/A</v>
      </c>
      <c r="G148" s="14">
        <v>941.15622642000005</v>
      </c>
      <c r="H148" s="11" t="str">
        <f t="shared" si="29"/>
        <v>N/A</v>
      </c>
      <c r="I148" s="12" t="s">
        <v>217</v>
      </c>
      <c r="J148" s="12">
        <v>12.91</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2491812</v>
      </c>
      <c r="F153" s="11" t="str">
        <f t="shared" si="28"/>
        <v>N/A</v>
      </c>
      <c r="G153" s="14">
        <v>6693665</v>
      </c>
      <c r="H153" s="11" t="str">
        <f t="shared" si="29"/>
        <v>N/A</v>
      </c>
      <c r="I153" s="12" t="s">
        <v>217</v>
      </c>
      <c r="J153" s="12">
        <v>168.6</v>
      </c>
      <c r="K153" s="14" t="s">
        <v>217</v>
      </c>
      <c r="L153" s="9" t="str">
        <f t="shared" si="26"/>
        <v>N/A</v>
      </c>
      <c r="M153" s="63"/>
    </row>
    <row r="154" spans="1:13" x14ac:dyDescent="0.2">
      <c r="A154" s="57" t="s">
        <v>1212</v>
      </c>
      <c r="B154" s="14" t="s">
        <v>217</v>
      </c>
      <c r="C154" s="14" t="s">
        <v>217</v>
      </c>
      <c r="D154" s="11" t="str">
        <f t="shared" si="27"/>
        <v>N/A</v>
      </c>
      <c r="E154" s="14">
        <v>49836.24</v>
      </c>
      <c r="F154" s="11" t="str">
        <f t="shared" si="28"/>
        <v>N/A</v>
      </c>
      <c r="G154" s="14">
        <v>35795</v>
      </c>
      <c r="H154" s="11" t="str">
        <f t="shared" si="29"/>
        <v>N/A</v>
      </c>
      <c r="I154" s="12" t="s">
        <v>217</v>
      </c>
      <c r="J154" s="12">
        <v>-28.2</v>
      </c>
      <c r="K154" s="14" t="s">
        <v>217</v>
      </c>
      <c r="L154" s="9" t="str">
        <f t="shared" si="26"/>
        <v>N/A</v>
      </c>
      <c r="M154" s="64"/>
    </row>
    <row r="155" spans="1:13" x14ac:dyDescent="0.2">
      <c r="A155" s="57" t="s">
        <v>413</v>
      </c>
      <c r="B155" s="14" t="s">
        <v>217</v>
      </c>
      <c r="C155" s="14" t="s">
        <v>217</v>
      </c>
      <c r="D155" s="11" t="str">
        <f t="shared" si="27"/>
        <v>N/A</v>
      </c>
      <c r="E155" s="14">
        <v>13561765</v>
      </c>
      <c r="F155" s="11" t="str">
        <f t="shared" si="28"/>
        <v>N/A</v>
      </c>
      <c r="G155" s="14">
        <v>20948411</v>
      </c>
      <c r="H155" s="11" t="str">
        <f t="shared" si="29"/>
        <v>N/A</v>
      </c>
      <c r="I155" s="12" t="s">
        <v>217</v>
      </c>
      <c r="J155" s="12">
        <v>54.47</v>
      </c>
      <c r="K155" s="14" t="s">
        <v>217</v>
      </c>
      <c r="L155" s="9" t="str">
        <f t="shared" si="26"/>
        <v>N/A</v>
      </c>
    </row>
    <row r="156" spans="1:13" x14ac:dyDescent="0.2">
      <c r="A156" s="57" t="s">
        <v>1213</v>
      </c>
      <c r="B156" s="14" t="s">
        <v>217</v>
      </c>
      <c r="C156" s="14" t="s">
        <v>217</v>
      </c>
      <c r="D156" s="11" t="str">
        <f t="shared" si="27"/>
        <v>N/A</v>
      </c>
      <c r="E156" s="14">
        <v>27015.468127</v>
      </c>
      <c r="F156" s="11" t="str">
        <f t="shared" si="28"/>
        <v>N/A</v>
      </c>
      <c r="G156" s="14">
        <v>29421.925562</v>
      </c>
      <c r="H156" s="11" t="str">
        <f t="shared" si="29"/>
        <v>N/A</v>
      </c>
      <c r="I156" s="12" t="s">
        <v>217</v>
      </c>
      <c r="J156" s="12">
        <v>8.9079999999999995</v>
      </c>
      <c r="K156" s="14" t="s">
        <v>217</v>
      </c>
      <c r="L156" s="9" t="str">
        <f t="shared" si="26"/>
        <v>N/A</v>
      </c>
    </row>
    <row r="157" spans="1:13" x14ac:dyDescent="0.2">
      <c r="A157" s="57" t="s">
        <v>414</v>
      </c>
      <c r="B157" s="14" t="s">
        <v>217</v>
      </c>
      <c r="C157" s="14" t="s">
        <v>217</v>
      </c>
      <c r="D157" s="11" t="str">
        <f t="shared" si="27"/>
        <v>N/A</v>
      </c>
      <c r="E157" s="14">
        <v>153358246</v>
      </c>
      <c r="F157" s="11" t="str">
        <f t="shared" si="28"/>
        <v>N/A</v>
      </c>
      <c r="G157" s="14">
        <v>193380161</v>
      </c>
      <c r="H157" s="11" t="str">
        <f t="shared" si="29"/>
        <v>N/A</v>
      </c>
      <c r="I157" s="12" t="s">
        <v>217</v>
      </c>
      <c r="J157" s="12">
        <v>26.1</v>
      </c>
      <c r="K157" s="14" t="s">
        <v>217</v>
      </c>
      <c r="L157" s="9" t="str">
        <f t="shared" si="26"/>
        <v>N/A</v>
      </c>
    </row>
    <row r="158" spans="1:13" x14ac:dyDescent="0.2">
      <c r="A158" s="57" t="s">
        <v>1214</v>
      </c>
      <c r="B158" s="14" t="s">
        <v>217</v>
      </c>
      <c r="C158" s="14" t="s">
        <v>217</v>
      </c>
      <c r="D158" s="11" t="str">
        <f t="shared" si="27"/>
        <v>N/A</v>
      </c>
      <c r="E158" s="14">
        <v>2545.9989375</v>
      </c>
      <c r="F158" s="11" t="str">
        <f t="shared" si="28"/>
        <v>N/A</v>
      </c>
      <c r="G158" s="14">
        <v>3224.8300869999998</v>
      </c>
      <c r="H158" s="11" t="str">
        <f t="shared" si="29"/>
        <v>N/A</v>
      </c>
      <c r="I158" s="12" t="s">
        <v>217</v>
      </c>
      <c r="J158" s="12">
        <v>26.66</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1427.7886105</v>
      </c>
      <c r="D164" s="130" t="str">
        <f t="shared" ref="D164:D166" si="31">IF($B164="N/A","N/A",IF(C164&gt;10,"No",IF(C164&lt;-10,"No","Yes")))</f>
        <v>N/A</v>
      </c>
      <c r="E164" s="131">
        <v>1444.3215557000001</v>
      </c>
      <c r="F164" s="130" t="str">
        <f t="shared" ref="F164:F166" si="32">IF($B164="N/A","N/A",IF(E164&gt;10,"No",IF(E164&lt;-10,"No","Yes")))</f>
        <v>N/A</v>
      </c>
      <c r="G164" s="131">
        <v>1425.3499690000001</v>
      </c>
      <c r="H164" s="130" t="str">
        <f t="shared" ref="H164:H166" si="33">IF($B164="N/A","N/A",IF(G164&gt;10,"No",IF(G164&lt;-10,"No","Yes")))</f>
        <v>N/A</v>
      </c>
      <c r="I164" s="132">
        <v>1.1579999999999999</v>
      </c>
      <c r="J164" s="132">
        <v>-1.31</v>
      </c>
      <c r="K164" s="133" t="s">
        <v>732</v>
      </c>
      <c r="L164" s="134" t="str">
        <f>IF(J164="Div by 0", "N/A", IF(OR(J164="N/A",K164="N/A"),"N/A", IF(J164&gt;VALUE(MID(K164,1,2)), "No", IF(J164&lt;-1*VALUE(MID(K164,1,2)), "No", "Yes"))))</f>
        <v>Yes</v>
      </c>
      <c r="N164" s="64"/>
    </row>
    <row r="165" spans="1:16" x14ac:dyDescent="0.2">
      <c r="A165" s="57" t="s">
        <v>1217</v>
      </c>
      <c r="B165" s="131" t="s">
        <v>217</v>
      </c>
      <c r="C165" s="131">
        <v>1421.7645692999999</v>
      </c>
      <c r="D165" s="130" t="str">
        <f t="shared" si="31"/>
        <v>N/A</v>
      </c>
      <c r="E165" s="131">
        <v>1439.4142752</v>
      </c>
      <c r="F165" s="130" t="str">
        <f t="shared" si="32"/>
        <v>N/A</v>
      </c>
      <c r="G165" s="131">
        <v>1422.1069639</v>
      </c>
      <c r="H165" s="130" t="str">
        <f t="shared" si="33"/>
        <v>N/A</v>
      </c>
      <c r="I165" s="132">
        <v>1.2410000000000001</v>
      </c>
      <c r="J165" s="132">
        <v>-1.2</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1772.3911482999999</v>
      </c>
      <c r="D166" s="130" t="str">
        <f t="shared" si="31"/>
        <v>N/A</v>
      </c>
      <c r="E166" s="131">
        <v>1712.4632271999999</v>
      </c>
      <c r="F166" s="130" t="str">
        <f t="shared" si="32"/>
        <v>N/A</v>
      </c>
      <c r="G166" s="131">
        <v>1634.4520884999999</v>
      </c>
      <c r="H166" s="130" t="str">
        <f t="shared" si="33"/>
        <v>N/A</v>
      </c>
      <c r="I166" s="132">
        <v>-3.38</v>
      </c>
      <c r="J166" s="132">
        <v>-4.5599999999999996</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1090349</v>
      </c>
      <c r="D6" s="130" t="str">
        <f t="shared" ref="D6:D11" si="0">IF($B6="N/A","N/A",IF(C6&gt;10,"No",IF(C6&lt;-10,"No","Yes")))</f>
        <v>N/A</v>
      </c>
      <c r="E6" s="152">
        <v>1141036</v>
      </c>
      <c r="F6" s="130" t="str">
        <f t="shared" ref="F6:F11" si="1">IF($B6="N/A","N/A",IF(E6&gt;10,"No",IF(E6&lt;-10,"No","Yes")))</f>
        <v>N/A</v>
      </c>
      <c r="G6" s="152">
        <v>1197579</v>
      </c>
      <c r="H6" s="130" t="str">
        <f t="shared" ref="H6:H11" si="2">IF($B6="N/A","N/A",IF(G6&gt;10,"No",IF(G6&lt;-10,"No","Yes")))</f>
        <v>N/A</v>
      </c>
      <c r="I6" s="132">
        <v>4.649</v>
      </c>
      <c r="J6" s="132">
        <v>4.9550000000000001</v>
      </c>
      <c r="K6" s="152" t="s">
        <v>732</v>
      </c>
      <c r="L6" s="134" t="str">
        <f t="shared" ref="L6:L14" si="3">IF(J6="Div by 0", "N/A", IF(K6="N/A","N/A", IF(J6&gt;VALUE(MID(K6,1,2)), "No", IF(J6&lt;-1*VALUE(MID(K6,1,2)), "No", "Yes"))))</f>
        <v>Yes</v>
      </c>
    </row>
    <row r="7" spans="1:12" x14ac:dyDescent="0.2">
      <c r="A7" s="16" t="s">
        <v>100</v>
      </c>
      <c r="B7" s="135" t="s">
        <v>217</v>
      </c>
      <c r="C7" s="152">
        <v>66401</v>
      </c>
      <c r="D7" s="130" t="str">
        <f t="shared" si="0"/>
        <v>N/A</v>
      </c>
      <c r="E7" s="152">
        <v>66498</v>
      </c>
      <c r="F7" s="130" t="str">
        <f t="shared" si="1"/>
        <v>N/A</v>
      </c>
      <c r="G7" s="152">
        <v>71060</v>
      </c>
      <c r="H7" s="130" t="str">
        <f t="shared" si="2"/>
        <v>N/A</v>
      </c>
      <c r="I7" s="132">
        <v>0.14610000000000001</v>
      </c>
      <c r="J7" s="132">
        <v>6.86</v>
      </c>
      <c r="K7" s="135" t="s">
        <v>732</v>
      </c>
      <c r="L7" s="134" t="str">
        <f t="shared" si="3"/>
        <v>Yes</v>
      </c>
    </row>
    <row r="8" spans="1:12" x14ac:dyDescent="0.2">
      <c r="A8" s="16" t="s">
        <v>101</v>
      </c>
      <c r="B8" s="135" t="s">
        <v>217</v>
      </c>
      <c r="C8" s="152">
        <v>135490</v>
      </c>
      <c r="D8" s="130" t="str">
        <f t="shared" si="0"/>
        <v>N/A</v>
      </c>
      <c r="E8" s="152">
        <v>135829</v>
      </c>
      <c r="F8" s="130" t="str">
        <f t="shared" si="1"/>
        <v>N/A</v>
      </c>
      <c r="G8" s="152">
        <v>150641</v>
      </c>
      <c r="H8" s="130" t="str">
        <f t="shared" si="2"/>
        <v>N/A</v>
      </c>
      <c r="I8" s="132">
        <v>0.25019999999999998</v>
      </c>
      <c r="J8" s="132">
        <v>10.9</v>
      </c>
      <c r="K8" s="135" t="s">
        <v>732</v>
      </c>
      <c r="L8" s="134" t="str">
        <f t="shared" si="3"/>
        <v>Yes</v>
      </c>
    </row>
    <row r="9" spans="1:12" x14ac:dyDescent="0.2">
      <c r="A9" s="16" t="s">
        <v>104</v>
      </c>
      <c r="B9" s="135" t="s">
        <v>217</v>
      </c>
      <c r="C9" s="152">
        <v>658031</v>
      </c>
      <c r="D9" s="130" t="str">
        <f t="shared" si="0"/>
        <v>N/A</v>
      </c>
      <c r="E9" s="152">
        <v>687019</v>
      </c>
      <c r="F9" s="130" t="str">
        <f t="shared" si="1"/>
        <v>N/A</v>
      </c>
      <c r="G9" s="152">
        <v>718358</v>
      </c>
      <c r="H9" s="130" t="str">
        <f t="shared" si="2"/>
        <v>N/A</v>
      </c>
      <c r="I9" s="132">
        <v>4.4050000000000002</v>
      </c>
      <c r="J9" s="132">
        <v>4.5620000000000003</v>
      </c>
      <c r="K9" s="135" t="s">
        <v>732</v>
      </c>
      <c r="L9" s="134" t="str">
        <f t="shared" si="3"/>
        <v>Yes</v>
      </c>
    </row>
    <row r="10" spans="1:12" x14ac:dyDescent="0.2">
      <c r="A10" s="16" t="s">
        <v>105</v>
      </c>
      <c r="B10" s="135" t="s">
        <v>217</v>
      </c>
      <c r="C10" s="152">
        <v>230427</v>
      </c>
      <c r="D10" s="130" t="str">
        <f t="shared" si="0"/>
        <v>N/A</v>
      </c>
      <c r="E10" s="152">
        <v>251690</v>
      </c>
      <c r="F10" s="130" t="str">
        <f t="shared" si="1"/>
        <v>N/A</v>
      </c>
      <c r="G10" s="152">
        <v>257520</v>
      </c>
      <c r="H10" s="130" t="str">
        <f t="shared" si="2"/>
        <v>N/A</v>
      </c>
      <c r="I10" s="132">
        <v>9.2279999999999998</v>
      </c>
      <c r="J10" s="132">
        <v>2.3159999999999998</v>
      </c>
      <c r="K10" s="135" t="s">
        <v>732</v>
      </c>
      <c r="L10" s="134" t="str">
        <f t="shared" si="3"/>
        <v>Yes</v>
      </c>
    </row>
    <row r="11" spans="1:12" x14ac:dyDescent="0.2">
      <c r="A11" s="16" t="s">
        <v>77</v>
      </c>
      <c r="B11" s="152" t="s">
        <v>217</v>
      </c>
      <c r="C11" s="152">
        <v>862172.15</v>
      </c>
      <c r="D11" s="138" t="str">
        <f t="shared" si="0"/>
        <v>N/A</v>
      </c>
      <c r="E11" s="152">
        <v>936626.2</v>
      </c>
      <c r="F11" s="130" t="str">
        <f t="shared" si="1"/>
        <v>N/A</v>
      </c>
      <c r="G11" s="152">
        <v>994852.61</v>
      </c>
      <c r="H11" s="130" t="str">
        <f t="shared" si="2"/>
        <v>N/A</v>
      </c>
      <c r="I11" s="132">
        <v>8.6359999999999992</v>
      </c>
      <c r="J11" s="132">
        <v>6.2169999999999996</v>
      </c>
      <c r="K11" s="152" t="s">
        <v>733</v>
      </c>
      <c r="L11" s="134" t="str">
        <f t="shared" si="3"/>
        <v>Yes</v>
      </c>
    </row>
    <row r="12" spans="1:12" x14ac:dyDescent="0.2">
      <c r="A12" s="16" t="s">
        <v>115</v>
      </c>
      <c r="B12" s="152" t="s">
        <v>217</v>
      </c>
      <c r="C12" s="152">
        <v>122180</v>
      </c>
      <c r="D12" s="152" t="s">
        <v>217</v>
      </c>
      <c r="E12" s="152">
        <v>124521</v>
      </c>
      <c r="F12" s="152" t="s">
        <v>217</v>
      </c>
      <c r="G12" s="152">
        <v>133286</v>
      </c>
      <c r="H12" s="152" t="s">
        <v>217</v>
      </c>
      <c r="I12" s="132">
        <v>1.9159999999999999</v>
      </c>
      <c r="J12" s="132">
        <v>7.0389999999999997</v>
      </c>
      <c r="K12" s="152" t="s">
        <v>733</v>
      </c>
      <c r="L12" s="134" t="str">
        <f t="shared" si="3"/>
        <v>Yes</v>
      </c>
    </row>
    <row r="13" spans="1:12" x14ac:dyDescent="0.2">
      <c r="A13" s="16" t="s">
        <v>449</v>
      </c>
      <c r="B13" s="152" t="s">
        <v>217</v>
      </c>
      <c r="C13" s="152">
        <v>63516</v>
      </c>
      <c r="D13" s="152" t="s">
        <v>217</v>
      </c>
      <c r="E13" s="152">
        <v>63480</v>
      </c>
      <c r="F13" s="152" t="s">
        <v>217</v>
      </c>
      <c r="G13" s="152">
        <v>67906</v>
      </c>
      <c r="H13" s="152" t="s">
        <v>217</v>
      </c>
      <c r="I13" s="132">
        <v>-5.7000000000000002E-2</v>
      </c>
      <c r="J13" s="132">
        <v>6.9720000000000004</v>
      </c>
      <c r="K13" s="152" t="s">
        <v>733</v>
      </c>
      <c r="L13" s="134" t="str">
        <f t="shared" si="3"/>
        <v>Yes</v>
      </c>
    </row>
    <row r="14" spans="1:12" x14ac:dyDescent="0.2">
      <c r="A14" s="16" t="s">
        <v>450</v>
      </c>
      <c r="B14" s="152" t="s">
        <v>217</v>
      </c>
      <c r="C14" s="152">
        <v>56943</v>
      </c>
      <c r="D14" s="152" t="s">
        <v>217</v>
      </c>
      <c r="E14" s="152">
        <v>58451</v>
      </c>
      <c r="F14" s="152" t="s">
        <v>217</v>
      </c>
      <c r="G14" s="152">
        <v>63134</v>
      </c>
      <c r="H14" s="152" t="s">
        <v>217</v>
      </c>
      <c r="I14" s="132">
        <v>2.6480000000000001</v>
      </c>
      <c r="J14" s="132">
        <v>8.0120000000000005</v>
      </c>
      <c r="K14" s="152" t="s">
        <v>733</v>
      </c>
      <c r="L14" s="134" t="str">
        <f t="shared" si="3"/>
        <v>Yes</v>
      </c>
    </row>
    <row r="15" spans="1:12" x14ac:dyDescent="0.2">
      <c r="A15" s="4" t="s">
        <v>58</v>
      </c>
      <c r="B15" s="135" t="s">
        <v>217</v>
      </c>
      <c r="C15" s="131">
        <v>5063068783</v>
      </c>
      <c r="D15" s="130" t="str">
        <f t="shared" ref="D15:D20" si="4">IF($B15="N/A","N/A",IF(C15&gt;10,"No",IF(C15&lt;-10,"No","Yes")))</f>
        <v>N/A</v>
      </c>
      <c r="E15" s="131">
        <v>5563215843</v>
      </c>
      <c r="F15" s="130" t="str">
        <f t="shared" ref="F15:F20" si="5">IF($B15="N/A","N/A",IF(E15&gt;10,"No",IF(E15&lt;-10,"No","Yes")))</f>
        <v>N/A</v>
      </c>
      <c r="G15" s="131">
        <v>5707252679</v>
      </c>
      <c r="H15" s="130" t="str">
        <f t="shared" ref="H15:H20" si="6">IF($B15="N/A","N/A",IF(G15&gt;10,"No",IF(G15&lt;-10,"No","Yes")))</f>
        <v>N/A</v>
      </c>
      <c r="I15" s="132">
        <v>9.8780000000000001</v>
      </c>
      <c r="J15" s="132">
        <v>2.589</v>
      </c>
      <c r="K15" s="135" t="s">
        <v>732</v>
      </c>
      <c r="L15" s="134" t="str">
        <f t="shared" ref="L15:L20" si="7">IF(J15="Div by 0", "N/A", IF(K15="N/A","N/A", IF(J15&gt;VALUE(MID(K15,1,2)), "No", IF(J15&lt;-1*VALUE(MID(K15,1,2)), "No", "Yes"))))</f>
        <v>Yes</v>
      </c>
    </row>
    <row r="16" spans="1:12" x14ac:dyDescent="0.2">
      <c r="A16" s="4" t="s">
        <v>1121</v>
      </c>
      <c r="B16" s="135" t="s">
        <v>217</v>
      </c>
      <c r="C16" s="131">
        <v>4643.5304502999998</v>
      </c>
      <c r="D16" s="130" t="str">
        <f t="shared" si="4"/>
        <v>N/A</v>
      </c>
      <c r="E16" s="131">
        <v>4875.5831042999998</v>
      </c>
      <c r="F16" s="130" t="str">
        <f t="shared" si="5"/>
        <v>N/A</v>
      </c>
      <c r="G16" s="131">
        <v>4765.6586153999997</v>
      </c>
      <c r="H16" s="130" t="str">
        <f t="shared" si="6"/>
        <v>N/A</v>
      </c>
      <c r="I16" s="132">
        <v>4.9969999999999999</v>
      </c>
      <c r="J16" s="132">
        <v>-2.25</v>
      </c>
      <c r="K16" s="135" t="s">
        <v>732</v>
      </c>
      <c r="L16" s="134" t="str">
        <f t="shared" si="7"/>
        <v>Yes</v>
      </c>
    </row>
    <row r="17" spans="1:12" x14ac:dyDescent="0.2">
      <c r="A17" s="4" t="s">
        <v>1219</v>
      </c>
      <c r="B17" s="135" t="s">
        <v>217</v>
      </c>
      <c r="C17" s="131">
        <v>17200.722669999999</v>
      </c>
      <c r="D17" s="130" t="str">
        <f t="shared" si="4"/>
        <v>N/A</v>
      </c>
      <c r="E17" s="131">
        <v>18548.590499000002</v>
      </c>
      <c r="F17" s="130" t="str">
        <f t="shared" si="5"/>
        <v>N/A</v>
      </c>
      <c r="G17" s="131">
        <v>17902.833437000001</v>
      </c>
      <c r="H17" s="130" t="str">
        <f t="shared" si="6"/>
        <v>N/A</v>
      </c>
      <c r="I17" s="132">
        <v>7.8360000000000003</v>
      </c>
      <c r="J17" s="132">
        <v>-3.48</v>
      </c>
      <c r="K17" s="135" t="s">
        <v>732</v>
      </c>
      <c r="L17" s="134" t="str">
        <f t="shared" si="7"/>
        <v>Yes</v>
      </c>
    </row>
    <row r="18" spans="1:12" x14ac:dyDescent="0.2">
      <c r="A18" s="4" t="s">
        <v>1220</v>
      </c>
      <c r="B18" s="135" t="s">
        <v>217</v>
      </c>
      <c r="C18" s="131">
        <v>16478.456417000001</v>
      </c>
      <c r="D18" s="130" t="str">
        <f t="shared" si="4"/>
        <v>N/A</v>
      </c>
      <c r="E18" s="131">
        <v>18177.206340000001</v>
      </c>
      <c r="F18" s="130" t="str">
        <f t="shared" si="5"/>
        <v>N/A</v>
      </c>
      <c r="G18" s="131">
        <v>17121.686891000001</v>
      </c>
      <c r="H18" s="130" t="str">
        <f t="shared" si="6"/>
        <v>N/A</v>
      </c>
      <c r="I18" s="132">
        <v>10.31</v>
      </c>
      <c r="J18" s="132">
        <v>-5.81</v>
      </c>
      <c r="K18" s="135" t="s">
        <v>732</v>
      </c>
      <c r="L18" s="134" t="str">
        <f t="shared" si="7"/>
        <v>Yes</v>
      </c>
    </row>
    <row r="19" spans="1:12" x14ac:dyDescent="0.2">
      <c r="A19" s="4" t="s">
        <v>1221</v>
      </c>
      <c r="B19" s="135" t="s">
        <v>217</v>
      </c>
      <c r="C19" s="131">
        <v>1658.0833897</v>
      </c>
      <c r="D19" s="130" t="str">
        <f t="shared" si="4"/>
        <v>N/A</v>
      </c>
      <c r="E19" s="131">
        <v>1707.4367536</v>
      </c>
      <c r="F19" s="130" t="str">
        <f t="shared" si="5"/>
        <v>N/A</v>
      </c>
      <c r="G19" s="131">
        <v>1624.4922782000001</v>
      </c>
      <c r="H19" s="130" t="str">
        <f t="shared" si="6"/>
        <v>N/A</v>
      </c>
      <c r="I19" s="132">
        <v>2.9769999999999999</v>
      </c>
      <c r="J19" s="132">
        <v>-4.8600000000000003</v>
      </c>
      <c r="K19" s="135" t="s">
        <v>732</v>
      </c>
      <c r="L19" s="134" t="str">
        <f t="shared" si="7"/>
        <v>Yes</v>
      </c>
    </row>
    <row r="20" spans="1:12" x14ac:dyDescent="0.2">
      <c r="A20" s="4" t="s">
        <v>1222</v>
      </c>
      <c r="B20" s="135" t="s">
        <v>217</v>
      </c>
      <c r="C20" s="131">
        <v>2591.6549101999999</v>
      </c>
      <c r="D20" s="130" t="str">
        <f t="shared" si="4"/>
        <v>N/A</v>
      </c>
      <c r="E20" s="131">
        <v>2732.482105</v>
      </c>
      <c r="F20" s="130" t="str">
        <f t="shared" si="5"/>
        <v>N/A</v>
      </c>
      <c r="G20" s="131">
        <v>2675.0632028999999</v>
      </c>
      <c r="H20" s="130" t="str">
        <f t="shared" si="6"/>
        <v>N/A</v>
      </c>
      <c r="I20" s="132">
        <v>5.4340000000000002</v>
      </c>
      <c r="J20" s="132">
        <v>-2.1</v>
      </c>
      <c r="K20" s="135" t="s">
        <v>732</v>
      </c>
      <c r="L20" s="134" t="str">
        <f t="shared" si="7"/>
        <v>Yes</v>
      </c>
    </row>
    <row r="21" spans="1:12" x14ac:dyDescent="0.2">
      <c r="A21" s="2" t="s">
        <v>1125</v>
      </c>
      <c r="B21" s="135" t="s">
        <v>217</v>
      </c>
      <c r="C21" s="131">
        <v>4610.4334685000003</v>
      </c>
      <c r="D21" s="130" t="str">
        <f t="shared" ref="D21:D22" si="8">IF($B21="N/A","N/A",IF(C21&gt;10,"No",IF(C21&lt;-10,"No","Yes")))</f>
        <v>N/A</v>
      </c>
      <c r="E21" s="131">
        <v>4861.6507651000002</v>
      </c>
      <c r="F21" s="130" t="str">
        <f t="shared" ref="F21:F22" si="9">IF($B21="N/A","N/A",IF(E21&gt;10,"No",IF(E21&lt;-10,"No","Yes")))</f>
        <v>N/A</v>
      </c>
      <c r="G21" s="131">
        <v>4752.3853717000002</v>
      </c>
      <c r="H21" s="130" t="str">
        <f t="shared" ref="H21:H22" si="10">IF($B21="N/A","N/A",IF(G21&gt;10,"No",IF(G21&lt;-10,"No","Yes")))</f>
        <v>N/A</v>
      </c>
      <c r="I21" s="132">
        <v>5.4489999999999998</v>
      </c>
      <c r="J21" s="132">
        <v>-2.25</v>
      </c>
      <c r="K21" s="135" t="s">
        <v>732</v>
      </c>
      <c r="L21" s="134" t="str">
        <f>IF(J21="Div by 0", "N/A", IF(OR(J21="N/A",K21="N/A"),"N/A", IF(J21&gt;VALUE(MID(K21,1,2)), "No", IF(J21&lt;-1*VALUE(MID(K21,1,2)), "No", "Yes"))))</f>
        <v>Yes</v>
      </c>
    </row>
    <row r="22" spans="1:12" x14ac:dyDescent="0.2">
      <c r="A22" s="2" t="s">
        <v>1126</v>
      </c>
      <c r="B22" s="135" t="s">
        <v>217</v>
      </c>
      <c r="C22" s="131">
        <v>4689.9280067</v>
      </c>
      <c r="D22" s="130" t="str">
        <f t="shared" si="8"/>
        <v>N/A</v>
      </c>
      <c r="E22" s="131">
        <v>4894.8156740000004</v>
      </c>
      <c r="F22" s="130" t="str">
        <f t="shared" si="9"/>
        <v>N/A</v>
      </c>
      <c r="G22" s="131">
        <v>4783.8609359000002</v>
      </c>
      <c r="H22" s="130" t="str">
        <f t="shared" si="10"/>
        <v>N/A</v>
      </c>
      <c r="I22" s="132">
        <v>4.3689999999999998</v>
      </c>
      <c r="J22" s="132">
        <v>-2.27</v>
      </c>
      <c r="K22" s="135" t="s">
        <v>732</v>
      </c>
      <c r="L22" s="134" t="str">
        <f>IF(J22="Div by 0", "N/A", IF(OR(J22="N/A",K22="N/A"),"N/A", IF(J22&gt;VALUE(MID(K22,1,2)), "No", IF(J22&lt;-1*VALUE(MID(K22,1,2)), "No", "Yes"))))</f>
        <v>Yes</v>
      </c>
    </row>
    <row r="23" spans="1:12" x14ac:dyDescent="0.2">
      <c r="A23" s="4" t="s">
        <v>1223</v>
      </c>
      <c r="B23" s="135" t="s">
        <v>217</v>
      </c>
      <c r="C23" s="131">
        <v>16367.709691</v>
      </c>
      <c r="D23" s="130" t="str">
        <f>IF($B23="N/A","N/A",IF(C23&gt;10,"No",IF(C23&lt;-10,"No","Yes")))</f>
        <v>N/A</v>
      </c>
      <c r="E23" s="131">
        <v>17970.929521999999</v>
      </c>
      <c r="F23" s="130" t="str">
        <f>IF($B23="N/A","N/A",IF(E23&gt;10,"No",IF(E23&lt;-10,"No","Yes")))</f>
        <v>N/A</v>
      </c>
      <c r="G23" s="131">
        <v>17014.227368</v>
      </c>
      <c r="H23" s="130" t="str">
        <f>IF($B23="N/A","N/A",IF(G23&gt;10,"No",IF(G23&lt;-10,"No","Yes")))</f>
        <v>N/A</v>
      </c>
      <c r="I23" s="132">
        <v>9.7949999999999999</v>
      </c>
      <c r="J23" s="132">
        <v>-5.32</v>
      </c>
      <c r="K23" s="135" t="s">
        <v>732</v>
      </c>
      <c r="L23" s="134" t="str">
        <f>IF(J23="Div by 0", "N/A", IF(K23="N/A","N/A", IF(J23&gt;VALUE(MID(K23,1,2)), "No", IF(J23&lt;-1*VALUE(MID(K23,1,2)), "No", "Yes"))))</f>
        <v>Yes</v>
      </c>
    </row>
    <row r="24" spans="1:12" x14ac:dyDescent="0.2">
      <c r="A24" s="4" t="s">
        <v>1224</v>
      </c>
      <c r="B24" s="135" t="s">
        <v>217</v>
      </c>
      <c r="C24" s="131">
        <v>17403.188236000002</v>
      </c>
      <c r="D24" s="130" t="str">
        <f>IF($B24="N/A","N/A",IF(C24&gt;10,"No",IF(C24&lt;-10,"No","Yes")))</f>
        <v>N/A</v>
      </c>
      <c r="E24" s="131">
        <v>18802.484515</v>
      </c>
      <c r="F24" s="130" t="str">
        <f>IF($B24="N/A","N/A",IF(E24&gt;10,"No",IF(E24&lt;-10,"No","Yes")))</f>
        <v>N/A</v>
      </c>
      <c r="G24" s="131">
        <v>18101.458487</v>
      </c>
      <c r="H24" s="130" t="str">
        <f>IF($B24="N/A","N/A",IF(G24&gt;10,"No",IF(G24&lt;-10,"No","Yes")))</f>
        <v>N/A</v>
      </c>
      <c r="I24" s="132">
        <v>8.0399999999999991</v>
      </c>
      <c r="J24" s="132">
        <v>-3.73</v>
      </c>
      <c r="K24" s="135" t="s">
        <v>732</v>
      </c>
      <c r="L24" s="134" t="str">
        <f>IF(J24="Div by 0", "N/A", IF(K24="N/A","N/A", IF(J24&gt;VALUE(MID(K24,1,2)), "No", IF(J24&lt;-1*VALUE(MID(K24,1,2)), "No", "Yes"))))</f>
        <v>Yes</v>
      </c>
    </row>
    <row r="25" spans="1:12" x14ac:dyDescent="0.2">
      <c r="A25" s="4" t="s">
        <v>1225</v>
      </c>
      <c r="B25" s="135" t="s">
        <v>217</v>
      </c>
      <c r="C25" s="131">
        <v>15610.320180000001</v>
      </c>
      <c r="D25" s="130" t="str">
        <f>IF($B25="N/A","N/A",IF(C25&gt;10,"No",IF(C25&lt;-10,"No","Yes")))</f>
        <v>N/A</v>
      </c>
      <c r="E25" s="131">
        <v>17724.245436000001</v>
      </c>
      <c r="F25" s="130" t="str">
        <f>IF($B25="N/A","N/A",IF(E25&gt;10,"No",IF(E25&lt;-10,"No","Yes")))</f>
        <v>N/A</v>
      </c>
      <c r="G25" s="131">
        <v>16309.028969999999</v>
      </c>
      <c r="H25" s="130" t="str">
        <f>IF($B25="N/A","N/A",IF(G25&gt;10,"No",IF(G25&lt;-10,"No","Yes")))</f>
        <v>N/A</v>
      </c>
      <c r="I25" s="132">
        <v>13.54</v>
      </c>
      <c r="J25" s="132">
        <v>-7.98</v>
      </c>
      <c r="K25" s="135" t="s">
        <v>732</v>
      </c>
      <c r="L25" s="134" t="str">
        <f>IF(J25="Div by 0", "N/A", IF(K25="N/A","N/A", IF(J25&gt;VALUE(MID(K25,1,2)), "No", IF(J25&lt;-1*VALUE(MID(K25,1,2)), "No", "Yes"))))</f>
        <v>Yes</v>
      </c>
    </row>
    <row r="26" spans="1:12" x14ac:dyDescent="0.2">
      <c r="A26" s="4" t="s">
        <v>1226</v>
      </c>
      <c r="B26" s="135" t="s">
        <v>217</v>
      </c>
      <c r="C26" s="131">
        <v>15851.208999</v>
      </c>
      <c r="D26" s="130" t="str">
        <f t="shared" ref="D26:D27" si="11">IF($B26="N/A","N/A",IF(C26&gt;10,"No",IF(C26&lt;-10,"No","Yes")))</f>
        <v>N/A</v>
      </c>
      <c r="E26" s="131">
        <v>17413.382343000001</v>
      </c>
      <c r="F26" s="130" t="str">
        <f t="shared" ref="F26:F30" si="12">IF($B26="N/A","N/A",IF(E26&gt;10,"No",IF(E26&lt;-10,"No","Yes")))</f>
        <v>N/A</v>
      </c>
      <c r="G26" s="131">
        <v>16790.807649999999</v>
      </c>
      <c r="H26" s="130" t="str">
        <f t="shared" ref="H26:H27" si="13">IF($B26="N/A","N/A",IF(G26&gt;10,"No",IF(G26&lt;-10,"No","Yes")))</f>
        <v>N/A</v>
      </c>
      <c r="I26" s="132">
        <v>9.8550000000000004</v>
      </c>
      <c r="J26" s="132">
        <v>-3.58</v>
      </c>
      <c r="K26" s="135" t="s">
        <v>732</v>
      </c>
      <c r="L26" s="134" t="str">
        <f>IF(J26="Div by 0", "N/A", IF(OR(J26="N/A",K26="N/A"),"N/A", IF(J26&gt;VALUE(MID(K26,1,2)), "No", IF(J26&lt;-1*VALUE(MID(K26,1,2)), "No", "Yes"))))</f>
        <v>Yes</v>
      </c>
    </row>
    <row r="27" spans="1:12" x14ac:dyDescent="0.2">
      <c r="A27" s="4" t="s">
        <v>1227</v>
      </c>
      <c r="B27" s="135" t="s">
        <v>217</v>
      </c>
      <c r="C27" s="131">
        <v>17244.155637</v>
      </c>
      <c r="D27" s="130" t="str">
        <f t="shared" si="11"/>
        <v>N/A</v>
      </c>
      <c r="E27" s="131">
        <v>18899.836595000001</v>
      </c>
      <c r="F27" s="130" t="str">
        <f t="shared" si="12"/>
        <v>N/A</v>
      </c>
      <c r="G27" s="131">
        <v>17381.831180000001</v>
      </c>
      <c r="H27" s="130" t="str">
        <f t="shared" si="13"/>
        <v>N/A</v>
      </c>
      <c r="I27" s="132">
        <v>9.6010000000000009</v>
      </c>
      <c r="J27" s="132">
        <v>-8.0299999999999994</v>
      </c>
      <c r="K27" s="135" t="s">
        <v>732</v>
      </c>
      <c r="L27" s="134" t="str">
        <f>IF(J27="Div by 0", "N/A", IF(OR(J27="N/A",K27="N/A"),"N/A", IF(J27&gt;VALUE(MID(K27,1,2)), "No", IF(J27&lt;-1*VALUE(MID(K27,1,2)), "No", "Yes"))))</f>
        <v>Yes</v>
      </c>
    </row>
    <row r="28" spans="1:12" x14ac:dyDescent="0.2">
      <c r="A28" s="57" t="s">
        <v>1228</v>
      </c>
      <c r="B28" s="131" t="s">
        <v>217</v>
      </c>
      <c r="C28" s="131">
        <v>1432.2535677000001</v>
      </c>
      <c r="D28" s="130" t="str">
        <f t="shared" ref="D28:D30" si="14">IF($B28="N/A","N/A",IF(C28&gt;10,"No",IF(C28&lt;-10,"No","Yes")))</f>
        <v>N/A</v>
      </c>
      <c r="E28" s="131">
        <v>1444.3215557000001</v>
      </c>
      <c r="F28" s="130" t="str">
        <f t="shared" si="12"/>
        <v>N/A</v>
      </c>
      <c r="G28" s="131">
        <v>1425.3499690000001</v>
      </c>
      <c r="H28" s="130" t="str">
        <f t="shared" ref="H28:H30" si="15">IF($B28="N/A","N/A",IF(G28&gt;10,"No",IF(G28&lt;-10,"No","Yes")))</f>
        <v>N/A</v>
      </c>
      <c r="I28" s="132">
        <v>0.84260000000000002</v>
      </c>
      <c r="J28" s="132">
        <v>-1.31</v>
      </c>
      <c r="K28" s="133" t="s">
        <v>732</v>
      </c>
      <c r="L28" s="134" t="str">
        <f>IF(J28="Div by 0", "N/A", IF(OR(J28="N/A",K28="N/A"),"N/A", IF(J28&gt;VALUE(MID(K28,1,2)), "No", IF(J28&lt;-1*VALUE(MID(K28,1,2)), "No", "Yes"))))</f>
        <v>Yes</v>
      </c>
    </row>
    <row r="29" spans="1:12" x14ac:dyDescent="0.2">
      <c r="A29" s="57" t="s">
        <v>1229</v>
      </c>
      <c r="B29" s="131" t="s">
        <v>217</v>
      </c>
      <c r="C29" s="131">
        <v>1426.2997723999999</v>
      </c>
      <c r="D29" s="130" t="str">
        <f t="shared" si="14"/>
        <v>N/A</v>
      </c>
      <c r="E29" s="131">
        <v>1439.4142752</v>
      </c>
      <c r="F29" s="130" t="str">
        <f t="shared" si="12"/>
        <v>N/A</v>
      </c>
      <c r="G29" s="131">
        <v>1422.1069639</v>
      </c>
      <c r="H29" s="130" t="str">
        <f t="shared" si="15"/>
        <v>N/A</v>
      </c>
      <c r="I29" s="132">
        <v>0.91949999999999998</v>
      </c>
      <c r="J29" s="132">
        <v>-1.2</v>
      </c>
      <c r="K29" s="133" t="s">
        <v>732</v>
      </c>
      <c r="L29" s="134" t="str">
        <f t="shared" ref="L29:L30" si="16">IF(J29="Div by 0", "N/A", IF(OR(J29="N/A",K29="N/A"),"N/A", IF(J29&gt;VALUE(MID(K29,1,2)), "No", IF(J29&lt;-1*VALUE(MID(K29,1,2)), "No", "Yes"))))</f>
        <v>Yes</v>
      </c>
    </row>
    <row r="30" spans="1:12" x14ac:dyDescent="0.2">
      <c r="A30" s="57" t="s">
        <v>1230</v>
      </c>
      <c r="B30" s="131" t="s">
        <v>217</v>
      </c>
      <c r="C30" s="131">
        <v>1776.0266505</v>
      </c>
      <c r="D30" s="130" t="str">
        <f t="shared" si="14"/>
        <v>N/A</v>
      </c>
      <c r="E30" s="131">
        <v>1712.4632271999999</v>
      </c>
      <c r="F30" s="130" t="str">
        <f t="shared" si="12"/>
        <v>N/A</v>
      </c>
      <c r="G30" s="131">
        <v>1634.4520884999999</v>
      </c>
      <c r="H30" s="130" t="str">
        <f t="shared" si="15"/>
        <v>N/A</v>
      </c>
      <c r="I30" s="132">
        <v>-3.58</v>
      </c>
      <c r="J30" s="132">
        <v>-4.5599999999999996</v>
      </c>
      <c r="K30" s="133" t="s">
        <v>732</v>
      </c>
      <c r="L30" s="134" t="str">
        <f t="shared" si="16"/>
        <v>Yes</v>
      </c>
    </row>
    <row r="31" spans="1:12" x14ac:dyDescent="0.2">
      <c r="A31" s="45" t="s">
        <v>2</v>
      </c>
      <c r="B31" s="136" t="s">
        <v>217</v>
      </c>
      <c r="C31" s="140">
        <v>79.998881092000005</v>
      </c>
      <c r="D31" s="138" t="str">
        <f t="shared" ref="D31:D69" si="17">IF($B31="N/A","N/A",IF(C31&gt;10,"No",IF(C31&lt;-10,"No","Yes")))</f>
        <v>N/A</v>
      </c>
      <c r="E31" s="140">
        <v>84.071931121999995</v>
      </c>
      <c r="F31" s="138" t="str">
        <f t="shared" ref="F31:F69" si="18">IF($B31="N/A","N/A",IF(E31&gt;10,"No",IF(E31&lt;-10,"No","Yes")))</f>
        <v>N/A</v>
      </c>
      <c r="G31" s="140">
        <v>83.497790124999995</v>
      </c>
      <c r="H31" s="138" t="str">
        <f t="shared" ref="H31:H69" si="19">IF($B31="N/A","N/A",IF(G31&gt;10,"No",IF(G31&lt;-10,"No","Yes")))</f>
        <v>N/A</v>
      </c>
      <c r="I31" s="132">
        <v>5.0910000000000002</v>
      </c>
      <c r="J31" s="132">
        <v>-0.68300000000000005</v>
      </c>
      <c r="K31" s="133" t="s">
        <v>732</v>
      </c>
      <c r="L31" s="134" t="str">
        <f t="shared" ref="L31:L99" si="20">IF(J31="Div by 0", "N/A", IF(K31="N/A","N/A", IF(J31&gt;VALUE(MID(K31,1,2)), "No", IF(J31&lt;-1*VALUE(MID(K31,1,2)), "No", "Yes"))))</f>
        <v>Yes</v>
      </c>
    </row>
    <row r="32" spans="1:12" x14ac:dyDescent="0.2">
      <c r="A32" s="45" t="s">
        <v>22</v>
      </c>
      <c r="B32" s="136" t="s">
        <v>217</v>
      </c>
      <c r="C32" s="152">
        <v>872267</v>
      </c>
      <c r="D32" s="138" t="str">
        <f t="shared" si="17"/>
        <v>N/A</v>
      </c>
      <c r="E32" s="152">
        <v>959291</v>
      </c>
      <c r="F32" s="138" t="str">
        <f t="shared" si="18"/>
        <v>N/A</v>
      </c>
      <c r="G32" s="152">
        <v>999952</v>
      </c>
      <c r="H32" s="138" t="str">
        <f t="shared" si="19"/>
        <v>N/A</v>
      </c>
      <c r="I32" s="132">
        <v>9.9770000000000003</v>
      </c>
      <c r="J32" s="132">
        <v>4.2389999999999999</v>
      </c>
      <c r="K32" s="133" t="s">
        <v>732</v>
      </c>
      <c r="L32" s="134" t="str">
        <f t="shared" si="20"/>
        <v>Yes</v>
      </c>
    </row>
    <row r="33" spans="1:12" x14ac:dyDescent="0.2">
      <c r="A33" s="45" t="s">
        <v>451</v>
      </c>
      <c r="B33" s="135" t="s">
        <v>217</v>
      </c>
      <c r="C33" s="152">
        <v>2303</v>
      </c>
      <c r="D33" s="152" t="str">
        <f t="shared" si="17"/>
        <v>N/A</v>
      </c>
      <c r="E33" s="152">
        <v>2638</v>
      </c>
      <c r="F33" s="152" t="str">
        <f t="shared" si="18"/>
        <v>N/A</v>
      </c>
      <c r="G33" s="152">
        <v>2697</v>
      </c>
      <c r="H33" s="130" t="str">
        <f t="shared" si="19"/>
        <v>N/A</v>
      </c>
      <c r="I33" s="132">
        <v>14.55</v>
      </c>
      <c r="J33" s="132">
        <v>2.2370000000000001</v>
      </c>
      <c r="K33" s="135" t="s">
        <v>732</v>
      </c>
      <c r="L33" s="134" t="str">
        <f t="shared" si="20"/>
        <v>Yes</v>
      </c>
    </row>
    <row r="34" spans="1:12" x14ac:dyDescent="0.2">
      <c r="A34" s="45" t="s">
        <v>1231</v>
      </c>
      <c r="B34" s="141" t="s">
        <v>217</v>
      </c>
      <c r="C34" s="152" t="s">
        <v>217</v>
      </c>
      <c r="D34" s="134" t="str">
        <f t="shared" ref="D34:D38" si="21">IF($B34="N/A","N/A",IF(C34&lt;0,"No","Yes"))</f>
        <v>N/A</v>
      </c>
      <c r="E34" s="152">
        <v>1560</v>
      </c>
      <c r="F34" s="134" t="str">
        <f t="shared" ref="F34:F38" si="22">IF($B34="N/A","N/A",IF(E34&lt;0,"No","Yes"))</f>
        <v>N/A</v>
      </c>
      <c r="G34" s="152">
        <v>1616</v>
      </c>
      <c r="H34" s="134" t="str">
        <f t="shared" ref="H34:H38" si="23">IF($B34="N/A","N/A",IF(G34&lt;0,"No","Yes"))</f>
        <v>N/A</v>
      </c>
      <c r="I34" s="132" t="s">
        <v>217</v>
      </c>
      <c r="J34" s="132">
        <v>3.59</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131</v>
      </c>
      <c r="F36" s="134" t="str">
        <f t="shared" si="22"/>
        <v>N/A</v>
      </c>
      <c r="G36" s="152">
        <v>178</v>
      </c>
      <c r="H36" s="134" t="str">
        <f t="shared" si="23"/>
        <v>N/A</v>
      </c>
      <c r="I36" s="132" t="s">
        <v>217</v>
      </c>
      <c r="J36" s="132">
        <v>35.880000000000003</v>
      </c>
      <c r="K36" s="152" t="s">
        <v>732</v>
      </c>
      <c r="L36" s="134" t="str">
        <f t="shared" si="20"/>
        <v>No</v>
      </c>
    </row>
    <row r="37" spans="1:12" x14ac:dyDescent="0.2">
      <c r="A37" s="45" t="s">
        <v>1234</v>
      </c>
      <c r="B37" s="141" t="s">
        <v>217</v>
      </c>
      <c r="C37" s="152" t="s">
        <v>217</v>
      </c>
      <c r="D37" s="134" t="str">
        <f t="shared" si="21"/>
        <v>N/A</v>
      </c>
      <c r="E37" s="152">
        <v>947</v>
      </c>
      <c r="F37" s="134" t="str">
        <f t="shared" si="22"/>
        <v>N/A</v>
      </c>
      <c r="G37" s="152">
        <v>903</v>
      </c>
      <c r="H37" s="134" t="str">
        <f t="shared" si="23"/>
        <v>N/A</v>
      </c>
      <c r="I37" s="132" t="s">
        <v>217</v>
      </c>
      <c r="J37" s="132">
        <v>-4.6500000000000004</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65259</v>
      </c>
      <c r="D39" s="152" t="str">
        <f t="shared" si="17"/>
        <v>N/A</v>
      </c>
      <c r="E39" s="152">
        <v>68413</v>
      </c>
      <c r="F39" s="152" t="str">
        <f t="shared" si="18"/>
        <v>N/A</v>
      </c>
      <c r="G39" s="152">
        <v>73939</v>
      </c>
      <c r="H39" s="130" t="str">
        <f t="shared" si="19"/>
        <v>N/A</v>
      </c>
      <c r="I39" s="132">
        <v>4.8330000000000002</v>
      </c>
      <c r="J39" s="132">
        <v>8.077</v>
      </c>
      <c r="K39" s="135" t="s">
        <v>732</v>
      </c>
      <c r="L39" s="134" t="str">
        <f t="shared" si="20"/>
        <v>Yes</v>
      </c>
    </row>
    <row r="40" spans="1:12" x14ac:dyDescent="0.2">
      <c r="A40" s="45" t="s">
        <v>1236</v>
      </c>
      <c r="B40" s="141" t="s">
        <v>217</v>
      </c>
      <c r="C40" s="152" t="s">
        <v>217</v>
      </c>
      <c r="D40" s="134" t="str">
        <f t="shared" ref="D40:D45" si="24">IF($B40="N/A","N/A",IF(C40&lt;0,"No","Yes"))</f>
        <v>N/A</v>
      </c>
      <c r="E40" s="152">
        <v>47395</v>
      </c>
      <c r="F40" s="134" t="str">
        <f t="shared" ref="F40:F45" si="25">IF($B40="N/A","N/A",IF(E40&lt;0,"No","Yes"))</f>
        <v>N/A</v>
      </c>
      <c r="G40" s="152">
        <v>52146</v>
      </c>
      <c r="H40" s="134" t="str">
        <f t="shared" ref="H40:H45" si="26">IF($B40="N/A","N/A",IF(G40&lt;0,"No","Yes"))</f>
        <v>N/A</v>
      </c>
      <c r="I40" s="132" t="s">
        <v>217</v>
      </c>
      <c r="J40" s="132">
        <v>10.02</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1031</v>
      </c>
      <c r="F42" s="134" t="str">
        <f t="shared" si="25"/>
        <v>N/A</v>
      </c>
      <c r="G42" s="152">
        <v>1236</v>
      </c>
      <c r="H42" s="134" t="str">
        <f t="shared" si="26"/>
        <v>N/A</v>
      </c>
      <c r="I42" s="132" t="s">
        <v>217</v>
      </c>
      <c r="J42" s="132">
        <v>19.88</v>
      </c>
      <c r="K42" s="152" t="s">
        <v>732</v>
      </c>
      <c r="L42" s="134" t="str">
        <f t="shared" si="20"/>
        <v>Yes</v>
      </c>
    </row>
    <row r="43" spans="1:12" x14ac:dyDescent="0.2">
      <c r="A43" s="45" t="s">
        <v>1239</v>
      </c>
      <c r="B43" s="141" t="s">
        <v>217</v>
      </c>
      <c r="C43" s="152" t="s">
        <v>217</v>
      </c>
      <c r="D43" s="134" t="str">
        <f t="shared" si="24"/>
        <v>N/A</v>
      </c>
      <c r="E43" s="152">
        <v>11</v>
      </c>
      <c r="F43" s="134" t="str">
        <f t="shared" si="25"/>
        <v>N/A</v>
      </c>
      <c r="G43" s="152">
        <v>11</v>
      </c>
      <c r="H43" s="134" t="str">
        <f t="shared" si="26"/>
        <v>N/A</v>
      </c>
      <c r="I43" s="132" t="s">
        <v>217</v>
      </c>
      <c r="J43" s="132">
        <v>50</v>
      </c>
      <c r="K43" s="152" t="s">
        <v>732</v>
      </c>
      <c r="L43" s="134" t="str">
        <f t="shared" si="20"/>
        <v>No</v>
      </c>
    </row>
    <row r="44" spans="1:12" x14ac:dyDescent="0.2">
      <c r="A44" s="45" t="s">
        <v>1240</v>
      </c>
      <c r="B44" s="141" t="s">
        <v>217</v>
      </c>
      <c r="C44" s="152" t="s">
        <v>217</v>
      </c>
      <c r="D44" s="134" t="str">
        <f t="shared" si="24"/>
        <v>N/A</v>
      </c>
      <c r="E44" s="152">
        <v>19983</v>
      </c>
      <c r="F44" s="134" t="str">
        <f t="shared" si="25"/>
        <v>N/A</v>
      </c>
      <c r="G44" s="152">
        <v>20551</v>
      </c>
      <c r="H44" s="134" t="str">
        <f t="shared" si="26"/>
        <v>N/A</v>
      </c>
      <c r="I44" s="132" t="s">
        <v>217</v>
      </c>
      <c r="J44" s="132">
        <v>2.8420000000000001</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607349</v>
      </c>
      <c r="D46" s="152" t="str">
        <f t="shared" si="17"/>
        <v>N/A</v>
      </c>
      <c r="E46" s="152">
        <v>661108</v>
      </c>
      <c r="F46" s="152" t="str">
        <f t="shared" si="18"/>
        <v>N/A</v>
      </c>
      <c r="G46" s="152">
        <v>691304</v>
      </c>
      <c r="H46" s="130" t="str">
        <f t="shared" si="19"/>
        <v>N/A</v>
      </c>
      <c r="I46" s="132">
        <v>8.8510000000000009</v>
      </c>
      <c r="J46" s="132">
        <v>4.5670000000000002</v>
      </c>
      <c r="K46" s="135" t="s">
        <v>732</v>
      </c>
      <c r="L46" s="134" t="str">
        <f t="shared" si="20"/>
        <v>Yes</v>
      </c>
    </row>
    <row r="47" spans="1:12" x14ac:dyDescent="0.2">
      <c r="A47" s="45" t="s">
        <v>1242</v>
      </c>
      <c r="B47" s="141" t="s">
        <v>217</v>
      </c>
      <c r="C47" s="152" t="s">
        <v>217</v>
      </c>
      <c r="D47" s="134" t="str">
        <f t="shared" ref="D47:D53" si="27">IF($B47="N/A","N/A",IF(C47&lt;0,"No","Yes"))</f>
        <v>N/A</v>
      </c>
      <c r="E47" s="152">
        <v>161429</v>
      </c>
      <c r="F47" s="134" t="str">
        <f t="shared" ref="F47:F53" si="28">IF($B47="N/A","N/A",IF(E47&lt;0,"No","Yes"))</f>
        <v>N/A</v>
      </c>
      <c r="G47" s="152">
        <v>164054</v>
      </c>
      <c r="H47" s="134" t="str">
        <f t="shared" ref="H47:H53" si="29">IF($B47="N/A","N/A",IF(G47&lt;0,"No","Yes"))</f>
        <v>N/A</v>
      </c>
      <c r="I47" s="132" t="s">
        <v>217</v>
      </c>
      <c r="J47" s="132">
        <v>1.6259999999999999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381562</v>
      </c>
      <c r="F50" s="134" t="str">
        <f t="shared" si="28"/>
        <v>N/A</v>
      </c>
      <c r="G50" s="152">
        <v>407117</v>
      </c>
      <c r="H50" s="134" t="str">
        <f t="shared" si="29"/>
        <v>N/A</v>
      </c>
      <c r="I50" s="132" t="s">
        <v>217</v>
      </c>
      <c r="J50" s="132">
        <v>6.6970000000000001</v>
      </c>
      <c r="K50" s="152" t="s">
        <v>732</v>
      </c>
      <c r="L50" s="134" t="str">
        <f t="shared" si="20"/>
        <v>Yes</v>
      </c>
    </row>
    <row r="51" spans="1:12" x14ac:dyDescent="0.2">
      <c r="A51" s="45" t="s">
        <v>1246</v>
      </c>
      <c r="B51" s="141" t="s">
        <v>217</v>
      </c>
      <c r="C51" s="152" t="s">
        <v>217</v>
      </c>
      <c r="D51" s="134" t="str">
        <f t="shared" si="27"/>
        <v>N/A</v>
      </c>
      <c r="E51" s="152">
        <v>97902</v>
      </c>
      <c r="F51" s="134" t="str">
        <f t="shared" si="28"/>
        <v>N/A</v>
      </c>
      <c r="G51" s="152">
        <v>99133</v>
      </c>
      <c r="H51" s="134" t="str">
        <f t="shared" si="29"/>
        <v>N/A</v>
      </c>
      <c r="I51" s="132" t="s">
        <v>217</v>
      </c>
      <c r="J51" s="132">
        <v>1.2569999999999999</v>
      </c>
      <c r="K51" s="152" t="s">
        <v>732</v>
      </c>
      <c r="L51" s="134" t="str">
        <f t="shared" si="20"/>
        <v>Yes</v>
      </c>
    </row>
    <row r="52" spans="1:12" x14ac:dyDescent="0.2">
      <c r="A52" s="45" t="s">
        <v>1247</v>
      </c>
      <c r="B52" s="141" t="s">
        <v>217</v>
      </c>
      <c r="C52" s="152" t="s">
        <v>217</v>
      </c>
      <c r="D52" s="134" t="str">
        <f t="shared" si="27"/>
        <v>N/A</v>
      </c>
      <c r="E52" s="152">
        <v>20215</v>
      </c>
      <c r="F52" s="134" t="str">
        <f t="shared" si="28"/>
        <v>N/A</v>
      </c>
      <c r="G52" s="152">
        <v>21000</v>
      </c>
      <c r="H52" s="134" t="str">
        <f t="shared" si="29"/>
        <v>N/A</v>
      </c>
      <c r="I52" s="132" t="s">
        <v>217</v>
      </c>
      <c r="J52" s="132">
        <v>3.883</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197356</v>
      </c>
      <c r="D54" s="152" t="str">
        <f t="shared" si="17"/>
        <v>N/A</v>
      </c>
      <c r="E54" s="152">
        <v>227132</v>
      </c>
      <c r="F54" s="152" t="str">
        <f t="shared" si="18"/>
        <v>N/A</v>
      </c>
      <c r="G54" s="152">
        <v>232012</v>
      </c>
      <c r="H54" s="130" t="str">
        <f t="shared" si="19"/>
        <v>N/A</v>
      </c>
      <c r="I54" s="132">
        <v>15.09</v>
      </c>
      <c r="J54" s="132">
        <v>2.149</v>
      </c>
      <c r="K54" s="135" t="s">
        <v>732</v>
      </c>
      <c r="L54" s="134" t="str">
        <f t="shared" si="20"/>
        <v>Yes</v>
      </c>
    </row>
    <row r="55" spans="1:12" x14ac:dyDescent="0.2">
      <c r="A55" s="45" t="s">
        <v>1249</v>
      </c>
      <c r="B55" s="141" t="s">
        <v>217</v>
      </c>
      <c r="C55" s="152" t="s">
        <v>217</v>
      </c>
      <c r="D55" s="134" t="str">
        <f t="shared" ref="D55:D60" si="30">IF($B55="N/A","N/A",IF(C55&lt;0,"No","Yes"))</f>
        <v>N/A</v>
      </c>
      <c r="E55" s="152">
        <v>108651</v>
      </c>
      <c r="F55" s="134" t="str">
        <f t="shared" ref="F55:F60" si="31">IF($B55="N/A","N/A",IF(E55&lt;0,"No","Yes"))</f>
        <v>N/A</v>
      </c>
      <c r="G55" s="152">
        <v>109798</v>
      </c>
      <c r="H55" s="134" t="str">
        <f t="shared" ref="H55:H60" si="32">IF($B55="N/A","N/A",IF(G55&lt;0,"No","Yes"))</f>
        <v>N/A</v>
      </c>
      <c r="I55" s="132" t="s">
        <v>217</v>
      </c>
      <c r="J55" s="132">
        <v>1.056</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20539</v>
      </c>
      <c r="F58" s="134" t="str">
        <f t="shared" si="31"/>
        <v>N/A</v>
      </c>
      <c r="G58" s="152">
        <v>20783</v>
      </c>
      <c r="H58" s="134" t="str">
        <f t="shared" si="32"/>
        <v>N/A</v>
      </c>
      <c r="I58" s="132" t="s">
        <v>217</v>
      </c>
      <c r="J58" s="132">
        <v>1.1879999999999999</v>
      </c>
      <c r="K58" s="152" t="s">
        <v>732</v>
      </c>
      <c r="L58" s="134" t="str">
        <f t="shared" si="20"/>
        <v>Yes</v>
      </c>
    </row>
    <row r="59" spans="1:12" x14ac:dyDescent="0.2">
      <c r="A59" s="45" t="s">
        <v>1253</v>
      </c>
      <c r="B59" s="141" t="s">
        <v>217</v>
      </c>
      <c r="C59" s="152" t="s">
        <v>217</v>
      </c>
      <c r="D59" s="134" t="str">
        <f t="shared" si="30"/>
        <v>N/A</v>
      </c>
      <c r="E59" s="152">
        <v>40795</v>
      </c>
      <c r="F59" s="134" t="str">
        <f t="shared" si="31"/>
        <v>N/A</v>
      </c>
      <c r="G59" s="152">
        <v>44506</v>
      </c>
      <c r="H59" s="134" t="str">
        <f t="shared" si="32"/>
        <v>N/A</v>
      </c>
      <c r="I59" s="132" t="s">
        <v>217</v>
      </c>
      <c r="J59" s="132">
        <v>9.0969999999999995</v>
      </c>
      <c r="K59" s="152" t="s">
        <v>732</v>
      </c>
      <c r="L59" s="134" t="str">
        <f t="shared" si="20"/>
        <v>Yes</v>
      </c>
    </row>
    <row r="60" spans="1:12" x14ac:dyDescent="0.2">
      <c r="A60" s="45" t="s">
        <v>1254</v>
      </c>
      <c r="B60" s="141" t="s">
        <v>217</v>
      </c>
      <c r="C60" s="152" t="s">
        <v>217</v>
      </c>
      <c r="D60" s="134" t="str">
        <f t="shared" si="30"/>
        <v>N/A</v>
      </c>
      <c r="E60" s="152">
        <v>57147</v>
      </c>
      <c r="F60" s="134" t="str">
        <f t="shared" si="31"/>
        <v>N/A</v>
      </c>
      <c r="G60" s="152">
        <v>56925</v>
      </c>
      <c r="H60" s="134" t="str">
        <f t="shared" si="32"/>
        <v>N/A</v>
      </c>
      <c r="I60" s="132" t="s">
        <v>217</v>
      </c>
      <c r="J60" s="132">
        <v>-0.38800000000000001</v>
      </c>
      <c r="K60" s="152" t="s">
        <v>732</v>
      </c>
      <c r="L60" s="134" t="str">
        <f t="shared" si="20"/>
        <v>Yes</v>
      </c>
    </row>
    <row r="61" spans="1:12" x14ac:dyDescent="0.2">
      <c r="A61" s="3" t="s">
        <v>190</v>
      </c>
      <c r="B61" s="136" t="s">
        <v>217</v>
      </c>
      <c r="C61" s="152">
        <v>809191</v>
      </c>
      <c r="D61" s="152" t="str">
        <f t="shared" si="17"/>
        <v>N/A</v>
      </c>
      <c r="E61" s="152">
        <v>885010</v>
      </c>
      <c r="F61" s="152" t="str">
        <f t="shared" si="18"/>
        <v>N/A</v>
      </c>
      <c r="G61" s="152">
        <v>920946</v>
      </c>
      <c r="H61" s="130" t="str">
        <f t="shared" si="19"/>
        <v>N/A</v>
      </c>
      <c r="I61" s="132">
        <v>9.3699999999999992</v>
      </c>
      <c r="J61" s="132">
        <v>4.0609999999999999</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70505</v>
      </c>
      <c r="D67" s="152" t="str">
        <f t="shared" si="17"/>
        <v>N/A</v>
      </c>
      <c r="E67" s="152">
        <v>84386</v>
      </c>
      <c r="F67" s="152" t="str">
        <f t="shared" si="18"/>
        <v>N/A</v>
      </c>
      <c r="G67" s="152">
        <v>87230</v>
      </c>
      <c r="H67" s="130" t="str">
        <f t="shared" si="19"/>
        <v>N/A</v>
      </c>
      <c r="I67" s="132">
        <v>19.690000000000001</v>
      </c>
      <c r="J67" s="132">
        <v>3.37</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1.9757734490000001</v>
      </c>
      <c r="D70" s="138" t="str">
        <f>IF($B70="N/A","N/A",IF(C70&gt;=20,"No",IF(C70&lt;0,"No","Yes")))</f>
        <v>Yes</v>
      </c>
      <c r="E70" s="140">
        <v>3.1183495152999998</v>
      </c>
      <c r="F70" s="138" t="str">
        <f>IF($B70="N/A","N/A",IF(E70&gt;=20,"No",IF(E70&lt;0,"No","Yes")))</f>
        <v>Yes</v>
      </c>
      <c r="G70" s="140">
        <v>2.8757708986999999</v>
      </c>
      <c r="H70" s="138" t="str">
        <f>IF($B70="N/A","N/A",IF(G70&gt;=20,"No",IF(G70&lt;0,"No","Yes")))</f>
        <v>Yes</v>
      </c>
      <c r="I70" s="132">
        <v>57.83</v>
      </c>
      <c r="J70" s="132">
        <v>-7.78</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4.1921754788000003</v>
      </c>
      <c r="D72" s="138" t="str">
        <f>IF($B72="N/A","N/A",IF(C72&gt;10,"No",IF(C72&lt;-10,"No","Yes")))</f>
        <v>N/A</v>
      </c>
      <c r="E72" s="140">
        <v>3.7704483580999999</v>
      </c>
      <c r="F72" s="138" t="str">
        <f>IF($B72="N/A","N/A",IF(E72&gt;10,"No",IF(E72&lt;-10,"No","Yes")))</f>
        <v>N/A</v>
      </c>
      <c r="G72" s="140">
        <v>3.3394354996</v>
      </c>
      <c r="H72" s="138" t="str">
        <f>IF($B72="N/A","N/A",IF(G72&gt;10,"No",IF(G72&lt;-10,"No","Yes")))</f>
        <v>N/A</v>
      </c>
      <c r="I72" s="132">
        <v>-10.1</v>
      </c>
      <c r="J72" s="132">
        <v>-11.4</v>
      </c>
      <c r="K72" s="133" t="s">
        <v>732</v>
      </c>
      <c r="L72" s="134" t="str">
        <f t="shared" si="20"/>
        <v>Yes</v>
      </c>
    </row>
    <row r="73" spans="1:12" x14ac:dyDescent="0.2">
      <c r="A73" s="45" t="s">
        <v>81</v>
      </c>
      <c r="B73" s="136" t="s">
        <v>217</v>
      </c>
      <c r="C73" s="140">
        <v>0.70390206580000003</v>
      </c>
      <c r="D73" s="138" t="str">
        <f>IF($B73="N/A","N/A",IF(C73&gt;10,"No",IF(C73&lt;-10,"No","Yes")))</f>
        <v>N/A</v>
      </c>
      <c r="E73" s="140">
        <v>0.85503642629999999</v>
      </c>
      <c r="F73" s="138" t="str">
        <f>IF($B73="N/A","N/A",IF(E73&gt;10,"No",IF(E73&lt;-10,"No","Yes")))</f>
        <v>N/A</v>
      </c>
      <c r="G73" s="140">
        <v>0.27771655280000002</v>
      </c>
      <c r="H73" s="138" t="str">
        <f>IF($B73="N/A","N/A",IF(G73&gt;10,"No",IF(G73&lt;-10,"No","Yes")))</f>
        <v>N/A</v>
      </c>
      <c r="I73" s="132">
        <v>21.47</v>
      </c>
      <c r="J73" s="132">
        <v>-67.5</v>
      </c>
      <c r="K73" s="133" t="s">
        <v>732</v>
      </c>
      <c r="L73" s="134" t="str">
        <f t="shared" si="20"/>
        <v>No</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19.444019383000001</v>
      </c>
      <c r="D75" s="138" t="str">
        <f>IF($B75="N/A","N/A",IF(C75&gt;10,"No",IF(C75&lt;-10,"No","Yes")))</f>
        <v>N/A</v>
      </c>
      <c r="E75" s="140">
        <v>20.734633337999998</v>
      </c>
      <c r="F75" s="138" t="str">
        <f>IF($B75="N/A","N/A",IF(E75&gt;10,"No",IF(E75&lt;-10,"No","Yes")))</f>
        <v>N/A</v>
      </c>
      <c r="G75" s="140">
        <v>31.223275292</v>
      </c>
      <c r="H75" s="138" t="str">
        <f>IF($B75="N/A","N/A",IF(G75&gt;10,"No",IF(G75&lt;-10,"No","Yes")))</f>
        <v>N/A</v>
      </c>
      <c r="I75" s="132">
        <v>6.6379999999999999</v>
      </c>
      <c r="J75" s="132">
        <v>50.59</v>
      </c>
      <c r="K75" s="133" t="s">
        <v>732</v>
      </c>
      <c r="L75" s="134" t="str">
        <f t="shared" si="20"/>
        <v>No</v>
      </c>
    </row>
    <row r="76" spans="1:12" x14ac:dyDescent="0.2">
      <c r="A76" s="45" t="s">
        <v>199</v>
      </c>
      <c r="B76" s="136" t="s">
        <v>217</v>
      </c>
      <c r="C76" s="140">
        <v>94.994178056999999</v>
      </c>
      <c r="D76" s="138" t="str">
        <f t="shared" ref="D76:D98" si="34">IF($B76="N/A","N/A",IF(C76&gt;10,"No",IF(C76&lt;-10,"No","Yes")))</f>
        <v>N/A</v>
      </c>
      <c r="E76" s="140">
        <v>96.349829745999997</v>
      </c>
      <c r="F76" s="138" t="str">
        <f t="shared" ref="F76:F98" si="35">IF($B76="N/A","N/A",IF(E76&gt;10,"No",IF(E76&lt;-10,"No","Yes")))</f>
        <v>N/A</v>
      </c>
      <c r="G76" s="140">
        <v>96.827665046999996</v>
      </c>
      <c r="H76" s="138" t="str">
        <f t="shared" ref="H76:H98" si="36">IF($B76="N/A","N/A",IF(G76&gt;10,"No",IF(G76&lt;-10,"No","Yes")))</f>
        <v>N/A</v>
      </c>
      <c r="I76" s="132">
        <v>1.427</v>
      </c>
      <c r="J76" s="132">
        <v>0.49590000000000001</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0.17623178680000001</v>
      </c>
      <c r="D78" s="138" t="str">
        <f t="shared" si="34"/>
        <v>N/A</v>
      </c>
      <c r="E78" s="140">
        <v>0.33146840500000002</v>
      </c>
      <c r="F78" s="138" t="str">
        <f t="shared" si="35"/>
        <v>N/A</v>
      </c>
      <c r="G78" s="140">
        <v>0.29341716680000002</v>
      </c>
      <c r="H78" s="138" t="str">
        <f t="shared" si="36"/>
        <v>N/A</v>
      </c>
      <c r="I78" s="132">
        <v>88.09</v>
      </c>
      <c r="J78" s="132">
        <v>-11.5</v>
      </c>
      <c r="K78" s="133" t="s">
        <v>732</v>
      </c>
      <c r="L78" s="134" t="str">
        <f t="shared" si="37"/>
        <v>Yes</v>
      </c>
    </row>
    <row r="79" spans="1:12" x14ac:dyDescent="0.2">
      <c r="A79" s="45" t="s">
        <v>202</v>
      </c>
      <c r="B79" s="136" t="s">
        <v>217</v>
      </c>
      <c r="C79" s="140">
        <v>97.758933979000005</v>
      </c>
      <c r="D79" s="138" t="str">
        <f t="shared" si="34"/>
        <v>N/A</v>
      </c>
      <c r="E79" s="140">
        <v>96.432491767000002</v>
      </c>
      <c r="F79" s="138" t="str">
        <f t="shared" si="35"/>
        <v>N/A</v>
      </c>
      <c r="G79" s="140">
        <v>96.683046683000001</v>
      </c>
      <c r="H79" s="138" t="str">
        <f t="shared" si="36"/>
        <v>N/A</v>
      </c>
      <c r="I79" s="132">
        <v>-1.36</v>
      </c>
      <c r="J79" s="132">
        <v>0.25979999999999998</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0.18170805570000001</v>
      </c>
      <c r="D81" s="138" t="str">
        <f t="shared" si="34"/>
        <v>N/A</v>
      </c>
      <c r="E81" s="140">
        <v>0.76838638859999997</v>
      </c>
      <c r="F81" s="138" t="str">
        <f t="shared" si="35"/>
        <v>N/A</v>
      </c>
      <c r="G81" s="140">
        <v>0.79852579850000005</v>
      </c>
      <c r="H81" s="138" t="str">
        <f t="shared" si="36"/>
        <v>N/A</v>
      </c>
      <c r="I81" s="132">
        <v>322.89999999999998</v>
      </c>
      <c r="J81" s="132">
        <v>3.9220000000000002</v>
      </c>
      <c r="K81" s="135" t="s">
        <v>732</v>
      </c>
      <c r="L81" s="134" t="str">
        <f t="shared" si="37"/>
        <v>Yes</v>
      </c>
    </row>
    <row r="82" spans="1:12" x14ac:dyDescent="0.2">
      <c r="A82" s="45" t="s">
        <v>73</v>
      </c>
      <c r="B82" s="136" t="s">
        <v>217</v>
      </c>
      <c r="C82" s="149">
        <v>852703</v>
      </c>
      <c r="D82" s="138" t="str">
        <f t="shared" si="34"/>
        <v>N/A</v>
      </c>
      <c r="E82" s="149">
        <v>950371</v>
      </c>
      <c r="F82" s="138" t="str">
        <f t="shared" si="35"/>
        <v>N/A</v>
      </c>
      <c r="G82" s="149">
        <v>1006778</v>
      </c>
      <c r="H82" s="138" t="str">
        <f t="shared" si="36"/>
        <v>N/A</v>
      </c>
      <c r="I82" s="132">
        <v>11.45</v>
      </c>
      <c r="J82" s="132">
        <v>5.9349999999999996</v>
      </c>
      <c r="K82" s="133" t="s">
        <v>732</v>
      </c>
      <c r="L82" s="134" t="str">
        <f t="shared" si="20"/>
        <v>Yes</v>
      </c>
    </row>
    <row r="83" spans="1:12" x14ac:dyDescent="0.2">
      <c r="A83" s="45" t="s">
        <v>1255</v>
      </c>
      <c r="B83" s="136" t="s">
        <v>217</v>
      </c>
      <c r="C83" s="150">
        <v>66.691098776000004</v>
      </c>
      <c r="D83" s="138" t="str">
        <f t="shared" si="34"/>
        <v>N/A</v>
      </c>
      <c r="E83" s="150">
        <v>68.247242392999993</v>
      </c>
      <c r="F83" s="138" t="str">
        <f t="shared" si="35"/>
        <v>N/A</v>
      </c>
      <c r="G83" s="150">
        <v>69.643953284999995</v>
      </c>
      <c r="H83" s="138" t="str">
        <f t="shared" si="36"/>
        <v>N/A</v>
      </c>
      <c r="I83" s="132">
        <v>2.3330000000000002</v>
      </c>
      <c r="J83" s="132">
        <v>2.0470000000000002</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5.4914782755999996</v>
      </c>
      <c r="D86" s="138" t="str">
        <f t="shared" si="34"/>
        <v>N/A</v>
      </c>
      <c r="E86" s="150">
        <v>6.7226377909000004</v>
      </c>
      <c r="F86" s="138" t="str">
        <f t="shared" si="35"/>
        <v>N/A</v>
      </c>
      <c r="G86" s="150">
        <v>7.2952527766999999</v>
      </c>
      <c r="H86" s="138" t="str">
        <f t="shared" si="36"/>
        <v>N/A</v>
      </c>
      <c r="I86" s="132">
        <v>22.42</v>
      </c>
      <c r="J86" s="132">
        <v>8.5180000000000007</v>
      </c>
      <c r="K86" s="133" t="s">
        <v>732</v>
      </c>
      <c r="L86" s="134" t="str">
        <f t="shared" si="20"/>
        <v>Yes</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1.172741E-4</v>
      </c>
      <c r="D97" s="138" t="str">
        <f t="shared" si="34"/>
        <v>N/A</v>
      </c>
      <c r="E97" s="150">
        <v>3.156662E-4</v>
      </c>
      <c r="F97" s="138" t="str">
        <f t="shared" si="35"/>
        <v>N/A</v>
      </c>
      <c r="G97" s="150">
        <v>9.5353693000000007E-3</v>
      </c>
      <c r="H97" s="138" t="str">
        <f t="shared" si="36"/>
        <v>N/A</v>
      </c>
      <c r="I97" s="132">
        <v>169.2</v>
      </c>
      <c r="J97" s="132">
        <v>2921</v>
      </c>
      <c r="K97" s="133" t="s">
        <v>732</v>
      </c>
      <c r="L97" s="134" t="str">
        <f t="shared" si="20"/>
        <v>No</v>
      </c>
    </row>
    <row r="98" spans="1:12" x14ac:dyDescent="0.2">
      <c r="A98" s="45" t="s">
        <v>1270</v>
      </c>
      <c r="B98" s="136" t="s">
        <v>217</v>
      </c>
      <c r="C98" s="150">
        <v>27.817305674</v>
      </c>
      <c r="D98" s="138" t="str">
        <f t="shared" si="34"/>
        <v>N/A</v>
      </c>
      <c r="E98" s="150">
        <v>25.02980415</v>
      </c>
      <c r="F98" s="138" t="str">
        <f t="shared" si="35"/>
        <v>N/A</v>
      </c>
      <c r="G98" s="150">
        <v>23.051258569000002</v>
      </c>
      <c r="H98" s="138" t="str">
        <f t="shared" si="36"/>
        <v>N/A</v>
      </c>
      <c r="I98" s="132">
        <v>-10</v>
      </c>
      <c r="J98" s="132">
        <v>-7.9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1241410595</v>
      </c>
      <c r="D100" s="138" t="str">
        <f>IF($B100="N/A","N/A",IF(C100&gt;10,"No",IF(C100&lt;-10,"No","Yes")))</f>
        <v>N/A</v>
      </c>
      <c r="E100" s="137">
        <v>1388662339</v>
      </c>
      <c r="F100" s="138" t="str">
        <f>IF($B100="N/A","N/A",IF(E100&gt;10,"No",IF(E100&lt;-10,"No","Yes")))</f>
        <v>N/A</v>
      </c>
      <c r="G100" s="137">
        <v>1125445639</v>
      </c>
      <c r="H100" s="138" t="str">
        <f>IF($B100="N/A","N/A",IF(G100&gt;10,"No",IF(G100&lt;-10,"No","Yes")))</f>
        <v>N/A</v>
      </c>
      <c r="I100" s="132">
        <v>11.86</v>
      </c>
      <c r="J100" s="132">
        <v>-19</v>
      </c>
      <c r="K100" s="133" t="s">
        <v>732</v>
      </c>
      <c r="L100" s="134" t="str">
        <f t="shared" ref="L100:L111" si="38">IF(J100="Div by 0", "N/A", IF(K100="N/A","N/A", IF(J100&gt;VALUE(MID(K100,1,2)), "No", IF(J100&lt;-1*VALUE(MID(K100,1,2)), "No", "Yes"))))</f>
        <v>Yes</v>
      </c>
    </row>
    <row r="101" spans="1:12" x14ac:dyDescent="0.2">
      <c r="A101" s="45" t="s">
        <v>455</v>
      </c>
      <c r="B101" s="136" t="s">
        <v>217</v>
      </c>
      <c r="C101" s="137">
        <v>1234421044</v>
      </c>
      <c r="D101" s="138" t="str">
        <f>IF($B101="N/A","N/A",IF(C101&gt;10,"No",IF(C101&lt;-10,"No","Yes")))</f>
        <v>N/A</v>
      </c>
      <c r="E101" s="137">
        <v>1354922333</v>
      </c>
      <c r="F101" s="138" t="str">
        <f>IF($B101="N/A","N/A",IF(E101&gt;10,"No",IF(E101&lt;-10,"No","Yes")))</f>
        <v>N/A</v>
      </c>
      <c r="G101" s="137">
        <v>1061319724</v>
      </c>
      <c r="H101" s="138" t="str">
        <f>IF($B101="N/A","N/A",IF(G101&gt;10,"No",IF(G101&lt;-10,"No","Yes")))</f>
        <v>N/A</v>
      </c>
      <c r="I101" s="132">
        <v>9.7620000000000005</v>
      </c>
      <c r="J101" s="132">
        <v>-21.7</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6989551</v>
      </c>
      <c r="D103" s="138" t="str">
        <f>IF($B103="N/A","N/A",IF(C103&gt;10,"No",IF(C103&lt;-10,"No","Yes")))</f>
        <v>N/A</v>
      </c>
      <c r="E103" s="137">
        <v>33740006</v>
      </c>
      <c r="F103" s="138" t="str">
        <f>IF($B103="N/A","N/A",IF(E103&gt;10,"No",IF(E103&lt;-10,"No","Yes")))</f>
        <v>N/A</v>
      </c>
      <c r="G103" s="137">
        <v>64125915</v>
      </c>
      <c r="H103" s="138" t="str">
        <f>IF($B103="N/A","N/A",IF(G103&gt;10,"No",IF(G103&lt;-10,"No","Yes")))</f>
        <v>N/A</v>
      </c>
      <c r="I103" s="132">
        <v>382.7</v>
      </c>
      <c r="J103" s="132">
        <v>90.06</v>
      </c>
      <c r="K103" s="133" t="s">
        <v>732</v>
      </c>
      <c r="L103" s="134" t="str">
        <f t="shared" si="38"/>
        <v>No</v>
      </c>
    </row>
    <row r="104" spans="1:12" x14ac:dyDescent="0.2">
      <c r="A104" s="45" t="s">
        <v>108</v>
      </c>
      <c r="B104" s="154" t="s">
        <v>299</v>
      </c>
      <c r="C104" s="150">
        <v>1.0569335376</v>
      </c>
      <c r="D104" s="138" t="str">
        <f>IF($B104="N/A","N/A",IF(C104&gt;2,"No",IF(C104&lt;0.9,"No","Yes")))</f>
        <v>Yes</v>
      </c>
      <c r="E104" s="150">
        <v>0.9804312395</v>
      </c>
      <c r="F104" s="138" t="str">
        <f>IF($B104="N/A","N/A",IF(E104&gt;2,"No",IF(E104&lt;0.9,"No","Yes")))</f>
        <v>Yes</v>
      </c>
      <c r="G104" s="150">
        <v>1.0104335334000001</v>
      </c>
      <c r="H104" s="138" t="str">
        <f>IF($B104="N/A","N/A",IF(G104&gt;2,"No",IF(G104&lt;0.9,"No","Yes")))</f>
        <v>Yes</v>
      </c>
      <c r="I104" s="132">
        <v>-7.24</v>
      </c>
      <c r="J104" s="132">
        <v>3.06</v>
      </c>
      <c r="K104" s="133" t="s">
        <v>732</v>
      </c>
      <c r="L104" s="134" t="str">
        <f t="shared" si="38"/>
        <v>Yes</v>
      </c>
    </row>
    <row r="105" spans="1:12" x14ac:dyDescent="0.2">
      <c r="A105" s="45" t="s">
        <v>458</v>
      </c>
      <c r="B105" s="154" t="s">
        <v>299</v>
      </c>
      <c r="C105" s="150">
        <v>1.0690701593</v>
      </c>
      <c r="D105" s="138" t="str">
        <f>IF($B105="N/A","N/A",IF(C105&gt;2,"No",IF(C105&lt;0.9,"No","Yes")))</f>
        <v>Yes</v>
      </c>
      <c r="E105" s="150">
        <v>0.96458724289999997</v>
      </c>
      <c r="F105" s="138" t="str">
        <f>IF($B105="N/A","N/A",IF(E105&gt;2,"No",IF(E105&lt;0.9,"No","Yes")))</f>
        <v>Yes</v>
      </c>
      <c r="G105" s="150">
        <v>0.9509544982</v>
      </c>
      <c r="H105" s="138" t="str">
        <f>IF($B105="N/A","N/A",IF(G105&gt;2,"No",IF(G105&lt;0.9,"No","Yes")))</f>
        <v>Yes</v>
      </c>
      <c r="I105" s="132">
        <v>-9.77</v>
      </c>
      <c r="J105" s="132">
        <v>-1.41</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0.90638726390000002</v>
      </c>
      <c r="D107" s="138" t="str">
        <f>IF($B107="N/A","N/A",IF(C107&gt;2,"No",IF(C107&lt;0.9,"No","Yes")))</f>
        <v>Yes</v>
      </c>
      <c r="E107" s="150">
        <v>1.1408204353</v>
      </c>
      <c r="F107" s="138" t="str">
        <f>IF($B107="N/A","N/A",IF(E107&gt;2,"No",IF(E107&lt;0.9,"No","Yes")))</f>
        <v>Yes</v>
      </c>
      <c r="G107" s="150">
        <v>1.5960688700000001</v>
      </c>
      <c r="H107" s="138" t="str">
        <f>IF($B107="N/A","N/A",IF(G107&gt;2,"No",IF(G107&lt;0.9,"No","Yes")))</f>
        <v>Yes</v>
      </c>
      <c r="I107" s="132">
        <v>25.86</v>
      </c>
      <c r="J107" s="132">
        <v>39.909999999999997</v>
      </c>
      <c r="K107" s="133" t="s">
        <v>732</v>
      </c>
      <c r="L107" s="134" t="str">
        <f t="shared" si="38"/>
        <v>No</v>
      </c>
    </row>
    <row r="108" spans="1:12" x14ac:dyDescent="0.2">
      <c r="A108" s="45" t="s">
        <v>1272</v>
      </c>
      <c r="B108" s="136" t="s">
        <v>217</v>
      </c>
      <c r="C108" s="137">
        <v>166.34907695000001</v>
      </c>
      <c r="D108" s="138" t="str">
        <f>IF($B108="N/A","N/A",IF(C108&gt;10,"No",IF(C108&lt;-10,"No","Yes")))</f>
        <v>N/A</v>
      </c>
      <c r="E108" s="137">
        <v>162.41655286</v>
      </c>
      <c r="F108" s="138" t="str">
        <f>IF($B108="N/A","N/A",IF(E108&gt;10,"No",IF(E108&lt;-10,"No","Yes")))</f>
        <v>N/A</v>
      </c>
      <c r="G108" s="137">
        <v>121.86195865000001</v>
      </c>
      <c r="H108" s="138" t="str">
        <f>IF($B108="N/A","N/A",IF(G108&gt;10,"No",IF(G108&lt;-10,"No","Yes")))</f>
        <v>N/A</v>
      </c>
      <c r="I108" s="132">
        <v>-2.36</v>
      </c>
      <c r="J108" s="132">
        <v>-25</v>
      </c>
      <c r="K108" s="133" t="s">
        <v>732</v>
      </c>
      <c r="L108" s="134" t="str">
        <f t="shared" si="38"/>
        <v>Yes</v>
      </c>
    </row>
    <row r="109" spans="1:12" x14ac:dyDescent="0.2">
      <c r="A109" s="45" t="s">
        <v>1273</v>
      </c>
      <c r="B109" s="136" t="s">
        <v>217</v>
      </c>
      <c r="C109" s="137">
        <v>178.75535797000001</v>
      </c>
      <c r="D109" s="138" t="str">
        <f>IF($B109="N/A","N/A",IF(C109&gt;10,"No",IF(C109&lt;-10,"No","Yes")))</f>
        <v>N/A</v>
      </c>
      <c r="E109" s="137">
        <v>174.11741287999999</v>
      </c>
      <c r="F109" s="138" t="str">
        <f>IF($B109="N/A","N/A",IF(E109&gt;10,"No",IF(E109&lt;-10,"No","Yes")))</f>
        <v>N/A</v>
      </c>
      <c r="G109" s="137">
        <v>126.5580794</v>
      </c>
      <c r="H109" s="138" t="str">
        <f>IF($B109="N/A","N/A",IF(G109&gt;10,"No",IF(G109&lt;-10,"No","Yes")))</f>
        <v>N/A</v>
      </c>
      <c r="I109" s="132">
        <v>-2.59</v>
      </c>
      <c r="J109" s="132">
        <v>-27.3</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12.546470697</v>
      </c>
      <c r="D111" s="138" t="str">
        <f>IF($B111="N/A","N/A",IF(C111&gt;10,"No",IF(C111&lt;-10,"No","Yes")))</f>
        <v>N/A</v>
      </c>
      <c r="E111" s="137">
        <v>43.909601416999998</v>
      </c>
      <c r="F111" s="138" t="str">
        <f>IF($B111="N/A","N/A",IF(E111&gt;10,"No",IF(E111&lt;-10,"No","Yes")))</f>
        <v>N/A</v>
      </c>
      <c r="G111" s="137">
        <v>75.421046317999995</v>
      </c>
      <c r="H111" s="138" t="str">
        <f>IF($B111="N/A","N/A",IF(G111&gt;10,"No",IF(G111&lt;-10,"No","Yes")))</f>
        <v>N/A</v>
      </c>
      <c r="I111" s="132">
        <v>250</v>
      </c>
      <c r="J111" s="132">
        <v>71.760000000000005</v>
      </c>
      <c r="K111" s="133" t="s">
        <v>732</v>
      </c>
      <c r="L111" s="134" t="str">
        <f t="shared" si="38"/>
        <v>No</v>
      </c>
    </row>
    <row r="112" spans="1:12" x14ac:dyDescent="0.2">
      <c r="A112" s="45" t="s">
        <v>329</v>
      </c>
      <c r="B112" s="135" t="s">
        <v>300</v>
      </c>
      <c r="C112" s="150">
        <v>97.959799005999997</v>
      </c>
      <c r="D112" s="138" t="str">
        <f>IF(OR($B112="N/A",$C112="N/A"),"N/A",IF(C112&gt;98,"Yes","No"))</f>
        <v>No</v>
      </c>
      <c r="E112" s="150">
        <v>98.370046211000002</v>
      </c>
      <c r="F112" s="138" t="str">
        <f>IF(OR($B112="N/A",$E112="N/A"),"N/A",IF(E112&gt;98,"Yes","No"))</f>
        <v>Yes</v>
      </c>
      <c r="G112" s="150">
        <v>98.396523032999994</v>
      </c>
      <c r="H112" s="138" t="str">
        <f t="shared" ref="H112:H115" si="39">IF($B112="N/A","N/A",IF(G112&gt;98,"Yes","No"))</f>
        <v>Yes</v>
      </c>
      <c r="I112" s="132">
        <v>0.41880000000000001</v>
      </c>
      <c r="J112" s="132">
        <v>2.69E-2</v>
      </c>
      <c r="K112" s="133" t="s">
        <v>732</v>
      </c>
      <c r="L112" s="134" t="str">
        <f>IF(J112="Div by 0", "N/A", IF(OR(J112="N/A",K112="N/A"),"N/A", IF(J112&gt;VALUE(MID(K112,1,2)), "No", IF(J112&lt;-1*VALUE(MID(K112,1,2)), "No", "Yes"))))</f>
        <v>Yes</v>
      </c>
    </row>
    <row r="113" spans="1:12" x14ac:dyDescent="0.2">
      <c r="A113" s="45" t="s">
        <v>461</v>
      </c>
      <c r="B113" s="135" t="s">
        <v>300</v>
      </c>
      <c r="C113" s="150">
        <v>98.452404932999997</v>
      </c>
      <c r="D113" s="138" t="str">
        <f t="shared" ref="D113:D115" si="40">IF(OR($B113="N/A",$C113="N/A"),"N/A",IF(C113&gt;98,"Yes","No"))</f>
        <v>Yes</v>
      </c>
      <c r="E113" s="150">
        <v>98.175839820999997</v>
      </c>
      <c r="F113" s="138" t="str">
        <f t="shared" ref="F113:F115" si="41">IF(OR($B113="N/A",$E113="N/A"),"N/A",IF(E113&gt;98,"Yes","No"))</f>
        <v>Yes</v>
      </c>
      <c r="G113" s="150">
        <v>98.327697823999998</v>
      </c>
      <c r="H113" s="138" t="str">
        <f t="shared" si="39"/>
        <v>Yes</v>
      </c>
      <c r="I113" s="132">
        <v>-0.28100000000000003</v>
      </c>
      <c r="J113" s="132">
        <v>0.1547</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91.367988085999997</v>
      </c>
      <c r="D115" s="138" t="str">
        <f t="shared" si="40"/>
        <v>No</v>
      </c>
      <c r="E115" s="150">
        <v>97.432038489999997</v>
      </c>
      <c r="F115" s="138" t="str">
        <f t="shared" si="41"/>
        <v>No</v>
      </c>
      <c r="G115" s="150">
        <v>98.718330848999997</v>
      </c>
      <c r="H115" s="138" t="str">
        <f t="shared" si="39"/>
        <v>Yes</v>
      </c>
      <c r="I115" s="132">
        <v>6.6369999999999996</v>
      </c>
      <c r="J115" s="132">
        <v>1.32</v>
      </c>
      <c r="K115" s="133" t="s">
        <v>732</v>
      </c>
      <c r="L115" s="134" t="str">
        <f t="shared" si="42"/>
        <v>Yes</v>
      </c>
    </row>
    <row r="116" spans="1:12" x14ac:dyDescent="0.2">
      <c r="A116" s="3" t="s">
        <v>464</v>
      </c>
      <c r="B116" s="135" t="s">
        <v>217</v>
      </c>
      <c r="C116" s="155">
        <v>809191</v>
      </c>
      <c r="D116" s="138" t="str">
        <f>IF($B116="N/A","N/A",IF(C116&gt;10,"No",IF(C116&lt;-10,"No","Yes")))</f>
        <v>N/A</v>
      </c>
      <c r="E116" s="155">
        <v>885010</v>
      </c>
      <c r="F116" s="138" t="str">
        <f>IF($B116="N/A","N/A",IF(E116&gt;10,"No",IF(E116&lt;-10,"No","Yes")))</f>
        <v>N/A</v>
      </c>
      <c r="G116" s="155">
        <v>920946</v>
      </c>
      <c r="H116" s="138" t="str">
        <f>IF($B116="N/A","N/A",IF(G116&gt;10,"No",IF(G116&lt;-10,"No","Yes")))</f>
        <v>N/A</v>
      </c>
      <c r="I116" s="132">
        <v>9.3699999999999992</v>
      </c>
      <c r="J116" s="132">
        <v>4.0609999999999999</v>
      </c>
      <c r="K116" s="135" t="s">
        <v>732</v>
      </c>
      <c r="L116" s="134" t="str">
        <f>IF(J116="Div by 0", "N/A", IF(OR(J116="N/A",K116="N/A"),"N/A", IF(J116&gt;VALUE(MID(K116,1,2)), "No", IF(J116&lt;-1*VALUE(MID(K116,1,2)), "No", "Yes"))))</f>
        <v>Yes</v>
      </c>
    </row>
    <row r="117" spans="1:12" x14ac:dyDescent="0.2">
      <c r="A117" s="3" t="s">
        <v>215</v>
      </c>
      <c r="B117" s="135" t="s">
        <v>217</v>
      </c>
      <c r="C117" s="150">
        <v>78.254701299999994</v>
      </c>
      <c r="D117" s="138" t="str">
        <f>IF($B117="N/A","N/A",IF(C117&gt;10,"No",IF(C117&lt;-10,"No","Yes")))</f>
        <v>N/A</v>
      </c>
      <c r="E117" s="150">
        <v>78.297194382000001</v>
      </c>
      <c r="F117" s="138" t="str">
        <f>IF($B117="N/A","N/A",IF(E117&gt;10,"No",IF(E117&lt;-10,"No","Yes")))</f>
        <v>N/A</v>
      </c>
      <c r="G117" s="150">
        <v>76.084265526999999</v>
      </c>
      <c r="H117" s="138" t="str">
        <f>IF($B117="N/A","N/A",IF(G117&gt;10,"No",IF(G117&lt;-10,"No","Yes")))</f>
        <v>N/A</v>
      </c>
      <c r="I117" s="132">
        <v>5.4300000000000001E-2</v>
      </c>
      <c r="J117" s="132">
        <v>-2.83</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6583389</v>
      </c>
      <c r="D143" s="138" t="str">
        <f>IF($B143="N/A","N/A",IF(C143&gt;10,"No",IF(C143&lt;-10,"No","Yes")))</f>
        <v>N/A</v>
      </c>
      <c r="E143" s="131">
        <v>12752284</v>
      </c>
      <c r="F143" s="138" t="str">
        <f>IF($B143="N/A","N/A",IF(E143&gt;10,"No",IF(E143&lt;-10,"No","Yes")))</f>
        <v>N/A</v>
      </c>
      <c r="G143" s="131">
        <v>22384147</v>
      </c>
      <c r="H143" s="138" t="str">
        <f>IF($B143="N/A","N/A",IF(G143&gt;10,"No",IF(G143&lt;-10,"No","Yes")))</f>
        <v>N/A</v>
      </c>
      <c r="I143" s="132">
        <v>93.7</v>
      </c>
      <c r="J143" s="132">
        <v>75.53</v>
      </c>
      <c r="K143" s="133" t="s">
        <v>732</v>
      </c>
      <c r="L143" s="134" t="str">
        <f>IF(J143="Div by 0", "N/A", IF(K143="N/A","N/A", IF(J143&gt;VALUE(MID(K143,1,2)), "No", IF(J143&lt;-1*VALUE(MID(K143,1,2)), "No", "Yes"))))</f>
        <v>No</v>
      </c>
    </row>
    <row r="144" spans="1:12" x14ac:dyDescent="0.2">
      <c r="A144" s="3" t="s">
        <v>730</v>
      </c>
      <c r="B144" s="136" t="s">
        <v>217</v>
      </c>
      <c r="C144" s="152">
        <v>63076</v>
      </c>
      <c r="D144" s="138" t="str">
        <f>IF($B144="N/A","N/A",IF(C144&gt;10,"No",IF(C144&lt;-10,"No","Yes")))</f>
        <v>N/A</v>
      </c>
      <c r="E144" s="152">
        <v>74281</v>
      </c>
      <c r="F144" s="138" t="str">
        <f>IF($B144="N/A","N/A",IF(E144&gt;10,"No",IF(E144&lt;-10,"No","Yes")))</f>
        <v>N/A</v>
      </c>
      <c r="G144" s="152">
        <v>79006</v>
      </c>
      <c r="H144" s="138" t="str">
        <f>IF($B144="N/A","N/A",IF(G144&gt;10,"No",IF(G144&lt;-10,"No","Yes")))</f>
        <v>N/A</v>
      </c>
      <c r="I144" s="132">
        <v>17.760000000000002</v>
      </c>
      <c r="J144" s="132">
        <v>6.3609999999999998</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6.5971430695000004</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3.4224598930000001</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34.037214304000003</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3.4858663785999999</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0.1005747126</v>
      </c>
      <c r="H149" s="134" t="str">
        <f t="shared" si="54"/>
        <v>N/A</v>
      </c>
      <c r="I149" s="132" t="s">
        <v>217</v>
      </c>
      <c r="J149" s="132" t="s">
        <v>217</v>
      </c>
      <c r="K149" s="141" t="s">
        <v>732</v>
      </c>
      <c r="L149" s="134" t="str">
        <f t="shared" si="55"/>
        <v>N/A</v>
      </c>
    </row>
    <row r="150" spans="1:12" x14ac:dyDescent="0.2">
      <c r="A150" s="4" t="s">
        <v>731</v>
      </c>
      <c r="B150" s="135" t="s">
        <v>217</v>
      </c>
      <c r="C150" s="152">
        <v>809191</v>
      </c>
      <c r="D150" s="130" t="str">
        <f t="shared" ref="D150:D172" si="56">IF($B150="N/A","N/A",IF(C150&gt;10,"No",IF(C150&lt;-10,"No","Yes")))</f>
        <v>N/A</v>
      </c>
      <c r="E150" s="152">
        <v>885010</v>
      </c>
      <c r="F150" s="130" t="str">
        <f t="shared" ref="F150:F172" si="57">IF($B150="N/A","N/A",IF(E150&gt;10,"No",IF(E150&lt;-10,"No","Yes")))</f>
        <v>N/A</v>
      </c>
      <c r="G150" s="152">
        <v>920946</v>
      </c>
      <c r="H150" s="130" t="str">
        <f t="shared" ref="H150:H172" si="58">IF($B150="N/A","N/A",IF(G150&gt;10,"No",IF(G150&lt;-10,"No","Yes")))</f>
        <v>N/A</v>
      </c>
      <c r="I150" s="132">
        <v>9.3699999999999992</v>
      </c>
      <c r="J150" s="132">
        <v>4.0609999999999999</v>
      </c>
      <c r="K150" s="135" t="s">
        <v>732</v>
      </c>
      <c r="L150" s="134" t="str">
        <f t="shared" ref="L150:L172" si="59">IF(J150="Div by 0", "N/A", IF(K150="N/A","N/A", IF(J150&gt;VALUE(MID(K150,1,2)), "No", IF(J150&lt;-1*VALUE(MID(K150,1,2)), "No", "Yes"))))</f>
        <v>Yes</v>
      </c>
    </row>
    <row r="151" spans="1:12" x14ac:dyDescent="0.2">
      <c r="A151" s="4" t="s">
        <v>534</v>
      </c>
      <c r="B151" s="135" t="s">
        <v>217</v>
      </c>
      <c r="C151" s="152">
        <v>54</v>
      </c>
      <c r="D151" s="130" t="str">
        <f t="shared" si="56"/>
        <v>N/A</v>
      </c>
      <c r="E151" s="152">
        <v>218</v>
      </c>
      <c r="F151" s="130" t="str">
        <f t="shared" si="57"/>
        <v>N/A</v>
      </c>
      <c r="G151" s="152">
        <v>265</v>
      </c>
      <c r="H151" s="130" t="str">
        <f t="shared" si="58"/>
        <v>N/A</v>
      </c>
      <c r="I151" s="132">
        <v>303.7</v>
      </c>
      <c r="J151" s="132">
        <v>21.56</v>
      </c>
      <c r="K151" s="135" t="s">
        <v>732</v>
      </c>
      <c r="L151" s="134" t="str">
        <f t="shared" si="59"/>
        <v>Yes</v>
      </c>
    </row>
    <row r="152" spans="1:12" x14ac:dyDescent="0.2">
      <c r="A152" s="4" t="s">
        <v>535</v>
      </c>
      <c r="B152" s="135" t="s">
        <v>217</v>
      </c>
      <c r="C152" s="152">
        <v>19840</v>
      </c>
      <c r="D152" s="130" t="str">
        <f t="shared" si="56"/>
        <v>N/A</v>
      </c>
      <c r="E152" s="152">
        <v>21760</v>
      </c>
      <c r="F152" s="130" t="str">
        <f t="shared" si="57"/>
        <v>N/A</v>
      </c>
      <c r="G152" s="152">
        <v>22665</v>
      </c>
      <c r="H152" s="130" t="str">
        <f t="shared" si="58"/>
        <v>N/A</v>
      </c>
      <c r="I152" s="132">
        <v>9.6769999999999996</v>
      </c>
      <c r="J152" s="132">
        <v>4.1589999999999998</v>
      </c>
      <c r="K152" s="135" t="s">
        <v>732</v>
      </c>
      <c r="L152" s="134" t="str">
        <f t="shared" si="59"/>
        <v>Yes</v>
      </c>
    </row>
    <row r="153" spans="1:12" x14ac:dyDescent="0.2">
      <c r="A153" s="4" t="s">
        <v>536</v>
      </c>
      <c r="B153" s="135" t="s">
        <v>217</v>
      </c>
      <c r="C153" s="152">
        <v>592071</v>
      </c>
      <c r="D153" s="130" t="str">
        <f t="shared" si="56"/>
        <v>N/A</v>
      </c>
      <c r="E153" s="152">
        <v>636207</v>
      </c>
      <c r="F153" s="130" t="str">
        <f t="shared" si="57"/>
        <v>N/A</v>
      </c>
      <c r="G153" s="152">
        <v>666263</v>
      </c>
      <c r="H153" s="130" t="str">
        <f t="shared" si="58"/>
        <v>N/A</v>
      </c>
      <c r="I153" s="132">
        <v>7.4550000000000001</v>
      </c>
      <c r="J153" s="132">
        <v>4.7240000000000002</v>
      </c>
      <c r="K153" s="135" t="s">
        <v>732</v>
      </c>
      <c r="L153" s="134" t="str">
        <f t="shared" si="59"/>
        <v>Yes</v>
      </c>
    </row>
    <row r="154" spans="1:12" x14ac:dyDescent="0.2">
      <c r="A154" s="4" t="s">
        <v>537</v>
      </c>
      <c r="B154" s="135" t="s">
        <v>217</v>
      </c>
      <c r="C154" s="152">
        <v>197226</v>
      </c>
      <c r="D154" s="130" t="str">
        <f t="shared" si="56"/>
        <v>N/A</v>
      </c>
      <c r="E154" s="152">
        <v>226825</v>
      </c>
      <c r="F154" s="130" t="str">
        <f t="shared" si="57"/>
        <v>N/A</v>
      </c>
      <c r="G154" s="152">
        <v>231753</v>
      </c>
      <c r="H154" s="130" t="str">
        <f t="shared" si="58"/>
        <v>N/A</v>
      </c>
      <c r="I154" s="132">
        <v>15.01</v>
      </c>
      <c r="J154" s="132">
        <v>2.173</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76.900647054999993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0.37292428929999999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15.045704689000001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92.748044847000003</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89.994175209999995</v>
      </c>
      <c r="H159" s="134" t="str">
        <f t="shared" si="62"/>
        <v>N/A</v>
      </c>
      <c r="I159" s="132" t="s">
        <v>217</v>
      </c>
      <c r="J159" s="132" t="s">
        <v>217</v>
      </c>
      <c r="K159" s="141" t="s">
        <v>732</v>
      </c>
      <c r="L159" s="134" t="str">
        <f t="shared" si="63"/>
        <v>N/A</v>
      </c>
    </row>
    <row r="160" spans="1:12" ht="25.5" x14ac:dyDescent="0.2">
      <c r="A160" s="4" t="s">
        <v>543</v>
      </c>
      <c r="B160" s="135" t="s">
        <v>217</v>
      </c>
      <c r="C160" s="152">
        <v>575429.44999999995</v>
      </c>
      <c r="D160" s="130" t="str">
        <f t="shared" si="56"/>
        <v>N/A</v>
      </c>
      <c r="E160" s="152">
        <v>648528.22</v>
      </c>
      <c r="F160" s="130" t="str">
        <f t="shared" si="57"/>
        <v>N/A</v>
      </c>
      <c r="G160" s="152">
        <v>698922.05</v>
      </c>
      <c r="H160" s="130" t="str">
        <f t="shared" si="58"/>
        <v>N/A</v>
      </c>
      <c r="I160" s="132">
        <v>12.7</v>
      </c>
      <c r="J160" s="132">
        <v>7.77</v>
      </c>
      <c r="K160" s="135" t="s">
        <v>732</v>
      </c>
      <c r="L160" s="134" t="str">
        <f t="shared" si="59"/>
        <v>Yes</v>
      </c>
    </row>
    <row r="161" spans="1:12" x14ac:dyDescent="0.2">
      <c r="A161" s="4" t="s">
        <v>544</v>
      </c>
      <c r="B161" s="135" t="s">
        <v>217</v>
      </c>
      <c r="C161" s="131">
        <v>1234827206</v>
      </c>
      <c r="D161" s="130" t="str">
        <f t="shared" si="56"/>
        <v>N/A</v>
      </c>
      <c r="E161" s="131">
        <v>1375910055</v>
      </c>
      <c r="F161" s="130" t="str">
        <f t="shared" si="57"/>
        <v>N/A</v>
      </c>
      <c r="G161" s="131">
        <v>1103061492</v>
      </c>
      <c r="H161" s="130" t="str">
        <f t="shared" si="58"/>
        <v>N/A</v>
      </c>
      <c r="I161" s="132">
        <v>11.43</v>
      </c>
      <c r="J161" s="132">
        <v>-19.8</v>
      </c>
      <c r="K161" s="135" t="s">
        <v>732</v>
      </c>
      <c r="L161" s="134" t="str">
        <f t="shared" si="59"/>
        <v>Yes</v>
      </c>
    </row>
    <row r="162" spans="1:12" x14ac:dyDescent="0.2">
      <c r="A162" s="4" t="s">
        <v>1276</v>
      </c>
      <c r="B162" s="135" t="s">
        <v>217</v>
      </c>
      <c r="C162" s="131">
        <v>1526.0021503</v>
      </c>
      <c r="D162" s="130" t="str">
        <f t="shared" si="56"/>
        <v>N/A</v>
      </c>
      <c r="E162" s="131">
        <v>1554.6830600999999</v>
      </c>
      <c r="F162" s="130" t="str">
        <f t="shared" si="57"/>
        <v>N/A</v>
      </c>
      <c r="G162" s="131">
        <v>1197.7482849</v>
      </c>
      <c r="H162" s="130" t="str">
        <f t="shared" si="58"/>
        <v>N/A</v>
      </c>
      <c r="I162" s="132">
        <v>1.879</v>
      </c>
      <c r="J162" s="132">
        <v>-23</v>
      </c>
      <c r="K162" s="135" t="s">
        <v>732</v>
      </c>
      <c r="L162" s="134" t="str">
        <f t="shared" si="59"/>
        <v>Yes</v>
      </c>
    </row>
    <row r="163" spans="1:12" ht="25.5" x14ac:dyDescent="0.2">
      <c r="A163" s="4" t="s">
        <v>1277</v>
      </c>
      <c r="B163" s="135" t="s">
        <v>217</v>
      </c>
      <c r="C163" s="131">
        <v>3559.0740741</v>
      </c>
      <c r="D163" s="130" t="str">
        <f t="shared" si="56"/>
        <v>N/A</v>
      </c>
      <c r="E163" s="131">
        <v>2876.8807339</v>
      </c>
      <c r="F163" s="130" t="str">
        <f t="shared" si="57"/>
        <v>N/A</v>
      </c>
      <c r="G163" s="131">
        <v>1816.6188678999999</v>
      </c>
      <c r="H163" s="130" t="str">
        <f t="shared" si="58"/>
        <v>N/A</v>
      </c>
      <c r="I163" s="132">
        <v>-19.2</v>
      </c>
      <c r="J163" s="132">
        <v>-36.9</v>
      </c>
      <c r="K163" s="135" t="s">
        <v>732</v>
      </c>
      <c r="L163" s="134" t="str">
        <f t="shared" si="59"/>
        <v>No</v>
      </c>
    </row>
    <row r="164" spans="1:12" ht="25.5" x14ac:dyDescent="0.2">
      <c r="A164" s="4" t="s">
        <v>1278</v>
      </c>
      <c r="B164" s="135" t="s">
        <v>217</v>
      </c>
      <c r="C164" s="131">
        <v>4120.5740926999997</v>
      </c>
      <c r="D164" s="130" t="str">
        <f t="shared" si="56"/>
        <v>N/A</v>
      </c>
      <c r="E164" s="131">
        <v>4148.1186581000002</v>
      </c>
      <c r="F164" s="130" t="str">
        <f t="shared" si="57"/>
        <v>N/A</v>
      </c>
      <c r="G164" s="131">
        <v>2583.0148687000001</v>
      </c>
      <c r="H164" s="130" t="str">
        <f t="shared" si="58"/>
        <v>N/A</v>
      </c>
      <c r="I164" s="132">
        <v>0.66849999999999998</v>
      </c>
      <c r="J164" s="132">
        <v>-37.700000000000003</v>
      </c>
      <c r="K164" s="135" t="s">
        <v>732</v>
      </c>
      <c r="L164" s="134" t="str">
        <f t="shared" si="59"/>
        <v>No</v>
      </c>
    </row>
    <row r="165" spans="1:12" ht="25.5" x14ac:dyDescent="0.2">
      <c r="A165" s="4" t="s">
        <v>1279</v>
      </c>
      <c r="B165" s="135" t="s">
        <v>217</v>
      </c>
      <c r="C165" s="131">
        <v>1136.4377228000001</v>
      </c>
      <c r="D165" s="130" t="str">
        <f t="shared" si="56"/>
        <v>N/A</v>
      </c>
      <c r="E165" s="131">
        <v>1142.2455772999999</v>
      </c>
      <c r="F165" s="130" t="str">
        <f t="shared" si="57"/>
        <v>N/A</v>
      </c>
      <c r="G165" s="131">
        <v>895.21039588999997</v>
      </c>
      <c r="H165" s="130" t="str">
        <f t="shared" si="58"/>
        <v>N/A</v>
      </c>
      <c r="I165" s="132">
        <v>0.5111</v>
      </c>
      <c r="J165" s="132">
        <v>-21.6</v>
      </c>
      <c r="K165" s="135" t="s">
        <v>732</v>
      </c>
      <c r="L165" s="134" t="str">
        <f t="shared" si="59"/>
        <v>Yes</v>
      </c>
    </row>
    <row r="166" spans="1:12" ht="25.5" x14ac:dyDescent="0.2">
      <c r="A166" s="4" t="s">
        <v>1280</v>
      </c>
      <c r="B166" s="135" t="s">
        <v>217</v>
      </c>
      <c r="C166" s="131">
        <v>2433.9134141</v>
      </c>
      <c r="D166" s="130" t="str">
        <f t="shared" si="56"/>
        <v>N/A</v>
      </c>
      <c r="E166" s="131">
        <v>2461.4359131000001</v>
      </c>
      <c r="F166" s="130" t="str">
        <f t="shared" si="57"/>
        <v>N/A</v>
      </c>
      <c r="G166" s="131">
        <v>1931.3255578000001</v>
      </c>
      <c r="H166" s="130" t="str">
        <f t="shared" si="58"/>
        <v>N/A</v>
      </c>
      <c r="I166" s="132">
        <v>1.131</v>
      </c>
      <c r="J166" s="132">
        <v>-21.5</v>
      </c>
      <c r="K166" s="135" t="s">
        <v>732</v>
      </c>
      <c r="L166" s="134" t="str">
        <f t="shared" si="59"/>
        <v>Yes</v>
      </c>
    </row>
    <row r="167" spans="1:12" x14ac:dyDescent="0.2">
      <c r="A167" s="45" t="s">
        <v>545</v>
      </c>
      <c r="B167" s="136" t="s">
        <v>217</v>
      </c>
      <c r="C167" s="137">
        <v>438257402</v>
      </c>
      <c r="D167" s="138" t="str">
        <f t="shared" si="56"/>
        <v>N/A</v>
      </c>
      <c r="E167" s="137">
        <v>483494235</v>
      </c>
      <c r="F167" s="138" t="str">
        <f t="shared" si="57"/>
        <v>N/A</v>
      </c>
      <c r="G167" s="137">
        <v>752764759</v>
      </c>
      <c r="H167" s="138" t="str">
        <f t="shared" si="58"/>
        <v>N/A</v>
      </c>
      <c r="I167" s="132">
        <v>10.32</v>
      </c>
      <c r="J167" s="132">
        <v>55.69</v>
      </c>
      <c r="K167" s="133" t="s">
        <v>732</v>
      </c>
      <c r="L167" s="134" t="str">
        <f t="shared" si="59"/>
        <v>No</v>
      </c>
    </row>
    <row r="168" spans="1:12" x14ac:dyDescent="0.2">
      <c r="A168" s="45" t="s">
        <v>1281</v>
      </c>
      <c r="B168" s="136" t="s">
        <v>217</v>
      </c>
      <c r="C168" s="137">
        <v>541.5994518</v>
      </c>
      <c r="D168" s="138" t="str">
        <f t="shared" si="56"/>
        <v>N/A</v>
      </c>
      <c r="E168" s="137">
        <v>546.31499643999996</v>
      </c>
      <c r="F168" s="138" t="str">
        <f t="shared" si="57"/>
        <v>N/A</v>
      </c>
      <c r="G168" s="137">
        <v>817.38208211999995</v>
      </c>
      <c r="H168" s="138" t="str">
        <f t="shared" si="58"/>
        <v>N/A</v>
      </c>
      <c r="I168" s="132">
        <v>0.87070000000000003</v>
      </c>
      <c r="J168" s="132">
        <v>49.62</v>
      </c>
      <c r="K168" s="133" t="s">
        <v>732</v>
      </c>
      <c r="L168" s="134" t="str">
        <f t="shared" si="59"/>
        <v>No</v>
      </c>
    </row>
    <row r="169" spans="1:12" ht="25.5" x14ac:dyDescent="0.2">
      <c r="A169" s="45" t="s">
        <v>1282</v>
      </c>
      <c r="B169" s="135" t="s">
        <v>217</v>
      </c>
      <c r="C169" s="131">
        <v>2595.5</v>
      </c>
      <c r="D169" s="130" t="str">
        <f t="shared" si="56"/>
        <v>N/A</v>
      </c>
      <c r="E169" s="131">
        <v>1126.0458716000001</v>
      </c>
      <c r="F169" s="130" t="str">
        <f t="shared" si="57"/>
        <v>N/A</v>
      </c>
      <c r="G169" s="131">
        <v>1652.2905659999999</v>
      </c>
      <c r="H169" s="130" t="str">
        <f t="shared" si="58"/>
        <v>N/A</v>
      </c>
      <c r="I169" s="132">
        <v>-56.6</v>
      </c>
      <c r="J169" s="132">
        <v>46.73</v>
      </c>
      <c r="K169" s="135" t="s">
        <v>732</v>
      </c>
      <c r="L169" s="134" t="str">
        <f t="shared" si="59"/>
        <v>No</v>
      </c>
    </row>
    <row r="170" spans="1:12" ht="25.5" x14ac:dyDescent="0.2">
      <c r="A170" s="45" t="s">
        <v>1283</v>
      </c>
      <c r="B170" s="135" t="s">
        <v>217</v>
      </c>
      <c r="C170" s="131">
        <v>2675.9403729999999</v>
      </c>
      <c r="D170" s="130" t="str">
        <f t="shared" si="56"/>
        <v>N/A</v>
      </c>
      <c r="E170" s="131">
        <v>3063.9273896999998</v>
      </c>
      <c r="F170" s="130" t="str">
        <f t="shared" si="57"/>
        <v>N/A</v>
      </c>
      <c r="G170" s="131">
        <v>4148.7310390000002</v>
      </c>
      <c r="H170" s="130" t="str">
        <f t="shared" si="58"/>
        <v>N/A</v>
      </c>
      <c r="I170" s="132">
        <v>14.5</v>
      </c>
      <c r="J170" s="132">
        <v>35.409999999999997</v>
      </c>
      <c r="K170" s="135" t="s">
        <v>732</v>
      </c>
      <c r="L170" s="134" t="str">
        <f t="shared" si="59"/>
        <v>No</v>
      </c>
    </row>
    <row r="171" spans="1:12" ht="25.5" x14ac:dyDescent="0.2">
      <c r="A171" s="45" t="s">
        <v>1284</v>
      </c>
      <c r="B171" s="135" t="s">
        <v>217</v>
      </c>
      <c r="C171" s="131">
        <v>491.42741496000002</v>
      </c>
      <c r="D171" s="130" t="str">
        <f t="shared" si="56"/>
        <v>N/A</v>
      </c>
      <c r="E171" s="131">
        <v>490.22685540999998</v>
      </c>
      <c r="F171" s="130" t="str">
        <f t="shared" si="57"/>
        <v>N/A</v>
      </c>
      <c r="G171" s="131">
        <v>659.38460487999998</v>
      </c>
      <c r="H171" s="130" t="str">
        <f t="shared" si="58"/>
        <v>N/A</v>
      </c>
      <c r="I171" s="132">
        <v>-0.24399999999999999</v>
      </c>
      <c r="J171" s="132">
        <v>34.51</v>
      </c>
      <c r="K171" s="135" t="s">
        <v>732</v>
      </c>
      <c r="L171" s="134" t="str">
        <f t="shared" si="59"/>
        <v>No</v>
      </c>
    </row>
    <row r="172" spans="1:12" ht="25.5" x14ac:dyDescent="0.2">
      <c r="A172" s="45" t="s">
        <v>1285</v>
      </c>
      <c r="B172" s="135" t="s">
        <v>217</v>
      </c>
      <c r="C172" s="131">
        <v>476.94861225</v>
      </c>
      <c r="D172" s="130" t="str">
        <f t="shared" si="56"/>
        <v>N/A</v>
      </c>
      <c r="E172" s="131">
        <v>461.55379698000002</v>
      </c>
      <c r="F172" s="130" t="str">
        <f t="shared" si="57"/>
        <v>N/A</v>
      </c>
      <c r="G172" s="131">
        <v>944.85226943999999</v>
      </c>
      <c r="H172" s="130" t="str">
        <f t="shared" si="58"/>
        <v>N/A</v>
      </c>
      <c r="I172" s="132">
        <v>-3.23</v>
      </c>
      <c r="J172" s="132">
        <v>104.7</v>
      </c>
      <c r="K172" s="135" t="s">
        <v>732</v>
      </c>
      <c r="L172" s="134" t="str">
        <f t="shared" si="59"/>
        <v>No</v>
      </c>
    </row>
    <row r="173" spans="1:12" ht="25.5" x14ac:dyDescent="0.2">
      <c r="A173" s="2" t="s">
        <v>546</v>
      </c>
      <c r="B173" s="135" t="s">
        <v>217</v>
      </c>
      <c r="C173" s="131">
        <v>75107699</v>
      </c>
      <c r="D173" s="130" t="str">
        <f t="shared" ref="D173:D181" si="64">IF($B173="N/A","N/A",IF(C173&gt;10,"No",IF(C173&lt;-10,"No","Yes")))</f>
        <v>N/A</v>
      </c>
      <c r="E173" s="131">
        <v>89221344</v>
      </c>
      <c r="F173" s="130" t="str">
        <f t="shared" ref="F173:F181" si="65">IF($B173="N/A","N/A",IF(E173&gt;10,"No",IF(E173&lt;-10,"No","Yes")))</f>
        <v>N/A</v>
      </c>
      <c r="G173" s="131">
        <v>67437367</v>
      </c>
      <c r="H173" s="130" t="str">
        <f t="shared" ref="H173:H181" si="66">IF($B173="N/A","N/A",IF(G173&gt;10,"No",IF(G173&lt;-10,"No","Yes")))</f>
        <v>N/A</v>
      </c>
      <c r="I173" s="132">
        <v>18.79</v>
      </c>
      <c r="J173" s="132">
        <v>-24.4</v>
      </c>
      <c r="K173" s="135" t="s">
        <v>732</v>
      </c>
      <c r="L173" s="134" t="str">
        <f t="shared" ref="L173:L181" si="67">IF(J173="Div by 0", "N/A", IF(K173="N/A","N/A", IF(J173&gt;VALUE(MID(K173,1,2)), "No", IF(J173&lt;-1*VALUE(MID(K173,1,2)), "No", "Yes"))))</f>
        <v>Yes</v>
      </c>
    </row>
    <row r="174" spans="1:12" ht="25.5" x14ac:dyDescent="0.2">
      <c r="A174" s="2" t="s">
        <v>1286</v>
      </c>
      <c r="B174" s="135" t="s">
        <v>217</v>
      </c>
      <c r="C174" s="131">
        <v>5563713</v>
      </c>
      <c r="D174" s="130" t="str">
        <f t="shared" si="64"/>
        <v>N/A</v>
      </c>
      <c r="E174" s="131">
        <v>5795459</v>
      </c>
      <c r="F174" s="130" t="str">
        <f t="shared" si="65"/>
        <v>N/A</v>
      </c>
      <c r="G174" s="131">
        <v>6195834</v>
      </c>
      <c r="H174" s="130" t="str">
        <f t="shared" si="66"/>
        <v>N/A</v>
      </c>
      <c r="I174" s="132">
        <v>4.165</v>
      </c>
      <c r="J174" s="132">
        <v>6.9080000000000004</v>
      </c>
      <c r="K174" s="135" t="s">
        <v>732</v>
      </c>
      <c r="L174" s="134" t="str">
        <f t="shared" si="67"/>
        <v>Yes</v>
      </c>
    </row>
    <row r="175" spans="1:12" ht="25.5" x14ac:dyDescent="0.2">
      <c r="A175" s="2" t="s">
        <v>547</v>
      </c>
      <c r="B175" s="135" t="s">
        <v>217</v>
      </c>
      <c r="C175" s="131">
        <v>23953086</v>
      </c>
      <c r="D175" s="130" t="str">
        <f t="shared" si="64"/>
        <v>N/A</v>
      </c>
      <c r="E175" s="131">
        <v>27416526</v>
      </c>
      <c r="F175" s="130" t="str">
        <f t="shared" si="65"/>
        <v>N/A</v>
      </c>
      <c r="G175" s="131">
        <v>346184764</v>
      </c>
      <c r="H175" s="130" t="str">
        <f t="shared" si="66"/>
        <v>N/A</v>
      </c>
      <c r="I175" s="132">
        <v>14.46</v>
      </c>
      <c r="J175" s="132">
        <v>1163</v>
      </c>
      <c r="K175" s="135" t="s">
        <v>732</v>
      </c>
      <c r="L175" s="134" t="str">
        <f t="shared" si="67"/>
        <v>No</v>
      </c>
    </row>
    <row r="176" spans="1:12" ht="25.5" x14ac:dyDescent="0.2">
      <c r="A176" s="2" t="s">
        <v>512</v>
      </c>
      <c r="B176" s="135" t="s">
        <v>217</v>
      </c>
      <c r="C176" s="131">
        <v>333632904</v>
      </c>
      <c r="D176" s="130" t="str">
        <f t="shared" si="64"/>
        <v>N/A</v>
      </c>
      <c r="E176" s="131">
        <v>361060906</v>
      </c>
      <c r="F176" s="130" t="str">
        <f t="shared" si="65"/>
        <v>N/A</v>
      </c>
      <c r="G176" s="131">
        <v>332946794</v>
      </c>
      <c r="H176" s="130" t="str">
        <f t="shared" si="66"/>
        <v>N/A</v>
      </c>
      <c r="I176" s="132">
        <v>8.2210000000000001</v>
      </c>
      <c r="J176" s="132">
        <v>-7.79</v>
      </c>
      <c r="K176" s="135" t="s">
        <v>732</v>
      </c>
      <c r="L176" s="134" t="str">
        <f t="shared" si="67"/>
        <v>Yes</v>
      </c>
    </row>
    <row r="177" spans="1:12" ht="25.5" x14ac:dyDescent="0.2">
      <c r="A177" s="2" t="s">
        <v>513</v>
      </c>
      <c r="B177" s="136" t="s">
        <v>217</v>
      </c>
      <c r="C177" s="137">
        <v>92.818257989000003</v>
      </c>
      <c r="D177" s="138" t="str">
        <f t="shared" si="64"/>
        <v>N/A</v>
      </c>
      <c r="E177" s="137">
        <v>100.81393883</v>
      </c>
      <c r="F177" s="138" t="str">
        <f t="shared" si="65"/>
        <v>N/A</v>
      </c>
      <c r="G177" s="137">
        <v>73.226190243999994</v>
      </c>
      <c r="H177" s="138" t="str">
        <f t="shared" si="66"/>
        <v>N/A</v>
      </c>
      <c r="I177" s="132">
        <v>8.6140000000000008</v>
      </c>
      <c r="J177" s="132">
        <v>-27.4</v>
      </c>
      <c r="K177" s="133" t="s">
        <v>732</v>
      </c>
      <c r="L177" s="134" t="str">
        <f t="shared" si="67"/>
        <v>Yes</v>
      </c>
    </row>
    <row r="178" spans="1:12" ht="25.5" x14ac:dyDescent="0.2">
      <c r="A178" s="2" t="s">
        <v>1287</v>
      </c>
      <c r="B178" s="136" t="s">
        <v>217</v>
      </c>
      <c r="C178" s="137">
        <v>6.8756486416999998</v>
      </c>
      <c r="D178" s="138" t="str">
        <f t="shared" si="64"/>
        <v>N/A</v>
      </c>
      <c r="E178" s="137">
        <v>6.5484672489999998</v>
      </c>
      <c r="F178" s="138" t="str">
        <f t="shared" si="65"/>
        <v>N/A</v>
      </c>
      <c r="G178" s="137">
        <v>6.7276843593000004</v>
      </c>
      <c r="H178" s="138" t="str">
        <f t="shared" si="66"/>
        <v>N/A</v>
      </c>
      <c r="I178" s="132">
        <v>-4.76</v>
      </c>
      <c r="J178" s="132">
        <v>2.7370000000000001</v>
      </c>
      <c r="K178" s="133" t="s">
        <v>732</v>
      </c>
      <c r="L178" s="134" t="str">
        <f t="shared" si="67"/>
        <v>Yes</v>
      </c>
    </row>
    <row r="179" spans="1:12" ht="25.5" x14ac:dyDescent="0.2">
      <c r="A179" s="2" t="s">
        <v>514</v>
      </c>
      <c r="B179" s="136" t="s">
        <v>217</v>
      </c>
      <c r="C179" s="137">
        <v>29.601275842</v>
      </c>
      <c r="D179" s="138" t="str">
        <f t="shared" si="64"/>
        <v>N/A</v>
      </c>
      <c r="E179" s="137">
        <v>30.978775380999998</v>
      </c>
      <c r="F179" s="138" t="str">
        <f t="shared" si="65"/>
        <v>N/A</v>
      </c>
      <c r="G179" s="137">
        <v>375.90126240000001</v>
      </c>
      <c r="H179" s="138" t="str">
        <f t="shared" si="66"/>
        <v>N/A</v>
      </c>
      <c r="I179" s="132">
        <v>4.6539999999999999</v>
      </c>
      <c r="J179" s="132">
        <v>1113</v>
      </c>
      <c r="K179" s="133" t="s">
        <v>732</v>
      </c>
      <c r="L179" s="134" t="str">
        <f t="shared" si="67"/>
        <v>No</v>
      </c>
    </row>
    <row r="180" spans="1:12" ht="25.5" x14ac:dyDescent="0.2">
      <c r="A180" s="2" t="s">
        <v>515</v>
      </c>
      <c r="B180" s="135" t="s">
        <v>217</v>
      </c>
      <c r="C180" s="131">
        <v>412.30426933000001</v>
      </c>
      <c r="D180" s="130" t="str">
        <f t="shared" si="64"/>
        <v>N/A</v>
      </c>
      <c r="E180" s="131">
        <v>407.97381498999999</v>
      </c>
      <c r="F180" s="130" t="str">
        <f t="shared" si="65"/>
        <v>N/A</v>
      </c>
      <c r="G180" s="131">
        <v>361.52694511999999</v>
      </c>
      <c r="H180" s="130" t="str">
        <f t="shared" si="66"/>
        <v>N/A</v>
      </c>
      <c r="I180" s="139">
        <v>-1.05</v>
      </c>
      <c r="J180" s="139">
        <v>-11.4</v>
      </c>
      <c r="K180" s="135" t="s">
        <v>732</v>
      </c>
      <c r="L180" s="134" t="str">
        <f t="shared" si="67"/>
        <v>Yes</v>
      </c>
    </row>
    <row r="181" spans="1:12" ht="25.5" x14ac:dyDescent="0.2">
      <c r="A181" s="2" t="s">
        <v>1685</v>
      </c>
      <c r="B181" s="135" t="s">
        <v>217</v>
      </c>
      <c r="C181" s="140">
        <v>78.254701299999994</v>
      </c>
      <c r="D181" s="130" t="str">
        <f t="shared" si="64"/>
        <v>N/A</v>
      </c>
      <c r="E181" s="140">
        <v>78.297194382000001</v>
      </c>
      <c r="F181" s="130" t="str">
        <f t="shared" si="65"/>
        <v>N/A</v>
      </c>
      <c r="G181" s="140">
        <v>76.084265526999999</v>
      </c>
      <c r="H181" s="130" t="str">
        <f t="shared" si="66"/>
        <v>N/A</v>
      </c>
      <c r="I181" s="139">
        <v>5.4300000000000001E-2</v>
      </c>
      <c r="J181" s="139">
        <v>-2.83</v>
      </c>
      <c r="K181" s="135" t="s">
        <v>732</v>
      </c>
      <c r="L181" s="134" t="str">
        <f t="shared" si="67"/>
        <v>Yes</v>
      </c>
    </row>
    <row r="182" spans="1:12" ht="25.5" x14ac:dyDescent="0.2">
      <c r="A182" s="2" t="s">
        <v>1686</v>
      </c>
      <c r="B182" s="141" t="s">
        <v>217</v>
      </c>
      <c r="C182" s="140" t="s">
        <v>217</v>
      </c>
      <c r="D182" s="134" t="str">
        <f t="shared" ref="D182:D185" si="68">IF($B182="N/A","N/A",IF(C182&lt;0,"No","Yes"))</f>
        <v>N/A</v>
      </c>
      <c r="E182" s="140">
        <v>21.559633028</v>
      </c>
      <c r="F182" s="134" t="str">
        <f t="shared" ref="F182:F185" si="69">IF($B182="N/A","N/A",IF(E182&lt;0,"No","Yes"))</f>
        <v>N/A</v>
      </c>
      <c r="G182" s="140">
        <v>16.603773584999999</v>
      </c>
      <c r="H182" s="134" t="str">
        <f t="shared" ref="H182:H185" si="70">IF($B182="N/A","N/A",IF(G182&lt;0,"No","Yes"))</f>
        <v>N/A</v>
      </c>
      <c r="I182" s="139" t="s">
        <v>217</v>
      </c>
      <c r="J182" s="139">
        <v>-23</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86.433823528999994</v>
      </c>
      <c r="F183" s="134" t="str">
        <f t="shared" si="69"/>
        <v>N/A</v>
      </c>
      <c r="G183" s="140">
        <v>84.588572689000003</v>
      </c>
      <c r="H183" s="134" t="str">
        <f t="shared" si="70"/>
        <v>N/A</v>
      </c>
      <c r="I183" s="139" t="s">
        <v>217</v>
      </c>
      <c r="J183" s="139">
        <v>-2.13</v>
      </c>
      <c r="K183" s="141" t="s">
        <v>732</v>
      </c>
      <c r="L183" s="134" t="str">
        <f t="shared" si="71"/>
        <v>Yes</v>
      </c>
    </row>
    <row r="184" spans="1:12" ht="25.5" x14ac:dyDescent="0.2">
      <c r="A184" s="2" t="s">
        <v>1688</v>
      </c>
      <c r="B184" s="141" t="s">
        <v>217</v>
      </c>
      <c r="C184" s="140" t="s">
        <v>217</v>
      </c>
      <c r="D184" s="134" t="str">
        <f t="shared" si="68"/>
        <v>N/A</v>
      </c>
      <c r="E184" s="140">
        <v>83.349130079000005</v>
      </c>
      <c r="F184" s="134" t="str">
        <f t="shared" si="69"/>
        <v>N/A</v>
      </c>
      <c r="G184" s="140">
        <v>81.184157006999996</v>
      </c>
      <c r="H184" s="134" t="str">
        <f t="shared" si="70"/>
        <v>N/A</v>
      </c>
      <c r="I184" s="139" t="s">
        <v>217</v>
      </c>
      <c r="J184" s="139">
        <v>-2.6</v>
      </c>
      <c r="K184" s="141" t="s">
        <v>732</v>
      </c>
      <c r="L184" s="134" t="str">
        <f t="shared" si="71"/>
        <v>Yes</v>
      </c>
    </row>
    <row r="185" spans="1:12" ht="25.5" x14ac:dyDescent="0.2">
      <c r="A185" s="2" t="s">
        <v>1689</v>
      </c>
      <c r="B185" s="141" t="s">
        <v>217</v>
      </c>
      <c r="C185" s="140" t="s">
        <v>217</v>
      </c>
      <c r="D185" s="134" t="str">
        <f t="shared" si="68"/>
        <v>N/A</v>
      </c>
      <c r="E185" s="140">
        <v>63.401300562000003</v>
      </c>
      <c r="F185" s="134" t="str">
        <f t="shared" si="69"/>
        <v>N/A</v>
      </c>
      <c r="G185" s="140">
        <v>60.658977446000002</v>
      </c>
      <c r="H185" s="134" t="str">
        <f t="shared" si="70"/>
        <v>N/A</v>
      </c>
      <c r="I185" s="139" t="s">
        <v>217</v>
      </c>
      <c r="J185" s="139">
        <v>-4.33</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7.2931379306000004</v>
      </c>
      <c r="F186" s="138" t="str">
        <f t="shared" ref="F186:F213" si="73">IF($B186="N/A","N/A",IF(E186&gt;10,"No",IF(E186&lt;-10,"No","Yes")))</f>
        <v>N/A</v>
      </c>
      <c r="G186" s="140">
        <v>7.1249562948999996</v>
      </c>
      <c r="H186" s="138" t="str">
        <f t="shared" ref="H186:H213" si="74">IF($B186="N/A","N/A",IF(G186&gt;10,"No",IF(G186&lt;-10,"No","Yes")))</f>
        <v>N/A</v>
      </c>
      <c r="I186" s="139" t="s">
        <v>217</v>
      </c>
      <c r="J186" s="139">
        <v>-2.31</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0.14011141120000001</v>
      </c>
      <c r="F188" s="138" t="str">
        <f t="shared" si="73"/>
        <v>N/A</v>
      </c>
      <c r="G188" s="140">
        <v>0.1665678552</v>
      </c>
      <c r="H188" s="138" t="str">
        <f t="shared" si="74"/>
        <v>N/A</v>
      </c>
      <c r="I188" s="139" t="s">
        <v>217</v>
      </c>
      <c r="J188" s="139">
        <v>18.88</v>
      </c>
      <c r="K188" s="133" t="s">
        <v>732</v>
      </c>
      <c r="L188" s="134" t="str">
        <f t="shared" si="71"/>
        <v>Yes</v>
      </c>
    </row>
    <row r="189" spans="1:12" ht="25.5" x14ac:dyDescent="0.2">
      <c r="A189" s="2" t="s">
        <v>1693</v>
      </c>
      <c r="B189" s="136" t="s">
        <v>217</v>
      </c>
      <c r="C189" s="140" t="s">
        <v>217</v>
      </c>
      <c r="D189" s="138" t="str">
        <f t="shared" si="72"/>
        <v>N/A</v>
      </c>
      <c r="E189" s="140">
        <v>1.129931E-4</v>
      </c>
      <c r="F189" s="138" t="str">
        <f t="shared" si="73"/>
        <v>N/A</v>
      </c>
      <c r="G189" s="140">
        <v>5.4292000000000001E-4</v>
      </c>
      <c r="H189" s="138" t="str">
        <f t="shared" si="74"/>
        <v>N/A</v>
      </c>
      <c r="I189" s="139" t="s">
        <v>217</v>
      </c>
      <c r="J189" s="139">
        <v>380.5</v>
      </c>
      <c r="K189" s="133" t="s">
        <v>732</v>
      </c>
      <c r="L189" s="134" t="str">
        <f t="shared" si="71"/>
        <v>No</v>
      </c>
    </row>
    <row r="190" spans="1:12" ht="25.5" x14ac:dyDescent="0.2">
      <c r="A190" s="2" t="s">
        <v>1694</v>
      </c>
      <c r="B190" s="136" t="s">
        <v>217</v>
      </c>
      <c r="C190" s="140" t="s">
        <v>217</v>
      </c>
      <c r="D190" s="138" t="str">
        <f t="shared" si="72"/>
        <v>N/A</v>
      </c>
      <c r="E190" s="140">
        <v>1.8078892000000001E-3</v>
      </c>
      <c r="F190" s="138" t="str">
        <f t="shared" si="73"/>
        <v>N/A</v>
      </c>
      <c r="G190" s="140">
        <v>1.6287599999999999E-3</v>
      </c>
      <c r="H190" s="138" t="str">
        <f t="shared" si="74"/>
        <v>N/A</v>
      </c>
      <c r="I190" s="139" t="s">
        <v>217</v>
      </c>
      <c r="J190" s="139">
        <v>-9.91</v>
      </c>
      <c r="K190" s="133" t="s">
        <v>732</v>
      </c>
      <c r="L190" s="134" t="str">
        <f t="shared" si="71"/>
        <v>Yes</v>
      </c>
    </row>
    <row r="191" spans="1:12" ht="25.5" x14ac:dyDescent="0.2">
      <c r="A191" s="2" t="s">
        <v>1695</v>
      </c>
      <c r="B191" s="136" t="s">
        <v>217</v>
      </c>
      <c r="C191" s="140" t="s">
        <v>217</v>
      </c>
      <c r="D191" s="138" t="str">
        <f t="shared" si="72"/>
        <v>N/A</v>
      </c>
      <c r="E191" s="140">
        <v>58.475723438000003</v>
      </c>
      <c r="F191" s="138" t="str">
        <f t="shared" si="73"/>
        <v>N/A</v>
      </c>
      <c r="G191" s="140">
        <v>57.698279812000003</v>
      </c>
      <c r="H191" s="138" t="str">
        <f t="shared" si="74"/>
        <v>N/A</v>
      </c>
      <c r="I191" s="139" t="s">
        <v>217</v>
      </c>
      <c r="J191" s="139">
        <v>-1.33</v>
      </c>
      <c r="K191" s="133" t="s">
        <v>732</v>
      </c>
      <c r="L191" s="134" t="str">
        <f t="shared" si="71"/>
        <v>Yes</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1.9595258811</v>
      </c>
      <c r="F193" s="138" t="str">
        <f t="shared" si="73"/>
        <v>N/A</v>
      </c>
      <c r="G193" s="140">
        <v>1.9283432470999999</v>
      </c>
      <c r="H193" s="138" t="str">
        <f t="shared" si="74"/>
        <v>N/A</v>
      </c>
      <c r="I193" s="139" t="s">
        <v>217</v>
      </c>
      <c r="J193" s="139">
        <v>-1.59</v>
      </c>
      <c r="K193" s="133" t="s">
        <v>732</v>
      </c>
      <c r="L193" s="134" t="str">
        <f t="shared" si="71"/>
        <v>Yes</v>
      </c>
    </row>
    <row r="194" spans="1:12" ht="25.5" x14ac:dyDescent="0.2">
      <c r="A194" s="2" t="s">
        <v>1698</v>
      </c>
      <c r="B194" s="136" t="s">
        <v>217</v>
      </c>
      <c r="C194" s="140" t="s">
        <v>217</v>
      </c>
      <c r="D194" s="138" t="str">
        <f t="shared" si="72"/>
        <v>N/A</v>
      </c>
      <c r="E194" s="140">
        <v>32.239748702999997</v>
      </c>
      <c r="F194" s="138" t="str">
        <f t="shared" si="73"/>
        <v>N/A</v>
      </c>
      <c r="G194" s="140">
        <v>33.324863780999998</v>
      </c>
      <c r="H194" s="138" t="str">
        <f t="shared" si="74"/>
        <v>N/A</v>
      </c>
      <c r="I194" s="139" t="s">
        <v>217</v>
      </c>
      <c r="J194" s="139">
        <v>3.3660000000000001</v>
      </c>
      <c r="K194" s="133" t="s">
        <v>732</v>
      </c>
      <c r="L194" s="134" t="str">
        <f t="shared" si="71"/>
        <v>Yes</v>
      </c>
    </row>
    <row r="195" spans="1:12" ht="25.5" x14ac:dyDescent="0.2">
      <c r="A195" s="2" t="s">
        <v>1699</v>
      </c>
      <c r="B195" s="136" t="s">
        <v>217</v>
      </c>
      <c r="C195" s="140" t="s">
        <v>217</v>
      </c>
      <c r="D195" s="138" t="str">
        <f t="shared" si="72"/>
        <v>N/A</v>
      </c>
      <c r="E195" s="140">
        <v>33.514988531</v>
      </c>
      <c r="F195" s="138" t="str">
        <f t="shared" si="73"/>
        <v>N/A</v>
      </c>
      <c r="G195" s="140">
        <v>36.115906903999999</v>
      </c>
      <c r="H195" s="138" t="str">
        <f t="shared" si="74"/>
        <v>N/A</v>
      </c>
      <c r="I195" s="139" t="s">
        <v>217</v>
      </c>
      <c r="J195" s="139">
        <v>7.76</v>
      </c>
      <c r="K195" s="133" t="s">
        <v>732</v>
      </c>
      <c r="L195" s="134" t="str">
        <f t="shared" si="71"/>
        <v>Yes</v>
      </c>
    </row>
    <row r="196" spans="1:12" ht="25.5" x14ac:dyDescent="0.2">
      <c r="A196" s="2" t="s">
        <v>1700</v>
      </c>
      <c r="B196" s="136" t="s">
        <v>217</v>
      </c>
      <c r="C196" s="140" t="s">
        <v>217</v>
      </c>
      <c r="D196" s="138" t="str">
        <f t="shared" si="72"/>
        <v>N/A</v>
      </c>
      <c r="E196" s="140">
        <v>0.1555914622</v>
      </c>
      <c r="F196" s="138" t="str">
        <f t="shared" si="73"/>
        <v>N/A</v>
      </c>
      <c r="G196" s="140">
        <v>0.15809830329999999</v>
      </c>
      <c r="H196" s="138" t="str">
        <f t="shared" si="74"/>
        <v>N/A</v>
      </c>
      <c r="I196" s="139" t="s">
        <v>217</v>
      </c>
      <c r="J196" s="139">
        <v>1.611</v>
      </c>
      <c r="K196" s="133" t="s">
        <v>732</v>
      </c>
      <c r="L196" s="134" t="str">
        <f t="shared" si="71"/>
        <v>Yes</v>
      </c>
    </row>
    <row r="197" spans="1:12" ht="25.5" x14ac:dyDescent="0.2">
      <c r="A197" s="2" t="s">
        <v>1701</v>
      </c>
      <c r="B197" s="136" t="s">
        <v>217</v>
      </c>
      <c r="C197" s="140" t="s">
        <v>217</v>
      </c>
      <c r="D197" s="138" t="str">
        <f t="shared" si="72"/>
        <v>N/A</v>
      </c>
      <c r="E197" s="140">
        <v>47.518559111999998</v>
      </c>
      <c r="F197" s="138" t="str">
        <f t="shared" si="73"/>
        <v>N/A</v>
      </c>
      <c r="G197" s="140">
        <v>46.831627478999998</v>
      </c>
      <c r="H197" s="138" t="str">
        <f t="shared" si="74"/>
        <v>N/A</v>
      </c>
      <c r="I197" s="139" t="s">
        <v>217</v>
      </c>
      <c r="J197" s="139">
        <v>-1.45</v>
      </c>
      <c r="K197" s="133" t="s">
        <v>732</v>
      </c>
      <c r="L197" s="134" t="str">
        <f t="shared" si="71"/>
        <v>Yes</v>
      </c>
    </row>
    <row r="198" spans="1:12" ht="25.5" x14ac:dyDescent="0.2">
      <c r="A198" s="2" t="s">
        <v>1702</v>
      </c>
      <c r="B198" s="136" t="s">
        <v>217</v>
      </c>
      <c r="C198" s="140" t="s">
        <v>217</v>
      </c>
      <c r="D198" s="138" t="str">
        <f t="shared" si="72"/>
        <v>N/A</v>
      </c>
      <c r="E198" s="140">
        <v>63.117930870999999</v>
      </c>
      <c r="F198" s="138" t="str">
        <f t="shared" si="73"/>
        <v>N/A</v>
      </c>
      <c r="G198" s="140">
        <v>0</v>
      </c>
      <c r="H198" s="138" t="str">
        <f t="shared" si="74"/>
        <v>N/A</v>
      </c>
      <c r="I198" s="139" t="s">
        <v>217</v>
      </c>
      <c r="J198" s="139">
        <v>-100</v>
      </c>
      <c r="K198" s="133" t="s">
        <v>732</v>
      </c>
      <c r="L198" s="134" t="str">
        <f t="shared" si="71"/>
        <v>No</v>
      </c>
    </row>
    <row r="199" spans="1:12" ht="25.5" x14ac:dyDescent="0.2">
      <c r="A199" s="2" t="s">
        <v>1703</v>
      </c>
      <c r="B199" s="136" t="s">
        <v>217</v>
      </c>
      <c r="C199" s="140" t="s">
        <v>217</v>
      </c>
      <c r="D199" s="138" t="str">
        <f t="shared" si="72"/>
        <v>N/A</v>
      </c>
      <c r="E199" s="140">
        <v>15.724342097999999</v>
      </c>
      <c r="F199" s="138" t="str">
        <f t="shared" si="73"/>
        <v>N/A</v>
      </c>
      <c r="G199" s="140">
        <v>16.425501604000001</v>
      </c>
      <c r="H199" s="138" t="str">
        <f t="shared" si="74"/>
        <v>N/A</v>
      </c>
      <c r="I199" s="139" t="s">
        <v>217</v>
      </c>
      <c r="J199" s="139">
        <v>4.4589999999999996</v>
      </c>
      <c r="K199" s="133" t="s">
        <v>732</v>
      </c>
      <c r="L199" s="134" t="str">
        <f t="shared" si="71"/>
        <v>Yes</v>
      </c>
    </row>
    <row r="200" spans="1:12" ht="25.5" x14ac:dyDescent="0.2">
      <c r="A200" s="2" t="s">
        <v>1704</v>
      </c>
      <c r="B200" s="136" t="s">
        <v>217</v>
      </c>
      <c r="C200" s="140" t="s">
        <v>217</v>
      </c>
      <c r="D200" s="138" t="str">
        <f t="shared" si="72"/>
        <v>N/A</v>
      </c>
      <c r="E200" s="140">
        <v>5.0241240211999996</v>
      </c>
      <c r="F200" s="138" t="str">
        <f t="shared" si="73"/>
        <v>N/A</v>
      </c>
      <c r="G200" s="140">
        <v>6.7375285846999997</v>
      </c>
      <c r="H200" s="138" t="str">
        <f t="shared" si="74"/>
        <v>N/A</v>
      </c>
      <c r="I200" s="139" t="s">
        <v>217</v>
      </c>
      <c r="J200" s="139">
        <v>34.1</v>
      </c>
      <c r="K200" s="133" t="s">
        <v>732</v>
      </c>
      <c r="L200" s="134" t="str">
        <f t="shared" si="71"/>
        <v>No</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0.1624840397</v>
      </c>
      <c r="F202" s="138" t="str">
        <f t="shared" si="73"/>
        <v>N/A</v>
      </c>
      <c r="G202" s="140">
        <v>0.25441231079999999</v>
      </c>
      <c r="H202" s="138" t="str">
        <f t="shared" si="74"/>
        <v>N/A</v>
      </c>
      <c r="I202" s="139" t="s">
        <v>217</v>
      </c>
      <c r="J202" s="139">
        <v>56.58</v>
      </c>
      <c r="K202" s="133" t="s">
        <v>732</v>
      </c>
      <c r="L202" s="134" t="str">
        <f t="shared" si="71"/>
        <v>No</v>
      </c>
    </row>
    <row r="203" spans="1:12" ht="25.5" x14ac:dyDescent="0.2">
      <c r="A203" s="2" t="s">
        <v>1707</v>
      </c>
      <c r="B203" s="136" t="s">
        <v>217</v>
      </c>
      <c r="C203" s="140" t="s">
        <v>217</v>
      </c>
      <c r="D203" s="138" t="str">
        <f t="shared" si="72"/>
        <v>N/A</v>
      </c>
      <c r="E203" s="140">
        <v>5.8530412099999998E-2</v>
      </c>
      <c r="F203" s="138" t="str">
        <f t="shared" si="73"/>
        <v>N/A</v>
      </c>
      <c r="G203" s="140">
        <v>3.6701391799999997E-2</v>
      </c>
      <c r="H203" s="138" t="str">
        <f t="shared" si="74"/>
        <v>N/A</v>
      </c>
      <c r="I203" s="139" t="s">
        <v>217</v>
      </c>
      <c r="J203" s="139">
        <v>-37.299999999999997</v>
      </c>
      <c r="K203" s="133" t="s">
        <v>732</v>
      </c>
      <c r="L203" s="134" t="str">
        <f t="shared" si="71"/>
        <v>No</v>
      </c>
    </row>
    <row r="204" spans="1:12" ht="25.5" x14ac:dyDescent="0.2">
      <c r="A204" s="2" t="s">
        <v>1708</v>
      </c>
      <c r="B204" s="136" t="s">
        <v>217</v>
      </c>
      <c r="C204" s="140" t="s">
        <v>217</v>
      </c>
      <c r="D204" s="138" t="str">
        <f t="shared" si="72"/>
        <v>N/A</v>
      </c>
      <c r="E204" s="140">
        <v>3.1145410785999998</v>
      </c>
      <c r="F204" s="138" t="str">
        <f t="shared" si="73"/>
        <v>N/A</v>
      </c>
      <c r="G204" s="140">
        <v>3.8325808461999999</v>
      </c>
      <c r="H204" s="138" t="str">
        <f t="shared" si="74"/>
        <v>N/A</v>
      </c>
      <c r="I204" s="139" t="s">
        <v>217</v>
      </c>
      <c r="J204" s="139">
        <v>23.05</v>
      </c>
      <c r="K204" s="133" t="s">
        <v>732</v>
      </c>
      <c r="L204" s="134" t="str">
        <f t="shared" si="71"/>
        <v>Yes</v>
      </c>
    </row>
    <row r="205" spans="1:12" ht="25.5" x14ac:dyDescent="0.2">
      <c r="A205" s="2" t="s">
        <v>1709</v>
      </c>
      <c r="B205" s="136" t="s">
        <v>217</v>
      </c>
      <c r="C205" s="140" t="s">
        <v>217</v>
      </c>
      <c r="D205" s="138" t="str">
        <f t="shared" si="72"/>
        <v>N/A</v>
      </c>
      <c r="E205" s="140">
        <v>3.6157784000000002E-3</v>
      </c>
      <c r="F205" s="138" t="str">
        <f t="shared" si="73"/>
        <v>N/A</v>
      </c>
      <c r="G205" s="140">
        <v>1.6287599999999999E-3</v>
      </c>
      <c r="H205" s="138" t="str">
        <f t="shared" si="74"/>
        <v>N/A</v>
      </c>
      <c r="I205" s="139" t="s">
        <v>217</v>
      </c>
      <c r="J205" s="139">
        <v>-55</v>
      </c>
      <c r="K205" s="133" t="s">
        <v>732</v>
      </c>
      <c r="L205" s="134" t="str">
        <f t="shared" si="71"/>
        <v>No</v>
      </c>
    </row>
    <row r="206" spans="1:12" ht="25.5" x14ac:dyDescent="0.2">
      <c r="A206" s="2" t="s">
        <v>1710</v>
      </c>
      <c r="B206" s="136" t="s">
        <v>217</v>
      </c>
      <c r="C206" s="140" t="s">
        <v>217</v>
      </c>
      <c r="D206" s="138" t="str">
        <f t="shared" si="72"/>
        <v>N/A</v>
      </c>
      <c r="E206" s="140">
        <v>0.26180495139999999</v>
      </c>
      <c r="F206" s="138" t="str">
        <f t="shared" si="73"/>
        <v>N/A</v>
      </c>
      <c r="G206" s="140">
        <v>0.32314598249999998</v>
      </c>
      <c r="H206" s="138" t="str">
        <f t="shared" si="74"/>
        <v>N/A</v>
      </c>
      <c r="I206" s="139" t="s">
        <v>217</v>
      </c>
      <c r="J206" s="139">
        <v>23.43</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19.801132191000001</v>
      </c>
      <c r="F208" s="138" t="str">
        <f t="shared" si="73"/>
        <v>N/A</v>
      </c>
      <c r="G208" s="140">
        <v>17.854467036999999</v>
      </c>
      <c r="H208" s="138" t="str">
        <f t="shared" si="74"/>
        <v>N/A</v>
      </c>
      <c r="I208" s="139" t="s">
        <v>217</v>
      </c>
      <c r="J208" s="139">
        <v>-9.83</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9.9375148302999996</v>
      </c>
      <c r="F210" s="138" t="str">
        <f t="shared" si="73"/>
        <v>N/A</v>
      </c>
      <c r="G210" s="140">
        <v>8.9688211903999999</v>
      </c>
      <c r="H210" s="138" t="str">
        <f t="shared" si="74"/>
        <v>N/A</v>
      </c>
      <c r="I210" s="139" t="s">
        <v>217</v>
      </c>
      <c r="J210" s="139">
        <v>-9.75</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5.0846883000000001E-3</v>
      </c>
      <c r="F212" s="138" t="str">
        <f t="shared" si="73"/>
        <v>N/A</v>
      </c>
      <c r="G212" s="140">
        <v>2.1716800000000001E-3</v>
      </c>
      <c r="H212" s="138" t="str">
        <f t="shared" si="74"/>
        <v>N/A</v>
      </c>
      <c r="I212" s="139" t="s">
        <v>217</v>
      </c>
      <c r="J212" s="139">
        <v>-57.3</v>
      </c>
      <c r="K212" s="133" t="s">
        <v>732</v>
      </c>
      <c r="L212" s="134" t="str">
        <f t="shared" si="71"/>
        <v>No</v>
      </c>
    </row>
    <row r="213" spans="1:12" ht="26.25" customHeight="1" x14ac:dyDescent="0.2">
      <c r="A213" s="2" t="s">
        <v>1717</v>
      </c>
      <c r="B213" s="136" t="s">
        <v>217</v>
      </c>
      <c r="C213" s="140" t="s">
        <v>217</v>
      </c>
      <c r="D213" s="138" t="str">
        <f t="shared" si="72"/>
        <v>N/A</v>
      </c>
      <c r="E213" s="140">
        <v>5.4349668400000002E-2</v>
      </c>
      <c r="F213" s="138" t="str">
        <f t="shared" si="73"/>
        <v>N/A</v>
      </c>
      <c r="G213" s="140">
        <v>5.7983855700000003E-2</v>
      </c>
      <c r="H213" s="138" t="str">
        <f t="shared" si="74"/>
        <v>N/A</v>
      </c>
      <c r="I213" s="139" t="s">
        <v>217</v>
      </c>
      <c r="J213" s="139">
        <v>6.6870000000000003</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161392</v>
      </c>
      <c r="D6" s="11" t="str">
        <f t="shared" ref="D6:D39" si="0">IF($B6="N/A","N/A",IF(C6&gt;10,"No",IF(C6&lt;-10,"No","Yes")))</f>
        <v>N/A</v>
      </c>
      <c r="E6" s="1">
        <v>135388</v>
      </c>
      <c r="F6" s="11" t="str">
        <f t="shared" ref="F6:F39" si="1">IF($B6="N/A","N/A",IF(E6&gt;10,"No",IF(E6&lt;-10,"No","Yes")))</f>
        <v>N/A</v>
      </c>
      <c r="G6" s="1">
        <v>147180</v>
      </c>
      <c r="H6" s="11" t="str">
        <f t="shared" ref="H6:H39" si="2">IF($B6="N/A","N/A",IF(G6&gt;10,"No",IF(G6&lt;-10,"No","Yes")))</f>
        <v>N/A</v>
      </c>
      <c r="I6" s="56">
        <v>-16.100000000000001</v>
      </c>
      <c r="J6" s="56">
        <v>8.7100000000000009</v>
      </c>
      <c r="K6" s="47" t="s">
        <v>732</v>
      </c>
      <c r="L6" s="9" t="str">
        <f t="shared" ref="L6:L39" si="3">IF(J6="Div by 0", "N/A", IF(K6="N/A","N/A", IF(J6&gt;VALUE(MID(K6,1,2)), "No", IF(J6&lt;-1*VALUE(MID(K6,1,2)), "No", "Yes"))))</f>
        <v>Yes</v>
      </c>
    </row>
    <row r="7" spans="1:12" x14ac:dyDescent="0.2">
      <c r="A7" s="16" t="s">
        <v>4</v>
      </c>
      <c r="B7" s="34" t="s">
        <v>217</v>
      </c>
      <c r="C7" s="35">
        <v>100751</v>
      </c>
      <c r="D7" s="43" t="str">
        <f t="shared" si="0"/>
        <v>N/A</v>
      </c>
      <c r="E7" s="35">
        <v>99875</v>
      </c>
      <c r="F7" s="43" t="str">
        <f t="shared" si="1"/>
        <v>N/A</v>
      </c>
      <c r="G7" s="35">
        <v>109723</v>
      </c>
      <c r="H7" s="43" t="str">
        <f t="shared" si="2"/>
        <v>N/A</v>
      </c>
      <c r="I7" s="12">
        <v>-0.86899999999999999</v>
      </c>
      <c r="J7" s="12">
        <v>9.86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74.550210625999995</v>
      </c>
      <c r="H8" s="43" t="str">
        <f t="shared" si="2"/>
        <v>N/A</v>
      </c>
      <c r="I8" s="12" t="s">
        <v>217</v>
      </c>
      <c r="J8" s="12" t="s">
        <v>217</v>
      </c>
      <c r="K8" s="44" t="s">
        <v>732</v>
      </c>
      <c r="L8" s="9" t="str">
        <f t="shared" si="3"/>
        <v>No</v>
      </c>
    </row>
    <row r="9" spans="1:12" x14ac:dyDescent="0.2">
      <c r="A9" s="16" t="s">
        <v>83</v>
      </c>
      <c r="B9" s="34" t="s">
        <v>217</v>
      </c>
      <c r="C9" s="35">
        <v>103147.3</v>
      </c>
      <c r="D9" s="43" t="str">
        <f t="shared" si="0"/>
        <v>N/A</v>
      </c>
      <c r="E9" s="35">
        <v>100473.07</v>
      </c>
      <c r="F9" s="43" t="str">
        <f t="shared" si="1"/>
        <v>N/A</v>
      </c>
      <c r="G9" s="35">
        <v>110491.43</v>
      </c>
      <c r="H9" s="43" t="str">
        <f t="shared" si="2"/>
        <v>N/A</v>
      </c>
      <c r="I9" s="12">
        <v>-2.59</v>
      </c>
      <c r="J9" s="12">
        <v>9.9710000000000001</v>
      </c>
      <c r="K9" s="44" t="s">
        <v>732</v>
      </c>
      <c r="L9" s="9" t="str">
        <f t="shared" si="3"/>
        <v>Yes</v>
      </c>
    </row>
    <row r="10" spans="1:12" x14ac:dyDescent="0.2">
      <c r="A10" s="16" t="s">
        <v>100</v>
      </c>
      <c r="B10" s="34" t="s">
        <v>217</v>
      </c>
      <c r="C10" s="35">
        <v>2856</v>
      </c>
      <c r="D10" s="43" t="str">
        <f t="shared" si="0"/>
        <v>N/A</v>
      </c>
      <c r="E10" s="35">
        <v>2971</v>
      </c>
      <c r="F10" s="43" t="str">
        <f t="shared" si="1"/>
        <v>N/A</v>
      </c>
      <c r="G10" s="35">
        <v>3108</v>
      </c>
      <c r="H10" s="43" t="str">
        <f t="shared" si="2"/>
        <v>N/A</v>
      </c>
      <c r="I10" s="12">
        <v>4.0270000000000001</v>
      </c>
      <c r="J10" s="12">
        <v>4.6109999999999998</v>
      </c>
      <c r="K10" s="44" t="s">
        <v>732</v>
      </c>
      <c r="L10" s="9" t="str">
        <f t="shared" si="3"/>
        <v>Yes</v>
      </c>
    </row>
    <row r="11" spans="1:12" x14ac:dyDescent="0.2">
      <c r="A11" s="16" t="s">
        <v>984</v>
      </c>
      <c r="B11" s="34" t="s">
        <v>217</v>
      </c>
      <c r="C11" s="35">
        <v>1308</v>
      </c>
      <c r="D11" s="43" t="str">
        <f t="shared" si="0"/>
        <v>N/A</v>
      </c>
      <c r="E11" s="35">
        <v>1347</v>
      </c>
      <c r="F11" s="43" t="str">
        <f t="shared" si="1"/>
        <v>N/A</v>
      </c>
      <c r="G11" s="35">
        <v>1446</v>
      </c>
      <c r="H11" s="43" t="str">
        <f t="shared" si="2"/>
        <v>N/A</v>
      </c>
      <c r="I11" s="12">
        <v>2.9820000000000002</v>
      </c>
      <c r="J11" s="12">
        <v>7.35</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83</v>
      </c>
      <c r="D13" s="43" t="str">
        <f t="shared" si="0"/>
        <v>N/A</v>
      </c>
      <c r="E13" s="35">
        <v>13</v>
      </c>
      <c r="F13" s="43" t="str">
        <f t="shared" si="1"/>
        <v>N/A</v>
      </c>
      <c r="G13" s="35">
        <v>15</v>
      </c>
      <c r="H13" s="43" t="str">
        <f t="shared" si="2"/>
        <v>N/A</v>
      </c>
      <c r="I13" s="12">
        <v>-84.3</v>
      </c>
      <c r="J13" s="12">
        <v>15.38</v>
      </c>
      <c r="K13" s="44" t="s">
        <v>732</v>
      </c>
      <c r="L13" s="9" t="str">
        <f t="shared" si="3"/>
        <v>Yes</v>
      </c>
    </row>
    <row r="14" spans="1:12" x14ac:dyDescent="0.2">
      <c r="A14" s="16" t="s">
        <v>987</v>
      </c>
      <c r="B14" s="34" t="s">
        <v>217</v>
      </c>
      <c r="C14" s="35">
        <v>1465</v>
      </c>
      <c r="D14" s="43" t="str">
        <f t="shared" si="0"/>
        <v>N/A</v>
      </c>
      <c r="E14" s="35">
        <v>1611</v>
      </c>
      <c r="F14" s="43" t="str">
        <f t="shared" si="1"/>
        <v>N/A</v>
      </c>
      <c r="G14" s="35">
        <v>1647</v>
      </c>
      <c r="H14" s="43" t="str">
        <f t="shared" si="2"/>
        <v>N/A</v>
      </c>
      <c r="I14" s="12">
        <v>9.9659999999999993</v>
      </c>
      <c r="J14" s="12">
        <v>2.2349999999999999</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59546</v>
      </c>
      <c r="D16" s="43" t="str">
        <f t="shared" si="0"/>
        <v>N/A</v>
      </c>
      <c r="E16" s="35">
        <v>56872</v>
      </c>
      <c r="F16" s="43" t="str">
        <f t="shared" si="1"/>
        <v>N/A</v>
      </c>
      <c r="G16" s="35">
        <v>66354</v>
      </c>
      <c r="H16" s="43" t="str">
        <f t="shared" si="2"/>
        <v>N/A</v>
      </c>
      <c r="I16" s="12">
        <v>-4.49</v>
      </c>
      <c r="J16" s="12">
        <v>16.670000000000002</v>
      </c>
      <c r="K16" s="44" t="s">
        <v>732</v>
      </c>
      <c r="L16" s="9" t="str">
        <f t="shared" si="3"/>
        <v>Yes</v>
      </c>
    </row>
    <row r="17" spans="1:12" x14ac:dyDescent="0.2">
      <c r="A17" s="4" t="s">
        <v>989</v>
      </c>
      <c r="B17" s="34" t="s">
        <v>217</v>
      </c>
      <c r="C17" s="35">
        <v>33059</v>
      </c>
      <c r="D17" s="43" t="str">
        <f t="shared" si="0"/>
        <v>N/A</v>
      </c>
      <c r="E17" s="35">
        <v>32502</v>
      </c>
      <c r="F17" s="43" t="str">
        <f t="shared" si="1"/>
        <v>N/A</v>
      </c>
      <c r="G17" s="35">
        <v>37098</v>
      </c>
      <c r="H17" s="43" t="str">
        <f t="shared" si="2"/>
        <v>N/A</v>
      </c>
      <c r="I17" s="12">
        <v>-1.68</v>
      </c>
      <c r="J17" s="12">
        <v>14.14</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426</v>
      </c>
      <c r="D19" s="43" t="str">
        <f t="shared" si="0"/>
        <v>N/A</v>
      </c>
      <c r="E19" s="35">
        <v>418</v>
      </c>
      <c r="F19" s="43" t="str">
        <f t="shared" si="1"/>
        <v>N/A</v>
      </c>
      <c r="G19" s="35">
        <v>565</v>
      </c>
      <c r="H19" s="43" t="str">
        <f t="shared" si="2"/>
        <v>N/A</v>
      </c>
      <c r="I19" s="12">
        <v>-1.88</v>
      </c>
      <c r="J19" s="12">
        <v>35.17</v>
      </c>
      <c r="K19" s="44" t="s">
        <v>732</v>
      </c>
      <c r="L19" s="9" t="str">
        <f t="shared" si="3"/>
        <v>No</v>
      </c>
    </row>
    <row r="20" spans="1:12" x14ac:dyDescent="0.2">
      <c r="A20" s="4" t="s">
        <v>992</v>
      </c>
      <c r="B20" s="34" t="s">
        <v>217</v>
      </c>
      <c r="C20" s="35">
        <v>26061</v>
      </c>
      <c r="D20" s="43" t="str">
        <f t="shared" si="0"/>
        <v>N/A</v>
      </c>
      <c r="E20" s="35">
        <v>23952</v>
      </c>
      <c r="F20" s="43" t="str">
        <f t="shared" si="1"/>
        <v>N/A</v>
      </c>
      <c r="G20" s="35">
        <v>28691</v>
      </c>
      <c r="H20" s="43" t="str">
        <f t="shared" si="2"/>
        <v>N/A</v>
      </c>
      <c r="I20" s="12">
        <v>-8.09</v>
      </c>
      <c r="J20" s="12">
        <v>19.79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65946</v>
      </c>
      <c r="D22" s="43" t="str">
        <f t="shared" si="0"/>
        <v>N/A</v>
      </c>
      <c r="E22" s="35">
        <v>50796</v>
      </c>
      <c r="F22" s="43" t="str">
        <f t="shared" si="1"/>
        <v>N/A</v>
      </c>
      <c r="G22" s="35">
        <v>52059</v>
      </c>
      <c r="H22" s="43" t="str">
        <f t="shared" si="2"/>
        <v>N/A</v>
      </c>
      <c r="I22" s="12">
        <v>-23</v>
      </c>
      <c r="J22" s="12">
        <v>2.4860000000000002</v>
      </c>
      <c r="K22" s="44" t="s">
        <v>732</v>
      </c>
      <c r="L22" s="9" t="str">
        <f t="shared" si="3"/>
        <v>Yes</v>
      </c>
    </row>
    <row r="23" spans="1:12" x14ac:dyDescent="0.2">
      <c r="A23" s="4" t="s">
        <v>994</v>
      </c>
      <c r="B23" s="34" t="s">
        <v>217</v>
      </c>
      <c r="C23" s="35">
        <v>10634</v>
      </c>
      <c r="D23" s="43" t="str">
        <f t="shared" si="0"/>
        <v>N/A</v>
      </c>
      <c r="E23" s="35">
        <v>6395</v>
      </c>
      <c r="F23" s="43" t="str">
        <f t="shared" si="1"/>
        <v>N/A</v>
      </c>
      <c r="G23" s="35">
        <v>6555</v>
      </c>
      <c r="H23" s="43" t="str">
        <f t="shared" si="2"/>
        <v>N/A</v>
      </c>
      <c r="I23" s="12">
        <v>-39.9</v>
      </c>
      <c r="J23" s="12">
        <v>2.5019999999999998</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35785</v>
      </c>
      <c r="D26" s="43" t="str">
        <f t="shared" si="0"/>
        <v>N/A</v>
      </c>
      <c r="E26" s="35">
        <v>23852</v>
      </c>
      <c r="F26" s="43" t="str">
        <f t="shared" si="1"/>
        <v>N/A</v>
      </c>
      <c r="G26" s="35">
        <v>23437</v>
      </c>
      <c r="H26" s="43" t="str">
        <f t="shared" si="2"/>
        <v>N/A</v>
      </c>
      <c r="I26" s="12">
        <v>-33.299999999999997</v>
      </c>
      <c r="J26" s="12">
        <v>-1.74</v>
      </c>
      <c r="K26" s="44" t="s">
        <v>732</v>
      </c>
      <c r="L26" s="9" t="str">
        <f t="shared" si="3"/>
        <v>Yes</v>
      </c>
    </row>
    <row r="27" spans="1:12" x14ac:dyDescent="0.2">
      <c r="A27" s="4" t="s">
        <v>998</v>
      </c>
      <c r="B27" s="34" t="s">
        <v>217</v>
      </c>
      <c r="C27" s="35">
        <v>3792</v>
      </c>
      <c r="D27" s="43" t="str">
        <f t="shared" si="0"/>
        <v>N/A</v>
      </c>
      <c r="E27" s="35">
        <v>2338</v>
      </c>
      <c r="F27" s="43" t="str">
        <f t="shared" si="1"/>
        <v>N/A</v>
      </c>
      <c r="G27" s="35">
        <v>2631</v>
      </c>
      <c r="H27" s="43" t="str">
        <f t="shared" si="2"/>
        <v>N/A</v>
      </c>
      <c r="I27" s="12">
        <v>-38.299999999999997</v>
      </c>
      <c r="J27" s="12">
        <v>12.53</v>
      </c>
      <c r="K27" s="44" t="s">
        <v>732</v>
      </c>
      <c r="L27" s="9" t="str">
        <f t="shared" si="3"/>
        <v>Yes</v>
      </c>
    </row>
    <row r="28" spans="1:12" x14ac:dyDescent="0.2">
      <c r="A28" s="57" t="s">
        <v>999</v>
      </c>
      <c r="B28" s="34" t="s">
        <v>217</v>
      </c>
      <c r="C28" s="35">
        <v>15735</v>
      </c>
      <c r="D28" s="43" t="str">
        <f t="shared" si="0"/>
        <v>N/A</v>
      </c>
      <c r="E28" s="35">
        <v>18211</v>
      </c>
      <c r="F28" s="43" t="str">
        <f t="shared" si="1"/>
        <v>N/A</v>
      </c>
      <c r="G28" s="35">
        <v>19436</v>
      </c>
      <c r="H28" s="43" t="str">
        <f t="shared" si="2"/>
        <v>N/A</v>
      </c>
      <c r="I28" s="12">
        <v>15.74</v>
      </c>
      <c r="J28" s="12">
        <v>6.7270000000000003</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33044</v>
      </c>
      <c r="D30" s="43" t="str">
        <f t="shared" si="0"/>
        <v>N/A</v>
      </c>
      <c r="E30" s="35">
        <v>24749</v>
      </c>
      <c r="F30" s="43" t="str">
        <f t="shared" si="1"/>
        <v>N/A</v>
      </c>
      <c r="G30" s="35">
        <v>25659</v>
      </c>
      <c r="H30" s="43" t="str">
        <f t="shared" si="2"/>
        <v>N/A</v>
      </c>
      <c r="I30" s="12">
        <v>-25.1</v>
      </c>
      <c r="J30" s="12">
        <v>3.677</v>
      </c>
      <c r="K30" s="44" t="s">
        <v>732</v>
      </c>
      <c r="L30" s="9" t="str">
        <f t="shared" si="3"/>
        <v>Yes</v>
      </c>
    </row>
    <row r="31" spans="1:12" x14ac:dyDescent="0.2">
      <c r="A31" s="45" t="s">
        <v>1001</v>
      </c>
      <c r="B31" s="34" t="s">
        <v>217</v>
      </c>
      <c r="C31" s="35">
        <v>18097</v>
      </c>
      <c r="D31" s="43" t="str">
        <f t="shared" si="0"/>
        <v>N/A</v>
      </c>
      <c r="E31" s="35">
        <v>15161</v>
      </c>
      <c r="F31" s="43" t="str">
        <f t="shared" si="1"/>
        <v>N/A</v>
      </c>
      <c r="G31" s="35">
        <v>15202</v>
      </c>
      <c r="H31" s="43" t="str">
        <f t="shared" si="2"/>
        <v>N/A</v>
      </c>
      <c r="I31" s="12">
        <v>-16.2</v>
      </c>
      <c r="J31" s="12">
        <v>0.27039999999999997</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12428</v>
      </c>
      <c r="D34" s="43" t="str">
        <f t="shared" si="0"/>
        <v>N/A</v>
      </c>
      <c r="E34" s="35">
        <v>5654</v>
      </c>
      <c r="F34" s="43" t="str">
        <f t="shared" si="1"/>
        <v>N/A</v>
      </c>
      <c r="G34" s="35">
        <v>6386</v>
      </c>
      <c r="H34" s="43" t="str">
        <f t="shared" si="2"/>
        <v>N/A</v>
      </c>
      <c r="I34" s="12">
        <v>-54.5</v>
      </c>
      <c r="J34" s="12">
        <v>12.95</v>
      </c>
      <c r="K34" s="44" t="s">
        <v>732</v>
      </c>
      <c r="L34" s="9" t="str">
        <f t="shared" si="3"/>
        <v>Yes</v>
      </c>
    </row>
    <row r="35" spans="1:12" x14ac:dyDescent="0.2">
      <c r="A35" s="45" t="s">
        <v>1005</v>
      </c>
      <c r="B35" s="34" t="s">
        <v>217</v>
      </c>
      <c r="C35" s="35">
        <v>2231</v>
      </c>
      <c r="D35" s="43" t="str">
        <f t="shared" si="0"/>
        <v>N/A</v>
      </c>
      <c r="E35" s="35">
        <v>3531</v>
      </c>
      <c r="F35" s="43" t="str">
        <f t="shared" si="1"/>
        <v>N/A</v>
      </c>
      <c r="G35" s="35">
        <v>3590</v>
      </c>
      <c r="H35" s="43" t="str">
        <f t="shared" si="2"/>
        <v>N/A</v>
      </c>
      <c r="I35" s="12">
        <v>58.27</v>
      </c>
      <c r="J35" s="12">
        <v>1.671</v>
      </c>
      <c r="K35" s="44" t="s">
        <v>732</v>
      </c>
      <c r="L35" s="9" t="str">
        <f t="shared" si="3"/>
        <v>Yes</v>
      </c>
    </row>
    <row r="36" spans="1:12" x14ac:dyDescent="0.2">
      <c r="A36" s="45" t="s">
        <v>1006</v>
      </c>
      <c r="B36" s="34" t="s">
        <v>217</v>
      </c>
      <c r="C36" s="35">
        <v>288</v>
      </c>
      <c r="D36" s="43" t="str">
        <f t="shared" si="0"/>
        <v>N/A</v>
      </c>
      <c r="E36" s="35">
        <v>403</v>
      </c>
      <c r="F36" s="43" t="str">
        <f t="shared" si="1"/>
        <v>N/A</v>
      </c>
      <c r="G36" s="35">
        <v>481</v>
      </c>
      <c r="H36" s="43" t="str">
        <f t="shared" si="2"/>
        <v>N/A</v>
      </c>
      <c r="I36" s="12">
        <v>39.93</v>
      </c>
      <c r="J36" s="12">
        <v>19.350000000000001</v>
      </c>
      <c r="K36" s="44" t="s">
        <v>732</v>
      </c>
      <c r="L36" s="9" t="str">
        <f t="shared" si="3"/>
        <v>Yes</v>
      </c>
    </row>
    <row r="37" spans="1:12" x14ac:dyDescent="0.2">
      <c r="A37" s="45" t="s">
        <v>122</v>
      </c>
      <c r="B37" s="34" t="s">
        <v>217</v>
      </c>
      <c r="C37" s="35">
        <v>780</v>
      </c>
      <c r="D37" s="43" t="str">
        <f t="shared" si="0"/>
        <v>N/A</v>
      </c>
      <c r="E37" s="35">
        <v>561</v>
      </c>
      <c r="F37" s="43" t="str">
        <f t="shared" si="1"/>
        <v>N/A</v>
      </c>
      <c r="G37" s="35">
        <v>486</v>
      </c>
      <c r="H37" s="43" t="str">
        <f t="shared" si="2"/>
        <v>N/A</v>
      </c>
      <c r="I37" s="12">
        <v>-28.1</v>
      </c>
      <c r="J37" s="12">
        <v>-13.4</v>
      </c>
      <c r="K37" s="44" t="s">
        <v>732</v>
      </c>
      <c r="L37" s="9" t="str">
        <f t="shared" si="3"/>
        <v>Yes</v>
      </c>
    </row>
    <row r="38" spans="1:12" x14ac:dyDescent="0.2">
      <c r="A38" s="45" t="s">
        <v>84</v>
      </c>
      <c r="B38" s="34" t="s">
        <v>217</v>
      </c>
      <c r="C38" s="46">
        <v>1393643895</v>
      </c>
      <c r="D38" s="43" t="str">
        <f t="shared" si="0"/>
        <v>N/A</v>
      </c>
      <c r="E38" s="46">
        <v>1469199267</v>
      </c>
      <c r="F38" s="43" t="str">
        <f t="shared" si="1"/>
        <v>N/A</v>
      </c>
      <c r="G38" s="46">
        <v>1579210457</v>
      </c>
      <c r="H38" s="43" t="str">
        <f t="shared" si="2"/>
        <v>N/A</v>
      </c>
      <c r="I38" s="12">
        <v>5.4210000000000003</v>
      </c>
      <c r="J38" s="12">
        <v>7.4880000000000004</v>
      </c>
      <c r="K38" s="44" t="s">
        <v>732</v>
      </c>
      <c r="L38" s="9" t="str">
        <f t="shared" si="3"/>
        <v>Yes</v>
      </c>
    </row>
    <row r="39" spans="1:12" x14ac:dyDescent="0.2">
      <c r="A39" s="45" t="s">
        <v>1288</v>
      </c>
      <c r="B39" s="34" t="s">
        <v>217</v>
      </c>
      <c r="C39" s="46">
        <v>8635.1485513999996</v>
      </c>
      <c r="D39" s="43" t="str">
        <f t="shared" si="0"/>
        <v>N/A</v>
      </c>
      <c r="E39" s="46">
        <v>10851.768746</v>
      </c>
      <c r="F39" s="43" t="str">
        <f t="shared" si="1"/>
        <v>N/A</v>
      </c>
      <c r="G39" s="46">
        <v>10729.789761</v>
      </c>
      <c r="H39" s="43" t="str">
        <f t="shared" si="2"/>
        <v>N/A</v>
      </c>
      <c r="I39" s="12">
        <v>25.67</v>
      </c>
      <c r="J39" s="12">
        <v>-1.1200000000000001</v>
      </c>
      <c r="K39" s="44" t="s">
        <v>732</v>
      </c>
      <c r="L39" s="9" t="str">
        <f t="shared" si="3"/>
        <v>Yes</v>
      </c>
    </row>
    <row r="40" spans="1:12" x14ac:dyDescent="0.2">
      <c r="A40" s="45" t="s">
        <v>1289</v>
      </c>
      <c r="B40" s="34" t="s">
        <v>217</v>
      </c>
      <c r="C40" s="46">
        <v>13832.556451</v>
      </c>
      <c r="D40" s="43" t="str">
        <f>IF($B40="N/A","N/A",IF(C40&gt;10,"No",IF(C40&lt;-10,"No","Yes")))</f>
        <v>N/A</v>
      </c>
      <c r="E40" s="46">
        <v>14710.380646</v>
      </c>
      <c r="F40" s="43" t="str">
        <f>IF($B40="N/A","N/A",IF(E40&gt;10,"No",IF(E40&lt;-10,"No","Yes")))</f>
        <v>N/A</v>
      </c>
      <c r="G40" s="46">
        <v>14392.702141</v>
      </c>
      <c r="H40" s="43" t="str">
        <f>IF($B40="N/A","N/A",IF(G40&gt;10,"No",IF(G40&lt;-10,"No","Yes")))</f>
        <v>N/A</v>
      </c>
      <c r="I40" s="12">
        <v>6.3460000000000001</v>
      </c>
      <c r="J40" s="12">
        <v>-2.16</v>
      </c>
      <c r="K40" s="44" t="s">
        <v>732</v>
      </c>
      <c r="L40" s="9" t="str">
        <f>IF(J40="Div by 0", "N/A", IF(K40="N/A","N/A", IF(J40&gt;VALUE(MID(K40,1,2)), "No", IF(J40&lt;-1*VALUE(MID(K40,1,2)), "No", "Yes"))))</f>
        <v>Yes</v>
      </c>
    </row>
    <row r="41" spans="1:12" x14ac:dyDescent="0.2">
      <c r="A41" s="45" t="s">
        <v>107</v>
      </c>
      <c r="B41" s="34" t="s">
        <v>217</v>
      </c>
      <c r="C41" s="46">
        <v>6241551</v>
      </c>
      <c r="D41" s="43" t="str">
        <f t="shared" ref="D41:D44" si="4">IF($B41="N/A","N/A",IF(C41&gt;10,"No",IF(C41&lt;-10,"No","Yes")))</f>
        <v>N/A</v>
      </c>
      <c r="E41" s="46">
        <v>12359203</v>
      </c>
      <c r="F41" s="43" t="str">
        <f t="shared" ref="F41:F44" si="5">IF($B41="N/A","N/A",IF(E41&gt;10,"No",IF(E41&lt;-10,"No","Yes")))</f>
        <v>N/A</v>
      </c>
      <c r="G41" s="46">
        <v>21571968</v>
      </c>
      <c r="H41" s="43" t="str">
        <f t="shared" ref="H41:H44" si="6">IF($B41="N/A","N/A",IF(G41&gt;10,"No",IF(G41&lt;-10,"No","Yes")))</f>
        <v>N/A</v>
      </c>
      <c r="I41" s="12">
        <v>98.01</v>
      </c>
      <c r="J41" s="12">
        <v>74.540000000000006</v>
      </c>
      <c r="K41" s="44" t="s">
        <v>732</v>
      </c>
      <c r="L41" s="9" t="str">
        <f t="shared" ref="L41:L43" si="7">IF(J41="Div by 0", "N/A", IF(K41="N/A","N/A", IF(J41&gt;VALUE(MID(K41,1,2)), "No", IF(J41&lt;-1*VALUE(MID(K41,1,2)), "No", "Yes"))))</f>
        <v>No</v>
      </c>
    </row>
    <row r="42" spans="1:12" x14ac:dyDescent="0.2">
      <c r="A42" s="45" t="s">
        <v>162</v>
      </c>
      <c r="B42" s="47" t="s">
        <v>221</v>
      </c>
      <c r="C42" s="1">
        <v>188</v>
      </c>
      <c r="D42" s="43" t="str">
        <f>IF($B42="N/A","N/A",IF(C42&gt;0,"No",IF(C42&lt;0,"No","Yes")))</f>
        <v>No</v>
      </c>
      <c r="E42" s="1">
        <v>99</v>
      </c>
      <c r="F42" s="43" t="str">
        <f>IF($B42="N/A","N/A",IF(E42&gt;0,"No",IF(E42&lt;0,"No","Yes")))</f>
        <v>No</v>
      </c>
      <c r="G42" s="1">
        <v>35</v>
      </c>
      <c r="H42" s="43" t="str">
        <f>IF($B42="N/A","N/A",IF(G42&gt;0,"No",IF(G42&lt;0,"No","Yes")))</f>
        <v>No</v>
      </c>
      <c r="I42" s="12">
        <v>-47.3</v>
      </c>
      <c r="J42" s="12">
        <v>-64.599999999999994</v>
      </c>
      <c r="K42" s="44" t="s">
        <v>732</v>
      </c>
      <c r="L42" s="9" t="str">
        <f t="shared" si="7"/>
        <v>No</v>
      </c>
    </row>
    <row r="43" spans="1:12" x14ac:dyDescent="0.2">
      <c r="A43" s="45" t="s">
        <v>160</v>
      </c>
      <c r="B43" s="34" t="s">
        <v>217</v>
      </c>
      <c r="C43" s="46">
        <v>53621</v>
      </c>
      <c r="D43" s="43" t="str">
        <f t="shared" si="4"/>
        <v>N/A</v>
      </c>
      <c r="E43" s="46">
        <v>48263</v>
      </c>
      <c r="F43" s="43" t="str">
        <f t="shared" si="5"/>
        <v>N/A</v>
      </c>
      <c r="G43" s="46">
        <v>12659</v>
      </c>
      <c r="H43" s="43" t="str">
        <f t="shared" si="6"/>
        <v>N/A</v>
      </c>
      <c r="I43" s="12">
        <v>-9.99</v>
      </c>
      <c r="J43" s="12">
        <v>-73.8</v>
      </c>
      <c r="K43" s="44" t="s">
        <v>732</v>
      </c>
      <c r="L43" s="9" t="str">
        <f t="shared" si="7"/>
        <v>No</v>
      </c>
    </row>
    <row r="44" spans="1:12" x14ac:dyDescent="0.2">
      <c r="A44" s="45" t="s">
        <v>1290</v>
      </c>
      <c r="B44" s="34" t="s">
        <v>217</v>
      </c>
      <c r="C44" s="46">
        <v>285.21808511</v>
      </c>
      <c r="D44" s="43" t="str">
        <f t="shared" si="4"/>
        <v>N/A</v>
      </c>
      <c r="E44" s="46">
        <v>487.50505050999999</v>
      </c>
      <c r="F44" s="43" t="str">
        <f t="shared" si="5"/>
        <v>N/A</v>
      </c>
      <c r="G44" s="46">
        <v>361.68571429000002</v>
      </c>
      <c r="H44" s="43" t="str">
        <f t="shared" si="6"/>
        <v>N/A</v>
      </c>
      <c r="I44" s="12">
        <v>70.92</v>
      </c>
      <c r="J44" s="12">
        <v>-25.8</v>
      </c>
      <c r="K44" s="44" t="s">
        <v>732</v>
      </c>
      <c r="L44" s="9" t="str">
        <f>IF(J44="Div by 0", "N/A", IF(OR(J44="N/A",K44="N/A"),"N/A", IF(J44&gt;VALUE(MID(K44,1,2)), "No", IF(J44&lt;-1*VALUE(MID(K44,1,2)), "No", "Yes"))))</f>
        <v>Yes</v>
      </c>
    </row>
    <row r="45" spans="1:12" x14ac:dyDescent="0.2">
      <c r="A45" s="45" t="s">
        <v>1291</v>
      </c>
      <c r="B45" s="34" t="s">
        <v>217</v>
      </c>
      <c r="C45" s="46">
        <v>12729.658262999999</v>
      </c>
      <c r="D45" s="43" t="str">
        <f t="shared" ref="D45:D71" si="8">IF($B45="N/A","N/A",IF(C45&gt;10,"No",IF(C45&lt;-10,"No","Yes")))</f>
        <v>N/A</v>
      </c>
      <c r="E45" s="46">
        <v>13210.685627999999</v>
      </c>
      <c r="F45" s="43" t="str">
        <f t="shared" ref="F45:F71" si="9">IF($B45="N/A","N/A",IF(E45&gt;10,"No",IF(E45&lt;-10,"No","Yes")))</f>
        <v>N/A</v>
      </c>
      <c r="G45" s="46">
        <v>13576.716216000001</v>
      </c>
      <c r="H45" s="43" t="str">
        <f t="shared" ref="H45:H71" si="10">IF($B45="N/A","N/A",IF(G45&gt;10,"No",IF(G45&lt;-10,"No","Yes")))</f>
        <v>N/A</v>
      </c>
      <c r="I45" s="12">
        <v>3.7789999999999999</v>
      </c>
      <c r="J45" s="12">
        <v>2.7709999999999999</v>
      </c>
      <c r="K45" s="44" t="s">
        <v>732</v>
      </c>
      <c r="L45" s="9" t="str">
        <f t="shared" ref="L45:L71" si="11">IF(J45="Div by 0", "N/A", IF(K45="N/A","N/A", IF(J45&gt;VALUE(MID(K45,1,2)), "No", IF(J45&lt;-1*VALUE(MID(K45,1,2)), "No", "Yes"))))</f>
        <v>Yes</v>
      </c>
    </row>
    <row r="46" spans="1:12" x14ac:dyDescent="0.2">
      <c r="A46" s="45" t="s">
        <v>1292</v>
      </c>
      <c r="B46" s="34" t="s">
        <v>217</v>
      </c>
      <c r="C46" s="46">
        <v>17389.051222999999</v>
      </c>
      <c r="D46" s="43" t="str">
        <f t="shared" si="8"/>
        <v>N/A</v>
      </c>
      <c r="E46" s="46">
        <v>18041.471418000001</v>
      </c>
      <c r="F46" s="43" t="str">
        <f t="shared" si="9"/>
        <v>N/A</v>
      </c>
      <c r="G46" s="46">
        <v>18845.969571000001</v>
      </c>
      <c r="H46" s="43" t="str">
        <f t="shared" si="10"/>
        <v>N/A</v>
      </c>
      <c r="I46" s="12">
        <v>3.7519999999999998</v>
      </c>
      <c r="J46" s="12">
        <v>4.4589999999999996</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130.36144578</v>
      </c>
      <c r="D48" s="43" t="str">
        <f t="shared" si="8"/>
        <v>N/A</v>
      </c>
      <c r="E48" s="46">
        <v>2620.2307691999999</v>
      </c>
      <c r="F48" s="43" t="str">
        <f t="shared" si="9"/>
        <v>N/A</v>
      </c>
      <c r="G48" s="46">
        <v>259.8</v>
      </c>
      <c r="H48" s="43" t="str">
        <f t="shared" si="10"/>
        <v>N/A</v>
      </c>
      <c r="I48" s="12">
        <v>1910</v>
      </c>
      <c r="J48" s="12">
        <v>-90.1</v>
      </c>
      <c r="K48" s="44" t="s">
        <v>732</v>
      </c>
      <c r="L48" s="9" t="str">
        <f t="shared" si="11"/>
        <v>No</v>
      </c>
    </row>
    <row r="49" spans="1:12" x14ac:dyDescent="0.2">
      <c r="A49" s="45" t="s">
        <v>1295</v>
      </c>
      <c r="B49" s="34" t="s">
        <v>217</v>
      </c>
      <c r="C49" s="46">
        <v>9283.4163822999999</v>
      </c>
      <c r="D49" s="43" t="str">
        <f t="shared" si="8"/>
        <v>N/A</v>
      </c>
      <c r="E49" s="46">
        <v>9256.9968962999992</v>
      </c>
      <c r="F49" s="43" t="str">
        <f t="shared" si="9"/>
        <v>N/A</v>
      </c>
      <c r="G49" s="46">
        <v>9071.8063144999996</v>
      </c>
      <c r="H49" s="43" t="str">
        <f t="shared" si="10"/>
        <v>N/A</v>
      </c>
      <c r="I49" s="12">
        <v>-0.28499999999999998</v>
      </c>
      <c r="J49" s="12">
        <v>-2</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20298.578494000001</v>
      </c>
      <c r="D51" s="43" t="str">
        <f t="shared" si="8"/>
        <v>N/A</v>
      </c>
      <c r="E51" s="46">
        <v>22434.881347999999</v>
      </c>
      <c r="F51" s="43" t="str">
        <f t="shared" si="9"/>
        <v>N/A</v>
      </c>
      <c r="G51" s="46">
        <v>20962.122389</v>
      </c>
      <c r="H51" s="43" t="str">
        <f t="shared" si="10"/>
        <v>N/A</v>
      </c>
      <c r="I51" s="12">
        <v>10.52</v>
      </c>
      <c r="J51" s="12">
        <v>-6.56</v>
      </c>
      <c r="K51" s="44" t="s">
        <v>732</v>
      </c>
      <c r="L51" s="9" t="str">
        <f t="shared" si="11"/>
        <v>Yes</v>
      </c>
    </row>
    <row r="52" spans="1:12" x14ac:dyDescent="0.2">
      <c r="A52" s="45" t="s">
        <v>1298</v>
      </c>
      <c r="B52" s="34" t="s">
        <v>217</v>
      </c>
      <c r="C52" s="46">
        <v>23952.080492000001</v>
      </c>
      <c r="D52" s="43" t="str">
        <f t="shared" si="8"/>
        <v>N/A</v>
      </c>
      <c r="E52" s="46">
        <v>25758.643037000002</v>
      </c>
      <c r="F52" s="43" t="str">
        <f t="shared" si="9"/>
        <v>N/A</v>
      </c>
      <c r="G52" s="46">
        <v>23900.574531999999</v>
      </c>
      <c r="H52" s="43" t="str">
        <f t="shared" si="10"/>
        <v>N/A</v>
      </c>
      <c r="I52" s="12">
        <v>7.5419999999999998</v>
      </c>
      <c r="J52" s="12">
        <v>-7.21</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11525.410798000001</v>
      </c>
      <c r="D54" s="43" t="str">
        <f t="shared" si="8"/>
        <v>N/A</v>
      </c>
      <c r="E54" s="46">
        <v>13838.370813</v>
      </c>
      <c r="F54" s="43" t="str">
        <f t="shared" si="9"/>
        <v>N/A</v>
      </c>
      <c r="G54" s="46">
        <v>15589.338052999999</v>
      </c>
      <c r="H54" s="43" t="str">
        <f t="shared" si="10"/>
        <v>N/A</v>
      </c>
      <c r="I54" s="12">
        <v>20.07</v>
      </c>
      <c r="J54" s="12">
        <v>12.65</v>
      </c>
      <c r="K54" s="44" t="s">
        <v>732</v>
      </c>
      <c r="L54" s="9" t="str">
        <f t="shared" si="11"/>
        <v>Yes</v>
      </c>
    </row>
    <row r="55" spans="1:12" x14ac:dyDescent="0.2">
      <c r="A55" s="45" t="s">
        <v>1301</v>
      </c>
      <c r="B55" s="34" t="s">
        <v>217</v>
      </c>
      <c r="C55" s="46">
        <v>15807.4326</v>
      </c>
      <c r="D55" s="43" t="str">
        <f t="shared" si="8"/>
        <v>N/A</v>
      </c>
      <c r="E55" s="46">
        <v>18074.679232999999</v>
      </c>
      <c r="F55" s="43" t="str">
        <f t="shared" si="9"/>
        <v>N/A</v>
      </c>
      <c r="G55" s="46">
        <v>17268.452789999999</v>
      </c>
      <c r="H55" s="43" t="str">
        <f t="shared" si="10"/>
        <v>N/A</v>
      </c>
      <c r="I55" s="12">
        <v>14.34</v>
      </c>
      <c r="J55" s="12">
        <v>-4.46</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1905.7157523000001</v>
      </c>
      <c r="D57" s="43" t="str">
        <f t="shared" si="8"/>
        <v>N/A</v>
      </c>
      <c r="E57" s="46">
        <v>2550.9011535999998</v>
      </c>
      <c r="F57" s="43" t="str">
        <f t="shared" si="9"/>
        <v>N/A</v>
      </c>
      <c r="G57" s="46">
        <v>2380.5137055999999</v>
      </c>
      <c r="H57" s="43" t="str">
        <f t="shared" si="10"/>
        <v>N/A</v>
      </c>
      <c r="I57" s="12">
        <v>33.86</v>
      </c>
      <c r="J57" s="12">
        <v>-6.68</v>
      </c>
      <c r="K57" s="44" t="s">
        <v>732</v>
      </c>
      <c r="L57" s="9" t="str">
        <f t="shared" si="11"/>
        <v>Yes</v>
      </c>
    </row>
    <row r="58" spans="1:12" x14ac:dyDescent="0.2">
      <c r="A58" s="45" t="s">
        <v>1304</v>
      </c>
      <c r="B58" s="34" t="s">
        <v>217</v>
      </c>
      <c r="C58" s="46">
        <v>280.32490125999999</v>
      </c>
      <c r="D58" s="43" t="str">
        <f t="shared" si="8"/>
        <v>N/A</v>
      </c>
      <c r="E58" s="46">
        <v>866.28663017999997</v>
      </c>
      <c r="F58" s="43" t="str">
        <f t="shared" si="9"/>
        <v>N/A</v>
      </c>
      <c r="G58" s="46">
        <v>811.26300533999995</v>
      </c>
      <c r="H58" s="43" t="str">
        <f t="shared" si="10"/>
        <v>N/A</v>
      </c>
      <c r="I58" s="12">
        <v>209</v>
      </c>
      <c r="J58" s="12">
        <v>-6.35</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1307.9330445999999</v>
      </c>
      <c r="D61" s="43" t="str">
        <f t="shared" si="8"/>
        <v>N/A</v>
      </c>
      <c r="E61" s="46">
        <v>1908.2005701999999</v>
      </c>
      <c r="F61" s="43" t="str">
        <f t="shared" si="9"/>
        <v>N/A</v>
      </c>
      <c r="G61" s="46">
        <v>1752.7908861999999</v>
      </c>
      <c r="H61" s="43" t="str">
        <f t="shared" si="10"/>
        <v>N/A</v>
      </c>
      <c r="I61" s="12">
        <v>45.89</v>
      </c>
      <c r="J61" s="12">
        <v>-8.14</v>
      </c>
      <c r="K61" s="44" t="s">
        <v>732</v>
      </c>
      <c r="L61" s="9" t="str">
        <f t="shared" si="11"/>
        <v>Yes</v>
      </c>
    </row>
    <row r="62" spans="1:12" x14ac:dyDescent="0.2">
      <c r="A62" s="3" t="s">
        <v>1308</v>
      </c>
      <c r="B62" s="34" t="s">
        <v>217</v>
      </c>
      <c r="C62" s="46">
        <v>2355.4535864999998</v>
      </c>
      <c r="D62" s="43" t="str">
        <f t="shared" si="8"/>
        <v>N/A</v>
      </c>
      <c r="E62" s="46">
        <v>2357.6253207999998</v>
      </c>
      <c r="F62" s="43" t="str">
        <f t="shared" si="9"/>
        <v>N/A</v>
      </c>
      <c r="G62" s="46">
        <v>1788.8950969</v>
      </c>
      <c r="H62" s="43" t="str">
        <f t="shared" si="10"/>
        <v>N/A</v>
      </c>
      <c r="I62" s="12">
        <v>9.2200000000000004E-2</v>
      </c>
      <c r="J62" s="12">
        <v>-24.1</v>
      </c>
      <c r="K62" s="44" t="s">
        <v>732</v>
      </c>
      <c r="L62" s="9" t="str">
        <f t="shared" si="11"/>
        <v>Yes</v>
      </c>
    </row>
    <row r="63" spans="1:12" x14ac:dyDescent="0.2">
      <c r="A63" s="3" t="s">
        <v>1309</v>
      </c>
      <c r="B63" s="34" t="s">
        <v>217</v>
      </c>
      <c r="C63" s="46">
        <v>4255.2965998999998</v>
      </c>
      <c r="D63" s="43" t="str">
        <f t="shared" si="8"/>
        <v>N/A</v>
      </c>
      <c r="E63" s="46">
        <v>4009.0683653000001</v>
      </c>
      <c r="F63" s="43" t="str">
        <f t="shared" si="9"/>
        <v>N/A</v>
      </c>
      <c r="G63" s="46">
        <v>3746.7889998000001</v>
      </c>
      <c r="H63" s="43" t="str">
        <f t="shared" si="10"/>
        <v>N/A</v>
      </c>
      <c r="I63" s="12">
        <v>-5.79</v>
      </c>
      <c r="J63" s="12">
        <v>-6.54</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693.45433362000006</v>
      </c>
      <c r="D65" s="43" t="str">
        <f t="shared" si="8"/>
        <v>N/A</v>
      </c>
      <c r="E65" s="46">
        <v>988.24893935</v>
      </c>
      <c r="F65" s="43" t="str">
        <f t="shared" si="9"/>
        <v>N/A</v>
      </c>
      <c r="G65" s="46">
        <v>863.87587200999997</v>
      </c>
      <c r="H65" s="43" t="str">
        <f t="shared" si="10"/>
        <v>N/A</v>
      </c>
      <c r="I65" s="12">
        <v>42.51</v>
      </c>
      <c r="J65" s="12">
        <v>-12.6</v>
      </c>
      <c r="K65" s="44" t="s">
        <v>732</v>
      </c>
      <c r="L65" s="9" t="str">
        <f t="shared" si="11"/>
        <v>Yes</v>
      </c>
    </row>
    <row r="66" spans="1:12" x14ac:dyDescent="0.2">
      <c r="A66" s="3" t="s">
        <v>1312</v>
      </c>
      <c r="B66" s="34" t="s">
        <v>217</v>
      </c>
      <c r="C66" s="46">
        <v>649.15748467000003</v>
      </c>
      <c r="D66" s="43" t="str">
        <f t="shared" si="8"/>
        <v>N/A</v>
      </c>
      <c r="E66" s="46">
        <v>792.68979619000004</v>
      </c>
      <c r="F66" s="43" t="str">
        <f t="shared" si="9"/>
        <v>N/A</v>
      </c>
      <c r="G66" s="46">
        <v>727.38626496999996</v>
      </c>
      <c r="H66" s="43" t="str">
        <f t="shared" si="10"/>
        <v>N/A</v>
      </c>
      <c r="I66" s="12">
        <v>22.11</v>
      </c>
      <c r="J66" s="12">
        <v>-8.24</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616.84124556999996</v>
      </c>
      <c r="D69" s="43" t="str">
        <f t="shared" si="8"/>
        <v>N/A</v>
      </c>
      <c r="E69" s="46">
        <v>1220.1648391000001</v>
      </c>
      <c r="F69" s="43" t="str">
        <f t="shared" si="9"/>
        <v>N/A</v>
      </c>
      <c r="G69" s="46">
        <v>907.48261822999996</v>
      </c>
      <c r="H69" s="43" t="str">
        <f t="shared" si="10"/>
        <v>N/A</v>
      </c>
      <c r="I69" s="12">
        <v>97.81</v>
      </c>
      <c r="J69" s="12">
        <v>-25.6</v>
      </c>
      <c r="K69" s="44" t="s">
        <v>732</v>
      </c>
      <c r="L69" s="9" t="str">
        <f t="shared" si="11"/>
        <v>Yes</v>
      </c>
    </row>
    <row r="70" spans="1:12" x14ac:dyDescent="0.2">
      <c r="A70" s="45" t="s">
        <v>1316</v>
      </c>
      <c r="B70" s="34" t="s">
        <v>217</v>
      </c>
      <c r="C70" s="46">
        <v>1488.8260869999999</v>
      </c>
      <c r="D70" s="43" t="str">
        <f t="shared" si="8"/>
        <v>N/A</v>
      </c>
      <c r="E70" s="46">
        <v>1548.0699519</v>
      </c>
      <c r="F70" s="43" t="str">
        <f t="shared" si="9"/>
        <v>N/A</v>
      </c>
      <c r="G70" s="46">
        <v>1440.2969359000001</v>
      </c>
      <c r="H70" s="43" t="str">
        <f t="shared" si="10"/>
        <v>N/A</v>
      </c>
      <c r="I70" s="12">
        <v>3.9790000000000001</v>
      </c>
      <c r="J70" s="12">
        <v>-6.96</v>
      </c>
      <c r="K70" s="44" t="s">
        <v>732</v>
      </c>
      <c r="L70" s="9" t="str">
        <f t="shared" si="11"/>
        <v>Yes</v>
      </c>
    </row>
    <row r="71" spans="1:12" x14ac:dyDescent="0.2">
      <c r="A71" s="45" t="s">
        <v>1317</v>
      </c>
      <c r="B71" s="34" t="s">
        <v>217</v>
      </c>
      <c r="C71" s="46">
        <v>621.625</v>
      </c>
      <c r="D71" s="43" t="str">
        <f t="shared" si="8"/>
        <v>N/A</v>
      </c>
      <c r="E71" s="46">
        <v>186.49131514000001</v>
      </c>
      <c r="F71" s="43" t="str">
        <f t="shared" si="9"/>
        <v>N/A</v>
      </c>
      <c r="G71" s="46">
        <v>296.49688149999997</v>
      </c>
      <c r="H71" s="43" t="str">
        <f t="shared" si="10"/>
        <v>N/A</v>
      </c>
      <c r="I71" s="12">
        <v>-70</v>
      </c>
      <c r="J71" s="12">
        <v>58.99</v>
      </c>
      <c r="K71" s="44" t="s">
        <v>732</v>
      </c>
      <c r="L71" s="9" t="str">
        <f t="shared" si="11"/>
        <v>No</v>
      </c>
    </row>
    <row r="72" spans="1:12" x14ac:dyDescent="0.2">
      <c r="A72" s="45" t="s">
        <v>1625</v>
      </c>
      <c r="B72" s="34" t="s">
        <v>217</v>
      </c>
      <c r="C72" s="46">
        <v>259872235</v>
      </c>
      <c r="D72" s="43" t="str">
        <f t="shared" ref="D72:D135" si="12">IF($B72="N/A","N/A",IF(C72&gt;10,"No",IF(C72&lt;-10,"No","Yes")))</f>
        <v>N/A</v>
      </c>
      <c r="E72" s="46">
        <v>262104896</v>
      </c>
      <c r="F72" s="43" t="str">
        <f t="shared" ref="F72:F135" si="13">IF($B72="N/A","N/A",IF(E72&gt;10,"No",IF(E72&lt;-10,"No","Yes")))</f>
        <v>N/A</v>
      </c>
      <c r="G72" s="46">
        <v>297832904</v>
      </c>
      <c r="H72" s="43" t="str">
        <f t="shared" ref="H72:H135" si="14">IF($B72="N/A","N/A",IF(G72&gt;10,"No",IF(G72&lt;-10,"No","Yes")))</f>
        <v>N/A</v>
      </c>
      <c r="I72" s="12">
        <v>0.85909999999999997</v>
      </c>
      <c r="J72" s="12">
        <v>13.63</v>
      </c>
      <c r="K72" s="44" t="s">
        <v>732</v>
      </c>
      <c r="L72" s="9" t="str">
        <f t="shared" ref="L72:L132" si="15">IF(J72="Div by 0", "N/A", IF(K72="N/A","N/A", IF(J72&gt;VALUE(MID(K72,1,2)), "No", IF(J72&lt;-1*VALUE(MID(K72,1,2)), "No", "Yes"))))</f>
        <v>Yes</v>
      </c>
    </row>
    <row r="73" spans="1:12" x14ac:dyDescent="0.2">
      <c r="A73" s="45" t="s">
        <v>1626</v>
      </c>
      <c r="B73" s="34" t="s">
        <v>217</v>
      </c>
      <c r="C73" s="35">
        <v>22080</v>
      </c>
      <c r="D73" s="43" t="str">
        <f t="shared" si="12"/>
        <v>N/A</v>
      </c>
      <c r="E73" s="35">
        <v>21391</v>
      </c>
      <c r="F73" s="43" t="str">
        <f t="shared" si="13"/>
        <v>N/A</v>
      </c>
      <c r="G73" s="35">
        <v>24021</v>
      </c>
      <c r="H73" s="43" t="str">
        <f t="shared" si="14"/>
        <v>N/A</v>
      </c>
      <c r="I73" s="12">
        <v>-3.12</v>
      </c>
      <c r="J73" s="12">
        <v>12.29</v>
      </c>
      <c r="K73" s="44" t="s">
        <v>732</v>
      </c>
      <c r="L73" s="9" t="str">
        <f t="shared" si="15"/>
        <v>Yes</v>
      </c>
    </row>
    <row r="74" spans="1:12" x14ac:dyDescent="0.2">
      <c r="A74" s="45" t="s">
        <v>1318</v>
      </c>
      <c r="B74" s="34" t="s">
        <v>217</v>
      </c>
      <c r="C74" s="46">
        <v>11769.575860999999</v>
      </c>
      <c r="D74" s="43" t="str">
        <f t="shared" si="12"/>
        <v>N/A</v>
      </c>
      <c r="E74" s="46">
        <v>12253.045486000001</v>
      </c>
      <c r="F74" s="43" t="str">
        <f t="shared" si="13"/>
        <v>N/A</v>
      </c>
      <c r="G74" s="46">
        <v>12398.855335</v>
      </c>
      <c r="H74" s="43" t="str">
        <f t="shared" si="14"/>
        <v>N/A</v>
      </c>
      <c r="I74" s="12">
        <v>4.1079999999999997</v>
      </c>
      <c r="J74" s="12">
        <v>1.19</v>
      </c>
      <c r="K74" s="44" t="s">
        <v>732</v>
      </c>
      <c r="L74" s="9" t="str">
        <f t="shared" si="15"/>
        <v>Yes</v>
      </c>
    </row>
    <row r="75" spans="1:12" ht="25.5" x14ac:dyDescent="0.2">
      <c r="A75" s="45" t="s">
        <v>1319</v>
      </c>
      <c r="B75" s="34" t="s">
        <v>217</v>
      </c>
      <c r="C75" s="35">
        <v>10.226630435000001</v>
      </c>
      <c r="D75" s="43" t="str">
        <f t="shared" si="12"/>
        <v>N/A</v>
      </c>
      <c r="E75" s="35">
        <v>9.9475012855999996</v>
      </c>
      <c r="F75" s="43" t="str">
        <f t="shared" si="13"/>
        <v>N/A</v>
      </c>
      <c r="G75" s="35">
        <v>10.008284418000001</v>
      </c>
      <c r="H75" s="43" t="str">
        <f t="shared" si="14"/>
        <v>N/A</v>
      </c>
      <c r="I75" s="12">
        <v>-2.73</v>
      </c>
      <c r="J75" s="12">
        <v>0.61099999999999999</v>
      </c>
      <c r="K75" s="44" t="s">
        <v>732</v>
      </c>
      <c r="L75" s="9" t="str">
        <f t="shared" si="15"/>
        <v>Yes</v>
      </c>
    </row>
    <row r="76" spans="1:12" ht="25.5" x14ac:dyDescent="0.2">
      <c r="A76" s="45" t="s">
        <v>548</v>
      </c>
      <c r="B76" s="34" t="s">
        <v>217</v>
      </c>
      <c r="C76" s="46">
        <v>481860</v>
      </c>
      <c r="D76" s="43" t="str">
        <f t="shared" si="12"/>
        <v>N/A</v>
      </c>
      <c r="E76" s="46">
        <v>505312</v>
      </c>
      <c r="F76" s="43" t="str">
        <f t="shared" si="13"/>
        <v>N/A</v>
      </c>
      <c r="G76" s="46">
        <v>649156</v>
      </c>
      <c r="H76" s="43" t="str">
        <f t="shared" si="14"/>
        <v>N/A</v>
      </c>
      <c r="I76" s="12">
        <v>4.867</v>
      </c>
      <c r="J76" s="12">
        <v>28.47</v>
      </c>
      <c r="K76" s="44" t="s">
        <v>732</v>
      </c>
      <c r="L76" s="9" t="str">
        <f t="shared" si="15"/>
        <v>Yes</v>
      </c>
    </row>
    <row r="77" spans="1:12" x14ac:dyDescent="0.2">
      <c r="A77" s="45" t="s">
        <v>549</v>
      </c>
      <c r="B77" s="34" t="s">
        <v>217</v>
      </c>
      <c r="C77" s="35">
        <v>11</v>
      </c>
      <c r="D77" s="43" t="str">
        <f t="shared" si="12"/>
        <v>N/A</v>
      </c>
      <c r="E77" s="35">
        <v>11</v>
      </c>
      <c r="F77" s="43" t="str">
        <f t="shared" si="13"/>
        <v>N/A</v>
      </c>
      <c r="G77" s="35">
        <v>12</v>
      </c>
      <c r="H77" s="43" t="str">
        <f t="shared" si="14"/>
        <v>N/A</v>
      </c>
      <c r="I77" s="12">
        <v>0</v>
      </c>
      <c r="J77" s="12">
        <v>20</v>
      </c>
      <c r="K77" s="44" t="s">
        <v>732</v>
      </c>
      <c r="L77" s="9" t="str">
        <f t="shared" si="15"/>
        <v>Yes</v>
      </c>
    </row>
    <row r="78" spans="1:12" x14ac:dyDescent="0.2">
      <c r="A78" s="45" t="s">
        <v>1320</v>
      </c>
      <c r="B78" s="34" t="s">
        <v>217</v>
      </c>
      <c r="C78" s="46">
        <v>48186</v>
      </c>
      <c r="D78" s="43" t="str">
        <f t="shared" si="12"/>
        <v>N/A</v>
      </c>
      <c r="E78" s="46">
        <v>50531.199999999997</v>
      </c>
      <c r="F78" s="43" t="str">
        <f t="shared" si="13"/>
        <v>N/A</v>
      </c>
      <c r="G78" s="46">
        <v>54096.333333000002</v>
      </c>
      <c r="H78" s="43" t="str">
        <f t="shared" si="14"/>
        <v>N/A</v>
      </c>
      <c r="I78" s="12">
        <v>4.867</v>
      </c>
      <c r="J78" s="12">
        <v>7.0549999999999997</v>
      </c>
      <c r="K78" s="44" t="s">
        <v>732</v>
      </c>
      <c r="L78" s="9" t="str">
        <f t="shared" si="15"/>
        <v>Yes</v>
      </c>
    </row>
    <row r="79" spans="1:12" ht="25.5" x14ac:dyDescent="0.2">
      <c r="A79" s="45" t="s">
        <v>550</v>
      </c>
      <c r="B79" s="34" t="s">
        <v>217</v>
      </c>
      <c r="C79" s="46">
        <v>13394456</v>
      </c>
      <c r="D79" s="43" t="str">
        <f t="shared" si="12"/>
        <v>N/A</v>
      </c>
      <c r="E79" s="46">
        <v>13858581</v>
      </c>
      <c r="F79" s="43" t="str">
        <f t="shared" si="13"/>
        <v>N/A</v>
      </c>
      <c r="G79" s="46">
        <v>13245688</v>
      </c>
      <c r="H79" s="43" t="str">
        <f t="shared" si="14"/>
        <v>N/A</v>
      </c>
      <c r="I79" s="12">
        <v>3.4649999999999999</v>
      </c>
      <c r="J79" s="12">
        <v>-4.42</v>
      </c>
      <c r="K79" s="44" t="s">
        <v>732</v>
      </c>
      <c r="L79" s="9" t="str">
        <f t="shared" si="15"/>
        <v>Yes</v>
      </c>
    </row>
    <row r="80" spans="1:12" x14ac:dyDescent="0.2">
      <c r="A80" s="45" t="s">
        <v>551</v>
      </c>
      <c r="B80" s="34" t="s">
        <v>217</v>
      </c>
      <c r="C80" s="35">
        <v>491</v>
      </c>
      <c r="D80" s="43" t="str">
        <f t="shared" si="12"/>
        <v>N/A</v>
      </c>
      <c r="E80" s="35">
        <v>519</v>
      </c>
      <c r="F80" s="43" t="str">
        <f t="shared" si="13"/>
        <v>N/A</v>
      </c>
      <c r="G80" s="35">
        <v>538</v>
      </c>
      <c r="H80" s="43" t="str">
        <f t="shared" si="14"/>
        <v>N/A</v>
      </c>
      <c r="I80" s="12">
        <v>5.7030000000000003</v>
      </c>
      <c r="J80" s="12">
        <v>3.661</v>
      </c>
      <c r="K80" s="44" t="s">
        <v>732</v>
      </c>
      <c r="L80" s="9" t="str">
        <f t="shared" si="15"/>
        <v>Yes</v>
      </c>
    </row>
    <row r="81" spans="1:12" ht="25.5" x14ac:dyDescent="0.2">
      <c r="A81" s="45" t="s">
        <v>1321</v>
      </c>
      <c r="B81" s="34" t="s">
        <v>217</v>
      </c>
      <c r="C81" s="46">
        <v>27279.951120000002</v>
      </c>
      <c r="D81" s="43" t="str">
        <f t="shared" si="12"/>
        <v>N/A</v>
      </c>
      <c r="E81" s="46">
        <v>26702.468207999998</v>
      </c>
      <c r="F81" s="43" t="str">
        <f t="shared" si="13"/>
        <v>N/A</v>
      </c>
      <c r="G81" s="46">
        <v>24620.237917999999</v>
      </c>
      <c r="H81" s="43" t="str">
        <f t="shared" si="14"/>
        <v>N/A</v>
      </c>
      <c r="I81" s="12">
        <v>-2.12</v>
      </c>
      <c r="J81" s="12">
        <v>-7.8</v>
      </c>
      <c r="K81" s="44" t="s">
        <v>732</v>
      </c>
      <c r="L81" s="9" t="str">
        <f t="shared" si="15"/>
        <v>Yes</v>
      </c>
    </row>
    <row r="82" spans="1:12" ht="25.5" x14ac:dyDescent="0.2">
      <c r="A82" s="45" t="s">
        <v>552</v>
      </c>
      <c r="B82" s="34" t="s">
        <v>217</v>
      </c>
      <c r="C82" s="46">
        <v>99578532</v>
      </c>
      <c r="D82" s="43" t="str">
        <f t="shared" si="12"/>
        <v>N/A</v>
      </c>
      <c r="E82" s="46">
        <v>105402401</v>
      </c>
      <c r="F82" s="43" t="str">
        <f t="shared" si="13"/>
        <v>N/A</v>
      </c>
      <c r="G82" s="46">
        <v>107347230</v>
      </c>
      <c r="H82" s="43" t="str">
        <f t="shared" si="14"/>
        <v>N/A</v>
      </c>
      <c r="I82" s="12">
        <v>5.8490000000000002</v>
      </c>
      <c r="J82" s="12">
        <v>1.845</v>
      </c>
      <c r="K82" s="44" t="s">
        <v>732</v>
      </c>
      <c r="L82" s="9" t="str">
        <f t="shared" si="15"/>
        <v>Yes</v>
      </c>
    </row>
    <row r="83" spans="1:12" x14ac:dyDescent="0.2">
      <c r="A83" s="45" t="s">
        <v>553</v>
      </c>
      <c r="B83" s="34" t="s">
        <v>217</v>
      </c>
      <c r="C83" s="35">
        <v>1276</v>
      </c>
      <c r="D83" s="43" t="str">
        <f t="shared" si="12"/>
        <v>N/A</v>
      </c>
      <c r="E83" s="35">
        <v>1294</v>
      </c>
      <c r="F83" s="43" t="str">
        <f t="shared" si="13"/>
        <v>N/A</v>
      </c>
      <c r="G83" s="35">
        <v>1320</v>
      </c>
      <c r="H83" s="43" t="str">
        <f t="shared" si="14"/>
        <v>N/A</v>
      </c>
      <c r="I83" s="12">
        <v>1.411</v>
      </c>
      <c r="J83" s="12">
        <v>2.0089999999999999</v>
      </c>
      <c r="K83" s="44" t="s">
        <v>732</v>
      </c>
      <c r="L83" s="9" t="str">
        <f t="shared" si="15"/>
        <v>Yes</v>
      </c>
    </row>
    <row r="84" spans="1:12" x14ac:dyDescent="0.2">
      <c r="A84" s="45" t="s">
        <v>1322</v>
      </c>
      <c r="B84" s="34" t="s">
        <v>217</v>
      </c>
      <c r="C84" s="46">
        <v>78039.601880999995</v>
      </c>
      <c r="D84" s="43" t="str">
        <f t="shared" si="12"/>
        <v>N/A</v>
      </c>
      <c r="E84" s="46">
        <v>81454.714838</v>
      </c>
      <c r="F84" s="43" t="str">
        <f t="shared" si="13"/>
        <v>N/A</v>
      </c>
      <c r="G84" s="46">
        <v>81323.659090999994</v>
      </c>
      <c r="H84" s="43" t="str">
        <f t="shared" si="14"/>
        <v>N/A</v>
      </c>
      <c r="I84" s="12">
        <v>4.3760000000000003</v>
      </c>
      <c r="J84" s="12">
        <v>-0.161</v>
      </c>
      <c r="K84" s="44" t="s">
        <v>732</v>
      </c>
      <c r="L84" s="9" t="str">
        <f t="shared" si="15"/>
        <v>Yes</v>
      </c>
    </row>
    <row r="85" spans="1:12" x14ac:dyDescent="0.2">
      <c r="A85" s="45" t="s">
        <v>554</v>
      </c>
      <c r="B85" s="34" t="s">
        <v>217</v>
      </c>
      <c r="C85" s="46">
        <v>97150394</v>
      </c>
      <c r="D85" s="43" t="str">
        <f t="shared" si="12"/>
        <v>N/A</v>
      </c>
      <c r="E85" s="46">
        <v>97364760</v>
      </c>
      <c r="F85" s="43" t="str">
        <f t="shared" si="13"/>
        <v>N/A</v>
      </c>
      <c r="G85" s="46">
        <v>103204082</v>
      </c>
      <c r="H85" s="43" t="str">
        <f t="shared" si="14"/>
        <v>N/A</v>
      </c>
      <c r="I85" s="12">
        <v>0.22070000000000001</v>
      </c>
      <c r="J85" s="12">
        <v>5.9969999999999999</v>
      </c>
      <c r="K85" s="44" t="s">
        <v>732</v>
      </c>
      <c r="L85" s="9" t="str">
        <f t="shared" si="15"/>
        <v>Yes</v>
      </c>
    </row>
    <row r="86" spans="1:12" x14ac:dyDescent="0.2">
      <c r="A86" s="45" t="s">
        <v>555</v>
      </c>
      <c r="B86" s="34" t="s">
        <v>217</v>
      </c>
      <c r="C86" s="35">
        <v>3211</v>
      </c>
      <c r="D86" s="43" t="str">
        <f t="shared" si="12"/>
        <v>N/A</v>
      </c>
      <c r="E86" s="35">
        <v>3128</v>
      </c>
      <c r="F86" s="43" t="str">
        <f t="shared" si="13"/>
        <v>N/A</v>
      </c>
      <c r="G86" s="35">
        <v>3412</v>
      </c>
      <c r="H86" s="43" t="str">
        <f t="shared" si="14"/>
        <v>N/A</v>
      </c>
      <c r="I86" s="12">
        <v>-2.58</v>
      </c>
      <c r="J86" s="12">
        <v>9.0790000000000006</v>
      </c>
      <c r="K86" s="44" t="s">
        <v>732</v>
      </c>
      <c r="L86" s="9" t="str">
        <f t="shared" si="15"/>
        <v>Yes</v>
      </c>
    </row>
    <row r="87" spans="1:12" x14ac:dyDescent="0.2">
      <c r="A87" s="45" t="s">
        <v>1323</v>
      </c>
      <c r="B87" s="34" t="s">
        <v>217</v>
      </c>
      <c r="C87" s="46">
        <v>30255.494860999999</v>
      </c>
      <c r="D87" s="43" t="str">
        <f t="shared" si="12"/>
        <v>N/A</v>
      </c>
      <c r="E87" s="46">
        <v>31126.841432000001</v>
      </c>
      <c r="F87" s="43" t="str">
        <f t="shared" si="13"/>
        <v>N/A</v>
      </c>
      <c r="G87" s="46">
        <v>30247.386284</v>
      </c>
      <c r="H87" s="43" t="str">
        <f t="shared" si="14"/>
        <v>N/A</v>
      </c>
      <c r="I87" s="12">
        <v>2.88</v>
      </c>
      <c r="J87" s="12">
        <v>-2.83</v>
      </c>
      <c r="K87" s="44" t="s">
        <v>732</v>
      </c>
      <c r="L87" s="9" t="str">
        <f t="shared" si="15"/>
        <v>Yes</v>
      </c>
    </row>
    <row r="88" spans="1:12" ht="25.5" x14ac:dyDescent="0.2">
      <c r="A88" s="45" t="s">
        <v>556</v>
      </c>
      <c r="B88" s="34" t="s">
        <v>217</v>
      </c>
      <c r="C88" s="46">
        <v>72014753</v>
      </c>
      <c r="D88" s="43" t="str">
        <f t="shared" si="12"/>
        <v>N/A</v>
      </c>
      <c r="E88" s="46">
        <v>79558308</v>
      </c>
      <c r="F88" s="43" t="str">
        <f t="shared" si="13"/>
        <v>N/A</v>
      </c>
      <c r="G88" s="46">
        <v>99042148</v>
      </c>
      <c r="H88" s="43" t="str">
        <f t="shared" si="14"/>
        <v>N/A</v>
      </c>
      <c r="I88" s="12">
        <v>10.48</v>
      </c>
      <c r="J88" s="12">
        <v>24.49</v>
      </c>
      <c r="K88" s="44" t="s">
        <v>732</v>
      </c>
      <c r="L88" s="9" t="str">
        <f t="shared" si="15"/>
        <v>Yes</v>
      </c>
    </row>
    <row r="89" spans="1:12" x14ac:dyDescent="0.2">
      <c r="A89" s="45" t="s">
        <v>557</v>
      </c>
      <c r="B89" s="34" t="s">
        <v>217</v>
      </c>
      <c r="C89" s="35">
        <v>73991</v>
      </c>
      <c r="D89" s="43" t="str">
        <f t="shared" si="12"/>
        <v>N/A</v>
      </c>
      <c r="E89" s="35">
        <v>75291</v>
      </c>
      <c r="F89" s="43" t="str">
        <f t="shared" si="13"/>
        <v>N/A</v>
      </c>
      <c r="G89" s="35">
        <v>84133</v>
      </c>
      <c r="H89" s="43" t="str">
        <f t="shared" si="14"/>
        <v>N/A</v>
      </c>
      <c r="I89" s="12">
        <v>1.7569999999999999</v>
      </c>
      <c r="J89" s="12">
        <v>11.74</v>
      </c>
      <c r="K89" s="44" t="s">
        <v>732</v>
      </c>
      <c r="L89" s="9" t="str">
        <f t="shared" si="15"/>
        <v>Yes</v>
      </c>
    </row>
    <row r="90" spans="1:12" x14ac:dyDescent="0.2">
      <c r="A90" s="45" t="s">
        <v>1324</v>
      </c>
      <c r="B90" s="34" t="s">
        <v>217</v>
      </c>
      <c r="C90" s="46">
        <v>973.29071103000001</v>
      </c>
      <c r="D90" s="43" t="str">
        <f t="shared" si="12"/>
        <v>N/A</v>
      </c>
      <c r="E90" s="46">
        <v>1056.6775312</v>
      </c>
      <c r="F90" s="43" t="str">
        <f t="shared" si="13"/>
        <v>N/A</v>
      </c>
      <c r="G90" s="46">
        <v>1177.2092757999999</v>
      </c>
      <c r="H90" s="43" t="str">
        <f t="shared" si="14"/>
        <v>N/A</v>
      </c>
      <c r="I90" s="12">
        <v>8.5679999999999996</v>
      </c>
      <c r="J90" s="12">
        <v>11.41</v>
      </c>
      <c r="K90" s="44" t="s">
        <v>732</v>
      </c>
      <c r="L90" s="9" t="str">
        <f t="shared" si="15"/>
        <v>Yes</v>
      </c>
    </row>
    <row r="91" spans="1:12" x14ac:dyDescent="0.2">
      <c r="A91" s="45" t="s">
        <v>558</v>
      </c>
      <c r="B91" s="34" t="s">
        <v>217</v>
      </c>
      <c r="C91" s="46">
        <v>15103465</v>
      </c>
      <c r="D91" s="43" t="str">
        <f t="shared" si="12"/>
        <v>N/A</v>
      </c>
      <c r="E91" s="46">
        <v>17259204</v>
      </c>
      <c r="F91" s="43" t="str">
        <f t="shared" si="13"/>
        <v>N/A</v>
      </c>
      <c r="G91" s="46">
        <v>19947848</v>
      </c>
      <c r="H91" s="43" t="str">
        <f t="shared" si="14"/>
        <v>N/A</v>
      </c>
      <c r="I91" s="12">
        <v>14.27</v>
      </c>
      <c r="J91" s="12">
        <v>15.58</v>
      </c>
      <c r="K91" s="44" t="s">
        <v>732</v>
      </c>
      <c r="L91" s="9" t="str">
        <f t="shared" si="15"/>
        <v>Yes</v>
      </c>
    </row>
    <row r="92" spans="1:12" x14ac:dyDescent="0.2">
      <c r="A92" s="45" t="s">
        <v>559</v>
      </c>
      <c r="B92" s="34" t="s">
        <v>217</v>
      </c>
      <c r="C92" s="35">
        <v>33781</v>
      </c>
      <c r="D92" s="43" t="str">
        <f t="shared" si="12"/>
        <v>N/A</v>
      </c>
      <c r="E92" s="35">
        <v>37694</v>
      </c>
      <c r="F92" s="43" t="str">
        <f t="shared" si="13"/>
        <v>N/A</v>
      </c>
      <c r="G92" s="35">
        <v>41561</v>
      </c>
      <c r="H92" s="43" t="str">
        <f t="shared" si="14"/>
        <v>N/A</v>
      </c>
      <c r="I92" s="12">
        <v>11.58</v>
      </c>
      <c r="J92" s="12">
        <v>10.26</v>
      </c>
      <c r="K92" s="44" t="s">
        <v>732</v>
      </c>
      <c r="L92" s="9" t="str">
        <f t="shared" si="15"/>
        <v>Yes</v>
      </c>
    </row>
    <row r="93" spans="1:12" x14ac:dyDescent="0.2">
      <c r="A93" s="45" t="s">
        <v>1325</v>
      </c>
      <c r="B93" s="34" t="s">
        <v>217</v>
      </c>
      <c r="C93" s="46">
        <v>447.09940498999998</v>
      </c>
      <c r="D93" s="43" t="str">
        <f t="shared" si="12"/>
        <v>N/A</v>
      </c>
      <c r="E93" s="46">
        <v>457.87669125000002</v>
      </c>
      <c r="F93" s="43" t="str">
        <f t="shared" si="13"/>
        <v>N/A</v>
      </c>
      <c r="G93" s="46">
        <v>479.96554462</v>
      </c>
      <c r="H93" s="43" t="str">
        <f t="shared" si="14"/>
        <v>N/A</v>
      </c>
      <c r="I93" s="12">
        <v>2.41</v>
      </c>
      <c r="J93" s="12">
        <v>4.8239999999999998</v>
      </c>
      <c r="K93" s="44" t="s">
        <v>732</v>
      </c>
      <c r="L93" s="9" t="str">
        <f t="shared" si="15"/>
        <v>Yes</v>
      </c>
    </row>
    <row r="94" spans="1:12" ht="25.5" x14ac:dyDescent="0.2">
      <c r="A94" s="45" t="s">
        <v>560</v>
      </c>
      <c r="B94" s="34" t="s">
        <v>217</v>
      </c>
      <c r="C94" s="46">
        <v>2058123</v>
      </c>
      <c r="D94" s="43" t="str">
        <f t="shared" si="12"/>
        <v>N/A</v>
      </c>
      <c r="E94" s="46">
        <v>2164657</v>
      </c>
      <c r="F94" s="43" t="str">
        <f t="shared" si="13"/>
        <v>N/A</v>
      </c>
      <c r="G94" s="46">
        <v>2346865</v>
      </c>
      <c r="H94" s="43" t="str">
        <f t="shared" si="14"/>
        <v>N/A</v>
      </c>
      <c r="I94" s="12">
        <v>5.1760000000000002</v>
      </c>
      <c r="J94" s="12">
        <v>8.4169999999999998</v>
      </c>
      <c r="K94" s="44" t="s">
        <v>732</v>
      </c>
      <c r="L94" s="9" t="str">
        <f t="shared" si="15"/>
        <v>Yes</v>
      </c>
    </row>
    <row r="95" spans="1:12" x14ac:dyDescent="0.2">
      <c r="A95" s="45" t="s">
        <v>561</v>
      </c>
      <c r="B95" s="34" t="s">
        <v>217</v>
      </c>
      <c r="C95" s="35">
        <v>7444</v>
      </c>
      <c r="D95" s="43" t="str">
        <f t="shared" si="12"/>
        <v>N/A</v>
      </c>
      <c r="E95" s="35">
        <v>8329</v>
      </c>
      <c r="F95" s="43" t="str">
        <f t="shared" si="13"/>
        <v>N/A</v>
      </c>
      <c r="G95" s="35">
        <v>9331</v>
      </c>
      <c r="H95" s="43" t="str">
        <f t="shared" si="14"/>
        <v>N/A</v>
      </c>
      <c r="I95" s="12">
        <v>11.89</v>
      </c>
      <c r="J95" s="12">
        <v>12.03</v>
      </c>
      <c r="K95" s="44" t="s">
        <v>732</v>
      </c>
      <c r="L95" s="9" t="str">
        <f t="shared" si="15"/>
        <v>Yes</v>
      </c>
    </row>
    <row r="96" spans="1:12" ht="25.5" x14ac:dyDescent="0.2">
      <c r="A96" s="45" t="s">
        <v>1326</v>
      </c>
      <c r="B96" s="34" t="s">
        <v>217</v>
      </c>
      <c r="C96" s="46">
        <v>276.48078989999999</v>
      </c>
      <c r="D96" s="43" t="str">
        <f t="shared" si="12"/>
        <v>N/A</v>
      </c>
      <c r="E96" s="46">
        <v>259.89398487</v>
      </c>
      <c r="F96" s="43" t="str">
        <f t="shared" si="13"/>
        <v>N/A</v>
      </c>
      <c r="G96" s="46">
        <v>251.51269959999999</v>
      </c>
      <c r="H96" s="43" t="str">
        <f t="shared" si="14"/>
        <v>N/A</v>
      </c>
      <c r="I96" s="12">
        <v>-6</v>
      </c>
      <c r="J96" s="12">
        <v>-3.22</v>
      </c>
      <c r="K96" s="44" t="s">
        <v>732</v>
      </c>
      <c r="L96" s="9" t="str">
        <f t="shared" si="15"/>
        <v>Yes</v>
      </c>
    </row>
    <row r="97" spans="1:12" ht="25.5" x14ac:dyDescent="0.2">
      <c r="A97" s="45" t="s">
        <v>562</v>
      </c>
      <c r="B97" s="34" t="s">
        <v>217</v>
      </c>
      <c r="C97" s="46">
        <v>40767207</v>
      </c>
      <c r="D97" s="43" t="str">
        <f t="shared" si="12"/>
        <v>N/A</v>
      </c>
      <c r="E97" s="46">
        <v>38579245</v>
      </c>
      <c r="F97" s="43" t="str">
        <f t="shared" si="13"/>
        <v>N/A</v>
      </c>
      <c r="G97" s="46">
        <v>43118465</v>
      </c>
      <c r="H97" s="43" t="str">
        <f t="shared" si="14"/>
        <v>N/A</v>
      </c>
      <c r="I97" s="12">
        <v>-5.37</v>
      </c>
      <c r="J97" s="12">
        <v>11.77</v>
      </c>
      <c r="K97" s="44" t="s">
        <v>732</v>
      </c>
      <c r="L97" s="9" t="str">
        <f t="shared" si="15"/>
        <v>Yes</v>
      </c>
    </row>
    <row r="98" spans="1:12" x14ac:dyDescent="0.2">
      <c r="A98" s="45" t="s">
        <v>563</v>
      </c>
      <c r="B98" s="34" t="s">
        <v>217</v>
      </c>
      <c r="C98" s="35">
        <v>54146</v>
      </c>
      <c r="D98" s="43" t="str">
        <f t="shared" si="12"/>
        <v>N/A</v>
      </c>
      <c r="E98" s="35">
        <v>52479</v>
      </c>
      <c r="F98" s="43" t="str">
        <f t="shared" si="13"/>
        <v>N/A</v>
      </c>
      <c r="G98" s="35">
        <v>59518</v>
      </c>
      <c r="H98" s="43" t="str">
        <f t="shared" si="14"/>
        <v>N/A</v>
      </c>
      <c r="I98" s="12">
        <v>-3.08</v>
      </c>
      <c r="J98" s="12">
        <v>13.41</v>
      </c>
      <c r="K98" s="44" t="s">
        <v>732</v>
      </c>
      <c r="L98" s="9" t="str">
        <f t="shared" si="15"/>
        <v>Yes</v>
      </c>
    </row>
    <row r="99" spans="1:12" x14ac:dyDescent="0.2">
      <c r="A99" s="45" t="s">
        <v>1327</v>
      </c>
      <c r="B99" s="34" t="s">
        <v>217</v>
      </c>
      <c r="C99" s="46">
        <v>752.91262512000003</v>
      </c>
      <c r="D99" s="43" t="str">
        <f t="shared" si="12"/>
        <v>N/A</v>
      </c>
      <c r="E99" s="46">
        <v>735.13681663</v>
      </c>
      <c r="F99" s="43" t="str">
        <f t="shared" si="13"/>
        <v>N/A</v>
      </c>
      <c r="G99" s="46">
        <v>724.46091938999996</v>
      </c>
      <c r="H99" s="43" t="str">
        <f t="shared" si="14"/>
        <v>N/A</v>
      </c>
      <c r="I99" s="12">
        <v>-2.36</v>
      </c>
      <c r="J99" s="12">
        <v>-1.45</v>
      </c>
      <c r="K99" s="44" t="s">
        <v>732</v>
      </c>
      <c r="L99" s="9" t="str">
        <f t="shared" si="15"/>
        <v>Yes</v>
      </c>
    </row>
    <row r="100" spans="1:12" x14ac:dyDescent="0.2">
      <c r="A100" s="45" t="s">
        <v>564</v>
      </c>
      <c r="B100" s="34" t="s">
        <v>217</v>
      </c>
      <c r="C100" s="46">
        <v>79833707</v>
      </c>
      <c r="D100" s="43" t="str">
        <f t="shared" si="12"/>
        <v>N/A</v>
      </c>
      <c r="E100" s="46">
        <v>79281788</v>
      </c>
      <c r="F100" s="43" t="str">
        <f t="shared" si="13"/>
        <v>N/A</v>
      </c>
      <c r="G100" s="46">
        <v>87084188</v>
      </c>
      <c r="H100" s="43" t="str">
        <f t="shared" si="14"/>
        <v>N/A</v>
      </c>
      <c r="I100" s="12">
        <v>-0.69099999999999995</v>
      </c>
      <c r="J100" s="12">
        <v>9.8409999999999993</v>
      </c>
      <c r="K100" s="44" t="s">
        <v>732</v>
      </c>
      <c r="L100" s="9" t="str">
        <f t="shared" si="15"/>
        <v>Yes</v>
      </c>
    </row>
    <row r="101" spans="1:12" x14ac:dyDescent="0.2">
      <c r="A101" s="45" t="s">
        <v>565</v>
      </c>
      <c r="B101" s="34" t="s">
        <v>217</v>
      </c>
      <c r="C101" s="35">
        <v>52344</v>
      </c>
      <c r="D101" s="43" t="str">
        <f t="shared" si="12"/>
        <v>N/A</v>
      </c>
      <c r="E101" s="35">
        <v>52916</v>
      </c>
      <c r="F101" s="43" t="str">
        <f t="shared" si="13"/>
        <v>N/A</v>
      </c>
      <c r="G101" s="35">
        <v>60381</v>
      </c>
      <c r="H101" s="43" t="str">
        <f t="shared" si="14"/>
        <v>N/A</v>
      </c>
      <c r="I101" s="12">
        <v>1.093</v>
      </c>
      <c r="J101" s="12">
        <v>14.11</v>
      </c>
      <c r="K101" s="44" t="s">
        <v>732</v>
      </c>
      <c r="L101" s="9" t="str">
        <f t="shared" si="15"/>
        <v>Yes</v>
      </c>
    </row>
    <row r="102" spans="1:12" x14ac:dyDescent="0.2">
      <c r="A102" s="45" t="s">
        <v>1328</v>
      </c>
      <c r="B102" s="34" t="s">
        <v>217</v>
      </c>
      <c r="C102" s="46">
        <v>1525.1739835999999</v>
      </c>
      <c r="D102" s="43" t="str">
        <f t="shared" si="12"/>
        <v>N/A</v>
      </c>
      <c r="E102" s="46">
        <v>1498.2573891</v>
      </c>
      <c r="F102" s="43" t="str">
        <f t="shared" si="13"/>
        <v>N/A</v>
      </c>
      <c r="G102" s="46">
        <v>1442.2448784000001</v>
      </c>
      <c r="H102" s="43" t="str">
        <f t="shared" si="14"/>
        <v>N/A</v>
      </c>
      <c r="I102" s="12">
        <v>-1.76</v>
      </c>
      <c r="J102" s="12">
        <v>-3.74</v>
      </c>
      <c r="K102" s="44" t="s">
        <v>732</v>
      </c>
      <c r="L102" s="9" t="str">
        <f t="shared" si="15"/>
        <v>Yes</v>
      </c>
    </row>
    <row r="103" spans="1:12" ht="25.5" x14ac:dyDescent="0.2">
      <c r="A103" s="45" t="s">
        <v>566</v>
      </c>
      <c r="B103" s="34" t="s">
        <v>217</v>
      </c>
      <c r="C103" s="46">
        <v>58311259</v>
      </c>
      <c r="D103" s="43" t="str">
        <f t="shared" si="12"/>
        <v>N/A</v>
      </c>
      <c r="E103" s="46">
        <v>74712180</v>
      </c>
      <c r="F103" s="43" t="str">
        <f t="shared" si="13"/>
        <v>N/A</v>
      </c>
      <c r="G103" s="46">
        <v>86473531</v>
      </c>
      <c r="H103" s="43" t="str">
        <f t="shared" si="14"/>
        <v>N/A</v>
      </c>
      <c r="I103" s="12">
        <v>28.13</v>
      </c>
      <c r="J103" s="12">
        <v>15.74</v>
      </c>
      <c r="K103" s="44" t="s">
        <v>732</v>
      </c>
      <c r="L103" s="9" t="str">
        <f t="shared" si="15"/>
        <v>Yes</v>
      </c>
    </row>
    <row r="104" spans="1:12" x14ac:dyDescent="0.2">
      <c r="A104" s="45" t="s">
        <v>567</v>
      </c>
      <c r="B104" s="34" t="s">
        <v>217</v>
      </c>
      <c r="C104" s="35">
        <v>4208</v>
      </c>
      <c r="D104" s="43" t="str">
        <f t="shared" si="12"/>
        <v>N/A</v>
      </c>
      <c r="E104" s="35">
        <v>4334</v>
      </c>
      <c r="F104" s="43" t="str">
        <f t="shared" si="13"/>
        <v>N/A</v>
      </c>
      <c r="G104" s="35">
        <v>5141</v>
      </c>
      <c r="H104" s="43" t="str">
        <f t="shared" si="14"/>
        <v>N/A</v>
      </c>
      <c r="I104" s="12">
        <v>2.9940000000000002</v>
      </c>
      <c r="J104" s="12">
        <v>18.62</v>
      </c>
      <c r="K104" s="44" t="s">
        <v>732</v>
      </c>
      <c r="L104" s="9" t="str">
        <f t="shared" si="15"/>
        <v>Yes</v>
      </c>
    </row>
    <row r="105" spans="1:12" ht="25.5" x14ac:dyDescent="0.2">
      <c r="A105" s="45" t="s">
        <v>1329</v>
      </c>
      <c r="B105" s="34" t="s">
        <v>217</v>
      </c>
      <c r="C105" s="46">
        <v>13857.238356</v>
      </c>
      <c r="D105" s="43" t="str">
        <f t="shared" si="12"/>
        <v>N/A</v>
      </c>
      <c r="E105" s="46">
        <v>17238.620212000002</v>
      </c>
      <c r="F105" s="43" t="str">
        <f t="shared" si="13"/>
        <v>N/A</v>
      </c>
      <c r="G105" s="46">
        <v>16820.371717999999</v>
      </c>
      <c r="H105" s="43" t="str">
        <f t="shared" si="14"/>
        <v>N/A</v>
      </c>
      <c r="I105" s="12">
        <v>24.4</v>
      </c>
      <c r="J105" s="12">
        <v>-2.4300000000000002</v>
      </c>
      <c r="K105" s="44" t="s">
        <v>732</v>
      </c>
      <c r="L105" s="9" t="str">
        <f t="shared" si="15"/>
        <v>Yes</v>
      </c>
    </row>
    <row r="106" spans="1:12" ht="25.5" x14ac:dyDescent="0.2">
      <c r="A106" s="45" t="s">
        <v>568</v>
      </c>
      <c r="B106" s="34" t="s">
        <v>217</v>
      </c>
      <c r="C106" s="46">
        <v>53271254</v>
      </c>
      <c r="D106" s="43" t="str">
        <f t="shared" si="12"/>
        <v>N/A</v>
      </c>
      <c r="E106" s="46">
        <v>60044759</v>
      </c>
      <c r="F106" s="43" t="str">
        <f t="shared" si="13"/>
        <v>N/A</v>
      </c>
      <c r="G106" s="46">
        <v>68006183</v>
      </c>
      <c r="H106" s="43" t="str">
        <f t="shared" si="14"/>
        <v>N/A</v>
      </c>
      <c r="I106" s="12">
        <v>12.72</v>
      </c>
      <c r="J106" s="12">
        <v>13.26</v>
      </c>
      <c r="K106" s="44" t="s">
        <v>732</v>
      </c>
      <c r="L106" s="9" t="str">
        <f t="shared" si="15"/>
        <v>Yes</v>
      </c>
    </row>
    <row r="107" spans="1:12" x14ac:dyDescent="0.2">
      <c r="A107" s="45" t="s">
        <v>569</v>
      </c>
      <c r="B107" s="34" t="s">
        <v>217</v>
      </c>
      <c r="C107" s="35">
        <v>70141</v>
      </c>
      <c r="D107" s="43" t="str">
        <f t="shared" si="12"/>
        <v>N/A</v>
      </c>
      <c r="E107" s="35">
        <v>70900</v>
      </c>
      <c r="F107" s="43" t="str">
        <f t="shared" si="13"/>
        <v>N/A</v>
      </c>
      <c r="G107" s="35">
        <v>79398</v>
      </c>
      <c r="H107" s="43" t="str">
        <f t="shared" si="14"/>
        <v>N/A</v>
      </c>
      <c r="I107" s="12">
        <v>1.0820000000000001</v>
      </c>
      <c r="J107" s="12">
        <v>11.99</v>
      </c>
      <c r="K107" s="44" t="s">
        <v>732</v>
      </c>
      <c r="L107" s="9" t="str">
        <f t="shared" si="15"/>
        <v>Yes</v>
      </c>
    </row>
    <row r="108" spans="1:12" x14ac:dyDescent="0.2">
      <c r="A108" s="45" t="s">
        <v>1330</v>
      </c>
      <c r="B108" s="34" t="s">
        <v>217</v>
      </c>
      <c r="C108" s="46">
        <v>759.48808828000006</v>
      </c>
      <c r="D108" s="43" t="str">
        <f t="shared" si="12"/>
        <v>N/A</v>
      </c>
      <c r="E108" s="46">
        <v>846.89363892999995</v>
      </c>
      <c r="F108" s="43" t="str">
        <f t="shared" si="13"/>
        <v>N/A</v>
      </c>
      <c r="G108" s="46">
        <v>856.52262022000002</v>
      </c>
      <c r="H108" s="43" t="str">
        <f t="shared" si="14"/>
        <v>N/A</v>
      </c>
      <c r="I108" s="12">
        <v>11.51</v>
      </c>
      <c r="J108" s="12">
        <v>1.137</v>
      </c>
      <c r="K108" s="44" t="s">
        <v>732</v>
      </c>
      <c r="L108" s="9" t="str">
        <f t="shared" si="15"/>
        <v>Yes</v>
      </c>
    </row>
    <row r="109" spans="1:12" x14ac:dyDescent="0.2">
      <c r="A109" s="45" t="s">
        <v>570</v>
      </c>
      <c r="B109" s="34" t="s">
        <v>217</v>
      </c>
      <c r="C109" s="46">
        <v>252083244</v>
      </c>
      <c r="D109" s="43" t="str">
        <f t="shared" si="12"/>
        <v>N/A</v>
      </c>
      <c r="E109" s="46">
        <v>258815832</v>
      </c>
      <c r="F109" s="43" t="str">
        <f t="shared" si="13"/>
        <v>N/A</v>
      </c>
      <c r="G109" s="46">
        <v>282645991</v>
      </c>
      <c r="H109" s="43" t="str">
        <f t="shared" si="14"/>
        <v>N/A</v>
      </c>
      <c r="I109" s="12">
        <v>2.6709999999999998</v>
      </c>
      <c r="J109" s="12">
        <v>9.2070000000000007</v>
      </c>
      <c r="K109" s="44" t="s">
        <v>732</v>
      </c>
      <c r="L109" s="9" t="str">
        <f t="shared" si="15"/>
        <v>Yes</v>
      </c>
    </row>
    <row r="110" spans="1:12" x14ac:dyDescent="0.2">
      <c r="A110" s="45" t="s">
        <v>571</v>
      </c>
      <c r="B110" s="34" t="s">
        <v>217</v>
      </c>
      <c r="C110" s="35">
        <v>71603</v>
      </c>
      <c r="D110" s="43" t="str">
        <f t="shared" si="12"/>
        <v>N/A</v>
      </c>
      <c r="E110" s="35">
        <v>74334</v>
      </c>
      <c r="F110" s="43" t="str">
        <f t="shared" si="13"/>
        <v>N/A</v>
      </c>
      <c r="G110" s="35">
        <v>82296</v>
      </c>
      <c r="H110" s="43" t="str">
        <f t="shared" si="14"/>
        <v>N/A</v>
      </c>
      <c r="I110" s="12">
        <v>3.8140000000000001</v>
      </c>
      <c r="J110" s="12">
        <v>10.71</v>
      </c>
      <c r="K110" s="44" t="s">
        <v>732</v>
      </c>
      <c r="L110" s="9" t="str">
        <f t="shared" si="15"/>
        <v>Yes</v>
      </c>
    </row>
    <row r="111" spans="1:12" x14ac:dyDescent="0.2">
      <c r="A111" s="45" t="s">
        <v>1331</v>
      </c>
      <c r="B111" s="34" t="s">
        <v>217</v>
      </c>
      <c r="C111" s="46">
        <v>3520.5681884999999</v>
      </c>
      <c r="D111" s="43" t="str">
        <f t="shared" si="12"/>
        <v>N/A</v>
      </c>
      <c r="E111" s="46">
        <v>3481.7961095000001</v>
      </c>
      <c r="F111" s="43" t="str">
        <f t="shared" si="13"/>
        <v>N/A</v>
      </c>
      <c r="G111" s="46">
        <v>3434.5046053000001</v>
      </c>
      <c r="H111" s="43" t="str">
        <f t="shared" si="14"/>
        <v>N/A</v>
      </c>
      <c r="I111" s="12">
        <v>-1.1000000000000001</v>
      </c>
      <c r="J111" s="12">
        <v>-1.36</v>
      </c>
      <c r="K111" s="44" t="s">
        <v>732</v>
      </c>
      <c r="L111" s="9" t="str">
        <f t="shared" si="15"/>
        <v>Yes</v>
      </c>
    </row>
    <row r="112" spans="1:12" ht="25.5" x14ac:dyDescent="0.2">
      <c r="A112" s="45" t="s">
        <v>572</v>
      </c>
      <c r="B112" s="34" t="s">
        <v>217</v>
      </c>
      <c r="C112" s="46">
        <v>46308795</v>
      </c>
      <c r="D112" s="43" t="str">
        <f t="shared" si="12"/>
        <v>N/A</v>
      </c>
      <c r="E112" s="46">
        <v>46756214</v>
      </c>
      <c r="F112" s="43" t="str">
        <f t="shared" si="13"/>
        <v>N/A</v>
      </c>
      <c r="G112" s="46">
        <v>59407717</v>
      </c>
      <c r="H112" s="43" t="str">
        <f t="shared" si="14"/>
        <v>N/A</v>
      </c>
      <c r="I112" s="12">
        <v>0.96619999999999995</v>
      </c>
      <c r="J112" s="12">
        <v>27.06</v>
      </c>
      <c r="K112" s="44" t="s">
        <v>732</v>
      </c>
      <c r="L112" s="9" t="str">
        <f t="shared" si="15"/>
        <v>Yes</v>
      </c>
    </row>
    <row r="113" spans="1:12" x14ac:dyDescent="0.2">
      <c r="A113" s="45" t="s">
        <v>573</v>
      </c>
      <c r="B113" s="34" t="s">
        <v>217</v>
      </c>
      <c r="C113" s="35">
        <v>29522</v>
      </c>
      <c r="D113" s="43" t="str">
        <f t="shared" si="12"/>
        <v>N/A</v>
      </c>
      <c r="E113" s="35">
        <v>33368</v>
      </c>
      <c r="F113" s="43" t="str">
        <f t="shared" si="13"/>
        <v>N/A</v>
      </c>
      <c r="G113" s="35">
        <v>37261</v>
      </c>
      <c r="H113" s="43" t="str">
        <f t="shared" si="14"/>
        <v>N/A</v>
      </c>
      <c r="I113" s="12">
        <v>13.03</v>
      </c>
      <c r="J113" s="12">
        <v>11.67</v>
      </c>
      <c r="K113" s="44" t="s">
        <v>732</v>
      </c>
      <c r="L113" s="9" t="str">
        <f t="shared" si="15"/>
        <v>Yes</v>
      </c>
    </row>
    <row r="114" spans="1:12" ht="25.5" x14ac:dyDescent="0.2">
      <c r="A114" s="45" t="s">
        <v>1332</v>
      </c>
      <c r="B114" s="34" t="s">
        <v>217</v>
      </c>
      <c r="C114" s="46">
        <v>1568.6198428</v>
      </c>
      <c r="D114" s="43" t="str">
        <f t="shared" si="12"/>
        <v>N/A</v>
      </c>
      <c r="E114" s="46">
        <v>1401.2291416999999</v>
      </c>
      <c r="F114" s="43" t="str">
        <f t="shared" si="13"/>
        <v>N/A</v>
      </c>
      <c r="G114" s="46">
        <v>1594.3672204</v>
      </c>
      <c r="H114" s="43" t="str">
        <f t="shared" si="14"/>
        <v>N/A</v>
      </c>
      <c r="I114" s="12">
        <v>-10.7</v>
      </c>
      <c r="J114" s="12">
        <v>13.78</v>
      </c>
      <c r="K114" s="44" t="s">
        <v>732</v>
      </c>
      <c r="L114" s="9" t="str">
        <f t="shared" si="15"/>
        <v>Yes</v>
      </c>
    </row>
    <row r="115" spans="1:12" ht="25.5" x14ac:dyDescent="0.2">
      <c r="A115" s="45" t="s">
        <v>574</v>
      </c>
      <c r="B115" s="34" t="s">
        <v>217</v>
      </c>
      <c r="C115" s="46">
        <v>16272123</v>
      </c>
      <c r="D115" s="43" t="str">
        <f t="shared" si="12"/>
        <v>N/A</v>
      </c>
      <c r="E115" s="46">
        <v>18234414</v>
      </c>
      <c r="F115" s="43" t="str">
        <f t="shared" si="13"/>
        <v>N/A</v>
      </c>
      <c r="G115" s="46">
        <v>20551124</v>
      </c>
      <c r="H115" s="43" t="str">
        <f t="shared" si="14"/>
        <v>N/A</v>
      </c>
      <c r="I115" s="12">
        <v>12.06</v>
      </c>
      <c r="J115" s="12">
        <v>12.71</v>
      </c>
      <c r="K115" s="44" t="s">
        <v>732</v>
      </c>
      <c r="L115" s="9" t="str">
        <f t="shared" si="15"/>
        <v>Yes</v>
      </c>
    </row>
    <row r="116" spans="1:12" x14ac:dyDescent="0.2">
      <c r="A116" s="3" t="s">
        <v>575</v>
      </c>
      <c r="B116" s="34" t="s">
        <v>217</v>
      </c>
      <c r="C116" s="35">
        <v>21236</v>
      </c>
      <c r="D116" s="43" t="str">
        <f t="shared" si="12"/>
        <v>N/A</v>
      </c>
      <c r="E116" s="35">
        <v>21721</v>
      </c>
      <c r="F116" s="43" t="str">
        <f t="shared" si="13"/>
        <v>N/A</v>
      </c>
      <c r="G116" s="35">
        <v>25515</v>
      </c>
      <c r="H116" s="43" t="str">
        <f t="shared" si="14"/>
        <v>N/A</v>
      </c>
      <c r="I116" s="12">
        <v>2.2839999999999998</v>
      </c>
      <c r="J116" s="12">
        <v>17.47</v>
      </c>
      <c r="K116" s="44" t="s">
        <v>732</v>
      </c>
      <c r="L116" s="9" t="str">
        <f t="shared" si="15"/>
        <v>Yes</v>
      </c>
    </row>
    <row r="117" spans="1:12" ht="25.5" x14ac:dyDescent="0.2">
      <c r="A117" s="3" t="s">
        <v>1333</v>
      </c>
      <c r="B117" s="34" t="s">
        <v>217</v>
      </c>
      <c r="C117" s="46">
        <v>766.25178941000001</v>
      </c>
      <c r="D117" s="43" t="str">
        <f t="shared" si="12"/>
        <v>N/A</v>
      </c>
      <c r="E117" s="46">
        <v>839.48317297000006</v>
      </c>
      <c r="F117" s="43" t="str">
        <f t="shared" si="13"/>
        <v>N/A</v>
      </c>
      <c r="G117" s="46">
        <v>805.45263569999997</v>
      </c>
      <c r="H117" s="43" t="str">
        <f t="shared" si="14"/>
        <v>N/A</v>
      </c>
      <c r="I117" s="12">
        <v>9.5570000000000004</v>
      </c>
      <c r="J117" s="12">
        <v>-4.05</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1419170</v>
      </c>
      <c r="D121" s="43" t="str">
        <f t="shared" si="12"/>
        <v>N/A</v>
      </c>
      <c r="E121" s="46">
        <v>1528840</v>
      </c>
      <c r="F121" s="43" t="str">
        <f t="shared" si="13"/>
        <v>N/A</v>
      </c>
      <c r="G121" s="46">
        <v>1559579</v>
      </c>
      <c r="H121" s="43" t="str">
        <f t="shared" si="14"/>
        <v>N/A</v>
      </c>
      <c r="I121" s="12">
        <v>7.7279999999999998</v>
      </c>
      <c r="J121" s="12">
        <v>2.0110000000000001</v>
      </c>
      <c r="K121" s="44" t="s">
        <v>732</v>
      </c>
      <c r="L121" s="9" t="str">
        <f t="shared" si="15"/>
        <v>Yes</v>
      </c>
    </row>
    <row r="122" spans="1:12" ht="25.5" x14ac:dyDescent="0.2">
      <c r="A122" s="4" t="s">
        <v>579</v>
      </c>
      <c r="B122" s="34" t="s">
        <v>217</v>
      </c>
      <c r="C122" s="35">
        <v>1818</v>
      </c>
      <c r="D122" s="43" t="str">
        <f t="shared" si="12"/>
        <v>N/A</v>
      </c>
      <c r="E122" s="35">
        <v>1997</v>
      </c>
      <c r="F122" s="43" t="str">
        <f t="shared" si="13"/>
        <v>N/A</v>
      </c>
      <c r="G122" s="35">
        <v>1604</v>
      </c>
      <c r="H122" s="43" t="str">
        <f t="shared" si="14"/>
        <v>N/A</v>
      </c>
      <c r="I122" s="12">
        <v>9.8460000000000001</v>
      </c>
      <c r="J122" s="12">
        <v>-19.7</v>
      </c>
      <c r="K122" s="44" t="s">
        <v>732</v>
      </c>
      <c r="L122" s="9" t="str">
        <f t="shared" si="15"/>
        <v>Yes</v>
      </c>
    </row>
    <row r="123" spans="1:12" ht="25.5" x14ac:dyDescent="0.2">
      <c r="A123" s="4" t="s">
        <v>1335</v>
      </c>
      <c r="B123" s="34" t="s">
        <v>217</v>
      </c>
      <c r="C123" s="46">
        <v>780.62156216000005</v>
      </c>
      <c r="D123" s="43" t="str">
        <f t="shared" si="12"/>
        <v>N/A</v>
      </c>
      <c r="E123" s="46">
        <v>765.56835252999997</v>
      </c>
      <c r="F123" s="43" t="str">
        <f t="shared" si="13"/>
        <v>N/A</v>
      </c>
      <c r="G123" s="46">
        <v>972.30610973</v>
      </c>
      <c r="H123" s="43" t="str">
        <f t="shared" si="14"/>
        <v>N/A</v>
      </c>
      <c r="I123" s="12">
        <v>-1.93</v>
      </c>
      <c r="J123" s="12">
        <v>27</v>
      </c>
      <c r="K123" s="44" t="s">
        <v>732</v>
      </c>
      <c r="L123" s="9" t="str">
        <f t="shared" si="15"/>
        <v>Yes</v>
      </c>
    </row>
    <row r="124" spans="1:12" ht="25.5" x14ac:dyDescent="0.2">
      <c r="A124" s="4" t="s">
        <v>580</v>
      </c>
      <c r="B124" s="34" t="s">
        <v>217</v>
      </c>
      <c r="C124" s="46">
        <v>395864</v>
      </c>
      <c r="D124" s="43" t="str">
        <f t="shared" si="12"/>
        <v>N/A</v>
      </c>
      <c r="E124" s="46">
        <v>307844</v>
      </c>
      <c r="F124" s="43" t="str">
        <f t="shared" si="13"/>
        <v>N/A</v>
      </c>
      <c r="G124" s="46">
        <v>258053</v>
      </c>
      <c r="H124" s="43" t="str">
        <f t="shared" si="14"/>
        <v>N/A</v>
      </c>
      <c r="I124" s="12">
        <v>-22.2</v>
      </c>
      <c r="J124" s="12">
        <v>-16.2</v>
      </c>
      <c r="K124" s="44" t="s">
        <v>732</v>
      </c>
      <c r="L124" s="9" t="str">
        <f t="shared" si="15"/>
        <v>Yes</v>
      </c>
    </row>
    <row r="125" spans="1:12" x14ac:dyDescent="0.2">
      <c r="A125" s="2" t="s">
        <v>581</v>
      </c>
      <c r="B125" s="34" t="s">
        <v>217</v>
      </c>
      <c r="C125" s="35">
        <v>530</v>
      </c>
      <c r="D125" s="43" t="str">
        <f t="shared" si="12"/>
        <v>N/A</v>
      </c>
      <c r="E125" s="35">
        <v>460</v>
      </c>
      <c r="F125" s="43" t="str">
        <f t="shared" si="13"/>
        <v>N/A</v>
      </c>
      <c r="G125" s="35">
        <v>401</v>
      </c>
      <c r="H125" s="43" t="str">
        <f t="shared" si="14"/>
        <v>N/A</v>
      </c>
      <c r="I125" s="12">
        <v>-13.2</v>
      </c>
      <c r="J125" s="12">
        <v>-12.8</v>
      </c>
      <c r="K125" s="44" t="s">
        <v>732</v>
      </c>
      <c r="L125" s="9" t="str">
        <f t="shared" si="15"/>
        <v>Yes</v>
      </c>
    </row>
    <row r="126" spans="1:12" ht="25.5" x14ac:dyDescent="0.2">
      <c r="A126" s="2" t="s">
        <v>1336</v>
      </c>
      <c r="B126" s="34" t="s">
        <v>217</v>
      </c>
      <c r="C126" s="46">
        <v>746.91320755000004</v>
      </c>
      <c r="D126" s="43" t="str">
        <f t="shared" si="12"/>
        <v>N/A</v>
      </c>
      <c r="E126" s="46">
        <v>669.22608695999998</v>
      </c>
      <c r="F126" s="43" t="str">
        <f t="shared" si="13"/>
        <v>N/A</v>
      </c>
      <c r="G126" s="46">
        <v>643.52369077000003</v>
      </c>
      <c r="H126" s="43" t="str">
        <f t="shared" si="14"/>
        <v>N/A</v>
      </c>
      <c r="I126" s="12">
        <v>-10.4</v>
      </c>
      <c r="J126" s="12">
        <v>-3.84</v>
      </c>
      <c r="K126" s="44" t="s">
        <v>732</v>
      </c>
      <c r="L126" s="9" t="str">
        <f t="shared" si="15"/>
        <v>Yes</v>
      </c>
    </row>
    <row r="127" spans="1:12" ht="25.5" x14ac:dyDescent="0.2">
      <c r="A127" s="2" t="s">
        <v>582</v>
      </c>
      <c r="B127" s="34" t="s">
        <v>217</v>
      </c>
      <c r="C127" s="46">
        <v>1224026</v>
      </c>
      <c r="D127" s="43" t="str">
        <f t="shared" si="12"/>
        <v>N/A</v>
      </c>
      <c r="E127" s="46">
        <v>1924355</v>
      </c>
      <c r="F127" s="43" t="str">
        <f t="shared" si="13"/>
        <v>N/A</v>
      </c>
      <c r="G127" s="46">
        <v>1990047</v>
      </c>
      <c r="H127" s="43" t="str">
        <f t="shared" si="14"/>
        <v>N/A</v>
      </c>
      <c r="I127" s="12">
        <v>57.22</v>
      </c>
      <c r="J127" s="12">
        <v>3.4140000000000001</v>
      </c>
      <c r="K127" s="44" t="s">
        <v>732</v>
      </c>
      <c r="L127" s="9" t="str">
        <f t="shared" si="15"/>
        <v>Yes</v>
      </c>
    </row>
    <row r="128" spans="1:12" x14ac:dyDescent="0.2">
      <c r="A128" s="2" t="s">
        <v>583</v>
      </c>
      <c r="B128" s="34" t="s">
        <v>217</v>
      </c>
      <c r="C128" s="35">
        <v>4714</v>
      </c>
      <c r="D128" s="43" t="str">
        <f t="shared" si="12"/>
        <v>N/A</v>
      </c>
      <c r="E128" s="35">
        <v>6212</v>
      </c>
      <c r="F128" s="43" t="str">
        <f t="shared" si="13"/>
        <v>N/A</v>
      </c>
      <c r="G128" s="35">
        <v>7501</v>
      </c>
      <c r="H128" s="43" t="str">
        <f t="shared" si="14"/>
        <v>N/A</v>
      </c>
      <c r="I128" s="12">
        <v>31.78</v>
      </c>
      <c r="J128" s="12">
        <v>20.75</v>
      </c>
      <c r="K128" s="44" t="s">
        <v>732</v>
      </c>
      <c r="L128" s="9" t="str">
        <f t="shared" si="15"/>
        <v>Yes</v>
      </c>
    </row>
    <row r="129" spans="1:12" ht="25.5" x14ac:dyDescent="0.2">
      <c r="A129" s="2" t="s">
        <v>1337</v>
      </c>
      <c r="B129" s="34" t="s">
        <v>217</v>
      </c>
      <c r="C129" s="46">
        <v>259.65761560999999</v>
      </c>
      <c r="D129" s="43" t="str">
        <f t="shared" si="12"/>
        <v>N/A</v>
      </c>
      <c r="E129" s="46">
        <v>309.78026401</v>
      </c>
      <c r="F129" s="43" t="str">
        <f t="shared" si="13"/>
        <v>N/A</v>
      </c>
      <c r="G129" s="46">
        <v>265.30422609999999</v>
      </c>
      <c r="H129" s="43" t="str">
        <f t="shared" si="14"/>
        <v>N/A</v>
      </c>
      <c r="I129" s="12">
        <v>19.3</v>
      </c>
      <c r="J129" s="12">
        <v>-14.4</v>
      </c>
      <c r="K129" s="44" t="s">
        <v>732</v>
      </c>
      <c r="L129" s="9" t="str">
        <f t="shared" si="15"/>
        <v>Yes</v>
      </c>
    </row>
    <row r="130" spans="1:12" ht="25.5" x14ac:dyDescent="0.2">
      <c r="A130" s="2" t="s">
        <v>584</v>
      </c>
      <c r="B130" s="34" t="s">
        <v>217</v>
      </c>
      <c r="C130" s="46">
        <v>7193592</v>
      </c>
      <c r="D130" s="43" t="str">
        <f t="shared" si="12"/>
        <v>N/A</v>
      </c>
      <c r="E130" s="46">
        <v>7910697</v>
      </c>
      <c r="F130" s="43" t="str">
        <f t="shared" si="13"/>
        <v>N/A</v>
      </c>
      <c r="G130" s="46">
        <v>7271961</v>
      </c>
      <c r="H130" s="43" t="str">
        <f t="shared" si="14"/>
        <v>N/A</v>
      </c>
      <c r="I130" s="12">
        <v>9.9689999999999994</v>
      </c>
      <c r="J130" s="12">
        <v>-8.07</v>
      </c>
      <c r="K130" s="44" t="s">
        <v>732</v>
      </c>
      <c r="L130" s="9" t="str">
        <f t="shared" si="15"/>
        <v>Yes</v>
      </c>
    </row>
    <row r="131" spans="1:12" x14ac:dyDescent="0.2">
      <c r="A131" s="2" t="s">
        <v>585</v>
      </c>
      <c r="B131" s="34" t="s">
        <v>217</v>
      </c>
      <c r="C131" s="35">
        <v>766</v>
      </c>
      <c r="D131" s="43" t="str">
        <f t="shared" si="12"/>
        <v>N/A</v>
      </c>
      <c r="E131" s="35">
        <v>811</v>
      </c>
      <c r="F131" s="43" t="str">
        <f t="shared" si="13"/>
        <v>N/A</v>
      </c>
      <c r="G131" s="35">
        <v>901</v>
      </c>
      <c r="H131" s="43" t="str">
        <f t="shared" si="14"/>
        <v>N/A</v>
      </c>
      <c r="I131" s="12">
        <v>5.875</v>
      </c>
      <c r="J131" s="12">
        <v>11.1</v>
      </c>
      <c r="K131" s="44" t="s">
        <v>732</v>
      </c>
      <c r="L131" s="9" t="str">
        <f t="shared" si="15"/>
        <v>Yes</v>
      </c>
    </row>
    <row r="132" spans="1:12" x14ac:dyDescent="0.2">
      <c r="A132" s="2" t="s">
        <v>1338</v>
      </c>
      <c r="B132" s="34" t="s">
        <v>217</v>
      </c>
      <c r="C132" s="46">
        <v>9391.1122715000001</v>
      </c>
      <c r="D132" s="43" t="str">
        <f t="shared" si="12"/>
        <v>N/A</v>
      </c>
      <c r="E132" s="46">
        <v>9754.2503082999992</v>
      </c>
      <c r="F132" s="43" t="str">
        <f t="shared" si="13"/>
        <v>N/A</v>
      </c>
      <c r="G132" s="46">
        <v>8070.9889012000003</v>
      </c>
      <c r="H132" s="43" t="str">
        <f t="shared" si="14"/>
        <v>N/A</v>
      </c>
      <c r="I132" s="12">
        <v>3.867</v>
      </c>
      <c r="J132" s="12">
        <v>-17.3</v>
      </c>
      <c r="K132" s="44" t="s">
        <v>732</v>
      </c>
      <c r="L132" s="9" t="str">
        <f t="shared" si="15"/>
        <v>Yes</v>
      </c>
    </row>
    <row r="133" spans="1:12" ht="25.5" x14ac:dyDescent="0.2">
      <c r="A133" s="2" t="s">
        <v>586</v>
      </c>
      <c r="B133" s="34" t="s">
        <v>217</v>
      </c>
      <c r="C133" s="46">
        <v>56177</v>
      </c>
      <c r="D133" s="43" t="str">
        <f t="shared" si="12"/>
        <v>N/A</v>
      </c>
      <c r="E133" s="46">
        <v>46950</v>
      </c>
      <c r="F133" s="43" t="str">
        <f t="shared" si="13"/>
        <v>N/A</v>
      </c>
      <c r="G133" s="46">
        <v>65222</v>
      </c>
      <c r="H133" s="43" t="str">
        <f t="shared" si="14"/>
        <v>N/A</v>
      </c>
      <c r="I133" s="12">
        <v>-16.399999999999999</v>
      </c>
      <c r="J133" s="12">
        <v>38.92</v>
      </c>
      <c r="K133" s="44" t="s">
        <v>732</v>
      </c>
      <c r="L133" s="9" t="str">
        <f>IF(J133="Div by 0", "N/A", IF(OR(J133="N/A",K133="N/A"),"N/A", IF(J133&gt;VALUE(MID(K133,1,2)), "No", IF(J133&lt;-1*VALUE(MID(K133,1,2)), "No", "Yes"))))</f>
        <v>No</v>
      </c>
    </row>
    <row r="134" spans="1:12" x14ac:dyDescent="0.2">
      <c r="A134" s="2" t="s">
        <v>587</v>
      </c>
      <c r="B134" s="34" t="s">
        <v>217</v>
      </c>
      <c r="C134" s="35">
        <v>443</v>
      </c>
      <c r="D134" s="43" t="str">
        <f t="shared" si="12"/>
        <v>N/A</v>
      </c>
      <c r="E134" s="35">
        <v>335</v>
      </c>
      <c r="F134" s="43" t="str">
        <f t="shared" si="13"/>
        <v>N/A</v>
      </c>
      <c r="G134" s="35">
        <v>440</v>
      </c>
      <c r="H134" s="43" t="str">
        <f t="shared" si="14"/>
        <v>N/A</v>
      </c>
      <c r="I134" s="12">
        <v>-24.4</v>
      </c>
      <c r="J134" s="12">
        <v>31.34</v>
      </c>
      <c r="K134" s="44" t="s">
        <v>732</v>
      </c>
      <c r="L134" s="9" t="str">
        <f t="shared" ref="L134:L138" si="16">IF(J134="Div by 0", "N/A", IF(OR(J134="N/A",K134="N/A"),"N/A", IF(J134&gt;VALUE(MID(K134,1,2)), "No", IF(J134&lt;-1*VALUE(MID(K134,1,2)), "No", "Yes"))))</f>
        <v>No</v>
      </c>
    </row>
    <row r="135" spans="1:12" ht="25.5" x14ac:dyDescent="0.2">
      <c r="A135" s="2" t="s">
        <v>1339</v>
      </c>
      <c r="B135" s="34" t="s">
        <v>217</v>
      </c>
      <c r="C135" s="46">
        <v>126.81038375</v>
      </c>
      <c r="D135" s="43" t="str">
        <f t="shared" si="12"/>
        <v>N/A</v>
      </c>
      <c r="E135" s="46">
        <v>140.14925373</v>
      </c>
      <c r="F135" s="43" t="str">
        <f t="shared" si="13"/>
        <v>N/A</v>
      </c>
      <c r="G135" s="46">
        <v>148.23181818</v>
      </c>
      <c r="H135" s="43" t="str">
        <f t="shared" si="14"/>
        <v>N/A</v>
      </c>
      <c r="I135" s="12">
        <v>10.52</v>
      </c>
      <c r="J135" s="12">
        <v>5.7670000000000003</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55365124</v>
      </c>
      <c r="D139" s="43" t="str">
        <f t="shared" si="17"/>
        <v>N/A</v>
      </c>
      <c r="E139" s="46">
        <v>60429713</v>
      </c>
      <c r="F139" s="43" t="str">
        <f t="shared" si="18"/>
        <v>N/A</v>
      </c>
      <c r="G139" s="46">
        <v>66944539</v>
      </c>
      <c r="H139" s="43" t="str">
        <f t="shared" si="19"/>
        <v>N/A</v>
      </c>
      <c r="I139" s="12">
        <v>9.1479999999999997</v>
      </c>
      <c r="J139" s="12">
        <v>10.78</v>
      </c>
      <c r="K139" s="44" t="s">
        <v>732</v>
      </c>
      <c r="L139" s="9" t="str">
        <f t="shared" ref="L139:L150" si="20">IF(J139="Div by 0", "N/A", IF(K139="N/A","N/A", IF(J139&gt;VALUE(MID(K139,1,2)), "No", IF(J139&lt;-1*VALUE(MID(K139,1,2)), "No", "Yes"))))</f>
        <v>Yes</v>
      </c>
    </row>
    <row r="140" spans="1:12" ht="25.5" x14ac:dyDescent="0.2">
      <c r="A140" s="2" t="s">
        <v>591</v>
      </c>
      <c r="B140" s="34" t="s">
        <v>217</v>
      </c>
      <c r="C140" s="35">
        <v>46084</v>
      </c>
      <c r="D140" s="43" t="str">
        <f t="shared" si="17"/>
        <v>N/A</v>
      </c>
      <c r="E140" s="35">
        <v>42832</v>
      </c>
      <c r="F140" s="43" t="str">
        <f t="shared" si="18"/>
        <v>N/A</v>
      </c>
      <c r="G140" s="35">
        <v>49304</v>
      </c>
      <c r="H140" s="43" t="str">
        <f t="shared" si="19"/>
        <v>N/A</v>
      </c>
      <c r="I140" s="12">
        <v>-7.06</v>
      </c>
      <c r="J140" s="12">
        <v>15.11</v>
      </c>
      <c r="K140" s="44" t="s">
        <v>732</v>
      </c>
      <c r="L140" s="9" t="str">
        <f t="shared" si="20"/>
        <v>Yes</v>
      </c>
    </row>
    <row r="141" spans="1:12" ht="25.5" x14ac:dyDescent="0.2">
      <c r="A141" s="2" t="s">
        <v>1341</v>
      </c>
      <c r="B141" s="34" t="s">
        <v>217</v>
      </c>
      <c r="C141" s="46">
        <v>1201.3957989999999</v>
      </c>
      <c r="D141" s="43" t="str">
        <f t="shared" si="17"/>
        <v>N/A</v>
      </c>
      <c r="E141" s="46">
        <v>1410.8543379</v>
      </c>
      <c r="F141" s="43" t="str">
        <f t="shared" si="18"/>
        <v>N/A</v>
      </c>
      <c r="G141" s="46">
        <v>1357.791234</v>
      </c>
      <c r="H141" s="43" t="str">
        <f t="shared" si="19"/>
        <v>N/A</v>
      </c>
      <c r="I141" s="12">
        <v>17.43</v>
      </c>
      <c r="J141" s="12">
        <v>-3.76</v>
      </c>
      <c r="K141" s="44" t="s">
        <v>732</v>
      </c>
      <c r="L141" s="9" t="str">
        <f t="shared" si="20"/>
        <v>Yes</v>
      </c>
    </row>
    <row r="142" spans="1:12" ht="25.5" x14ac:dyDescent="0.2">
      <c r="A142" s="2" t="s">
        <v>592</v>
      </c>
      <c r="B142" s="34" t="s">
        <v>217</v>
      </c>
      <c r="C142" s="46">
        <v>139680435</v>
      </c>
      <c r="D142" s="43" t="str">
        <f t="shared" si="17"/>
        <v>N/A</v>
      </c>
      <c r="E142" s="46">
        <v>145976566</v>
      </c>
      <c r="F142" s="43" t="str">
        <f t="shared" si="18"/>
        <v>N/A</v>
      </c>
      <c r="G142" s="46">
        <v>131223917</v>
      </c>
      <c r="H142" s="43" t="str">
        <f t="shared" si="19"/>
        <v>N/A</v>
      </c>
      <c r="I142" s="12">
        <v>4.508</v>
      </c>
      <c r="J142" s="12">
        <v>-10.1</v>
      </c>
      <c r="K142" s="44" t="s">
        <v>732</v>
      </c>
      <c r="L142" s="9" t="str">
        <f t="shared" si="20"/>
        <v>Yes</v>
      </c>
    </row>
    <row r="143" spans="1:12" x14ac:dyDescent="0.2">
      <c r="A143" s="3" t="s">
        <v>593</v>
      </c>
      <c r="B143" s="34" t="s">
        <v>217</v>
      </c>
      <c r="C143" s="35">
        <v>2344</v>
      </c>
      <c r="D143" s="43" t="str">
        <f t="shared" si="17"/>
        <v>N/A</v>
      </c>
      <c r="E143" s="35">
        <v>2350</v>
      </c>
      <c r="F143" s="43" t="str">
        <f t="shared" si="18"/>
        <v>N/A</v>
      </c>
      <c r="G143" s="35">
        <v>2389</v>
      </c>
      <c r="H143" s="43" t="str">
        <f t="shared" si="19"/>
        <v>N/A</v>
      </c>
      <c r="I143" s="12">
        <v>0.25600000000000001</v>
      </c>
      <c r="J143" s="12">
        <v>1.66</v>
      </c>
      <c r="K143" s="44" t="s">
        <v>732</v>
      </c>
      <c r="L143" s="9" t="str">
        <f t="shared" si="20"/>
        <v>Yes</v>
      </c>
    </row>
    <row r="144" spans="1:12" ht="25.5" x14ac:dyDescent="0.2">
      <c r="A144" s="3" t="s">
        <v>1342</v>
      </c>
      <c r="B144" s="34" t="s">
        <v>217</v>
      </c>
      <c r="C144" s="46">
        <v>59590.629266000004</v>
      </c>
      <c r="D144" s="43" t="str">
        <f t="shared" si="17"/>
        <v>N/A</v>
      </c>
      <c r="E144" s="46">
        <v>62117.687660000003</v>
      </c>
      <c r="F144" s="43" t="str">
        <f t="shared" si="18"/>
        <v>N/A</v>
      </c>
      <c r="G144" s="46">
        <v>54928.387191000002</v>
      </c>
      <c r="H144" s="43" t="str">
        <f t="shared" si="19"/>
        <v>N/A</v>
      </c>
      <c r="I144" s="12">
        <v>4.2409999999999997</v>
      </c>
      <c r="J144" s="12">
        <v>-11.6</v>
      </c>
      <c r="K144" s="44" t="s">
        <v>732</v>
      </c>
      <c r="L144" s="9" t="str">
        <f t="shared" si="20"/>
        <v>Yes</v>
      </c>
    </row>
    <row r="145" spans="1:12" ht="25.5" x14ac:dyDescent="0.2">
      <c r="A145" s="2" t="s">
        <v>594</v>
      </c>
      <c r="B145" s="34" t="s">
        <v>217</v>
      </c>
      <c r="C145" s="46">
        <v>80928389</v>
      </c>
      <c r="D145" s="43" t="str">
        <f t="shared" si="17"/>
        <v>N/A</v>
      </c>
      <c r="E145" s="46">
        <v>84696356</v>
      </c>
      <c r="F145" s="43" t="str">
        <f t="shared" si="18"/>
        <v>N/A</v>
      </c>
      <c r="G145" s="46">
        <v>67492937</v>
      </c>
      <c r="H145" s="43" t="str">
        <f t="shared" si="19"/>
        <v>N/A</v>
      </c>
      <c r="I145" s="12">
        <v>4.6559999999999997</v>
      </c>
      <c r="J145" s="12">
        <v>-20.3</v>
      </c>
      <c r="K145" s="44" t="s">
        <v>732</v>
      </c>
      <c r="L145" s="9" t="str">
        <f t="shared" si="20"/>
        <v>Yes</v>
      </c>
    </row>
    <row r="146" spans="1:12" x14ac:dyDescent="0.2">
      <c r="A146" s="2" t="s">
        <v>595</v>
      </c>
      <c r="B146" s="34" t="s">
        <v>217</v>
      </c>
      <c r="C146" s="35">
        <v>35198</v>
      </c>
      <c r="D146" s="43" t="str">
        <f t="shared" si="17"/>
        <v>N/A</v>
      </c>
      <c r="E146" s="35">
        <v>36531</v>
      </c>
      <c r="F146" s="43" t="str">
        <f t="shared" si="18"/>
        <v>N/A</v>
      </c>
      <c r="G146" s="35">
        <v>32522</v>
      </c>
      <c r="H146" s="43" t="str">
        <f t="shared" si="19"/>
        <v>N/A</v>
      </c>
      <c r="I146" s="12">
        <v>3.7869999999999999</v>
      </c>
      <c r="J146" s="12">
        <v>-11</v>
      </c>
      <c r="K146" s="44" t="s">
        <v>732</v>
      </c>
      <c r="L146" s="9" t="str">
        <f t="shared" si="20"/>
        <v>Yes</v>
      </c>
    </row>
    <row r="147" spans="1:12" ht="25.5" x14ac:dyDescent="0.2">
      <c r="A147" s="2" t="s">
        <v>1343</v>
      </c>
      <c r="B147" s="34" t="s">
        <v>217</v>
      </c>
      <c r="C147" s="46">
        <v>2299.2325983999999</v>
      </c>
      <c r="D147" s="43" t="str">
        <f t="shared" si="17"/>
        <v>N/A</v>
      </c>
      <c r="E147" s="46">
        <v>2318.4789903999999</v>
      </c>
      <c r="F147" s="43" t="str">
        <f t="shared" si="18"/>
        <v>N/A</v>
      </c>
      <c r="G147" s="46">
        <v>2075.3009348000001</v>
      </c>
      <c r="H147" s="43" t="str">
        <f t="shared" si="19"/>
        <v>N/A</v>
      </c>
      <c r="I147" s="12">
        <v>0.83709999999999996</v>
      </c>
      <c r="J147" s="12">
        <v>-10.5</v>
      </c>
      <c r="K147" s="44" t="s">
        <v>732</v>
      </c>
      <c r="L147" s="9" t="str">
        <f t="shared" si="20"/>
        <v>Yes</v>
      </c>
    </row>
    <row r="148" spans="1:12" ht="25.5" x14ac:dyDescent="0.2">
      <c r="A148" s="2" t="s">
        <v>596</v>
      </c>
      <c r="B148" s="34" t="s">
        <v>217</v>
      </c>
      <c r="C148" s="46">
        <v>780380</v>
      </c>
      <c r="D148" s="43" t="str">
        <f t="shared" si="17"/>
        <v>N/A</v>
      </c>
      <c r="E148" s="46">
        <v>11629613</v>
      </c>
      <c r="F148" s="43" t="str">
        <f t="shared" si="18"/>
        <v>N/A</v>
      </c>
      <c r="G148" s="46">
        <v>11417558</v>
      </c>
      <c r="H148" s="43" t="str">
        <f t="shared" si="19"/>
        <v>N/A</v>
      </c>
      <c r="I148" s="12">
        <v>1390</v>
      </c>
      <c r="J148" s="12">
        <v>-1.82</v>
      </c>
      <c r="K148" s="44" t="s">
        <v>732</v>
      </c>
      <c r="L148" s="9" t="str">
        <f t="shared" si="20"/>
        <v>Yes</v>
      </c>
    </row>
    <row r="149" spans="1:12" x14ac:dyDescent="0.2">
      <c r="A149" s="2" t="s">
        <v>597</v>
      </c>
      <c r="B149" s="34" t="s">
        <v>217</v>
      </c>
      <c r="C149" s="35">
        <v>109</v>
      </c>
      <c r="D149" s="43" t="str">
        <f t="shared" si="17"/>
        <v>N/A</v>
      </c>
      <c r="E149" s="35">
        <v>2566</v>
      </c>
      <c r="F149" s="43" t="str">
        <f t="shared" si="18"/>
        <v>N/A</v>
      </c>
      <c r="G149" s="35">
        <v>2660</v>
      </c>
      <c r="H149" s="43" t="str">
        <f t="shared" si="19"/>
        <v>N/A</v>
      </c>
      <c r="I149" s="12">
        <v>2254</v>
      </c>
      <c r="J149" s="12">
        <v>3.6629999999999998</v>
      </c>
      <c r="K149" s="44" t="s">
        <v>732</v>
      </c>
      <c r="L149" s="9" t="str">
        <f t="shared" si="20"/>
        <v>Yes</v>
      </c>
    </row>
    <row r="150" spans="1:12" ht="25.5" x14ac:dyDescent="0.2">
      <c r="A150" s="4" t="s">
        <v>1344</v>
      </c>
      <c r="B150" s="34" t="s">
        <v>217</v>
      </c>
      <c r="C150" s="46">
        <v>7159.4495413000004</v>
      </c>
      <c r="D150" s="43" t="str">
        <f t="shared" si="17"/>
        <v>N/A</v>
      </c>
      <c r="E150" s="46">
        <v>4532.1952455000001</v>
      </c>
      <c r="F150" s="43" t="str">
        <f t="shared" si="18"/>
        <v>N/A</v>
      </c>
      <c r="G150" s="46">
        <v>4292.3150376000003</v>
      </c>
      <c r="H150" s="43" t="str">
        <f t="shared" si="19"/>
        <v>N/A</v>
      </c>
      <c r="I150" s="12">
        <v>-36.700000000000003</v>
      </c>
      <c r="J150" s="12">
        <v>-5.29</v>
      </c>
      <c r="K150" s="44" t="s">
        <v>732</v>
      </c>
      <c r="L150" s="9" t="str">
        <f t="shared" si="20"/>
        <v>Yes</v>
      </c>
    </row>
    <row r="151" spans="1:12" ht="25.5" x14ac:dyDescent="0.2">
      <c r="A151" s="4" t="s">
        <v>1345</v>
      </c>
      <c r="B151" s="34" t="s">
        <v>217</v>
      </c>
      <c r="C151" s="46">
        <v>1610.1927915000001</v>
      </c>
      <c r="D151" s="43" t="str">
        <f t="shared" ref="D151:D170" si="21">IF($B151="N/A","N/A",IF(C151&gt;10,"No",IF(C151&lt;-10,"No","Yes")))</f>
        <v>N/A</v>
      </c>
      <c r="E151" s="46">
        <v>1935.9536739</v>
      </c>
      <c r="F151" s="43" t="str">
        <f t="shared" ref="F151:F170" si="22">IF($B151="N/A","N/A",IF(E151&gt;10,"No",IF(E151&lt;-10,"No","Yes")))</f>
        <v>N/A</v>
      </c>
      <c r="G151" s="46">
        <v>2023.5963038</v>
      </c>
      <c r="H151" s="43" t="str">
        <f t="shared" ref="H151:H170" si="23">IF($B151="N/A","N/A",IF(G151&gt;10,"No",IF(G151&lt;-10,"No","Yes")))</f>
        <v>N/A</v>
      </c>
      <c r="I151" s="12">
        <v>20.23</v>
      </c>
      <c r="J151" s="12">
        <v>4.5270000000000001</v>
      </c>
      <c r="K151" s="44" t="s">
        <v>732</v>
      </c>
      <c r="L151" s="9" t="str">
        <f t="shared" ref="L151:L170" si="24">IF(J151="Div by 0", "N/A", IF(K151="N/A","N/A", IF(J151&gt;VALUE(MID(K151,1,2)), "No", IF(J151&lt;-1*VALUE(MID(K151,1,2)), "No", "Yes"))))</f>
        <v>Yes</v>
      </c>
    </row>
    <row r="152" spans="1:12" ht="25.5" x14ac:dyDescent="0.2">
      <c r="A152" s="4" t="s">
        <v>1346</v>
      </c>
      <c r="B152" s="34" t="s">
        <v>217</v>
      </c>
      <c r="C152" s="46">
        <v>2220.2871147999999</v>
      </c>
      <c r="D152" s="43" t="str">
        <f t="shared" si="21"/>
        <v>N/A</v>
      </c>
      <c r="E152" s="46">
        <v>2259.5244026</v>
      </c>
      <c r="F152" s="43" t="str">
        <f t="shared" si="22"/>
        <v>N/A</v>
      </c>
      <c r="G152" s="46">
        <v>2532.0530887999998</v>
      </c>
      <c r="H152" s="43" t="str">
        <f t="shared" si="23"/>
        <v>N/A</v>
      </c>
      <c r="I152" s="12">
        <v>1.7669999999999999</v>
      </c>
      <c r="J152" s="12">
        <v>12.06</v>
      </c>
      <c r="K152" s="44" t="s">
        <v>732</v>
      </c>
      <c r="L152" s="9" t="str">
        <f t="shared" si="24"/>
        <v>Yes</v>
      </c>
    </row>
    <row r="153" spans="1:12" ht="25.5" x14ac:dyDescent="0.2">
      <c r="A153" s="4" t="s">
        <v>1347</v>
      </c>
      <c r="B153" s="34" t="s">
        <v>217</v>
      </c>
      <c r="C153" s="46">
        <v>3769.3477143999999</v>
      </c>
      <c r="D153" s="43" t="str">
        <f t="shared" si="21"/>
        <v>N/A</v>
      </c>
      <c r="E153" s="46">
        <v>4019.5373119000001</v>
      </c>
      <c r="F153" s="43" t="str">
        <f t="shared" si="22"/>
        <v>N/A</v>
      </c>
      <c r="G153" s="46">
        <v>3997.4810862999998</v>
      </c>
      <c r="H153" s="43" t="str">
        <f t="shared" si="23"/>
        <v>N/A</v>
      </c>
      <c r="I153" s="12">
        <v>6.6369999999999996</v>
      </c>
      <c r="J153" s="12">
        <v>-0.54900000000000004</v>
      </c>
      <c r="K153" s="44" t="s">
        <v>732</v>
      </c>
      <c r="L153" s="9" t="str">
        <f t="shared" si="24"/>
        <v>Yes</v>
      </c>
    </row>
    <row r="154" spans="1:12" ht="25.5" x14ac:dyDescent="0.2">
      <c r="A154" s="4" t="s">
        <v>1348</v>
      </c>
      <c r="B154" s="34" t="s">
        <v>217</v>
      </c>
      <c r="C154" s="46">
        <v>263.45493282000001</v>
      </c>
      <c r="D154" s="43" t="str">
        <f t="shared" si="21"/>
        <v>N/A</v>
      </c>
      <c r="E154" s="46">
        <v>269.81654066999999</v>
      </c>
      <c r="F154" s="43" t="str">
        <f t="shared" si="22"/>
        <v>N/A</v>
      </c>
      <c r="G154" s="46">
        <v>263.20949308000002</v>
      </c>
      <c r="H154" s="43" t="str">
        <f t="shared" si="23"/>
        <v>N/A</v>
      </c>
      <c r="I154" s="12">
        <v>2.415</v>
      </c>
      <c r="J154" s="12">
        <v>-2.4500000000000002</v>
      </c>
      <c r="K154" s="44" t="s">
        <v>732</v>
      </c>
      <c r="L154" s="9" t="str">
        <f t="shared" si="24"/>
        <v>Yes</v>
      </c>
    </row>
    <row r="155" spans="1:12" ht="25.5" x14ac:dyDescent="0.2">
      <c r="A155" s="2" t="s">
        <v>1349</v>
      </c>
      <c r="B155" s="34" t="s">
        <v>217</v>
      </c>
      <c r="C155" s="46">
        <v>354.30689383999999</v>
      </c>
      <c r="D155" s="43" t="str">
        <f t="shared" si="21"/>
        <v>N/A</v>
      </c>
      <c r="E155" s="46">
        <v>528.79397146999997</v>
      </c>
      <c r="F155" s="43" t="str">
        <f t="shared" si="22"/>
        <v>N/A</v>
      </c>
      <c r="G155" s="46">
        <v>429.16715383000002</v>
      </c>
      <c r="H155" s="43" t="str">
        <f t="shared" si="23"/>
        <v>N/A</v>
      </c>
      <c r="I155" s="12">
        <v>49.25</v>
      </c>
      <c r="J155" s="12">
        <v>-18.8</v>
      </c>
      <c r="K155" s="44" t="s">
        <v>732</v>
      </c>
      <c r="L155" s="9" t="str">
        <f t="shared" si="24"/>
        <v>Yes</v>
      </c>
    </row>
    <row r="156" spans="1:12" ht="25.5" x14ac:dyDescent="0.2">
      <c r="A156" s="2" t="s">
        <v>1350</v>
      </c>
      <c r="B156" s="34" t="s">
        <v>217</v>
      </c>
      <c r="C156" s="46">
        <v>1304.9298726</v>
      </c>
      <c r="D156" s="43" t="str">
        <f t="shared" si="21"/>
        <v>N/A</v>
      </c>
      <c r="E156" s="46">
        <v>1603.7688274</v>
      </c>
      <c r="F156" s="43" t="str">
        <f t="shared" si="22"/>
        <v>N/A</v>
      </c>
      <c r="G156" s="46">
        <v>1524.9772794999999</v>
      </c>
      <c r="H156" s="43" t="str">
        <f t="shared" si="23"/>
        <v>N/A</v>
      </c>
      <c r="I156" s="12">
        <v>22.9</v>
      </c>
      <c r="J156" s="12">
        <v>-4.91</v>
      </c>
      <c r="K156" s="44" t="s">
        <v>732</v>
      </c>
      <c r="L156" s="9" t="str">
        <f t="shared" si="24"/>
        <v>Yes</v>
      </c>
    </row>
    <row r="157" spans="1:12" ht="25.5" x14ac:dyDescent="0.2">
      <c r="A157" s="2" t="s">
        <v>1351</v>
      </c>
      <c r="B157" s="34" t="s">
        <v>217</v>
      </c>
      <c r="C157" s="46">
        <v>5463.3329831999999</v>
      </c>
      <c r="D157" s="43" t="str">
        <f t="shared" si="21"/>
        <v>N/A</v>
      </c>
      <c r="E157" s="46">
        <v>5663.9515314999999</v>
      </c>
      <c r="F157" s="43" t="str">
        <f t="shared" si="22"/>
        <v>N/A</v>
      </c>
      <c r="G157" s="46">
        <v>5367.1055341000001</v>
      </c>
      <c r="H157" s="43" t="str">
        <f t="shared" si="23"/>
        <v>N/A</v>
      </c>
      <c r="I157" s="12">
        <v>3.6720000000000002</v>
      </c>
      <c r="J157" s="12">
        <v>-5.24</v>
      </c>
      <c r="K157" s="44" t="s">
        <v>732</v>
      </c>
      <c r="L157" s="9" t="str">
        <f t="shared" si="24"/>
        <v>Yes</v>
      </c>
    </row>
    <row r="158" spans="1:12" ht="25.5" x14ac:dyDescent="0.2">
      <c r="A158" s="2" t="s">
        <v>1352</v>
      </c>
      <c r="B158" s="34" t="s">
        <v>217</v>
      </c>
      <c r="C158" s="46">
        <v>3013.4451684000001</v>
      </c>
      <c r="D158" s="43" t="str">
        <f t="shared" si="21"/>
        <v>N/A</v>
      </c>
      <c r="E158" s="46">
        <v>3284.7667921000002</v>
      </c>
      <c r="F158" s="43" t="str">
        <f t="shared" si="22"/>
        <v>N/A</v>
      </c>
      <c r="G158" s="46">
        <v>2962.4114447000002</v>
      </c>
      <c r="H158" s="43" t="str">
        <f t="shared" si="23"/>
        <v>N/A</v>
      </c>
      <c r="I158" s="12">
        <v>9.0039999999999996</v>
      </c>
      <c r="J158" s="12">
        <v>-9.81</v>
      </c>
      <c r="K158" s="44" t="s">
        <v>732</v>
      </c>
      <c r="L158" s="9" t="str">
        <f t="shared" si="24"/>
        <v>Yes</v>
      </c>
    </row>
    <row r="159" spans="1:12" ht="25.5" x14ac:dyDescent="0.2">
      <c r="A159" s="2" t="s">
        <v>1353</v>
      </c>
      <c r="B159" s="34" t="s">
        <v>217</v>
      </c>
      <c r="C159" s="46">
        <v>235.70604736999999</v>
      </c>
      <c r="D159" s="43" t="str">
        <f t="shared" si="21"/>
        <v>N/A</v>
      </c>
      <c r="E159" s="46">
        <v>264.04293645000001</v>
      </c>
      <c r="F159" s="43" t="str">
        <f t="shared" si="22"/>
        <v>N/A</v>
      </c>
      <c r="G159" s="46">
        <v>214.63671987999999</v>
      </c>
      <c r="H159" s="43" t="str">
        <f t="shared" si="23"/>
        <v>N/A</v>
      </c>
      <c r="I159" s="12">
        <v>12.02</v>
      </c>
      <c r="J159" s="12">
        <v>-18.7</v>
      </c>
      <c r="K159" s="44" t="s">
        <v>732</v>
      </c>
      <c r="L159" s="9" t="str">
        <f t="shared" si="24"/>
        <v>Yes</v>
      </c>
    </row>
    <row r="160" spans="1:12" ht="25.5" x14ac:dyDescent="0.2">
      <c r="A160" s="4" t="s">
        <v>1354</v>
      </c>
      <c r="B160" s="34" t="s">
        <v>217</v>
      </c>
      <c r="C160" s="46">
        <v>0.58969858369999995</v>
      </c>
      <c r="D160" s="43" t="str">
        <f t="shared" si="21"/>
        <v>N/A</v>
      </c>
      <c r="E160" s="46">
        <v>3.2272819103999999</v>
      </c>
      <c r="F160" s="43" t="str">
        <f t="shared" si="22"/>
        <v>N/A</v>
      </c>
      <c r="G160" s="46">
        <v>0.91858607120000002</v>
      </c>
      <c r="H160" s="43" t="str">
        <f t="shared" si="23"/>
        <v>N/A</v>
      </c>
      <c r="I160" s="12">
        <v>447.3</v>
      </c>
      <c r="J160" s="12">
        <v>-71.5</v>
      </c>
      <c r="K160" s="44" t="s">
        <v>732</v>
      </c>
      <c r="L160" s="9" t="str">
        <f t="shared" si="24"/>
        <v>No</v>
      </c>
    </row>
    <row r="161" spans="1:12" x14ac:dyDescent="0.2">
      <c r="A161" s="4" t="s">
        <v>1355</v>
      </c>
      <c r="B161" s="34" t="s">
        <v>217</v>
      </c>
      <c r="C161" s="46">
        <v>1561.9314712</v>
      </c>
      <c r="D161" s="43" t="str">
        <f t="shared" si="21"/>
        <v>N/A</v>
      </c>
      <c r="E161" s="46">
        <v>1911.6600585000001</v>
      </c>
      <c r="F161" s="43" t="str">
        <f t="shared" si="22"/>
        <v>N/A</v>
      </c>
      <c r="G161" s="46">
        <v>1920.4103207000001</v>
      </c>
      <c r="H161" s="43" t="str">
        <f t="shared" si="23"/>
        <v>N/A</v>
      </c>
      <c r="I161" s="12">
        <v>22.39</v>
      </c>
      <c r="J161" s="12">
        <v>0.4577</v>
      </c>
      <c r="K161" s="44" t="s">
        <v>732</v>
      </c>
      <c r="L161" s="9" t="str">
        <f t="shared" si="24"/>
        <v>Yes</v>
      </c>
    </row>
    <row r="162" spans="1:12" x14ac:dyDescent="0.2">
      <c r="A162" s="4" t="s">
        <v>1356</v>
      </c>
      <c r="B162" s="34" t="s">
        <v>217</v>
      </c>
      <c r="C162" s="46">
        <v>1440.6116947</v>
      </c>
      <c r="D162" s="43" t="str">
        <f t="shared" si="21"/>
        <v>N/A</v>
      </c>
      <c r="E162" s="46">
        <v>1552.6061932</v>
      </c>
      <c r="F162" s="43" t="str">
        <f t="shared" si="22"/>
        <v>N/A</v>
      </c>
      <c r="G162" s="46">
        <v>1725.4041184</v>
      </c>
      <c r="H162" s="43" t="str">
        <f t="shared" si="23"/>
        <v>N/A</v>
      </c>
      <c r="I162" s="12">
        <v>7.774</v>
      </c>
      <c r="J162" s="12">
        <v>11.13</v>
      </c>
      <c r="K162" s="44" t="s">
        <v>732</v>
      </c>
      <c r="L162" s="9" t="str">
        <f t="shared" si="24"/>
        <v>Yes</v>
      </c>
    </row>
    <row r="163" spans="1:12" ht="25.5" x14ac:dyDescent="0.2">
      <c r="A163" s="4" t="s">
        <v>1357</v>
      </c>
      <c r="B163" s="34" t="s">
        <v>217</v>
      </c>
      <c r="C163" s="46">
        <v>3721.5554192999998</v>
      </c>
      <c r="D163" s="43" t="str">
        <f t="shared" si="21"/>
        <v>N/A</v>
      </c>
      <c r="E163" s="46">
        <v>3975.5494268000002</v>
      </c>
      <c r="F163" s="43" t="str">
        <f t="shared" si="22"/>
        <v>N/A</v>
      </c>
      <c r="G163" s="46">
        <v>3735.8741447000002</v>
      </c>
      <c r="H163" s="43" t="str">
        <f t="shared" si="23"/>
        <v>N/A</v>
      </c>
      <c r="I163" s="12">
        <v>6.8250000000000002</v>
      </c>
      <c r="J163" s="12">
        <v>-6.03</v>
      </c>
      <c r="K163" s="44" t="s">
        <v>732</v>
      </c>
      <c r="L163" s="9" t="str">
        <f t="shared" si="24"/>
        <v>Yes</v>
      </c>
    </row>
    <row r="164" spans="1:12" x14ac:dyDescent="0.2">
      <c r="A164" s="4" t="s">
        <v>1358</v>
      </c>
      <c r="B164" s="34" t="s">
        <v>217</v>
      </c>
      <c r="C164" s="46">
        <v>393.19406787000003</v>
      </c>
      <c r="D164" s="43" t="str">
        <f t="shared" si="21"/>
        <v>N/A</v>
      </c>
      <c r="E164" s="46">
        <v>543.86018583999999</v>
      </c>
      <c r="F164" s="43" t="str">
        <f t="shared" si="22"/>
        <v>N/A</v>
      </c>
      <c r="G164" s="46">
        <v>553.48633281000002</v>
      </c>
      <c r="H164" s="43" t="str">
        <f t="shared" si="23"/>
        <v>N/A</v>
      </c>
      <c r="I164" s="12">
        <v>38.32</v>
      </c>
      <c r="J164" s="12">
        <v>1.77</v>
      </c>
      <c r="K164" s="44" t="s">
        <v>732</v>
      </c>
      <c r="L164" s="9" t="str">
        <f t="shared" si="24"/>
        <v>Yes</v>
      </c>
    </row>
    <row r="165" spans="1:12" x14ac:dyDescent="0.2">
      <c r="A165" s="4" t="s">
        <v>1359</v>
      </c>
      <c r="B165" s="34" t="s">
        <v>217</v>
      </c>
      <c r="C165" s="46">
        <v>13.1806682</v>
      </c>
      <c r="D165" s="43" t="str">
        <f t="shared" si="21"/>
        <v>N/A</v>
      </c>
      <c r="E165" s="46">
        <v>19.381389147</v>
      </c>
      <c r="F165" s="43" t="str">
        <f t="shared" si="22"/>
        <v>N/A</v>
      </c>
      <c r="G165" s="46">
        <v>22.576756694</v>
      </c>
      <c r="H165" s="43" t="str">
        <f t="shared" si="23"/>
        <v>N/A</v>
      </c>
      <c r="I165" s="12">
        <v>47.04</v>
      </c>
      <c r="J165" s="12">
        <v>16.489999999999998</v>
      </c>
      <c r="K165" s="44" t="s">
        <v>732</v>
      </c>
      <c r="L165" s="9" t="str">
        <f t="shared" si="24"/>
        <v>Yes</v>
      </c>
    </row>
    <row r="166" spans="1:12" x14ac:dyDescent="0.2">
      <c r="A166" s="4" t="s">
        <v>1360</v>
      </c>
      <c r="B166" s="34" t="s">
        <v>217</v>
      </c>
      <c r="C166" s="46">
        <v>4158.0944160999998</v>
      </c>
      <c r="D166" s="43" t="str">
        <f t="shared" si="21"/>
        <v>N/A</v>
      </c>
      <c r="E166" s="46">
        <v>5400.3861864</v>
      </c>
      <c r="F166" s="43" t="str">
        <f t="shared" si="22"/>
        <v>N/A</v>
      </c>
      <c r="G166" s="46">
        <v>5260.8058567999997</v>
      </c>
      <c r="H166" s="43" t="str">
        <f t="shared" si="23"/>
        <v>N/A</v>
      </c>
      <c r="I166" s="12">
        <v>29.88</v>
      </c>
      <c r="J166" s="12">
        <v>-2.58</v>
      </c>
      <c r="K166" s="44" t="s">
        <v>732</v>
      </c>
      <c r="L166" s="9" t="str">
        <f t="shared" si="24"/>
        <v>Yes</v>
      </c>
    </row>
    <row r="167" spans="1:12" x14ac:dyDescent="0.2">
      <c r="A167" s="45" t="s">
        <v>1361</v>
      </c>
      <c r="B167" s="34" t="s">
        <v>217</v>
      </c>
      <c r="C167" s="46">
        <v>3605.4264705999999</v>
      </c>
      <c r="D167" s="43" t="str">
        <f t="shared" si="21"/>
        <v>N/A</v>
      </c>
      <c r="E167" s="46">
        <v>3734.6035004999999</v>
      </c>
      <c r="F167" s="43" t="str">
        <f t="shared" si="22"/>
        <v>N/A</v>
      </c>
      <c r="G167" s="46">
        <v>3952.1534749000002</v>
      </c>
      <c r="H167" s="43" t="str">
        <f t="shared" si="23"/>
        <v>N/A</v>
      </c>
      <c r="I167" s="12">
        <v>3.5830000000000002</v>
      </c>
      <c r="J167" s="12">
        <v>5.8250000000000002</v>
      </c>
      <c r="K167" s="44" t="s">
        <v>732</v>
      </c>
      <c r="L167" s="9" t="str">
        <f t="shared" si="24"/>
        <v>Yes</v>
      </c>
    </row>
    <row r="168" spans="1:12" x14ac:dyDescent="0.2">
      <c r="A168" s="45" t="s">
        <v>1362</v>
      </c>
      <c r="B168" s="34" t="s">
        <v>217</v>
      </c>
      <c r="C168" s="46">
        <v>9794.2301917999994</v>
      </c>
      <c r="D168" s="43" t="str">
        <f t="shared" si="21"/>
        <v>N/A</v>
      </c>
      <c r="E168" s="46">
        <v>11155.027817</v>
      </c>
      <c r="F168" s="43" t="str">
        <f t="shared" si="22"/>
        <v>N/A</v>
      </c>
      <c r="G168" s="46">
        <v>10266.355713000001</v>
      </c>
      <c r="H168" s="43" t="str">
        <f t="shared" si="23"/>
        <v>N/A</v>
      </c>
      <c r="I168" s="12">
        <v>13.89</v>
      </c>
      <c r="J168" s="12">
        <v>-7.97</v>
      </c>
      <c r="K168" s="44" t="s">
        <v>732</v>
      </c>
      <c r="L168" s="9" t="str">
        <f t="shared" si="24"/>
        <v>Yes</v>
      </c>
    </row>
    <row r="169" spans="1:12" x14ac:dyDescent="0.2">
      <c r="A169" s="45" t="s">
        <v>1363</v>
      </c>
      <c r="B169" s="34" t="s">
        <v>217</v>
      </c>
      <c r="C169" s="46">
        <v>1013.3607042</v>
      </c>
      <c r="D169" s="43" t="str">
        <f t="shared" si="21"/>
        <v>N/A</v>
      </c>
      <c r="E169" s="46">
        <v>1473.1814907</v>
      </c>
      <c r="F169" s="43" t="str">
        <f t="shared" si="22"/>
        <v>N/A</v>
      </c>
      <c r="G169" s="46">
        <v>1349.1811597999999</v>
      </c>
      <c r="H169" s="43" t="str">
        <f t="shared" si="23"/>
        <v>N/A</v>
      </c>
      <c r="I169" s="12">
        <v>45.38</v>
      </c>
      <c r="J169" s="12">
        <v>-8.42</v>
      </c>
      <c r="K169" s="44" t="s">
        <v>732</v>
      </c>
      <c r="L169" s="9" t="str">
        <f t="shared" si="24"/>
        <v>Yes</v>
      </c>
    </row>
    <row r="170" spans="1:12" x14ac:dyDescent="0.2">
      <c r="A170" s="45" t="s">
        <v>1364</v>
      </c>
      <c r="B170" s="34" t="s">
        <v>217</v>
      </c>
      <c r="C170" s="46">
        <v>325.37707298999999</v>
      </c>
      <c r="D170" s="43" t="str">
        <f t="shared" si="21"/>
        <v>N/A</v>
      </c>
      <c r="E170" s="46">
        <v>436.84629682000002</v>
      </c>
      <c r="F170" s="43" t="str">
        <f t="shared" si="22"/>
        <v>N/A</v>
      </c>
      <c r="G170" s="46">
        <v>411.21337541999998</v>
      </c>
      <c r="H170" s="43" t="str">
        <f t="shared" si="23"/>
        <v>N/A</v>
      </c>
      <c r="I170" s="12">
        <v>34.26</v>
      </c>
      <c r="J170" s="12">
        <v>-5.87</v>
      </c>
      <c r="K170" s="44" t="s">
        <v>732</v>
      </c>
      <c r="L170" s="9" t="str">
        <f t="shared" si="24"/>
        <v>Yes</v>
      </c>
    </row>
    <row r="171" spans="1:12" x14ac:dyDescent="0.2">
      <c r="A171" s="45" t="s">
        <v>85</v>
      </c>
      <c r="B171" s="34" t="s">
        <v>217</v>
      </c>
      <c r="C171" s="8">
        <v>13.680975513</v>
      </c>
      <c r="D171" s="43" t="str">
        <f t="shared" ref="D171:D202" si="25">IF($B171="N/A","N/A",IF(C171&gt;10,"No",IF(C171&lt;-10,"No","Yes")))</f>
        <v>N/A</v>
      </c>
      <c r="E171" s="8">
        <v>15.799775459999999</v>
      </c>
      <c r="F171" s="43" t="str">
        <f t="shared" ref="F171:F202" si="26">IF($B171="N/A","N/A",IF(E171&gt;10,"No",IF(E171&lt;-10,"No","Yes")))</f>
        <v>N/A</v>
      </c>
      <c r="G171" s="8">
        <v>16.320831635000001</v>
      </c>
      <c r="H171" s="43" t="str">
        <f t="shared" ref="H171:H202" si="27">IF($B171="N/A","N/A",IF(G171&gt;10,"No",IF(G171&lt;-10,"No","Yes")))</f>
        <v>N/A</v>
      </c>
      <c r="I171" s="12">
        <v>15.49</v>
      </c>
      <c r="J171" s="12">
        <v>3.298</v>
      </c>
      <c r="K171" s="44" t="s">
        <v>732</v>
      </c>
      <c r="L171" s="9" t="str">
        <f t="shared" ref="L171:L202" si="28">IF(J171="Div by 0", "N/A", IF(K171="N/A","N/A", IF(J171&gt;VALUE(MID(K171,1,2)), "No", IF(J171&lt;-1*VALUE(MID(K171,1,2)), "No", "Yes"))))</f>
        <v>Yes</v>
      </c>
    </row>
    <row r="172" spans="1:12" x14ac:dyDescent="0.2">
      <c r="A172" s="45" t="s">
        <v>465</v>
      </c>
      <c r="B172" s="34" t="s">
        <v>217</v>
      </c>
      <c r="C172" s="8">
        <v>16.946778711</v>
      </c>
      <c r="D172" s="43" t="str">
        <f t="shared" si="25"/>
        <v>N/A</v>
      </c>
      <c r="E172" s="8">
        <v>17.233254796000001</v>
      </c>
      <c r="F172" s="43" t="str">
        <f t="shared" si="26"/>
        <v>N/A</v>
      </c>
      <c r="G172" s="8">
        <v>17.438867438999999</v>
      </c>
      <c r="H172" s="43" t="str">
        <f t="shared" si="27"/>
        <v>N/A</v>
      </c>
      <c r="I172" s="12">
        <v>1.69</v>
      </c>
      <c r="J172" s="12">
        <v>1.1930000000000001</v>
      </c>
      <c r="K172" s="44" t="s">
        <v>732</v>
      </c>
      <c r="L172" s="9" t="str">
        <f t="shared" si="28"/>
        <v>Yes</v>
      </c>
    </row>
    <row r="173" spans="1:12" x14ac:dyDescent="0.2">
      <c r="A173" s="45" t="s">
        <v>466</v>
      </c>
      <c r="B173" s="34" t="s">
        <v>217</v>
      </c>
      <c r="C173" s="8">
        <v>23.855506667</v>
      </c>
      <c r="D173" s="43" t="str">
        <f t="shared" si="25"/>
        <v>N/A</v>
      </c>
      <c r="E173" s="8">
        <v>24.221057814000002</v>
      </c>
      <c r="F173" s="43" t="str">
        <f t="shared" si="26"/>
        <v>N/A</v>
      </c>
      <c r="G173" s="8">
        <v>25.165023961999999</v>
      </c>
      <c r="H173" s="43" t="str">
        <f t="shared" si="27"/>
        <v>N/A</v>
      </c>
      <c r="I173" s="12">
        <v>1.532</v>
      </c>
      <c r="J173" s="12">
        <v>3.8969999999999998</v>
      </c>
      <c r="K173" s="44" t="s">
        <v>732</v>
      </c>
      <c r="L173" s="9" t="str">
        <f t="shared" si="28"/>
        <v>Yes</v>
      </c>
    </row>
    <row r="174" spans="1:12" x14ac:dyDescent="0.2">
      <c r="A174" s="2" t="s">
        <v>467</v>
      </c>
      <c r="B174" s="34" t="s">
        <v>217</v>
      </c>
      <c r="C174" s="8">
        <v>4.9479877476</v>
      </c>
      <c r="D174" s="43" t="str">
        <f t="shared" si="25"/>
        <v>N/A</v>
      </c>
      <c r="E174" s="8">
        <v>4.4806677691000001</v>
      </c>
      <c r="F174" s="43" t="str">
        <f t="shared" si="26"/>
        <v>N/A</v>
      </c>
      <c r="G174" s="8">
        <v>4.6600971973999998</v>
      </c>
      <c r="H174" s="43" t="str">
        <f t="shared" si="27"/>
        <v>N/A</v>
      </c>
      <c r="I174" s="12">
        <v>-9.44</v>
      </c>
      <c r="J174" s="12">
        <v>4.0049999999999999</v>
      </c>
      <c r="K174" s="44" t="s">
        <v>732</v>
      </c>
      <c r="L174" s="9" t="str">
        <f t="shared" si="28"/>
        <v>Yes</v>
      </c>
    </row>
    <row r="175" spans="1:12" x14ac:dyDescent="0.2">
      <c r="A175" s="2" t="s">
        <v>468</v>
      </c>
      <c r="B175" s="34" t="s">
        <v>217</v>
      </c>
      <c r="C175" s="8">
        <v>12.49243433</v>
      </c>
      <c r="D175" s="43" t="str">
        <f t="shared" si="25"/>
        <v>N/A</v>
      </c>
      <c r="E175" s="8">
        <v>19.507858902999999</v>
      </c>
      <c r="F175" s="43" t="str">
        <f t="shared" si="26"/>
        <v>N/A</v>
      </c>
      <c r="G175" s="8">
        <v>16.972602206000001</v>
      </c>
      <c r="H175" s="43" t="str">
        <f t="shared" si="27"/>
        <v>N/A</v>
      </c>
      <c r="I175" s="12">
        <v>56.16</v>
      </c>
      <c r="J175" s="12">
        <v>-13</v>
      </c>
      <c r="K175" s="44" t="s">
        <v>732</v>
      </c>
      <c r="L175" s="9" t="str">
        <f t="shared" si="28"/>
        <v>Yes</v>
      </c>
    </row>
    <row r="176" spans="1:12" x14ac:dyDescent="0.2">
      <c r="A176" s="2" t="s">
        <v>1365</v>
      </c>
      <c r="B176" s="34" t="s">
        <v>217</v>
      </c>
      <c r="C176" s="8">
        <v>3.0745018339999999</v>
      </c>
      <c r="D176" s="43" t="str">
        <f t="shared" si="25"/>
        <v>N/A</v>
      </c>
      <c r="E176" s="8">
        <v>3.6325228233</v>
      </c>
      <c r="F176" s="43" t="str">
        <f t="shared" si="26"/>
        <v>N/A</v>
      </c>
      <c r="G176" s="8">
        <v>3.5609457807</v>
      </c>
      <c r="H176" s="43" t="str">
        <f t="shared" si="27"/>
        <v>N/A</v>
      </c>
      <c r="I176" s="12">
        <v>18.149999999999999</v>
      </c>
      <c r="J176" s="12">
        <v>-1.97</v>
      </c>
      <c r="K176" s="44" t="s">
        <v>732</v>
      </c>
      <c r="L176" s="9" t="str">
        <f t="shared" si="28"/>
        <v>Yes</v>
      </c>
    </row>
    <row r="177" spans="1:12" x14ac:dyDescent="0.2">
      <c r="A177" s="2" t="s">
        <v>1366</v>
      </c>
      <c r="B177" s="34" t="s">
        <v>217</v>
      </c>
      <c r="C177" s="8">
        <v>15.441176471</v>
      </c>
      <c r="D177" s="43" t="str">
        <f t="shared" si="25"/>
        <v>N/A</v>
      </c>
      <c r="E177" s="8">
        <v>16.021541568</v>
      </c>
      <c r="F177" s="43" t="str">
        <f t="shared" si="26"/>
        <v>N/A</v>
      </c>
      <c r="G177" s="8">
        <v>14.478764479000001</v>
      </c>
      <c r="H177" s="43" t="str">
        <f t="shared" si="27"/>
        <v>N/A</v>
      </c>
      <c r="I177" s="12">
        <v>3.7589999999999999</v>
      </c>
      <c r="J177" s="12">
        <v>-9.6300000000000008</v>
      </c>
      <c r="K177" s="44" t="s">
        <v>732</v>
      </c>
      <c r="L177" s="9" t="str">
        <f t="shared" si="28"/>
        <v>Yes</v>
      </c>
    </row>
    <row r="178" spans="1:12" x14ac:dyDescent="0.2">
      <c r="A178" s="2" t="s">
        <v>1367</v>
      </c>
      <c r="B178" s="34" t="s">
        <v>217</v>
      </c>
      <c r="C178" s="8">
        <v>6.8283343968999999</v>
      </c>
      <c r="D178" s="43" t="str">
        <f t="shared" si="25"/>
        <v>N/A</v>
      </c>
      <c r="E178" s="8">
        <v>7.0087213391000001</v>
      </c>
      <c r="F178" s="43" t="str">
        <f t="shared" si="26"/>
        <v>N/A</v>
      </c>
      <c r="G178" s="8">
        <v>6.5662959278999997</v>
      </c>
      <c r="H178" s="43" t="str">
        <f t="shared" si="27"/>
        <v>N/A</v>
      </c>
      <c r="I178" s="12">
        <v>2.6419999999999999</v>
      </c>
      <c r="J178" s="12">
        <v>-6.31</v>
      </c>
      <c r="K178" s="44" t="s">
        <v>732</v>
      </c>
      <c r="L178" s="9" t="str">
        <f t="shared" si="28"/>
        <v>Yes</v>
      </c>
    </row>
    <row r="179" spans="1:12" x14ac:dyDescent="0.2">
      <c r="A179" s="2" t="s">
        <v>1368</v>
      </c>
      <c r="B179" s="34" t="s">
        <v>217</v>
      </c>
      <c r="C179" s="8">
        <v>0.67934370550000001</v>
      </c>
      <c r="D179" s="43" t="str">
        <f t="shared" si="25"/>
        <v>N/A</v>
      </c>
      <c r="E179" s="8">
        <v>0.88786518619999999</v>
      </c>
      <c r="F179" s="43" t="str">
        <f t="shared" si="26"/>
        <v>N/A</v>
      </c>
      <c r="G179" s="8">
        <v>0.82598590059999999</v>
      </c>
      <c r="H179" s="43" t="str">
        <f t="shared" si="27"/>
        <v>N/A</v>
      </c>
      <c r="I179" s="12">
        <v>30.69</v>
      </c>
      <c r="J179" s="12">
        <v>-6.97</v>
      </c>
      <c r="K179" s="44" t="s">
        <v>732</v>
      </c>
      <c r="L179" s="9" t="str">
        <f t="shared" si="28"/>
        <v>Yes</v>
      </c>
    </row>
    <row r="180" spans="1:12" x14ac:dyDescent="0.2">
      <c r="A180" s="2" t="s">
        <v>1369</v>
      </c>
      <c r="B180" s="34" t="s">
        <v>217</v>
      </c>
      <c r="C180" s="8">
        <v>2.1183876000000001E-2</v>
      </c>
      <c r="D180" s="43" t="str">
        <f t="shared" si="25"/>
        <v>N/A</v>
      </c>
      <c r="E180" s="8">
        <v>2.0202836500000002E-2</v>
      </c>
      <c r="F180" s="43" t="str">
        <f t="shared" si="26"/>
        <v>N/A</v>
      </c>
      <c r="G180" s="8">
        <v>1.55890721E-2</v>
      </c>
      <c r="H180" s="43" t="str">
        <f t="shared" si="27"/>
        <v>N/A</v>
      </c>
      <c r="I180" s="12">
        <v>-4.63</v>
      </c>
      <c r="J180" s="12">
        <v>-22.8</v>
      </c>
      <c r="K180" s="44" t="s">
        <v>732</v>
      </c>
      <c r="L180" s="9" t="str">
        <f t="shared" si="28"/>
        <v>Yes</v>
      </c>
    </row>
    <row r="181" spans="1:12" x14ac:dyDescent="0.2">
      <c r="A181" s="2" t="s">
        <v>86</v>
      </c>
      <c r="B181" s="34" t="s">
        <v>217</v>
      </c>
      <c r="C181" s="8">
        <v>1.1285771866000001</v>
      </c>
      <c r="D181" s="43" t="str">
        <f t="shared" si="25"/>
        <v>N/A</v>
      </c>
      <c r="E181" s="8">
        <v>2.7246848311999998</v>
      </c>
      <c r="F181" s="43" t="str">
        <f t="shared" si="26"/>
        <v>N/A</v>
      </c>
      <c r="G181" s="8">
        <v>2.2133180691000001</v>
      </c>
      <c r="H181" s="43" t="str">
        <f t="shared" si="27"/>
        <v>N/A</v>
      </c>
      <c r="I181" s="12">
        <v>141.4</v>
      </c>
      <c r="J181" s="12">
        <v>-18.8</v>
      </c>
      <c r="K181" s="44" t="s">
        <v>732</v>
      </c>
      <c r="L181" s="9" t="str">
        <f t="shared" si="28"/>
        <v>Yes</v>
      </c>
    </row>
    <row r="182" spans="1:12" x14ac:dyDescent="0.2">
      <c r="A182" s="2" t="s">
        <v>87</v>
      </c>
      <c r="B182" s="34" t="s">
        <v>217</v>
      </c>
      <c r="C182" s="8">
        <v>44.365891742000002</v>
      </c>
      <c r="D182" s="43" t="str">
        <f t="shared" si="25"/>
        <v>N/A</v>
      </c>
      <c r="E182" s="8">
        <v>54.904422844000003</v>
      </c>
      <c r="F182" s="43" t="str">
        <f t="shared" si="26"/>
        <v>N/A</v>
      </c>
      <c r="G182" s="8">
        <v>55.915205870000001</v>
      </c>
      <c r="H182" s="43" t="str">
        <f t="shared" si="27"/>
        <v>N/A</v>
      </c>
      <c r="I182" s="12">
        <v>23.75</v>
      </c>
      <c r="J182" s="12">
        <v>1.841</v>
      </c>
      <c r="K182" s="44" t="s">
        <v>732</v>
      </c>
      <c r="L182" s="9" t="str">
        <f t="shared" si="28"/>
        <v>Yes</v>
      </c>
    </row>
    <row r="183" spans="1:12" x14ac:dyDescent="0.2">
      <c r="A183" s="2" t="s">
        <v>469</v>
      </c>
      <c r="B183" s="34" t="s">
        <v>217</v>
      </c>
      <c r="C183" s="8">
        <v>61.309523810000002</v>
      </c>
      <c r="D183" s="43" t="str">
        <f t="shared" si="25"/>
        <v>N/A</v>
      </c>
      <c r="E183" s="8">
        <v>63.816896667999998</v>
      </c>
      <c r="F183" s="43" t="str">
        <f t="shared" si="26"/>
        <v>N/A</v>
      </c>
      <c r="G183" s="8">
        <v>64.929214928999997</v>
      </c>
      <c r="H183" s="43" t="str">
        <f t="shared" si="27"/>
        <v>N/A</v>
      </c>
      <c r="I183" s="12">
        <v>4.09</v>
      </c>
      <c r="J183" s="12">
        <v>1.7430000000000001</v>
      </c>
      <c r="K183" s="44" t="s">
        <v>732</v>
      </c>
      <c r="L183" s="9" t="str">
        <f t="shared" si="28"/>
        <v>Yes</v>
      </c>
    </row>
    <row r="184" spans="1:12" x14ac:dyDescent="0.2">
      <c r="A184" s="2" t="s">
        <v>470</v>
      </c>
      <c r="B184" s="34" t="s">
        <v>217</v>
      </c>
      <c r="C184" s="8">
        <v>80.593154872</v>
      </c>
      <c r="D184" s="43" t="str">
        <f t="shared" si="25"/>
        <v>N/A</v>
      </c>
      <c r="E184" s="8">
        <v>86.299057532999996</v>
      </c>
      <c r="F184" s="43" t="str">
        <f t="shared" si="26"/>
        <v>N/A</v>
      </c>
      <c r="G184" s="8">
        <v>85.318142085999995</v>
      </c>
      <c r="H184" s="43" t="str">
        <f t="shared" si="27"/>
        <v>N/A</v>
      </c>
      <c r="I184" s="12">
        <v>7.08</v>
      </c>
      <c r="J184" s="12">
        <v>-1.1399999999999999</v>
      </c>
      <c r="K184" s="44" t="s">
        <v>732</v>
      </c>
      <c r="L184" s="9" t="str">
        <f t="shared" si="28"/>
        <v>Yes</v>
      </c>
    </row>
    <row r="185" spans="1:12" x14ac:dyDescent="0.2">
      <c r="A185" s="2" t="s">
        <v>471</v>
      </c>
      <c r="B185" s="34" t="s">
        <v>217</v>
      </c>
      <c r="C185" s="8">
        <v>28.362599703000001</v>
      </c>
      <c r="D185" s="43" t="str">
        <f t="shared" si="25"/>
        <v>N/A</v>
      </c>
      <c r="E185" s="8">
        <v>40.308291990999997</v>
      </c>
      <c r="F185" s="43" t="str">
        <f t="shared" si="26"/>
        <v>N/A</v>
      </c>
      <c r="G185" s="8">
        <v>39.760656179000001</v>
      </c>
      <c r="H185" s="43" t="str">
        <f t="shared" si="27"/>
        <v>N/A</v>
      </c>
      <c r="I185" s="12">
        <v>42.12</v>
      </c>
      <c r="J185" s="12">
        <v>-1.36</v>
      </c>
      <c r="K185" s="44" t="s">
        <v>732</v>
      </c>
      <c r="L185" s="9" t="str">
        <f t="shared" si="28"/>
        <v>Yes</v>
      </c>
    </row>
    <row r="186" spans="1:12" x14ac:dyDescent="0.2">
      <c r="A186" s="2" t="s">
        <v>472</v>
      </c>
      <c r="B186" s="34" t="s">
        <v>217</v>
      </c>
      <c r="C186" s="8">
        <v>9.5569543638999992</v>
      </c>
      <c r="D186" s="43" t="str">
        <f t="shared" si="25"/>
        <v>N/A</v>
      </c>
      <c r="E186" s="8">
        <v>11.648955513000001</v>
      </c>
      <c r="F186" s="43" t="str">
        <f t="shared" si="26"/>
        <v>N/A</v>
      </c>
      <c r="G186" s="8">
        <v>11.563194201</v>
      </c>
      <c r="H186" s="43" t="str">
        <f t="shared" si="27"/>
        <v>N/A</v>
      </c>
      <c r="I186" s="12">
        <v>21.89</v>
      </c>
      <c r="J186" s="12">
        <v>-0.73599999999999999</v>
      </c>
      <c r="K186" s="44" t="s">
        <v>732</v>
      </c>
      <c r="L186" s="9" t="str">
        <f t="shared" si="28"/>
        <v>Yes</v>
      </c>
    </row>
    <row r="187" spans="1:12" x14ac:dyDescent="0.2">
      <c r="A187" s="2" t="s">
        <v>116</v>
      </c>
      <c r="B187" s="34" t="s">
        <v>217</v>
      </c>
      <c r="C187" s="8">
        <v>60.984435412000003</v>
      </c>
      <c r="D187" s="43" t="str">
        <f t="shared" si="25"/>
        <v>N/A</v>
      </c>
      <c r="E187" s="8">
        <v>72.381599550999994</v>
      </c>
      <c r="F187" s="43" t="str">
        <f t="shared" si="26"/>
        <v>N/A</v>
      </c>
      <c r="G187" s="8">
        <v>73.269465960000005</v>
      </c>
      <c r="H187" s="43" t="str">
        <f t="shared" si="27"/>
        <v>N/A</v>
      </c>
      <c r="I187" s="12">
        <v>18.690000000000001</v>
      </c>
      <c r="J187" s="12">
        <v>1.2270000000000001</v>
      </c>
      <c r="K187" s="44" t="s">
        <v>732</v>
      </c>
      <c r="L187" s="9" t="str">
        <f t="shared" si="28"/>
        <v>Yes</v>
      </c>
    </row>
    <row r="188" spans="1:12" x14ac:dyDescent="0.2">
      <c r="A188" s="2" t="s">
        <v>473</v>
      </c>
      <c r="B188" s="34" t="s">
        <v>217</v>
      </c>
      <c r="C188" s="8">
        <v>72.759103640999996</v>
      </c>
      <c r="D188" s="43" t="str">
        <f t="shared" si="25"/>
        <v>N/A</v>
      </c>
      <c r="E188" s="8">
        <v>74.015483001999996</v>
      </c>
      <c r="F188" s="43" t="str">
        <f t="shared" si="26"/>
        <v>N/A</v>
      </c>
      <c r="G188" s="8">
        <v>76.608751608999995</v>
      </c>
      <c r="H188" s="43" t="str">
        <f t="shared" si="27"/>
        <v>N/A</v>
      </c>
      <c r="I188" s="12">
        <v>1.7270000000000001</v>
      </c>
      <c r="J188" s="12">
        <v>3.504</v>
      </c>
      <c r="K188" s="44" t="s">
        <v>732</v>
      </c>
      <c r="L188" s="9" t="str">
        <f t="shared" si="28"/>
        <v>Yes</v>
      </c>
    </row>
    <row r="189" spans="1:12" x14ac:dyDescent="0.2">
      <c r="A189" s="2" t="s">
        <v>474</v>
      </c>
      <c r="B189" s="34" t="s">
        <v>217</v>
      </c>
      <c r="C189" s="8">
        <v>89.952305780000003</v>
      </c>
      <c r="D189" s="43" t="str">
        <f t="shared" si="25"/>
        <v>N/A</v>
      </c>
      <c r="E189" s="8">
        <v>94.148262766000002</v>
      </c>
      <c r="F189" s="43" t="str">
        <f t="shared" si="26"/>
        <v>N/A</v>
      </c>
      <c r="G189" s="8">
        <v>94.072700968000007</v>
      </c>
      <c r="H189" s="43" t="str">
        <f t="shared" si="27"/>
        <v>N/A</v>
      </c>
      <c r="I189" s="12">
        <v>4.665</v>
      </c>
      <c r="J189" s="12">
        <v>-0.08</v>
      </c>
      <c r="K189" s="44" t="s">
        <v>732</v>
      </c>
      <c r="L189" s="9" t="str">
        <f t="shared" si="28"/>
        <v>Yes</v>
      </c>
    </row>
    <row r="190" spans="1:12" x14ac:dyDescent="0.2">
      <c r="A190" s="2" t="s">
        <v>475</v>
      </c>
      <c r="B190" s="34" t="s">
        <v>217</v>
      </c>
      <c r="C190" s="8">
        <v>44.261971916</v>
      </c>
      <c r="D190" s="43" t="str">
        <f t="shared" si="25"/>
        <v>N/A</v>
      </c>
      <c r="E190" s="8">
        <v>60.103157729000003</v>
      </c>
      <c r="F190" s="43" t="str">
        <f t="shared" si="26"/>
        <v>N/A</v>
      </c>
      <c r="G190" s="8">
        <v>59.252002535999999</v>
      </c>
      <c r="H190" s="43" t="str">
        <f t="shared" si="27"/>
        <v>N/A</v>
      </c>
      <c r="I190" s="12">
        <v>35.79</v>
      </c>
      <c r="J190" s="12">
        <v>-1.42</v>
      </c>
      <c r="K190" s="44" t="s">
        <v>732</v>
      </c>
      <c r="L190" s="9" t="str">
        <f t="shared" si="28"/>
        <v>Yes</v>
      </c>
    </row>
    <row r="191" spans="1:12" x14ac:dyDescent="0.2">
      <c r="A191" s="2" t="s">
        <v>476</v>
      </c>
      <c r="B191" s="34" t="s">
        <v>217</v>
      </c>
      <c r="C191" s="8">
        <v>41.139087277999998</v>
      </c>
      <c r="D191" s="43" t="str">
        <f t="shared" si="25"/>
        <v>N/A</v>
      </c>
      <c r="E191" s="8">
        <v>47.367570407000002</v>
      </c>
      <c r="F191" s="43" t="str">
        <f t="shared" si="26"/>
        <v>N/A</v>
      </c>
      <c r="G191" s="8">
        <v>47.507697104000002</v>
      </c>
      <c r="H191" s="43" t="str">
        <f t="shared" si="27"/>
        <v>N/A</v>
      </c>
      <c r="I191" s="12">
        <v>15.14</v>
      </c>
      <c r="J191" s="12">
        <v>0.29580000000000001</v>
      </c>
      <c r="K191" s="44" t="s">
        <v>732</v>
      </c>
      <c r="L191" s="9" t="str">
        <f t="shared" si="28"/>
        <v>Yes</v>
      </c>
    </row>
    <row r="192" spans="1:12" x14ac:dyDescent="0.2">
      <c r="A192" s="2" t="s">
        <v>1370</v>
      </c>
      <c r="B192" s="34" t="s">
        <v>217</v>
      </c>
      <c r="C192" s="35">
        <v>10.226630435000001</v>
      </c>
      <c r="D192" s="43" t="str">
        <f t="shared" si="25"/>
        <v>N/A</v>
      </c>
      <c r="E192" s="35">
        <v>9.9475012855999996</v>
      </c>
      <c r="F192" s="43" t="str">
        <f t="shared" si="26"/>
        <v>N/A</v>
      </c>
      <c r="G192" s="35">
        <v>10.008284418000001</v>
      </c>
      <c r="H192" s="43" t="str">
        <f t="shared" si="27"/>
        <v>N/A</v>
      </c>
      <c r="I192" s="12">
        <v>-2.73</v>
      </c>
      <c r="J192" s="12">
        <v>0.61099999999999999</v>
      </c>
      <c r="K192" s="44" t="s">
        <v>732</v>
      </c>
      <c r="L192" s="9" t="str">
        <f t="shared" si="28"/>
        <v>Yes</v>
      </c>
    </row>
    <row r="193" spans="1:12" x14ac:dyDescent="0.2">
      <c r="A193" s="2" t="s">
        <v>1371</v>
      </c>
      <c r="B193" s="34" t="s">
        <v>217</v>
      </c>
      <c r="C193" s="35">
        <v>11.917355371999999</v>
      </c>
      <c r="D193" s="43" t="str">
        <f t="shared" si="25"/>
        <v>N/A</v>
      </c>
      <c r="E193" s="35">
        <v>11.248046875</v>
      </c>
      <c r="F193" s="43" t="str">
        <f t="shared" si="26"/>
        <v>N/A</v>
      </c>
      <c r="G193" s="35">
        <v>11.459409594</v>
      </c>
      <c r="H193" s="43" t="str">
        <f t="shared" si="27"/>
        <v>N/A</v>
      </c>
      <c r="I193" s="12">
        <v>-5.62</v>
      </c>
      <c r="J193" s="12">
        <v>1.879</v>
      </c>
      <c r="K193" s="44" t="s">
        <v>732</v>
      </c>
      <c r="L193" s="9" t="str">
        <f t="shared" si="28"/>
        <v>Yes</v>
      </c>
    </row>
    <row r="194" spans="1:12" x14ac:dyDescent="0.2">
      <c r="A194" s="2" t="s">
        <v>1372</v>
      </c>
      <c r="B194" s="34" t="s">
        <v>217</v>
      </c>
      <c r="C194" s="35">
        <v>13.080887012</v>
      </c>
      <c r="D194" s="43" t="str">
        <f t="shared" si="25"/>
        <v>N/A</v>
      </c>
      <c r="E194" s="35">
        <v>12.994337568000001</v>
      </c>
      <c r="F194" s="43" t="str">
        <f t="shared" si="26"/>
        <v>N/A</v>
      </c>
      <c r="G194" s="35">
        <v>12.489340041</v>
      </c>
      <c r="H194" s="43" t="str">
        <f t="shared" si="27"/>
        <v>N/A</v>
      </c>
      <c r="I194" s="12">
        <v>-0.66200000000000003</v>
      </c>
      <c r="J194" s="12">
        <v>-3.89</v>
      </c>
      <c r="K194" s="44" t="s">
        <v>732</v>
      </c>
      <c r="L194" s="9" t="str">
        <f t="shared" si="28"/>
        <v>Yes</v>
      </c>
    </row>
    <row r="195" spans="1:12" x14ac:dyDescent="0.2">
      <c r="A195" s="2" t="s">
        <v>1373</v>
      </c>
      <c r="B195" s="34" t="s">
        <v>217</v>
      </c>
      <c r="C195" s="35">
        <v>6.9362549801000002</v>
      </c>
      <c r="D195" s="43" t="str">
        <f t="shared" si="25"/>
        <v>N/A</v>
      </c>
      <c r="E195" s="35">
        <v>6.2385764499</v>
      </c>
      <c r="F195" s="43" t="str">
        <f t="shared" si="26"/>
        <v>N/A</v>
      </c>
      <c r="G195" s="35">
        <v>5.6982687552</v>
      </c>
      <c r="H195" s="43" t="str">
        <f t="shared" si="27"/>
        <v>N/A</v>
      </c>
      <c r="I195" s="12">
        <v>-10.1</v>
      </c>
      <c r="J195" s="12">
        <v>-8.66</v>
      </c>
      <c r="K195" s="44" t="s">
        <v>732</v>
      </c>
      <c r="L195" s="9" t="str">
        <f t="shared" si="28"/>
        <v>Yes</v>
      </c>
    </row>
    <row r="196" spans="1:12" x14ac:dyDescent="0.2">
      <c r="A196" s="2" t="s">
        <v>1374</v>
      </c>
      <c r="B196" s="34" t="s">
        <v>217</v>
      </c>
      <c r="C196" s="35">
        <v>2.8074127906999999</v>
      </c>
      <c r="D196" s="43" t="str">
        <f t="shared" si="25"/>
        <v>N/A</v>
      </c>
      <c r="E196" s="35">
        <v>2.8649544324999998</v>
      </c>
      <c r="F196" s="43" t="str">
        <f t="shared" si="26"/>
        <v>N/A</v>
      </c>
      <c r="G196" s="35">
        <v>2.7157290471</v>
      </c>
      <c r="H196" s="43" t="str">
        <f t="shared" si="27"/>
        <v>N/A</v>
      </c>
      <c r="I196" s="12">
        <v>2.0499999999999998</v>
      </c>
      <c r="J196" s="12">
        <v>-5.21</v>
      </c>
      <c r="K196" s="44" t="s">
        <v>732</v>
      </c>
      <c r="L196" s="9" t="str">
        <f t="shared" si="28"/>
        <v>Yes</v>
      </c>
    </row>
    <row r="197" spans="1:12" x14ac:dyDescent="0.2">
      <c r="A197" s="2" t="s">
        <v>1375</v>
      </c>
      <c r="B197" s="34" t="s">
        <v>217</v>
      </c>
      <c r="C197" s="35">
        <v>215.65840387</v>
      </c>
      <c r="D197" s="43" t="str">
        <f t="shared" si="25"/>
        <v>N/A</v>
      </c>
      <c r="E197" s="35">
        <v>215.55815372000001</v>
      </c>
      <c r="F197" s="43" t="str">
        <f t="shared" si="26"/>
        <v>N/A</v>
      </c>
      <c r="G197" s="35">
        <v>206.24232017</v>
      </c>
      <c r="H197" s="43" t="str">
        <f t="shared" si="27"/>
        <v>N/A</v>
      </c>
      <c r="I197" s="12">
        <v>-4.5999999999999999E-2</v>
      </c>
      <c r="J197" s="12">
        <v>-4.32</v>
      </c>
      <c r="K197" s="44" t="s">
        <v>732</v>
      </c>
      <c r="L197" s="9" t="str">
        <f t="shared" si="28"/>
        <v>Yes</v>
      </c>
    </row>
    <row r="198" spans="1:12" x14ac:dyDescent="0.2">
      <c r="A198" s="2" t="s">
        <v>1376</v>
      </c>
      <c r="B198" s="34" t="s">
        <v>217</v>
      </c>
      <c r="C198" s="35">
        <v>250.02494331</v>
      </c>
      <c r="D198" s="43" t="str">
        <f t="shared" si="25"/>
        <v>N/A</v>
      </c>
      <c r="E198" s="35">
        <v>240.91806722999999</v>
      </c>
      <c r="F198" s="43" t="str">
        <f t="shared" si="26"/>
        <v>N/A</v>
      </c>
      <c r="G198" s="35">
        <v>247.49111110999999</v>
      </c>
      <c r="H198" s="43" t="str">
        <f t="shared" si="27"/>
        <v>N/A</v>
      </c>
      <c r="I198" s="12">
        <v>-3.64</v>
      </c>
      <c r="J198" s="12">
        <v>2.7280000000000002</v>
      </c>
      <c r="K198" s="44" t="s">
        <v>732</v>
      </c>
      <c r="L198" s="9" t="str">
        <f t="shared" si="28"/>
        <v>Yes</v>
      </c>
    </row>
    <row r="199" spans="1:12" x14ac:dyDescent="0.2">
      <c r="A199" s="2" t="s">
        <v>1377</v>
      </c>
      <c r="B199" s="34" t="s">
        <v>217</v>
      </c>
      <c r="C199" s="35">
        <v>225.21495327</v>
      </c>
      <c r="D199" s="43" t="str">
        <f t="shared" si="25"/>
        <v>N/A</v>
      </c>
      <c r="E199" s="35">
        <v>227.90817863000001</v>
      </c>
      <c r="F199" s="43" t="str">
        <f t="shared" si="26"/>
        <v>N/A</v>
      </c>
      <c r="G199" s="35">
        <v>215.71999081999999</v>
      </c>
      <c r="H199" s="43" t="str">
        <f t="shared" si="27"/>
        <v>N/A</v>
      </c>
      <c r="I199" s="12">
        <v>1.196</v>
      </c>
      <c r="J199" s="12">
        <v>-5.35</v>
      </c>
      <c r="K199" s="44" t="s">
        <v>732</v>
      </c>
      <c r="L199" s="9" t="str">
        <f t="shared" si="28"/>
        <v>Yes</v>
      </c>
    </row>
    <row r="200" spans="1:12" x14ac:dyDescent="0.2">
      <c r="A200" s="2" t="s">
        <v>1378</v>
      </c>
      <c r="B200" s="34" t="s">
        <v>217</v>
      </c>
      <c r="C200" s="35">
        <v>98.252232143000001</v>
      </c>
      <c r="D200" s="43" t="str">
        <f t="shared" si="25"/>
        <v>N/A</v>
      </c>
      <c r="E200" s="35">
        <v>81.470066519</v>
      </c>
      <c r="F200" s="43" t="str">
        <f t="shared" si="26"/>
        <v>N/A</v>
      </c>
      <c r="G200" s="35">
        <v>68.644186047000005</v>
      </c>
      <c r="H200" s="43" t="str">
        <f t="shared" si="27"/>
        <v>N/A</v>
      </c>
      <c r="I200" s="12">
        <v>-17.100000000000001</v>
      </c>
      <c r="J200" s="12">
        <v>-15.7</v>
      </c>
      <c r="K200" s="44" t="s">
        <v>732</v>
      </c>
      <c r="L200" s="9" t="str">
        <f t="shared" si="28"/>
        <v>Yes</v>
      </c>
    </row>
    <row r="201" spans="1:12" x14ac:dyDescent="0.2">
      <c r="A201" s="2" t="s">
        <v>1379</v>
      </c>
      <c r="B201" s="34" t="s">
        <v>217</v>
      </c>
      <c r="C201" s="35">
        <v>13.571428571</v>
      </c>
      <c r="D201" s="43" t="str">
        <f t="shared" si="25"/>
        <v>N/A</v>
      </c>
      <c r="E201" s="35">
        <v>50.6</v>
      </c>
      <c r="F201" s="43" t="str">
        <f t="shared" si="26"/>
        <v>N/A</v>
      </c>
      <c r="G201" s="35">
        <v>34</v>
      </c>
      <c r="H201" s="43" t="str">
        <f t="shared" si="27"/>
        <v>N/A</v>
      </c>
      <c r="I201" s="12">
        <v>272.8</v>
      </c>
      <c r="J201" s="12">
        <v>-32.799999999999997</v>
      </c>
      <c r="K201" s="44" t="s">
        <v>732</v>
      </c>
      <c r="L201" s="9" t="str">
        <f t="shared" si="28"/>
        <v>No</v>
      </c>
    </row>
    <row r="202" spans="1:12" x14ac:dyDescent="0.2">
      <c r="A202" s="2" t="s">
        <v>28</v>
      </c>
      <c r="B202" s="34" t="s">
        <v>217</v>
      </c>
      <c r="C202" s="8">
        <v>2.5682809557000001</v>
      </c>
      <c r="D202" s="43" t="str">
        <f t="shared" si="25"/>
        <v>N/A</v>
      </c>
      <c r="E202" s="8">
        <v>3.6923508730000001</v>
      </c>
      <c r="F202" s="43" t="str">
        <f t="shared" si="26"/>
        <v>N/A</v>
      </c>
      <c r="G202" s="8">
        <v>3.0343796712</v>
      </c>
      <c r="H202" s="43" t="str">
        <f t="shared" si="27"/>
        <v>N/A</v>
      </c>
      <c r="I202" s="12">
        <v>43.77</v>
      </c>
      <c r="J202" s="12">
        <v>-17.8</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133.30000000000001</v>
      </c>
      <c r="J203" s="12">
        <v>-28.6</v>
      </c>
      <c r="K203" s="14" t="s">
        <v>217</v>
      </c>
      <c r="L203" s="9" t="str">
        <f t="shared" ref="L203:L213" si="32">IF(J203="Div by 0", "N/A", IF(K203="N/A","N/A", IF(J203&gt;VALUE(MID(K203,1,2)), "No", IF(J203&lt;-1*VALUE(MID(K203,1,2)), "No", "Yes"))))</f>
        <v>N/A</v>
      </c>
    </row>
    <row r="204" spans="1:12" x14ac:dyDescent="0.2">
      <c r="A204" s="2" t="s">
        <v>124</v>
      </c>
      <c r="B204" s="34" t="s">
        <v>217</v>
      </c>
      <c r="C204" s="35">
        <v>19</v>
      </c>
      <c r="D204" s="43" t="str">
        <f t="shared" si="29"/>
        <v>N/A</v>
      </c>
      <c r="E204" s="35">
        <v>34</v>
      </c>
      <c r="F204" s="43" t="str">
        <f t="shared" si="30"/>
        <v>N/A</v>
      </c>
      <c r="G204" s="35">
        <v>24</v>
      </c>
      <c r="H204" s="43" t="str">
        <f t="shared" si="31"/>
        <v>N/A</v>
      </c>
      <c r="I204" s="12">
        <v>78.95</v>
      </c>
      <c r="J204" s="12">
        <v>-29.4</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100</v>
      </c>
      <c r="J205" s="12">
        <v>-50</v>
      </c>
      <c r="K205" s="14" t="s">
        <v>217</v>
      </c>
      <c r="L205" s="9" t="str">
        <f t="shared" si="32"/>
        <v>N/A</v>
      </c>
    </row>
    <row r="206" spans="1:12" ht="25.5" x14ac:dyDescent="0.2">
      <c r="A206" s="2" t="s">
        <v>1380</v>
      </c>
      <c r="B206" s="34" t="s">
        <v>217</v>
      </c>
      <c r="C206" s="35">
        <v>21</v>
      </c>
      <c r="D206" s="43" t="str">
        <f t="shared" si="29"/>
        <v>N/A</v>
      </c>
      <c r="E206" s="35">
        <v>33</v>
      </c>
      <c r="F206" s="43" t="str">
        <f t="shared" si="30"/>
        <v>N/A</v>
      </c>
      <c r="G206" s="35">
        <v>28</v>
      </c>
      <c r="H206" s="43" t="str">
        <f t="shared" si="31"/>
        <v>N/A</v>
      </c>
      <c r="I206" s="12">
        <v>57.14</v>
      </c>
      <c r="J206" s="12">
        <v>-15.2</v>
      </c>
      <c r="K206" s="14" t="s">
        <v>217</v>
      </c>
      <c r="L206" s="9" t="str">
        <f t="shared" si="32"/>
        <v>N/A</v>
      </c>
    </row>
    <row r="207" spans="1:12" x14ac:dyDescent="0.2">
      <c r="A207" s="2" t="s">
        <v>1628</v>
      </c>
      <c r="B207" s="34" t="s">
        <v>217</v>
      </c>
      <c r="C207" s="35">
        <v>34</v>
      </c>
      <c r="D207" s="43" t="str">
        <f t="shared" si="29"/>
        <v>N/A</v>
      </c>
      <c r="E207" s="35">
        <v>43</v>
      </c>
      <c r="F207" s="43" t="str">
        <f t="shared" si="30"/>
        <v>N/A</v>
      </c>
      <c r="G207" s="35">
        <v>52</v>
      </c>
      <c r="H207" s="43" t="str">
        <f t="shared" si="31"/>
        <v>N/A</v>
      </c>
      <c r="I207" s="12">
        <v>26.47</v>
      </c>
      <c r="J207" s="12">
        <v>20.93</v>
      </c>
      <c r="K207" s="14" t="s">
        <v>217</v>
      </c>
      <c r="L207" s="9" t="str">
        <f t="shared" si="32"/>
        <v>N/A</v>
      </c>
    </row>
    <row r="208" spans="1:12" x14ac:dyDescent="0.2">
      <c r="A208" s="2" t="s">
        <v>1629</v>
      </c>
      <c r="B208" s="34" t="s">
        <v>217</v>
      </c>
      <c r="C208" s="35">
        <v>86</v>
      </c>
      <c r="D208" s="43" t="str">
        <f t="shared" si="29"/>
        <v>N/A</v>
      </c>
      <c r="E208" s="35">
        <v>109</v>
      </c>
      <c r="F208" s="43" t="str">
        <f t="shared" si="30"/>
        <v>N/A</v>
      </c>
      <c r="G208" s="35">
        <v>73</v>
      </c>
      <c r="H208" s="43" t="str">
        <f t="shared" si="31"/>
        <v>N/A</v>
      </c>
      <c r="I208" s="12">
        <v>26.74</v>
      </c>
      <c r="J208" s="12">
        <v>-33</v>
      </c>
      <c r="K208" s="14" t="s">
        <v>217</v>
      </c>
      <c r="L208" s="9" t="str">
        <f t="shared" si="32"/>
        <v>N/A</v>
      </c>
    </row>
    <row r="209" spans="1:12" x14ac:dyDescent="0.2">
      <c r="A209" s="2" t="s">
        <v>125</v>
      </c>
      <c r="B209" s="34" t="s">
        <v>217</v>
      </c>
      <c r="C209" s="46">
        <v>2447530</v>
      </c>
      <c r="D209" s="43" t="str">
        <f t="shared" si="29"/>
        <v>N/A</v>
      </c>
      <c r="E209" s="46">
        <v>2735771</v>
      </c>
      <c r="F209" s="43" t="str">
        <f t="shared" si="30"/>
        <v>N/A</v>
      </c>
      <c r="G209" s="46">
        <v>10480475</v>
      </c>
      <c r="H209" s="43" t="str">
        <f t="shared" si="31"/>
        <v>N/A</v>
      </c>
      <c r="I209" s="12">
        <v>11.78</v>
      </c>
      <c r="J209" s="12">
        <v>283.10000000000002</v>
      </c>
      <c r="K209" s="14" t="s">
        <v>217</v>
      </c>
      <c r="L209" s="9" t="str">
        <f t="shared" si="32"/>
        <v>N/A</v>
      </c>
    </row>
    <row r="210" spans="1:12" x14ac:dyDescent="0.2">
      <c r="A210" s="45" t="s">
        <v>1624</v>
      </c>
      <c r="B210" s="34" t="s">
        <v>217</v>
      </c>
      <c r="C210" s="46">
        <v>766030</v>
      </c>
      <c r="D210" s="43" t="str">
        <f t="shared" si="29"/>
        <v>N/A</v>
      </c>
      <c r="E210" s="46">
        <v>950106</v>
      </c>
      <c r="F210" s="43" t="str">
        <f t="shared" si="30"/>
        <v>N/A</v>
      </c>
      <c r="G210" s="46">
        <v>1722281</v>
      </c>
      <c r="H210" s="43" t="str">
        <f t="shared" si="31"/>
        <v>N/A</v>
      </c>
      <c r="I210" s="12">
        <v>24.03</v>
      </c>
      <c r="J210" s="12">
        <v>81.27</v>
      </c>
      <c r="K210" s="14" t="s">
        <v>217</v>
      </c>
      <c r="L210" s="9" t="str">
        <f t="shared" si="32"/>
        <v>N/A</v>
      </c>
    </row>
    <row r="211" spans="1:12" x14ac:dyDescent="0.2">
      <c r="A211" s="45" t="s">
        <v>1381</v>
      </c>
      <c r="B211" s="34" t="s">
        <v>217</v>
      </c>
      <c r="C211" s="46">
        <v>326266</v>
      </c>
      <c r="D211" s="43" t="str">
        <f t="shared" si="29"/>
        <v>N/A</v>
      </c>
      <c r="E211" s="46">
        <v>321922</v>
      </c>
      <c r="F211" s="43" t="str">
        <f t="shared" si="30"/>
        <v>N/A</v>
      </c>
      <c r="G211" s="46">
        <v>328133</v>
      </c>
      <c r="H211" s="43" t="str">
        <f t="shared" si="31"/>
        <v>N/A</v>
      </c>
      <c r="I211" s="12">
        <v>-1.33</v>
      </c>
      <c r="J211" s="12">
        <v>1.929</v>
      </c>
      <c r="K211" s="14" t="s">
        <v>217</v>
      </c>
      <c r="L211" s="9" t="str">
        <f t="shared" si="32"/>
        <v>N/A</v>
      </c>
    </row>
    <row r="212" spans="1:12" x14ac:dyDescent="0.2">
      <c r="A212" s="45" t="s">
        <v>1618</v>
      </c>
      <c r="B212" s="34" t="s">
        <v>217</v>
      </c>
      <c r="C212" s="46">
        <v>2435895</v>
      </c>
      <c r="D212" s="43" t="str">
        <f t="shared" si="29"/>
        <v>N/A</v>
      </c>
      <c r="E212" s="46">
        <v>2694739</v>
      </c>
      <c r="F212" s="43" t="str">
        <f t="shared" si="30"/>
        <v>N/A</v>
      </c>
      <c r="G212" s="46">
        <v>2318280</v>
      </c>
      <c r="H212" s="43" t="str">
        <f t="shared" si="31"/>
        <v>N/A</v>
      </c>
      <c r="I212" s="12">
        <v>10.63</v>
      </c>
      <c r="J212" s="12">
        <v>-14</v>
      </c>
      <c r="K212" s="14" t="s">
        <v>217</v>
      </c>
      <c r="L212" s="9" t="str">
        <f t="shared" si="32"/>
        <v>N/A</v>
      </c>
    </row>
    <row r="213" spans="1:12" x14ac:dyDescent="0.2">
      <c r="A213" s="45" t="s">
        <v>1619</v>
      </c>
      <c r="B213" s="34" t="s">
        <v>217</v>
      </c>
      <c r="C213" s="46">
        <v>654788</v>
      </c>
      <c r="D213" s="43" t="str">
        <f t="shared" si="29"/>
        <v>N/A</v>
      </c>
      <c r="E213" s="46">
        <v>615046</v>
      </c>
      <c r="F213" s="43" t="str">
        <f t="shared" si="30"/>
        <v>N/A</v>
      </c>
      <c r="G213" s="46">
        <v>7957880</v>
      </c>
      <c r="H213" s="43" t="str">
        <f t="shared" si="31"/>
        <v>N/A</v>
      </c>
      <c r="I213" s="12">
        <v>-6.07</v>
      </c>
      <c r="J213" s="12">
        <v>1194</v>
      </c>
      <c r="K213" s="14" t="s">
        <v>217</v>
      </c>
      <c r="L213" s="9" t="str">
        <f t="shared" si="32"/>
        <v>N/A</v>
      </c>
    </row>
    <row r="214" spans="1:12" ht="25.5" x14ac:dyDescent="0.2">
      <c r="A214" s="2" t="s">
        <v>1382</v>
      </c>
      <c r="B214" s="34" t="s">
        <v>217</v>
      </c>
      <c r="C214" s="46">
        <v>1207154</v>
      </c>
      <c r="D214" s="43" t="str">
        <f t="shared" ref="D214:D228" si="33">IF($B214="N/A","N/A",IF(C214&gt;10,"No",IF(C214&lt;-10,"No","Yes")))</f>
        <v>N/A</v>
      </c>
      <c r="E214" s="46">
        <v>1185242</v>
      </c>
      <c r="F214" s="43" t="str">
        <f t="shared" ref="F214:F228" si="34">IF($B214="N/A","N/A",IF(E214&gt;10,"No",IF(E214&lt;-10,"No","Yes")))</f>
        <v>N/A</v>
      </c>
      <c r="G214" s="46">
        <v>1345109</v>
      </c>
      <c r="H214" s="43" t="str">
        <f t="shared" ref="H214:H228" si="35">IF($B214="N/A","N/A",IF(G214&gt;10,"No",IF(G214&lt;-10,"No","Yes")))</f>
        <v>N/A</v>
      </c>
      <c r="I214" s="12">
        <v>-1.82</v>
      </c>
      <c r="J214" s="12">
        <v>13.49</v>
      </c>
      <c r="K214" s="44" t="s">
        <v>732</v>
      </c>
      <c r="L214" s="9" t="str">
        <f t="shared" ref="L214:L228" si="36">IF(J214="Div by 0", "N/A", IF(K214="N/A","N/A", IF(J214&gt;VALUE(MID(K214,1,2)), "No", IF(J214&lt;-1*VALUE(MID(K214,1,2)), "No", "Yes"))))</f>
        <v>Yes</v>
      </c>
    </row>
    <row r="215" spans="1:12" x14ac:dyDescent="0.2">
      <c r="A215" s="58" t="s">
        <v>649</v>
      </c>
      <c r="B215" s="34" t="s">
        <v>217</v>
      </c>
      <c r="C215" s="35">
        <v>5082</v>
      </c>
      <c r="D215" s="43" t="str">
        <f t="shared" si="33"/>
        <v>N/A</v>
      </c>
      <c r="E215" s="35">
        <v>4986</v>
      </c>
      <c r="F215" s="43" t="str">
        <f t="shared" si="34"/>
        <v>N/A</v>
      </c>
      <c r="G215" s="35">
        <v>5263</v>
      </c>
      <c r="H215" s="43" t="str">
        <f t="shared" si="35"/>
        <v>N/A</v>
      </c>
      <c r="I215" s="12">
        <v>-1.89</v>
      </c>
      <c r="J215" s="12">
        <v>5.556</v>
      </c>
      <c r="K215" s="44" t="s">
        <v>732</v>
      </c>
      <c r="L215" s="9" t="str">
        <f t="shared" si="36"/>
        <v>Yes</v>
      </c>
    </row>
    <row r="216" spans="1:12" ht="25.5" x14ac:dyDescent="0.2">
      <c r="A216" s="4" t="s">
        <v>1383</v>
      </c>
      <c r="B216" s="34" t="s">
        <v>217</v>
      </c>
      <c r="C216" s="46">
        <v>237.53522235</v>
      </c>
      <c r="D216" s="43" t="str">
        <f t="shared" si="33"/>
        <v>N/A</v>
      </c>
      <c r="E216" s="46">
        <v>237.71399919999999</v>
      </c>
      <c r="F216" s="43" t="str">
        <f t="shared" si="34"/>
        <v>N/A</v>
      </c>
      <c r="G216" s="46">
        <v>255.57837735000001</v>
      </c>
      <c r="H216" s="43" t="str">
        <f t="shared" si="35"/>
        <v>N/A</v>
      </c>
      <c r="I216" s="12">
        <v>7.5300000000000006E-2</v>
      </c>
      <c r="J216" s="12">
        <v>7.5149999999999997</v>
      </c>
      <c r="K216" s="44" t="s">
        <v>732</v>
      </c>
      <c r="L216" s="9" t="str">
        <f t="shared" si="36"/>
        <v>Yes</v>
      </c>
    </row>
    <row r="217" spans="1:12" ht="25.5" x14ac:dyDescent="0.2">
      <c r="A217" s="2" t="s">
        <v>1384</v>
      </c>
      <c r="B217" s="34" t="s">
        <v>217</v>
      </c>
      <c r="C217" s="46">
        <v>800958</v>
      </c>
      <c r="D217" s="43" t="str">
        <f t="shared" si="33"/>
        <v>N/A</v>
      </c>
      <c r="E217" s="46">
        <v>1877597</v>
      </c>
      <c r="F217" s="43" t="str">
        <f t="shared" si="34"/>
        <v>N/A</v>
      </c>
      <c r="G217" s="46">
        <v>2246650</v>
      </c>
      <c r="H217" s="43" t="str">
        <f t="shared" si="35"/>
        <v>N/A</v>
      </c>
      <c r="I217" s="12">
        <v>134.4</v>
      </c>
      <c r="J217" s="12">
        <v>19.66</v>
      </c>
      <c r="K217" s="44" t="s">
        <v>732</v>
      </c>
      <c r="L217" s="9" t="str">
        <f t="shared" si="36"/>
        <v>Yes</v>
      </c>
    </row>
    <row r="218" spans="1:12" x14ac:dyDescent="0.2">
      <c r="A218" s="4" t="s">
        <v>516</v>
      </c>
      <c r="B218" s="34" t="s">
        <v>217</v>
      </c>
      <c r="C218" s="35">
        <v>3503</v>
      </c>
      <c r="D218" s="43" t="str">
        <f t="shared" si="33"/>
        <v>N/A</v>
      </c>
      <c r="E218" s="35">
        <v>4985</v>
      </c>
      <c r="F218" s="43" t="str">
        <f t="shared" si="34"/>
        <v>N/A</v>
      </c>
      <c r="G218" s="35">
        <v>5895</v>
      </c>
      <c r="H218" s="43" t="str">
        <f t="shared" si="35"/>
        <v>N/A</v>
      </c>
      <c r="I218" s="12">
        <v>42.31</v>
      </c>
      <c r="J218" s="12">
        <v>18.25</v>
      </c>
      <c r="K218" s="44" t="s">
        <v>732</v>
      </c>
      <c r="L218" s="9" t="str">
        <f t="shared" si="36"/>
        <v>Yes</v>
      </c>
    </row>
    <row r="219" spans="1:12" ht="25.5" x14ac:dyDescent="0.2">
      <c r="A219" s="2" t="s">
        <v>1385</v>
      </c>
      <c r="B219" s="34" t="s">
        <v>217</v>
      </c>
      <c r="C219" s="46">
        <v>228.64915786</v>
      </c>
      <c r="D219" s="43" t="str">
        <f t="shared" si="33"/>
        <v>N/A</v>
      </c>
      <c r="E219" s="46">
        <v>376.64934804000001</v>
      </c>
      <c r="F219" s="43" t="str">
        <f t="shared" si="34"/>
        <v>N/A</v>
      </c>
      <c r="G219" s="46">
        <v>381.11111111000002</v>
      </c>
      <c r="H219" s="43" t="str">
        <f t="shared" si="35"/>
        <v>N/A</v>
      </c>
      <c r="I219" s="12">
        <v>64.73</v>
      </c>
      <c r="J219" s="12">
        <v>1.1850000000000001</v>
      </c>
      <c r="K219" s="44" t="s">
        <v>732</v>
      </c>
      <c r="L219" s="9" t="str">
        <f t="shared" si="36"/>
        <v>Yes</v>
      </c>
    </row>
    <row r="220" spans="1:12" ht="25.5" x14ac:dyDescent="0.2">
      <c r="A220" s="2" t="s">
        <v>1386</v>
      </c>
      <c r="B220" s="34" t="s">
        <v>217</v>
      </c>
      <c r="C220" s="46">
        <v>2003630</v>
      </c>
      <c r="D220" s="43" t="str">
        <f t="shared" si="33"/>
        <v>N/A</v>
      </c>
      <c r="E220" s="46">
        <v>4781983</v>
      </c>
      <c r="F220" s="43" t="str">
        <f t="shared" si="34"/>
        <v>N/A</v>
      </c>
      <c r="G220" s="46">
        <v>6090466</v>
      </c>
      <c r="H220" s="43" t="str">
        <f t="shared" si="35"/>
        <v>N/A</v>
      </c>
      <c r="I220" s="12">
        <v>138.69999999999999</v>
      </c>
      <c r="J220" s="12">
        <v>27.36</v>
      </c>
      <c r="K220" s="44" t="s">
        <v>732</v>
      </c>
      <c r="L220" s="9" t="str">
        <f t="shared" si="36"/>
        <v>Yes</v>
      </c>
    </row>
    <row r="221" spans="1:12" x14ac:dyDescent="0.2">
      <c r="A221" s="4" t="s">
        <v>517</v>
      </c>
      <c r="B221" s="34" t="s">
        <v>217</v>
      </c>
      <c r="C221" s="35">
        <v>5818</v>
      </c>
      <c r="D221" s="43" t="str">
        <f t="shared" si="33"/>
        <v>N/A</v>
      </c>
      <c r="E221" s="35">
        <v>8714</v>
      </c>
      <c r="F221" s="43" t="str">
        <f t="shared" si="34"/>
        <v>N/A</v>
      </c>
      <c r="G221" s="35">
        <v>10681</v>
      </c>
      <c r="H221" s="43" t="str">
        <f t="shared" si="35"/>
        <v>N/A</v>
      </c>
      <c r="I221" s="12">
        <v>49.78</v>
      </c>
      <c r="J221" s="12">
        <v>22.57</v>
      </c>
      <c r="K221" s="44" t="s">
        <v>732</v>
      </c>
      <c r="L221" s="9" t="str">
        <f t="shared" si="36"/>
        <v>Yes</v>
      </c>
    </row>
    <row r="222" spans="1:12" ht="25.5" x14ac:dyDescent="0.2">
      <c r="A222" s="2" t="s">
        <v>1387</v>
      </c>
      <c r="B222" s="34" t="s">
        <v>217</v>
      </c>
      <c r="C222" s="46">
        <v>344.38466827000002</v>
      </c>
      <c r="D222" s="43" t="str">
        <f t="shared" si="33"/>
        <v>N/A</v>
      </c>
      <c r="E222" s="46">
        <v>548.77013999999997</v>
      </c>
      <c r="F222" s="43" t="str">
        <f t="shared" si="34"/>
        <v>N/A</v>
      </c>
      <c r="G222" s="46">
        <v>570.21496115000002</v>
      </c>
      <c r="H222" s="43" t="str">
        <f t="shared" si="35"/>
        <v>N/A</v>
      </c>
      <c r="I222" s="12">
        <v>59.35</v>
      </c>
      <c r="J222" s="12">
        <v>3.9079999999999999</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190869021</v>
      </c>
      <c r="D226" s="43" t="str">
        <f t="shared" si="33"/>
        <v>N/A</v>
      </c>
      <c r="E226" s="46">
        <v>209445363</v>
      </c>
      <c r="F226" s="43" t="str">
        <f t="shared" si="34"/>
        <v>N/A</v>
      </c>
      <c r="G226" s="46">
        <v>209058769</v>
      </c>
      <c r="H226" s="43" t="str">
        <f t="shared" si="35"/>
        <v>N/A</v>
      </c>
      <c r="I226" s="12">
        <v>9.7330000000000005</v>
      </c>
      <c r="J226" s="12">
        <v>-0.185</v>
      </c>
      <c r="K226" s="44" t="s">
        <v>732</v>
      </c>
      <c r="L226" s="9" t="str">
        <f t="shared" si="36"/>
        <v>Yes</v>
      </c>
    </row>
    <row r="227" spans="1:12" ht="25.5" x14ac:dyDescent="0.2">
      <c r="A227" s="2" t="s">
        <v>519</v>
      </c>
      <c r="B227" s="34" t="s">
        <v>217</v>
      </c>
      <c r="C227" s="35">
        <v>6662</v>
      </c>
      <c r="D227" s="43" t="str">
        <f t="shared" si="33"/>
        <v>N/A</v>
      </c>
      <c r="E227" s="35">
        <v>7853</v>
      </c>
      <c r="F227" s="43" t="str">
        <f t="shared" si="34"/>
        <v>N/A</v>
      </c>
      <c r="G227" s="35">
        <v>8210</v>
      </c>
      <c r="H227" s="43" t="str">
        <f t="shared" si="35"/>
        <v>N/A</v>
      </c>
      <c r="I227" s="12">
        <v>17.88</v>
      </c>
      <c r="J227" s="12">
        <v>4.5460000000000003</v>
      </c>
      <c r="K227" s="44" t="s">
        <v>732</v>
      </c>
      <c r="L227" s="9" t="str">
        <f t="shared" si="36"/>
        <v>Yes</v>
      </c>
    </row>
    <row r="228" spans="1:12" ht="25.5" x14ac:dyDescent="0.2">
      <c r="A228" s="2" t="s">
        <v>1391</v>
      </c>
      <c r="B228" s="34" t="s">
        <v>217</v>
      </c>
      <c r="C228" s="46">
        <v>28650.408436000002</v>
      </c>
      <c r="D228" s="43" t="str">
        <f t="shared" si="33"/>
        <v>N/A</v>
      </c>
      <c r="E228" s="46">
        <v>26670.745320000002</v>
      </c>
      <c r="F228" s="43" t="str">
        <f t="shared" si="34"/>
        <v>N/A</v>
      </c>
      <c r="G228" s="46">
        <v>25463.918269999998</v>
      </c>
      <c r="H228" s="43" t="str">
        <f t="shared" si="35"/>
        <v>N/A</v>
      </c>
      <c r="I228" s="12">
        <v>-6.91</v>
      </c>
      <c r="J228" s="12">
        <v>-4.5199999999999996</v>
      </c>
      <c r="K228" s="44" t="s">
        <v>732</v>
      </c>
      <c r="L228" s="9" t="str">
        <f t="shared" si="36"/>
        <v>Yes</v>
      </c>
    </row>
    <row r="229" spans="1:12" x14ac:dyDescent="0.2">
      <c r="A229" s="2" t="s">
        <v>1392</v>
      </c>
      <c r="B229" s="34" t="s">
        <v>217</v>
      </c>
      <c r="C229" s="51">
        <v>249180280</v>
      </c>
      <c r="D229" s="43" t="str">
        <f t="shared" ref="D229:D252" si="37">IF($B229="N/A","N/A",IF(C229&gt;10,"No",IF(C229&lt;-10,"No","Yes")))</f>
        <v>N/A</v>
      </c>
      <c r="E229" s="51">
        <v>284157543</v>
      </c>
      <c r="F229" s="43" t="str">
        <f t="shared" ref="F229:F252" si="38">IF($B229="N/A","N/A",IF(E229&gt;10,"No",IF(E229&lt;-10,"No","Yes")))</f>
        <v>N/A</v>
      </c>
      <c r="G229" s="51">
        <v>295532300</v>
      </c>
      <c r="H229" s="43" t="str">
        <f t="shared" ref="H229:H252" si="39">IF($B229="N/A","N/A",IF(G229&gt;10,"No",IF(G229&lt;-10,"No","Yes")))</f>
        <v>N/A</v>
      </c>
      <c r="I229" s="12">
        <v>14.04</v>
      </c>
      <c r="J229" s="12">
        <v>4.0030000000000001</v>
      </c>
      <c r="K229" s="44" t="s">
        <v>732</v>
      </c>
      <c r="L229" s="9" t="str">
        <f t="shared" ref="L229:L252" si="40">IF(J229="Div by 0", "N/A", IF(K229="N/A","N/A", IF(J229&gt;VALUE(MID(K229,1,2)), "No", IF(J229&lt;-1*VALUE(MID(K229,1,2)), "No", "Yes"))))</f>
        <v>Yes</v>
      </c>
    </row>
    <row r="230" spans="1:12" x14ac:dyDescent="0.2">
      <c r="A230" s="4" t="s">
        <v>1393</v>
      </c>
      <c r="B230" s="34" t="s">
        <v>217</v>
      </c>
      <c r="C230" s="49">
        <v>9254</v>
      </c>
      <c r="D230" s="43" t="str">
        <f t="shared" si="37"/>
        <v>N/A</v>
      </c>
      <c r="E230" s="49">
        <v>10297</v>
      </c>
      <c r="F230" s="43" t="str">
        <f t="shared" si="38"/>
        <v>N/A</v>
      </c>
      <c r="G230" s="49">
        <v>11428</v>
      </c>
      <c r="H230" s="43" t="str">
        <f t="shared" si="39"/>
        <v>N/A</v>
      </c>
      <c r="I230" s="12">
        <v>11.27</v>
      </c>
      <c r="J230" s="12">
        <v>10.98</v>
      </c>
      <c r="K230" s="44" t="s">
        <v>732</v>
      </c>
      <c r="L230" s="9" t="str">
        <f t="shared" si="40"/>
        <v>Yes</v>
      </c>
    </row>
    <row r="231" spans="1:12" x14ac:dyDescent="0.2">
      <c r="A231" s="4" t="s">
        <v>1394</v>
      </c>
      <c r="B231" s="34" t="s">
        <v>217</v>
      </c>
      <c r="C231" s="51">
        <v>26926.764641999998</v>
      </c>
      <c r="D231" s="43" t="str">
        <f t="shared" si="37"/>
        <v>N/A</v>
      </c>
      <c r="E231" s="51">
        <v>27596.148684</v>
      </c>
      <c r="F231" s="43" t="str">
        <f t="shared" si="38"/>
        <v>N/A</v>
      </c>
      <c r="G231" s="51">
        <v>25860.369267999999</v>
      </c>
      <c r="H231" s="43" t="str">
        <f t="shared" si="39"/>
        <v>N/A</v>
      </c>
      <c r="I231" s="12">
        <v>2.4860000000000002</v>
      </c>
      <c r="J231" s="12">
        <v>-6.29</v>
      </c>
      <c r="K231" s="44" t="s">
        <v>732</v>
      </c>
      <c r="L231" s="9" t="str">
        <f t="shared" si="40"/>
        <v>Yes</v>
      </c>
    </row>
    <row r="232" spans="1:12" ht="25.5" x14ac:dyDescent="0.2">
      <c r="A232" s="4" t="s">
        <v>1395</v>
      </c>
      <c r="B232" s="34" t="s">
        <v>217</v>
      </c>
      <c r="C232" s="51">
        <v>12450.766304000001</v>
      </c>
      <c r="D232" s="43" t="str">
        <f t="shared" si="37"/>
        <v>N/A</v>
      </c>
      <c r="E232" s="51">
        <v>11506.367257</v>
      </c>
      <c r="F232" s="43" t="str">
        <f t="shared" si="38"/>
        <v>N/A</v>
      </c>
      <c r="G232" s="51">
        <v>12193.008546999999</v>
      </c>
      <c r="H232" s="43" t="str">
        <f t="shared" si="39"/>
        <v>N/A</v>
      </c>
      <c r="I232" s="12">
        <v>-7.59</v>
      </c>
      <c r="J232" s="12">
        <v>5.9669999999999996</v>
      </c>
      <c r="K232" s="44" t="s">
        <v>732</v>
      </c>
      <c r="L232" s="9" t="str">
        <f t="shared" si="40"/>
        <v>Yes</v>
      </c>
    </row>
    <row r="233" spans="1:12" ht="25.5" x14ac:dyDescent="0.2">
      <c r="A233" s="4" t="s">
        <v>1396</v>
      </c>
      <c r="B233" s="34" t="s">
        <v>217</v>
      </c>
      <c r="C233" s="51">
        <v>27448.805559</v>
      </c>
      <c r="D233" s="43" t="str">
        <f t="shared" si="37"/>
        <v>N/A</v>
      </c>
      <c r="E233" s="51">
        <v>28282.115935000002</v>
      </c>
      <c r="F233" s="43" t="str">
        <f t="shared" si="38"/>
        <v>N/A</v>
      </c>
      <c r="G233" s="51">
        <v>26466.982736000002</v>
      </c>
      <c r="H233" s="43" t="str">
        <f t="shared" si="39"/>
        <v>N/A</v>
      </c>
      <c r="I233" s="12">
        <v>3.036</v>
      </c>
      <c r="J233" s="12">
        <v>-6.42</v>
      </c>
      <c r="K233" s="44" t="s">
        <v>732</v>
      </c>
      <c r="L233" s="9" t="str">
        <f t="shared" si="40"/>
        <v>Yes</v>
      </c>
    </row>
    <row r="234" spans="1:12" x14ac:dyDescent="0.2">
      <c r="A234" s="4" t="s">
        <v>1397</v>
      </c>
      <c r="B234" s="34" t="s">
        <v>217</v>
      </c>
      <c r="C234" s="51">
        <v>19338.636815999998</v>
      </c>
      <c r="D234" s="43" t="str">
        <f t="shared" si="37"/>
        <v>N/A</v>
      </c>
      <c r="E234" s="51">
        <v>19390.443787</v>
      </c>
      <c r="F234" s="43" t="str">
        <f t="shared" si="38"/>
        <v>N/A</v>
      </c>
      <c r="G234" s="51">
        <v>19622.623348000001</v>
      </c>
      <c r="H234" s="43" t="str">
        <f t="shared" si="39"/>
        <v>N/A</v>
      </c>
      <c r="I234" s="12">
        <v>0.26790000000000003</v>
      </c>
      <c r="J234" s="12">
        <v>1.1970000000000001</v>
      </c>
      <c r="K234" s="44" t="s">
        <v>732</v>
      </c>
      <c r="L234" s="9" t="str">
        <f t="shared" si="40"/>
        <v>Yes</v>
      </c>
    </row>
    <row r="235" spans="1:12" ht="25.5" x14ac:dyDescent="0.2">
      <c r="A235" s="4" t="s">
        <v>1398</v>
      </c>
      <c r="B235" s="34" t="s">
        <v>217</v>
      </c>
      <c r="C235" s="51">
        <v>2938.6111111</v>
      </c>
      <c r="D235" s="43" t="str">
        <f t="shared" si="37"/>
        <v>N/A</v>
      </c>
      <c r="E235" s="51">
        <v>6057.0833333</v>
      </c>
      <c r="F235" s="43" t="str">
        <f t="shared" si="38"/>
        <v>N/A</v>
      </c>
      <c r="G235" s="51">
        <v>6261.5833333</v>
      </c>
      <c r="H235" s="43" t="str">
        <f t="shared" si="39"/>
        <v>N/A</v>
      </c>
      <c r="I235" s="12">
        <v>106.1</v>
      </c>
      <c r="J235" s="12">
        <v>3.3759999999999999</v>
      </c>
      <c r="K235" s="44" t="s">
        <v>732</v>
      </c>
      <c r="L235" s="9" t="str">
        <f t="shared" si="40"/>
        <v>Yes</v>
      </c>
    </row>
    <row r="236" spans="1:12" x14ac:dyDescent="0.2">
      <c r="A236" s="4" t="s">
        <v>1399</v>
      </c>
      <c r="B236" s="34" t="s">
        <v>217</v>
      </c>
      <c r="C236" s="43">
        <v>5.7338653713000003</v>
      </c>
      <c r="D236" s="43" t="str">
        <f t="shared" si="37"/>
        <v>N/A</v>
      </c>
      <c r="E236" s="43">
        <v>7.6055484977000001</v>
      </c>
      <c r="F236" s="43" t="str">
        <f t="shared" si="38"/>
        <v>N/A</v>
      </c>
      <c r="G236" s="43">
        <v>7.7646419350000002</v>
      </c>
      <c r="H236" s="43" t="str">
        <f t="shared" si="39"/>
        <v>N/A</v>
      </c>
      <c r="I236" s="12">
        <v>32.64</v>
      </c>
      <c r="J236" s="12">
        <v>2.0920000000000001</v>
      </c>
      <c r="K236" s="44" t="s">
        <v>732</v>
      </c>
      <c r="L236" s="9" t="str">
        <f t="shared" si="40"/>
        <v>Yes</v>
      </c>
    </row>
    <row r="237" spans="1:12" x14ac:dyDescent="0.2">
      <c r="A237" s="4" t="s">
        <v>1400</v>
      </c>
      <c r="B237" s="34" t="s">
        <v>217</v>
      </c>
      <c r="C237" s="43">
        <v>6.4425770307999999</v>
      </c>
      <c r="D237" s="43" t="str">
        <f t="shared" si="37"/>
        <v>N/A</v>
      </c>
      <c r="E237" s="43">
        <v>7.6068663750000001</v>
      </c>
      <c r="F237" s="43" t="str">
        <f t="shared" si="38"/>
        <v>N/A</v>
      </c>
      <c r="G237" s="43">
        <v>7.5289575290000004</v>
      </c>
      <c r="H237" s="43" t="str">
        <f t="shared" si="39"/>
        <v>N/A</v>
      </c>
      <c r="I237" s="12">
        <v>18.07</v>
      </c>
      <c r="J237" s="12">
        <v>-1.02</v>
      </c>
      <c r="K237" s="44" t="s">
        <v>732</v>
      </c>
      <c r="L237" s="9" t="str">
        <f t="shared" si="40"/>
        <v>Yes</v>
      </c>
    </row>
    <row r="238" spans="1:12" x14ac:dyDescent="0.2">
      <c r="A238" s="58" t="s">
        <v>1401</v>
      </c>
      <c r="B238" s="34" t="s">
        <v>217</v>
      </c>
      <c r="C238" s="43">
        <v>14.864138648999999</v>
      </c>
      <c r="D238" s="43" t="str">
        <f t="shared" si="37"/>
        <v>N/A</v>
      </c>
      <c r="E238" s="43">
        <v>17.092769729</v>
      </c>
      <c r="F238" s="43" t="str">
        <f t="shared" si="38"/>
        <v>N/A</v>
      </c>
      <c r="G238" s="43">
        <v>16.149742290999999</v>
      </c>
      <c r="H238" s="43" t="str">
        <f t="shared" si="39"/>
        <v>N/A</v>
      </c>
      <c r="I238" s="12">
        <v>14.99</v>
      </c>
      <c r="J238" s="12">
        <v>-5.52</v>
      </c>
      <c r="K238" s="44" t="s">
        <v>732</v>
      </c>
      <c r="L238" s="9" t="str">
        <f t="shared" si="40"/>
        <v>Yes</v>
      </c>
    </row>
    <row r="239" spans="1:12" x14ac:dyDescent="0.2">
      <c r="A239" s="58" t="s">
        <v>1402</v>
      </c>
      <c r="B239" s="34" t="s">
        <v>217</v>
      </c>
      <c r="C239" s="43">
        <v>0.30479483210000002</v>
      </c>
      <c r="D239" s="43" t="str">
        <f t="shared" si="37"/>
        <v>N/A</v>
      </c>
      <c r="E239" s="43">
        <v>0.66540672489999997</v>
      </c>
      <c r="F239" s="43" t="str">
        <f t="shared" si="38"/>
        <v>N/A</v>
      </c>
      <c r="G239" s="43">
        <v>0.87208743929999999</v>
      </c>
      <c r="H239" s="43" t="str">
        <f t="shared" si="39"/>
        <v>N/A</v>
      </c>
      <c r="I239" s="12">
        <v>118.3</v>
      </c>
      <c r="J239" s="12">
        <v>31.06</v>
      </c>
      <c r="K239" s="44" t="s">
        <v>732</v>
      </c>
      <c r="L239" s="9" t="str">
        <f t="shared" si="40"/>
        <v>No</v>
      </c>
    </row>
    <row r="240" spans="1:12" x14ac:dyDescent="0.2">
      <c r="A240" s="58" t="s">
        <v>1403</v>
      </c>
      <c r="B240" s="34" t="s">
        <v>217</v>
      </c>
      <c r="C240" s="43">
        <v>5.4472824099999997E-2</v>
      </c>
      <c r="D240" s="43" t="str">
        <f t="shared" si="37"/>
        <v>N/A</v>
      </c>
      <c r="E240" s="43">
        <v>4.84868075E-2</v>
      </c>
      <c r="F240" s="43" t="str">
        <f t="shared" si="38"/>
        <v>N/A</v>
      </c>
      <c r="G240" s="43">
        <v>9.3534432400000006E-2</v>
      </c>
      <c r="H240" s="43" t="str">
        <f t="shared" si="39"/>
        <v>N/A</v>
      </c>
      <c r="I240" s="12">
        <v>-11</v>
      </c>
      <c r="J240" s="12">
        <v>92.91</v>
      </c>
      <c r="K240" s="44" t="s">
        <v>732</v>
      </c>
      <c r="L240" s="9" t="str">
        <f t="shared" si="40"/>
        <v>No</v>
      </c>
    </row>
    <row r="241" spans="1:12" ht="25.5" x14ac:dyDescent="0.2">
      <c r="A241" s="58" t="s">
        <v>1404</v>
      </c>
      <c r="B241" s="34" t="s">
        <v>217</v>
      </c>
      <c r="C241" s="51">
        <v>190869021</v>
      </c>
      <c r="D241" s="43" t="str">
        <f t="shared" si="37"/>
        <v>N/A</v>
      </c>
      <c r="E241" s="51">
        <v>209445363</v>
      </c>
      <c r="F241" s="43" t="str">
        <f t="shared" si="38"/>
        <v>N/A</v>
      </c>
      <c r="G241" s="51">
        <v>209058769</v>
      </c>
      <c r="H241" s="43" t="str">
        <f t="shared" si="39"/>
        <v>N/A</v>
      </c>
      <c r="I241" s="12">
        <v>9.7330000000000005</v>
      </c>
      <c r="J241" s="12">
        <v>-0.185</v>
      </c>
      <c r="K241" s="44" t="s">
        <v>732</v>
      </c>
      <c r="L241" s="9" t="str">
        <f t="shared" si="40"/>
        <v>Yes</v>
      </c>
    </row>
    <row r="242" spans="1:12" x14ac:dyDescent="0.2">
      <c r="A242" s="58" t="s">
        <v>1405</v>
      </c>
      <c r="B242" s="34" t="s">
        <v>217</v>
      </c>
      <c r="C242" s="49">
        <v>6662</v>
      </c>
      <c r="D242" s="43" t="str">
        <f t="shared" si="37"/>
        <v>N/A</v>
      </c>
      <c r="E242" s="49">
        <v>7853</v>
      </c>
      <c r="F242" s="43" t="str">
        <f t="shared" si="38"/>
        <v>N/A</v>
      </c>
      <c r="G242" s="49">
        <v>8210</v>
      </c>
      <c r="H242" s="43" t="str">
        <f t="shared" si="39"/>
        <v>N/A</v>
      </c>
      <c r="I242" s="12">
        <v>17.88</v>
      </c>
      <c r="J242" s="12">
        <v>4.5460000000000003</v>
      </c>
      <c r="K242" s="44" t="s">
        <v>732</v>
      </c>
      <c r="L242" s="9" t="str">
        <f t="shared" si="40"/>
        <v>Yes</v>
      </c>
    </row>
    <row r="243" spans="1:12" ht="25.5" x14ac:dyDescent="0.2">
      <c r="A243" s="58" t="s">
        <v>1406</v>
      </c>
      <c r="B243" s="34" t="s">
        <v>217</v>
      </c>
      <c r="C243" s="51">
        <v>28650.408436000002</v>
      </c>
      <c r="D243" s="43" t="str">
        <f t="shared" si="37"/>
        <v>N/A</v>
      </c>
      <c r="E243" s="51">
        <v>26670.745320000002</v>
      </c>
      <c r="F243" s="43" t="str">
        <f t="shared" si="38"/>
        <v>N/A</v>
      </c>
      <c r="G243" s="51">
        <v>25463.918269999998</v>
      </c>
      <c r="H243" s="43" t="str">
        <f t="shared" si="39"/>
        <v>N/A</v>
      </c>
      <c r="I243" s="12">
        <v>-6.91</v>
      </c>
      <c r="J243" s="12">
        <v>-4.5199999999999996</v>
      </c>
      <c r="K243" s="44" t="s">
        <v>732</v>
      </c>
      <c r="L243" s="9" t="str">
        <f t="shared" si="40"/>
        <v>Yes</v>
      </c>
    </row>
    <row r="244" spans="1:12" ht="25.5" x14ac:dyDescent="0.2">
      <c r="A244" s="58" t="s">
        <v>1407</v>
      </c>
      <c r="B244" s="34" t="s">
        <v>217</v>
      </c>
      <c r="C244" s="51">
        <v>15665.352273</v>
      </c>
      <c r="D244" s="43" t="str">
        <f t="shared" si="37"/>
        <v>N/A</v>
      </c>
      <c r="E244" s="51">
        <v>14774.990476000001</v>
      </c>
      <c r="F244" s="43" t="str">
        <f t="shared" si="38"/>
        <v>N/A</v>
      </c>
      <c r="G244" s="51">
        <v>17271.814433</v>
      </c>
      <c r="H244" s="43" t="str">
        <f t="shared" si="39"/>
        <v>N/A</v>
      </c>
      <c r="I244" s="12">
        <v>-5.68</v>
      </c>
      <c r="J244" s="12">
        <v>16.899999999999999</v>
      </c>
      <c r="K244" s="44" t="s">
        <v>732</v>
      </c>
      <c r="L244" s="9" t="str">
        <f t="shared" si="40"/>
        <v>Yes</v>
      </c>
    </row>
    <row r="245" spans="1:12" ht="25.5" x14ac:dyDescent="0.2">
      <c r="A245" s="58" t="s">
        <v>1408</v>
      </c>
      <c r="B245" s="34" t="s">
        <v>217</v>
      </c>
      <c r="C245" s="51">
        <v>29017.719957000001</v>
      </c>
      <c r="D245" s="43" t="str">
        <f t="shared" si="37"/>
        <v>N/A</v>
      </c>
      <c r="E245" s="51">
        <v>27239.639299999999</v>
      </c>
      <c r="F245" s="43" t="str">
        <f t="shared" si="38"/>
        <v>N/A</v>
      </c>
      <c r="G245" s="51">
        <v>25965.323009</v>
      </c>
      <c r="H245" s="43" t="str">
        <f t="shared" si="39"/>
        <v>N/A</v>
      </c>
      <c r="I245" s="12">
        <v>-6.13</v>
      </c>
      <c r="J245" s="12">
        <v>-4.68</v>
      </c>
      <c r="K245" s="44" t="s">
        <v>732</v>
      </c>
      <c r="L245" s="9" t="str">
        <f t="shared" si="40"/>
        <v>Yes</v>
      </c>
    </row>
    <row r="246" spans="1:12" ht="25.5" x14ac:dyDescent="0.2">
      <c r="A246" s="58" t="s">
        <v>1409</v>
      </c>
      <c r="B246" s="34" t="s">
        <v>217</v>
      </c>
      <c r="C246" s="51">
        <v>16356.237112999999</v>
      </c>
      <c r="D246" s="43" t="str">
        <f t="shared" si="37"/>
        <v>N/A</v>
      </c>
      <c r="E246" s="51">
        <v>15069.083665</v>
      </c>
      <c r="F246" s="43" t="str">
        <f t="shared" si="38"/>
        <v>N/A</v>
      </c>
      <c r="G246" s="51">
        <v>17105.74221</v>
      </c>
      <c r="H246" s="43" t="str">
        <f t="shared" si="39"/>
        <v>N/A</v>
      </c>
      <c r="I246" s="12">
        <v>-7.87</v>
      </c>
      <c r="J246" s="12">
        <v>13.52</v>
      </c>
      <c r="K246" s="44" t="s">
        <v>732</v>
      </c>
      <c r="L246" s="9" t="str">
        <f t="shared" si="40"/>
        <v>Yes</v>
      </c>
    </row>
    <row r="247" spans="1:12" ht="25.5" x14ac:dyDescent="0.2">
      <c r="A247" s="58" t="s">
        <v>1410</v>
      </c>
      <c r="B247" s="34" t="s">
        <v>217</v>
      </c>
      <c r="C247" s="51">
        <v>14398.666667</v>
      </c>
      <c r="D247" s="43" t="str">
        <f t="shared" si="37"/>
        <v>N/A</v>
      </c>
      <c r="E247" s="51">
        <v>9918.5</v>
      </c>
      <c r="F247" s="43" t="str">
        <f t="shared" si="38"/>
        <v>N/A</v>
      </c>
      <c r="G247" s="51">
        <v>12708</v>
      </c>
      <c r="H247" s="43" t="str">
        <f t="shared" si="39"/>
        <v>N/A</v>
      </c>
      <c r="I247" s="12">
        <v>-31.1</v>
      </c>
      <c r="J247" s="12">
        <v>28.12</v>
      </c>
      <c r="K247" s="44" t="s">
        <v>732</v>
      </c>
      <c r="L247" s="9" t="str">
        <f t="shared" si="40"/>
        <v>Yes</v>
      </c>
    </row>
    <row r="248" spans="1:12" ht="25.5" x14ac:dyDescent="0.2">
      <c r="A248" s="58" t="s">
        <v>1411</v>
      </c>
      <c r="B248" s="34" t="s">
        <v>217</v>
      </c>
      <c r="C248" s="43">
        <v>4.127837811</v>
      </c>
      <c r="D248" s="43" t="str">
        <f t="shared" si="37"/>
        <v>N/A</v>
      </c>
      <c r="E248" s="43">
        <v>5.8003663545000004</v>
      </c>
      <c r="F248" s="43" t="str">
        <f t="shared" si="38"/>
        <v>N/A</v>
      </c>
      <c r="G248" s="43">
        <v>5.5782035603000004</v>
      </c>
      <c r="H248" s="43" t="str">
        <f t="shared" si="39"/>
        <v>N/A</v>
      </c>
      <c r="I248" s="12">
        <v>40.520000000000003</v>
      </c>
      <c r="J248" s="12">
        <v>-3.83</v>
      </c>
      <c r="K248" s="44" t="s">
        <v>732</v>
      </c>
      <c r="L248" s="9" t="str">
        <f t="shared" si="40"/>
        <v>Yes</v>
      </c>
    </row>
    <row r="249" spans="1:12" ht="25.5" x14ac:dyDescent="0.2">
      <c r="A249" s="58" t="s">
        <v>1412</v>
      </c>
      <c r="B249" s="34" t="s">
        <v>217</v>
      </c>
      <c r="C249" s="43">
        <v>3.0812324929999999</v>
      </c>
      <c r="D249" s="43" t="str">
        <f t="shared" si="37"/>
        <v>N/A</v>
      </c>
      <c r="E249" s="43">
        <v>3.5341635813000001</v>
      </c>
      <c r="F249" s="43" t="str">
        <f t="shared" si="38"/>
        <v>N/A</v>
      </c>
      <c r="G249" s="43">
        <v>3.1209781209999998</v>
      </c>
      <c r="H249" s="43" t="str">
        <f t="shared" si="39"/>
        <v>N/A</v>
      </c>
      <c r="I249" s="12">
        <v>14.7</v>
      </c>
      <c r="J249" s="12">
        <v>-11.7</v>
      </c>
      <c r="K249" s="44" t="s">
        <v>732</v>
      </c>
      <c r="L249" s="9" t="str">
        <f t="shared" si="40"/>
        <v>Yes</v>
      </c>
    </row>
    <row r="250" spans="1:12" ht="25.5" x14ac:dyDescent="0.2">
      <c r="A250" s="58" t="s">
        <v>1413</v>
      </c>
      <c r="B250" s="34" t="s">
        <v>217</v>
      </c>
      <c r="C250" s="43">
        <v>10.872266819</v>
      </c>
      <c r="D250" s="43" t="str">
        <f t="shared" si="37"/>
        <v>N/A</v>
      </c>
      <c r="E250" s="43">
        <v>13.171683781</v>
      </c>
      <c r="F250" s="43" t="str">
        <f t="shared" si="38"/>
        <v>N/A</v>
      </c>
      <c r="G250" s="43">
        <v>11.678271090999999</v>
      </c>
      <c r="H250" s="43" t="str">
        <f t="shared" si="39"/>
        <v>N/A</v>
      </c>
      <c r="I250" s="12">
        <v>21.15</v>
      </c>
      <c r="J250" s="12">
        <v>-11.3</v>
      </c>
      <c r="K250" s="44" t="s">
        <v>732</v>
      </c>
      <c r="L250" s="9" t="str">
        <f t="shared" si="40"/>
        <v>Yes</v>
      </c>
    </row>
    <row r="251" spans="1:12" ht="25.5" x14ac:dyDescent="0.2">
      <c r="A251" s="58" t="s">
        <v>1414</v>
      </c>
      <c r="B251" s="34" t="s">
        <v>217</v>
      </c>
      <c r="C251" s="43">
        <v>0.14709004340000001</v>
      </c>
      <c r="D251" s="43" t="str">
        <f t="shared" si="37"/>
        <v>N/A</v>
      </c>
      <c r="E251" s="43">
        <v>0.49413339630000003</v>
      </c>
      <c r="F251" s="43" t="str">
        <f t="shared" si="38"/>
        <v>N/A</v>
      </c>
      <c r="G251" s="43">
        <v>0.67807679750000005</v>
      </c>
      <c r="H251" s="43" t="str">
        <f t="shared" si="39"/>
        <v>N/A</v>
      </c>
      <c r="I251" s="12">
        <v>235.9</v>
      </c>
      <c r="J251" s="12">
        <v>37.229999999999997</v>
      </c>
      <c r="K251" s="44" t="s">
        <v>732</v>
      </c>
      <c r="L251" s="9" t="str">
        <f t="shared" si="40"/>
        <v>No</v>
      </c>
    </row>
    <row r="252" spans="1:12" ht="25.5" x14ac:dyDescent="0.2">
      <c r="A252" s="58" t="s">
        <v>1415</v>
      </c>
      <c r="B252" s="34" t="s">
        <v>217</v>
      </c>
      <c r="C252" s="43">
        <v>9.0788039999999993E-3</v>
      </c>
      <c r="D252" s="43" t="str">
        <f t="shared" si="37"/>
        <v>N/A</v>
      </c>
      <c r="E252" s="43">
        <v>2.42434038E-2</v>
      </c>
      <c r="F252" s="43" t="str">
        <f t="shared" si="38"/>
        <v>N/A</v>
      </c>
      <c r="G252" s="43">
        <v>4.2869948200000001E-2</v>
      </c>
      <c r="H252" s="43" t="str">
        <f t="shared" si="39"/>
        <v>N/A</v>
      </c>
      <c r="I252" s="12">
        <v>167</v>
      </c>
      <c r="J252" s="12">
        <v>76.83</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119766</v>
      </c>
      <c r="D6" s="43" t="str">
        <f t="shared" ref="D6:D37" si="0">IF($B6="N/A","N/A",IF(C6&gt;10,"No",IF(C6&lt;-10,"No","Yes")))</f>
        <v>N/A</v>
      </c>
      <c r="E6" s="35">
        <v>120638</v>
      </c>
      <c r="F6" s="43" t="str">
        <f t="shared" ref="F6:F37" si="1">IF($B6="N/A","N/A",IF(E6&gt;10,"No",IF(E6&lt;-10,"No","Yes")))</f>
        <v>N/A</v>
      </c>
      <c r="G6" s="35">
        <v>129453</v>
      </c>
      <c r="H6" s="43" t="str">
        <f t="shared" ref="H6:H37" si="2">IF($B6="N/A","N/A",IF(G6&gt;10,"No",IF(G6&lt;-10,"No","Yes")))</f>
        <v>N/A</v>
      </c>
      <c r="I6" s="12">
        <v>0.72809999999999997</v>
      </c>
      <c r="J6" s="12">
        <v>7.3070000000000004</v>
      </c>
      <c r="K6" s="44" t="s">
        <v>732</v>
      </c>
      <c r="L6" s="9" t="str">
        <f t="shared" ref="L6:L39" si="3">IF(J6="Div by 0", "N/A", IF(K6="N/A","N/A", IF(J6&gt;VALUE(MID(K6,1,2)), "No", IF(J6&lt;-1*VALUE(MID(K6,1,2)), "No", "Yes"))))</f>
        <v>Yes</v>
      </c>
    </row>
    <row r="7" spans="1:12" x14ac:dyDescent="0.2">
      <c r="A7" s="45" t="s">
        <v>6</v>
      </c>
      <c r="B7" s="34" t="s">
        <v>217</v>
      </c>
      <c r="C7" s="35">
        <v>107126</v>
      </c>
      <c r="D7" s="43" t="str">
        <f t="shared" si="0"/>
        <v>N/A</v>
      </c>
      <c r="E7" s="35">
        <v>108495</v>
      </c>
      <c r="F7" s="43" t="str">
        <f t="shared" si="1"/>
        <v>N/A</v>
      </c>
      <c r="G7" s="35">
        <v>113824</v>
      </c>
      <c r="H7" s="43" t="str">
        <f t="shared" si="2"/>
        <v>N/A</v>
      </c>
      <c r="I7" s="12">
        <v>1.278</v>
      </c>
      <c r="J7" s="12">
        <v>4.9119999999999999</v>
      </c>
      <c r="K7" s="44" t="s">
        <v>732</v>
      </c>
      <c r="L7" s="9" t="str">
        <f t="shared" si="3"/>
        <v>Yes</v>
      </c>
    </row>
    <row r="8" spans="1:12" x14ac:dyDescent="0.2">
      <c r="A8" s="45" t="s">
        <v>364</v>
      </c>
      <c r="B8" s="34" t="s">
        <v>217</v>
      </c>
      <c r="C8" s="35" t="s">
        <v>217</v>
      </c>
      <c r="D8" s="43" t="str">
        <f t="shared" si="0"/>
        <v>N/A</v>
      </c>
      <c r="E8" s="35" t="s">
        <v>217</v>
      </c>
      <c r="F8" s="43" t="str">
        <f t="shared" si="1"/>
        <v>N/A</v>
      </c>
      <c r="G8" s="8">
        <v>87.926892386000006</v>
      </c>
      <c r="H8" s="43" t="str">
        <f t="shared" si="2"/>
        <v>N/A</v>
      </c>
      <c r="I8" s="12" t="s">
        <v>217</v>
      </c>
      <c r="J8" s="12" t="s">
        <v>217</v>
      </c>
      <c r="K8" s="44" t="s">
        <v>732</v>
      </c>
      <c r="L8" s="9" t="str">
        <f t="shared" si="3"/>
        <v>No</v>
      </c>
    </row>
    <row r="9" spans="1:12" x14ac:dyDescent="0.2">
      <c r="A9" s="4" t="s">
        <v>88</v>
      </c>
      <c r="B9" s="47" t="s">
        <v>217</v>
      </c>
      <c r="C9" s="1">
        <v>105117.84</v>
      </c>
      <c r="D9" s="11" t="str">
        <f t="shared" si="0"/>
        <v>N/A</v>
      </c>
      <c r="E9" s="1">
        <v>107916.52</v>
      </c>
      <c r="F9" s="11" t="str">
        <f t="shared" si="1"/>
        <v>N/A</v>
      </c>
      <c r="G9" s="1">
        <v>115744.2</v>
      </c>
      <c r="H9" s="11" t="str">
        <f t="shared" si="2"/>
        <v>N/A</v>
      </c>
      <c r="I9" s="12">
        <v>2.6619999999999999</v>
      </c>
      <c r="J9" s="12">
        <v>7.2530000000000001</v>
      </c>
      <c r="K9" s="47" t="s">
        <v>732</v>
      </c>
      <c r="L9" s="9" t="str">
        <f t="shared" si="3"/>
        <v>Yes</v>
      </c>
    </row>
    <row r="10" spans="1:12" x14ac:dyDescent="0.2">
      <c r="A10" s="4" t="s">
        <v>1416</v>
      </c>
      <c r="B10" s="34" t="s">
        <v>217</v>
      </c>
      <c r="C10" s="8">
        <v>5.7745937912</v>
      </c>
      <c r="D10" s="43" t="str">
        <f t="shared" si="0"/>
        <v>N/A</v>
      </c>
      <c r="E10" s="8">
        <v>6.7839320943999999</v>
      </c>
      <c r="F10" s="43" t="str">
        <f t="shared" si="1"/>
        <v>N/A</v>
      </c>
      <c r="G10" s="8">
        <v>7.9526932554999998</v>
      </c>
      <c r="H10" s="43" t="str">
        <f t="shared" si="2"/>
        <v>N/A</v>
      </c>
      <c r="I10" s="12">
        <v>17.48</v>
      </c>
      <c r="J10" s="12">
        <v>17.23</v>
      </c>
      <c r="K10" s="44" t="s">
        <v>732</v>
      </c>
      <c r="L10" s="9" t="str">
        <f t="shared" si="3"/>
        <v>Yes</v>
      </c>
    </row>
    <row r="11" spans="1:12" x14ac:dyDescent="0.2">
      <c r="A11" s="4" t="s">
        <v>1417</v>
      </c>
      <c r="B11" s="34" t="s">
        <v>217</v>
      </c>
      <c r="C11" s="8">
        <v>6.7197702185999999</v>
      </c>
      <c r="D11" s="43" t="str">
        <f t="shared" si="0"/>
        <v>N/A</v>
      </c>
      <c r="E11" s="8">
        <v>7.9394552297000001</v>
      </c>
      <c r="F11" s="43" t="str">
        <f t="shared" si="1"/>
        <v>N/A</v>
      </c>
      <c r="G11" s="8">
        <v>7.6707376421999998</v>
      </c>
      <c r="H11" s="43" t="str">
        <f t="shared" si="2"/>
        <v>N/A</v>
      </c>
      <c r="I11" s="12">
        <v>18.149999999999999</v>
      </c>
      <c r="J11" s="12">
        <v>-3.38</v>
      </c>
      <c r="K11" s="44" t="s">
        <v>732</v>
      </c>
      <c r="L11" s="9" t="str">
        <f t="shared" si="3"/>
        <v>Yes</v>
      </c>
    </row>
    <row r="12" spans="1:12" x14ac:dyDescent="0.2">
      <c r="A12" s="4" t="s">
        <v>1418</v>
      </c>
      <c r="B12" s="34" t="s">
        <v>217</v>
      </c>
      <c r="C12" s="8">
        <v>46.488986857999997</v>
      </c>
      <c r="D12" s="43" t="str">
        <f t="shared" si="0"/>
        <v>N/A</v>
      </c>
      <c r="E12" s="8">
        <v>44.899617036000002</v>
      </c>
      <c r="F12" s="43" t="str">
        <f t="shared" si="1"/>
        <v>N/A</v>
      </c>
      <c r="G12" s="8">
        <v>42.866522985000003</v>
      </c>
      <c r="H12" s="43" t="str">
        <f t="shared" si="2"/>
        <v>N/A</v>
      </c>
      <c r="I12" s="12">
        <v>-3.42</v>
      </c>
      <c r="J12" s="12">
        <v>-4.53</v>
      </c>
      <c r="K12" s="44" t="s">
        <v>732</v>
      </c>
      <c r="L12" s="9" t="str">
        <f t="shared" si="3"/>
        <v>Yes</v>
      </c>
    </row>
    <row r="13" spans="1:12" x14ac:dyDescent="0.2">
      <c r="A13" s="4" t="s">
        <v>1419</v>
      </c>
      <c r="B13" s="34" t="s">
        <v>217</v>
      </c>
      <c r="C13" s="8">
        <v>4.1080106207</v>
      </c>
      <c r="D13" s="43" t="str">
        <f t="shared" si="0"/>
        <v>N/A</v>
      </c>
      <c r="E13" s="8">
        <v>5.3772443176999998</v>
      </c>
      <c r="F13" s="43" t="str">
        <f t="shared" si="1"/>
        <v>N/A</v>
      </c>
      <c r="G13" s="8">
        <v>5.5610916702999997</v>
      </c>
      <c r="H13" s="43" t="str">
        <f t="shared" si="2"/>
        <v>N/A</v>
      </c>
      <c r="I13" s="12">
        <v>30.9</v>
      </c>
      <c r="J13" s="12">
        <v>3.419</v>
      </c>
      <c r="K13" s="44" t="s">
        <v>732</v>
      </c>
      <c r="L13" s="9" t="str">
        <f t="shared" si="3"/>
        <v>Yes</v>
      </c>
    </row>
    <row r="14" spans="1:12" x14ac:dyDescent="0.2">
      <c r="A14" s="4" t="s">
        <v>1420</v>
      </c>
      <c r="B14" s="34" t="s">
        <v>217</v>
      </c>
      <c r="C14" s="8">
        <v>9.5294156939000008</v>
      </c>
      <c r="D14" s="43" t="str">
        <f t="shared" si="0"/>
        <v>N/A</v>
      </c>
      <c r="E14" s="8">
        <v>7.9344816723999996</v>
      </c>
      <c r="F14" s="43" t="str">
        <f t="shared" si="1"/>
        <v>N/A</v>
      </c>
      <c r="G14" s="8">
        <v>7.2899044441000003</v>
      </c>
      <c r="H14" s="43" t="str">
        <f t="shared" si="2"/>
        <v>N/A</v>
      </c>
      <c r="I14" s="12">
        <v>-16.7</v>
      </c>
      <c r="J14" s="12">
        <v>-8.1199999999999992</v>
      </c>
      <c r="K14" s="44" t="s">
        <v>732</v>
      </c>
      <c r="L14" s="9" t="str">
        <f t="shared" si="3"/>
        <v>Yes</v>
      </c>
    </row>
    <row r="15" spans="1:12" x14ac:dyDescent="0.2">
      <c r="A15" s="4" t="s">
        <v>1421</v>
      </c>
      <c r="B15" s="34" t="s">
        <v>217</v>
      </c>
      <c r="C15" s="8">
        <v>0</v>
      </c>
      <c r="D15" s="43" t="str">
        <f t="shared" si="0"/>
        <v>N/A</v>
      </c>
      <c r="E15" s="8">
        <v>8.2892619999999997E-4</v>
      </c>
      <c r="F15" s="43" t="str">
        <f t="shared" si="1"/>
        <v>N/A</v>
      </c>
      <c r="G15" s="8">
        <v>0</v>
      </c>
      <c r="H15" s="43" t="str">
        <f t="shared" si="2"/>
        <v>N/A</v>
      </c>
      <c r="I15" s="12" t="s">
        <v>1743</v>
      </c>
      <c r="J15" s="12">
        <v>-100</v>
      </c>
      <c r="K15" s="44" t="s">
        <v>732</v>
      </c>
      <c r="L15" s="9" t="str">
        <f t="shared" si="3"/>
        <v>No</v>
      </c>
    </row>
    <row r="16" spans="1:12" x14ac:dyDescent="0.2">
      <c r="A16" s="4" t="s">
        <v>1422</v>
      </c>
      <c r="B16" s="34" t="s">
        <v>217</v>
      </c>
      <c r="C16" s="8">
        <v>0.32730491119999999</v>
      </c>
      <c r="D16" s="43" t="str">
        <f t="shared" si="0"/>
        <v>N/A</v>
      </c>
      <c r="E16" s="8">
        <v>0.39954243270000001</v>
      </c>
      <c r="F16" s="43" t="str">
        <f t="shared" si="1"/>
        <v>N/A</v>
      </c>
      <c r="G16" s="8">
        <v>0.33293936800000001</v>
      </c>
      <c r="H16" s="43" t="str">
        <f t="shared" si="2"/>
        <v>N/A</v>
      </c>
      <c r="I16" s="12">
        <v>22.07</v>
      </c>
      <c r="J16" s="12">
        <v>-16.7</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27.051917907</v>
      </c>
      <c r="D18" s="43" t="str">
        <f t="shared" si="0"/>
        <v>N/A</v>
      </c>
      <c r="E18" s="8">
        <v>26.664898291</v>
      </c>
      <c r="F18" s="43" t="str">
        <f t="shared" si="1"/>
        <v>N/A</v>
      </c>
      <c r="G18" s="8">
        <v>28.326110634999999</v>
      </c>
      <c r="H18" s="43" t="str">
        <f t="shared" si="2"/>
        <v>N/A</v>
      </c>
      <c r="I18" s="12">
        <v>-1.43</v>
      </c>
      <c r="J18" s="12">
        <v>6.23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88.844914248999999</v>
      </c>
      <c r="D20" s="43" t="str">
        <f t="shared" si="0"/>
        <v>N/A</v>
      </c>
      <c r="E20" s="8">
        <v>86.282929093999996</v>
      </c>
      <c r="F20" s="43" t="str">
        <f t="shared" si="1"/>
        <v>N/A</v>
      </c>
      <c r="G20" s="8">
        <v>86.435231318999996</v>
      </c>
      <c r="H20" s="43" t="str">
        <f t="shared" si="2"/>
        <v>N/A</v>
      </c>
      <c r="I20" s="12">
        <v>-2.88</v>
      </c>
      <c r="J20" s="12">
        <v>0.17649999999999999</v>
      </c>
      <c r="K20" s="44" t="s">
        <v>732</v>
      </c>
      <c r="L20" s="9" t="str">
        <f t="shared" si="3"/>
        <v>Yes</v>
      </c>
    </row>
    <row r="21" spans="1:12" x14ac:dyDescent="0.2">
      <c r="A21" s="2" t="s">
        <v>969</v>
      </c>
      <c r="B21" s="34" t="s">
        <v>217</v>
      </c>
      <c r="C21" s="8">
        <v>11.155085751</v>
      </c>
      <c r="D21" s="43" t="str">
        <f t="shared" si="0"/>
        <v>N/A</v>
      </c>
      <c r="E21" s="8">
        <v>13.717070906</v>
      </c>
      <c r="F21" s="43" t="str">
        <f t="shared" si="1"/>
        <v>N/A</v>
      </c>
      <c r="G21" s="8">
        <v>13.564768681</v>
      </c>
      <c r="H21" s="43" t="str">
        <f t="shared" si="2"/>
        <v>N/A</v>
      </c>
      <c r="I21" s="12">
        <v>22.97</v>
      </c>
      <c r="J21" s="12">
        <v>-1.1100000000000001</v>
      </c>
      <c r="K21" s="44" t="s">
        <v>732</v>
      </c>
      <c r="L21" s="9" t="str">
        <f t="shared" si="3"/>
        <v>Yes</v>
      </c>
    </row>
    <row r="22" spans="1:12" x14ac:dyDescent="0.2">
      <c r="A22" s="3" t="s">
        <v>1728</v>
      </c>
      <c r="B22" s="34" t="s">
        <v>217</v>
      </c>
      <c r="C22" s="35">
        <v>63491</v>
      </c>
      <c r="D22" s="43" t="str">
        <f t="shared" si="0"/>
        <v>N/A</v>
      </c>
      <c r="E22" s="35">
        <v>63309</v>
      </c>
      <c r="F22" s="43" t="str">
        <f t="shared" si="1"/>
        <v>N/A</v>
      </c>
      <c r="G22" s="35">
        <v>67687</v>
      </c>
      <c r="H22" s="43" t="str">
        <f t="shared" si="2"/>
        <v>N/A</v>
      </c>
      <c r="I22" s="12">
        <v>-0.28699999999999998</v>
      </c>
      <c r="J22" s="12">
        <v>6.915</v>
      </c>
      <c r="K22" s="44" t="s">
        <v>732</v>
      </c>
      <c r="L22" s="9" t="str">
        <f t="shared" si="3"/>
        <v>Yes</v>
      </c>
    </row>
    <row r="23" spans="1:12" x14ac:dyDescent="0.2">
      <c r="A23" s="3" t="s">
        <v>984</v>
      </c>
      <c r="B23" s="34" t="s">
        <v>217</v>
      </c>
      <c r="C23" s="35">
        <v>11334</v>
      </c>
      <c r="D23" s="43" t="str">
        <f t="shared" si="0"/>
        <v>N/A</v>
      </c>
      <c r="E23" s="35">
        <v>11360</v>
      </c>
      <c r="F23" s="43" t="str">
        <f t="shared" si="1"/>
        <v>N/A</v>
      </c>
      <c r="G23" s="35">
        <v>11310</v>
      </c>
      <c r="H23" s="43" t="str">
        <f t="shared" si="2"/>
        <v>N/A</v>
      </c>
      <c r="I23" s="12">
        <v>0.22939999999999999</v>
      </c>
      <c r="J23" s="12">
        <v>-0.44</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5060</v>
      </c>
      <c r="D25" s="43" t="str">
        <f t="shared" si="0"/>
        <v>N/A</v>
      </c>
      <c r="E25" s="35">
        <v>5939</v>
      </c>
      <c r="F25" s="43" t="str">
        <f t="shared" si="1"/>
        <v>N/A</v>
      </c>
      <c r="G25" s="35">
        <v>6514</v>
      </c>
      <c r="H25" s="43" t="str">
        <f t="shared" si="2"/>
        <v>N/A</v>
      </c>
      <c r="I25" s="12">
        <v>17.37</v>
      </c>
      <c r="J25" s="12">
        <v>9.6820000000000004</v>
      </c>
      <c r="K25" s="44" t="s">
        <v>732</v>
      </c>
      <c r="L25" s="9" t="str">
        <f t="shared" si="3"/>
        <v>Yes</v>
      </c>
    </row>
    <row r="26" spans="1:12" x14ac:dyDescent="0.2">
      <c r="A26" s="3" t="s">
        <v>987</v>
      </c>
      <c r="B26" s="34" t="s">
        <v>217</v>
      </c>
      <c r="C26" s="35">
        <v>47097</v>
      </c>
      <c r="D26" s="43" t="str">
        <f t="shared" si="0"/>
        <v>N/A</v>
      </c>
      <c r="E26" s="35">
        <v>46010</v>
      </c>
      <c r="F26" s="43" t="str">
        <f t="shared" si="1"/>
        <v>N/A</v>
      </c>
      <c r="G26" s="35">
        <v>49863</v>
      </c>
      <c r="H26" s="43" t="str">
        <f t="shared" si="2"/>
        <v>N/A</v>
      </c>
      <c r="I26" s="12">
        <v>-2.31</v>
      </c>
      <c r="J26" s="12">
        <v>8.3740000000000006</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56104</v>
      </c>
      <c r="D28" s="43" t="str">
        <f t="shared" si="0"/>
        <v>N/A</v>
      </c>
      <c r="E28" s="35">
        <v>57197</v>
      </c>
      <c r="F28" s="43" t="str">
        <f t="shared" si="1"/>
        <v>N/A</v>
      </c>
      <c r="G28" s="35">
        <v>61622</v>
      </c>
      <c r="H28" s="43" t="str">
        <f t="shared" si="2"/>
        <v>N/A</v>
      </c>
      <c r="I28" s="12">
        <v>1.948</v>
      </c>
      <c r="J28" s="12">
        <v>7.7359999999999998</v>
      </c>
      <c r="K28" s="44" t="s">
        <v>732</v>
      </c>
      <c r="L28" s="9" t="str">
        <f t="shared" si="3"/>
        <v>Yes</v>
      </c>
    </row>
    <row r="29" spans="1:12" x14ac:dyDescent="0.2">
      <c r="A29" s="3" t="s">
        <v>989</v>
      </c>
      <c r="B29" s="34" t="s">
        <v>217</v>
      </c>
      <c r="C29" s="35">
        <v>17740</v>
      </c>
      <c r="D29" s="43" t="str">
        <f t="shared" si="0"/>
        <v>N/A</v>
      </c>
      <c r="E29" s="35">
        <v>17797</v>
      </c>
      <c r="F29" s="43" t="str">
        <f t="shared" si="1"/>
        <v>N/A</v>
      </c>
      <c r="G29" s="35">
        <v>18983</v>
      </c>
      <c r="H29" s="43" t="str">
        <f t="shared" si="2"/>
        <v>N/A</v>
      </c>
      <c r="I29" s="12">
        <v>0.32129999999999997</v>
      </c>
      <c r="J29" s="12">
        <v>6.6639999999999997</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7420</v>
      </c>
      <c r="D31" s="43" t="str">
        <f t="shared" si="0"/>
        <v>N/A</v>
      </c>
      <c r="E31" s="35">
        <v>9249</v>
      </c>
      <c r="F31" s="43" t="str">
        <f t="shared" si="1"/>
        <v>N/A</v>
      </c>
      <c r="G31" s="35">
        <v>9829</v>
      </c>
      <c r="H31" s="43" t="str">
        <f t="shared" si="2"/>
        <v>N/A</v>
      </c>
      <c r="I31" s="12">
        <v>24.65</v>
      </c>
      <c r="J31" s="12">
        <v>6.2709999999999999</v>
      </c>
      <c r="K31" s="44" t="s">
        <v>732</v>
      </c>
      <c r="L31" s="9" t="str">
        <f t="shared" si="3"/>
        <v>Yes</v>
      </c>
    </row>
    <row r="32" spans="1:12" x14ac:dyDescent="0.2">
      <c r="A32" s="3" t="s">
        <v>992</v>
      </c>
      <c r="B32" s="34" t="s">
        <v>217</v>
      </c>
      <c r="C32" s="35">
        <v>30944</v>
      </c>
      <c r="D32" s="43" t="str">
        <f t="shared" si="0"/>
        <v>N/A</v>
      </c>
      <c r="E32" s="35">
        <v>30151</v>
      </c>
      <c r="F32" s="43" t="str">
        <f t="shared" si="1"/>
        <v>N/A</v>
      </c>
      <c r="G32" s="35">
        <v>32810</v>
      </c>
      <c r="H32" s="43" t="str">
        <f t="shared" si="2"/>
        <v>N/A</v>
      </c>
      <c r="I32" s="12">
        <v>-2.56</v>
      </c>
      <c r="J32" s="12">
        <v>8.8190000000000008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1989707870</v>
      </c>
      <c r="D34" s="43" t="str">
        <f t="shared" si="0"/>
        <v>N/A</v>
      </c>
      <c r="E34" s="46">
        <v>2221810679</v>
      </c>
      <c r="F34" s="43" t="str">
        <f t="shared" si="1"/>
        <v>N/A</v>
      </c>
      <c r="G34" s="46">
        <v>2249789558</v>
      </c>
      <c r="H34" s="43" t="str">
        <f t="shared" si="2"/>
        <v>N/A</v>
      </c>
      <c r="I34" s="12">
        <v>11.67</v>
      </c>
      <c r="J34" s="12">
        <v>1.2589999999999999</v>
      </c>
      <c r="K34" s="44" t="s">
        <v>732</v>
      </c>
      <c r="L34" s="9" t="str">
        <f t="shared" si="3"/>
        <v>Yes</v>
      </c>
    </row>
    <row r="35" spans="1:12" x14ac:dyDescent="0.2">
      <c r="A35" s="45" t="s">
        <v>1426</v>
      </c>
      <c r="B35" s="34" t="s">
        <v>217</v>
      </c>
      <c r="C35" s="46">
        <v>16613.294841999999</v>
      </c>
      <c r="D35" s="43" t="str">
        <f t="shared" si="0"/>
        <v>N/A</v>
      </c>
      <c r="E35" s="46">
        <v>18417.171031999998</v>
      </c>
      <c r="F35" s="43" t="str">
        <f t="shared" si="1"/>
        <v>N/A</v>
      </c>
      <c r="G35" s="46">
        <v>17379.199849000001</v>
      </c>
      <c r="H35" s="43" t="str">
        <f t="shared" si="2"/>
        <v>N/A</v>
      </c>
      <c r="I35" s="12">
        <v>10.86</v>
      </c>
      <c r="J35" s="12">
        <v>-5.64</v>
      </c>
      <c r="K35" s="44" t="s">
        <v>732</v>
      </c>
      <c r="L35" s="9" t="str">
        <f t="shared" si="3"/>
        <v>Yes</v>
      </c>
    </row>
    <row r="36" spans="1:12" x14ac:dyDescent="0.2">
      <c r="A36" s="45" t="s">
        <v>1427</v>
      </c>
      <c r="B36" s="34" t="s">
        <v>217</v>
      </c>
      <c r="C36" s="46">
        <v>18573.529021999999</v>
      </c>
      <c r="D36" s="43" t="str">
        <f t="shared" si="0"/>
        <v>N/A</v>
      </c>
      <c r="E36" s="46">
        <v>20478.461487</v>
      </c>
      <c r="F36" s="43" t="str">
        <f t="shared" si="1"/>
        <v>N/A</v>
      </c>
      <c r="G36" s="46">
        <v>19765.511298000001</v>
      </c>
      <c r="H36" s="43" t="str">
        <f t="shared" si="2"/>
        <v>N/A</v>
      </c>
      <c r="I36" s="12">
        <v>10.26</v>
      </c>
      <c r="J36" s="12">
        <v>-3.48</v>
      </c>
      <c r="K36" s="44" t="s">
        <v>732</v>
      </c>
      <c r="L36" s="9" t="str">
        <f t="shared" si="3"/>
        <v>Yes</v>
      </c>
    </row>
    <row r="37" spans="1:12" x14ac:dyDescent="0.2">
      <c r="A37" s="4" t="s">
        <v>107</v>
      </c>
      <c r="B37" s="34" t="s">
        <v>217</v>
      </c>
      <c r="C37" s="46">
        <v>390859</v>
      </c>
      <c r="D37" s="43" t="str">
        <f t="shared" si="0"/>
        <v>N/A</v>
      </c>
      <c r="E37" s="46">
        <v>442404</v>
      </c>
      <c r="F37" s="43" t="str">
        <f t="shared" si="1"/>
        <v>N/A</v>
      </c>
      <c r="G37" s="46">
        <v>854445</v>
      </c>
      <c r="H37" s="43" t="str">
        <f t="shared" si="2"/>
        <v>N/A</v>
      </c>
      <c r="I37" s="12">
        <v>13.19</v>
      </c>
      <c r="J37" s="12">
        <v>93.14</v>
      </c>
      <c r="K37" s="44" t="s">
        <v>732</v>
      </c>
      <c r="L37" s="9" t="str">
        <f t="shared" si="3"/>
        <v>No</v>
      </c>
    </row>
    <row r="38" spans="1:12" x14ac:dyDescent="0.2">
      <c r="A38" s="45" t="s">
        <v>162</v>
      </c>
      <c r="B38" s="47" t="s">
        <v>221</v>
      </c>
      <c r="C38" s="1">
        <v>11</v>
      </c>
      <c r="D38" s="43" t="str">
        <f>IF($B38="N/A","N/A",IF(C38&gt;0,"No",IF(C38&lt;0,"No","Yes")))</f>
        <v>No</v>
      </c>
      <c r="E38" s="1">
        <v>0</v>
      </c>
      <c r="F38" s="43" t="str">
        <f>IF($B38="N/A","N/A",IF(E38&gt;0,"No",IF(E38&lt;0,"No","Yes")))</f>
        <v>Yes</v>
      </c>
      <c r="G38" s="1">
        <v>0</v>
      </c>
      <c r="H38" s="43" t="str">
        <f>IF($B38="N/A","N/A",IF(G38&gt;0,"No",IF(G38&lt;0,"No","Yes")))</f>
        <v>Yes</v>
      </c>
      <c r="I38" s="12">
        <v>-100</v>
      </c>
      <c r="J38" s="12" t="s">
        <v>1743</v>
      </c>
      <c r="K38" s="44" t="s">
        <v>732</v>
      </c>
      <c r="L38" s="9" t="str">
        <f t="shared" si="3"/>
        <v>N/A</v>
      </c>
    </row>
    <row r="39" spans="1:12" x14ac:dyDescent="0.2">
      <c r="A39" s="45" t="s">
        <v>160</v>
      </c>
      <c r="B39" s="34" t="s">
        <v>217</v>
      </c>
      <c r="C39" s="46">
        <v>854</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v>-100</v>
      </c>
      <c r="J39" s="12" t="s">
        <v>1743</v>
      </c>
      <c r="K39" s="44" t="s">
        <v>732</v>
      </c>
      <c r="L39" s="9" t="str">
        <f t="shared" si="3"/>
        <v>N/A</v>
      </c>
    </row>
    <row r="40" spans="1:12" x14ac:dyDescent="0.2">
      <c r="A40" s="45" t="s">
        <v>1290</v>
      </c>
      <c r="B40" s="34" t="s">
        <v>217</v>
      </c>
      <c r="C40" s="46">
        <v>427</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17407.755004999999</v>
      </c>
      <c r="D41" s="43" t="str">
        <f t="shared" ref="D41:D52" si="7">IF($B41="N/A","N/A",IF(C41&gt;10,"No",IF(C41&lt;-10,"No","Yes")))</f>
        <v>N/A</v>
      </c>
      <c r="E41" s="46">
        <v>18843.523574999999</v>
      </c>
      <c r="F41" s="43" t="str">
        <f t="shared" ref="F41:F52" si="8">IF($B41="N/A","N/A",IF(E41&gt;10,"No",IF(E41&lt;-10,"No","Yes")))</f>
        <v>N/A</v>
      </c>
      <c r="G41" s="46">
        <v>18148.699616999998</v>
      </c>
      <c r="H41" s="43" t="str">
        <f t="shared" ref="H41:H52" si="9">IF($B41="N/A","N/A",IF(G41&gt;10,"No",IF(G41&lt;-10,"No","Yes")))</f>
        <v>N/A</v>
      </c>
      <c r="I41" s="12">
        <v>8.2479999999999993</v>
      </c>
      <c r="J41" s="12">
        <v>-3.69</v>
      </c>
      <c r="K41" s="44" t="s">
        <v>732</v>
      </c>
      <c r="L41" s="9" t="str">
        <f t="shared" ref="L41:L52" si="10">IF(J41="Div by 0", "N/A", IF(K41="N/A","N/A", IF(J41&gt;VALUE(MID(K41,1,2)), "No", IF(J41&lt;-1*VALUE(MID(K41,1,2)), "No", "Yes"))))</f>
        <v>Yes</v>
      </c>
    </row>
    <row r="42" spans="1:12" x14ac:dyDescent="0.2">
      <c r="A42" s="3" t="s">
        <v>1429</v>
      </c>
      <c r="B42" s="34" t="s">
        <v>217</v>
      </c>
      <c r="C42" s="46">
        <v>7482.2948649999998</v>
      </c>
      <c r="D42" s="43" t="str">
        <f t="shared" si="7"/>
        <v>N/A</v>
      </c>
      <c r="E42" s="46">
        <v>9282.7113556000004</v>
      </c>
      <c r="F42" s="43" t="str">
        <f t="shared" si="8"/>
        <v>N/A</v>
      </c>
      <c r="G42" s="46">
        <v>9124.4492484999992</v>
      </c>
      <c r="H42" s="43" t="str">
        <f t="shared" si="9"/>
        <v>N/A</v>
      </c>
      <c r="I42" s="12">
        <v>24.06</v>
      </c>
      <c r="J42" s="12">
        <v>-1.7</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1092.1942687999999</v>
      </c>
      <c r="D44" s="43" t="str">
        <f t="shared" si="7"/>
        <v>N/A</v>
      </c>
      <c r="E44" s="46">
        <v>3058.3903014000002</v>
      </c>
      <c r="F44" s="43" t="str">
        <f t="shared" si="8"/>
        <v>N/A</v>
      </c>
      <c r="G44" s="46">
        <v>2354.8188516999999</v>
      </c>
      <c r="H44" s="43" t="str">
        <f t="shared" si="9"/>
        <v>N/A</v>
      </c>
      <c r="I44" s="12">
        <v>180</v>
      </c>
      <c r="J44" s="12">
        <v>-23</v>
      </c>
      <c r="K44" s="44" t="s">
        <v>732</v>
      </c>
      <c r="L44" s="9" t="str">
        <f t="shared" si="10"/>
        <v>Yes</v>
      </c>
    </row>
    <row r="45" spans="1:12" x14ac:dyDescent="0.2">
      <c r="A45" s="3" t="s">
        <v>1432</v>
      </c>
      <c r="B45" s="34" t="s">
        <v>217</v>
      </c>
      <c r="C45" s="46">
        <v>21549.248146999998</v>
      </c>
      <c r="D45" s="43" t="str">
        <f t="shared" si="7"/>
        <v>N/A</v>
      </c>
      <c r="E45" s="46">
        <v>23241.670354000002</v>
      </c>
      <c r="F45" s="43" t="str">
        <f t="shared" si="8"/>
        <v>N/A</v>
      </c>
      <c r="G45" s="46">
        <v>22258.873714000001</v>
      </c>
      <c r="H45" s="43" t="str">
        <f t="shared" si="9"/>
        <v>N/A</v>
      </c>
      <c r="I45" s="12">
        <v>7.8540000000000001</v>
      </c>
      <c r="J45" s="12">
        <v>-4.2300000000000004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15758.705511</v>
      </c>
      <c r="D47" s="43" t="str">
        <f t="shared" si="7"/>
        <v>N/A</v>
      </c>
      <c r="E47" s="46">
        <v>17982.135899000001</v>
      </c>
      <c r="F47" s="43" t="str">
        <f t="shared" si="8"/>
        <v>N/A</v>
      </c>
      <c r="G47" s="46">
        <v>16570.806368000001</v>
      </c>
      <c r="H47" s="43" t="str">
        <f t="shared" si="9"/>
        <v>N/A</v>
      </c>
      <c r="I47" s="12">
        <v>14.11</v>
      </c>
      <c r="J47" s="12">
        <v>-7.85</v>
      </c>
      <c r="K47" s="44" t="s">
        <v>732</v>
      </c>
      <c r="L47" s="9" t="str">
        <f t="shared" si="10"/>
        <v>Yes</v>
      </c>
    </row>
    <row r="48" spans="1:12" x14ac:dyDescent="0.2">
      <c r="A48" s="3" t="s">
        <v>1435</v>
      </c>
      <c r="B48" s="47" t="s">
        <v>217</v>
      </c>
      <c r="C48" s="14">
        <v>12119.682131</v>
      </c>
      <c r="D48" s="11" t="str">
        <f t="shared" si="7"/>
        <v>N/A</v>
      </c>
      <c r="E48" s="14">
        <v>14666.676968</v>
      </c>
      <c r="F48" s="11" t="str">
        <f t="shared" si="8"/>
        <v>N/A</v>
      </c>
      <c r="G48" s="14">
        <v>13498.978822999999</v>
      </c>
      <c r="H48" s="11" t="str">
        <f t="shared" si="9"/>
        <v>N/A</v>
      </c>
      <c r="I48" s="56">
        <v>21.02</v>
      </c>
      <c r="J48" s="56">
        <v>-7.96</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2038.8998652</v>
      </c>
      <c r="D50" s="11" t="str">
        <f t="shared" si="7"/>
        <v>N/A</v>
      </c>
      <c r="E50" s="14">
        <v>5413.9889718000004</v>
      </c>
      <c r="F50" s="11" t="str">
        <f t="shared" si="8"/>
        <v>N/A</v>
      </c>
      <c r="G50" s="14">
        <v>4243.6950859999997</v>
      </c>
      <c r="H50" s="11" t="str">
        <f t="shared" si="9"/>
        <v>N/A</v>
      </c>
      <c r="I50" s="56">
        <v>165.5</v>
      </c>
      <c r="J50" s="56">
        <v>-21.6</v>
      </c>
      <c r="K50" s="47" t="s">
        <v>732</v>
      </c>
      <c r="L50" s="9" t="str">
        <f t="shared" si="10"/>
        <v>Yes</v>
      </c>
    </row>
    <row r="51" spans="1:12" x14ac:dyDescent="0.2">
      <c r="A51" s="3" t="s">
        <v>1438</v>
      </c>
      <c r="B51" s="47" t="s">
        <v>217</v>
      </c>
      <c r="C51" s="14">
        <v>21134.779472999999</v>
      </c>
      <c r="D51" s="11" t="str">
        <f t="shared" si="7"/>
        <v>N/A</v>
      </c>
      <c r="E51" s="14">
        <v>23794.480879999999</v>
      </c>
      <c r="F51" s="11" t="str">
        <f t="shared" si="8"/>
        <v>N/A</v>
      </c>
      <c r="G51" s="14">
        <v>22040.958123</v>
      </c>
      <c r="H51" s="11" t="str">
        <f t="shared" si="9"/>
        <v>N/A</v>
      </c>
      <c r="I51" s="56">
        <v>12.58</v>
      </c>
      <c r="J51" s="56">
        <v>-7.37</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35044131</v>
      </c>
      <c r="D53" s="43" t="str">
        <f t="shared" ref="D53:D122" si="11">IF($B53="N/A","N/A",IF(C53&gt;10,"No",IF(C53&lt;-10,"No","Yes")))</f>
        <v>N/A</v>
      </c>
      <c r="E53" s="46">
        <v>31869050</v>
      </c>
      <c r="F53" s="43" t="str">
        <f t="shared" ref="F53:F122" si="12">IF($B53="N/A","N/A",IF(E53&gt;10,"No",IF(E53&lt;-10,"No","Yes")))</f>
        <v>N/A</v>
      </c>
      <c r="G53" s="46">
        <v>31769040</v>
      </c>
      <c r="H53" s="43" t="str">
        <f t="shared" ref="H53:H122" si="13">IF($B53="N/A","N/A",IF(G53&gt;10,"No",IF(G53&lt;-10,"No","Yes")))</f>
        <v>N/A</v>
      </c>
      <c r="I53" s="12">
        <v>-9.06</v>
      </c>
      <c r="J53" s="12">
        <v>-0.314</v>
      </c>
      <c r="K53" s="44" t="s">
        <v>732</v>
      </c>
      <c r="L53" s="9" t="str">
        <f t="shared" ref="L53:L113" si="14">IF(J53="Div by 0", "N/A", IF(K53="N/A","N/A", IF(J53&gt;VALUE(MID(K53,1,2)), "No", IF(J53&lt;-1*VALUE(MID(K53,1,2)), "No", "Yes"))))</f>
        <v>Yes</v>
      </c>
    </row>
    <row r="54" spans="1:12" x14ac:dyDescent="0.2">
      <c r="A54" s="45" t="s">
        <v>598</v>
      </c>
      <c r="B54" s="34" t="s">
        <v>217</v>
      </c>
      <c r="C54" s="35">
        <v>9777</v>
      </c>
      <c r="D54" s="43" t="str">
        <f t="shared" si="11"/>
        <v>N/A</v>
      </c>
      <c r="E54" s="35">
        <v>9832</v>
      </c>
      <c r="F54" s="43" t="str">
        <f t="shared" si="12"/>
        <v>N/A</v>
      </c>
      <c r="G54" s="35">
        <v>10644</v>
      </c>
      <c r="H54" s="43" t="str">
        <f t="shared" si="13"/>
        <v>N/A</v>
      </c>
      <c r="I54" s="12">
        <v>0.5625</v>
      </c>
      <c r="J54" s="12">
        <v>8.2590000000000003</v>
      </c>
      <c r="K54" s="44" t="s">
        <v>732</v>
      </c>
      <c r="L54" s="9" t="str">
        <f t="shared" si="14"/>
        <v>Yes</v>
      </c>
    </row>
    <row r="55" spans="1:12" x14ac:dyDescent="0.2">
      <c r="A55" s="45" t="s">
        <v>1440</v>
      </c>
      <c r="B55" s="34" t="s">
        <v>217</v>
      </c>
      <c r="C55" s="46">
        <v>3584.3439705000001</v>
      </c>
      <c r="D55" s="43" t="str">
        <f t="shared" si="11"/>
        <v>N/A</v>
      </c>
      <c r="E55" s="46">
        <v>3241.3598453999998</v>
      </c>
      <c r="F55" s="43" t="str">
        <f t="shared" si="12"/>
        <v>N/A</v>
      </c>
      <c r="G55" s="46">
        <v>2984.6899662000001</v>
      </c>
      <c r="H55" s="43" t="str">
        <f t="shared" si="13"/>
        <v>N/A</v>
      </c>
      <c r="I55" s="12">
        <v>-9.57</v>
      </c>
      <c r="J55" s="12">
        <v>-7.92</v>
      </c>
      <c r="K55" s="44" t="s">
        <v>732</v>
      </c>
      <c r="L55" s="9" t="str">
        <f t="shared" si="14"/>
        <v>Yes</v>
      </c>
    </row>
    <row r="56" spans="1:12" x14ac:dyDescent="0.2">
      <c r="A56" s="45" t="s">
        <v>1441</v>
      </c>
      <c r="B56" s="34" t="s">
        <v>217</v>
      </c>
      <c r="C56" s="35">
        <v>2.7637312059000001</v>
      </c>
      <c r="D56" s="43" t="str">
        <f t="shared" si="11"/>
        <v>N/A</v>
      </c>
      <c r="E56" s="35">
        <v>2.2005695688000002</v>
      </c>
      <c r="F56" s="43" t="str">
        <f t="shared" si="12"/>
        <v>N/A</v>
      </c>
      <c r="G56" s="35">
        <v>2.0941375422999999</v>
      </c>
      <c r="H56" s="43" t="str">
        <f t="shared" si="13"/>
        <v>N/A</v>
      </c>
      <c r="I56" s="12">
        <v>-20.399999999999999</v>
      </c>
      <c r="J56" s="12">
        <v>-4.84</v>
      </c>
      <c r="K56" s="44" t="s">
        <v>732</v>
      </c>
      <c r="L56" s="9" t="str">
        <f t="shared" si="14"/>
        <v>Yes</v>
      </c>
    </row>
    <row r="57" spans="1:12" ht="25.5" x14ac:dyDescent="0.2">
      <c r="A57" s="45" t="s">
        <v>599</v>
      </c>
      <c r="B57" s="34" t="s">
        <v>217</v>
      </c>
      <c r="C57" s="46">
        <v>8069986</v>
      </c>
      <c r="D57" s="43" t="str">
        <f t="shared" si="11"/>
        <v>N/A</v>
      </c>
      <c r="E57" s="46">
        <v>8474009</v>
      </c>
      <c r="F57" s="43" t="str">
        <f t="shared" si="12"/>
        <v>N/A</v>
      </c>
      <c r="G57" s="46">
        <v>7049763</v>
      </c>
      <c r="H57" s="43" t="str">
        <f t="shared" si="13"/>
        <v>N/A</v>
      </c>
      <c r="I57" s="12">
        <v>5.0060000000000002</v>
      </c>
      <c r="J57" s="12">
        <v>-16.8</v>
      </c>
      <c r="K57" s="44" t="s">
        <v>732</v>
      </c>
      <c r="L57" s="9" t="str">
        <f t="shared" si="14"/>
        <v>Yes</v>
      </c>
    </row>
    <row r="58" spans="1:12" x14ac:dyDescent="0.2">
      <c r="A58" s="45" t="s">
        <v>600</v>
      </c>
      <c r="B58" s="34" t="s">
        <v>217</v>
      </c>
      <c r="C58" s="35">
        <v>189</v>
      </c>
      <c r="D58" s="43" t="str">
        <f t="shared" si="11"/>
        <v>N/A</v>
      </c>
      <c r="E58" s="35">
        <v>95</v>
      </c>
      <c r="F58" s="43" t="str">
        <f t="shared" si="12"/>
        <v>N/A</v>
      </c>
      <c r="G58" s="35">
        <v>96</v>
      </c>
      <c r="H58" s="43" t="str">
        <f t="shared" si="13"/>
        <v>N/A</v>
      </c>
      <c r="I58" s="12">
        <v>-49.7</v>
      </c>
      <c r="J58" s="12">
        <v>1.0529999999999999</v>
      </c>
      <c r="K58" s="44" t="s">
        <v>732</v>
      </c>
      <c r="L58" s="9" t="str">
        <f t="shared" si="14"/>
        <v>Yes</v>
      </c>
    </row>
    <row r="59" spans="1:12" x14ac:dyDescent="0.2">
      <c r="A59" s="45" t="s">
        <v>1442</v>
      </c>
      <c r="B59" s="34" t="s">
        <v>217</v>
      </c>
      <c r="C59" s="46">
        <v>42698.338624000004</v>
      </c>
      <c r="D59" s="43" t="str">
        <f t="shared" si="11"/>
        <v>N/A</v>
      </c>
      <c r="E59" s="46">
        <v>89200.094737000007</v>
      </c>
      <c r="F59" s="43" t="str">
        <f t="shared" si="12"/>
        <v>N/A</v>
      </c>
      <c r="G59" s="46">
        <v>73435.03125</v>
      </c>
      <c r="H59" s="43" t="str">
        <f t="shared" si="13"/>
        <v>N/A</v>
      </c>
      <c r="I59" s="12">
        <v>108.9</v>
      </c>
      <c r="J59" s="12">
        <v>-17.7</v>
      </c>
      <c r="K59" s="44" t="s">
        <v>732</v>
      </c>
      <c r="L59" s="9" t="str">
        <f t="shared" si="14"/>
        <v>Yes</v>
      </c>
    </row>
    <row r="60" spans="1:12" ht="25.5" x14ac:dyDescent="0.2">
      <c r="A60" s="45" t="s">
        <v>601</v>
      </c>
      <c r="B60" s="34" t="s">
        <v>217</v>
      </c>
      <c r="C60" s="46">
        <v>78806</v>
      </c>
      <c r="D60" s="43" t="str">
        <f t="shared" si="11"/>
        <v>N/A</v>
      </c>
      <c r="E60" s="46">
        <v>374569</v>
      </c>
      <c r="F60" s="43" t="str">
        <f t="shared" si="12"/>
        <v>N/A</v>
      </c>
      <c r="G60" s="46">
        <v>121114</v>
      </c>
      <c r="H60" s="43" t="str">
        <f t="shared" si="13"/>
        <v>N/A</v>
      </c>
      <c r="I60" s="12">
        <v>375.3</v>
      </c>
      <c r="J60" s="12">
        <v>-67.7</v>
      </c>
      <c r="K60" s="44" t="s">
        <v>732</v>
      </c>
      <c r="L60" s="9" t="str">
        <f t="shared" si="14"/>
        <v>No</v>
      </c>
    </row>
    <row r="61" spans="1:12" x14ac:dyDescent="0.2">
      <c r="A61" s="4" t="s">
        <v>602</v>
      </c>
      <c r="B61" s="47" t="s">
        <v>217</v>
      </c>
      <c r="C61" s="1">
        <v>11</v>
      </c>
      <c r="D61" s="11" t="str">
        <f t="shared" si="11"/>
        <v>N/A</v>
      </c>
      <c r="E61" s="1">
        <v>11</v>
      </c>
      <c r="F61" s="11" t="str">
        <f t="shared" si="12"/>
        <v>N/A</v>
      </c>
      <c r="G61" s="1">
        <v>13</v>
      </c>
      <c r="H61" s="11" t="str">
        <f t="shared" si="13"/>
        <v>N/A</v>
      </c>
      <c r="I61" s="56">
        <v>0</v>
      </c>
      <c r="J61" s="56">
        <v>30</v>
      </c>
      <c r="K61" s="47" t="s">
        <v>732</v>
      </c>
      <c r="L61" s="9" t="str">
        <f t="shared" si="14"/>
        <v>Yes</v>
      </c>
    </row>
    <row r="62" spans="1:12" ht="25.5" x14ac:dyDescent="0.2">
      <c r="A62" s="4" t="s">
        <v>1443</v>
      </c>
      <c r="B62" s="47" t="s">
        <v>217</v>
      </c>
      <c r="C62" s="14">
        <v>7880.6</v>
      </c>
      <c r="D62" s="11" t="str">
        <f t="shared" si="11"/>
        <v>N/A</v>
      </c>
      <c r="E62" s="14">
        <v>37456.9</v>
      </c>
      <c r="F62" s="11" t="str">
        <f t="shared" si="12"/>
        <v>N/A</v>
      </c>
      <c r="G62" s="14">
        <v>9316.4615384999997</v>
      </c>
      <c r="H62" s="11" t="str">
        <f t="shared" si="13"/>
        <v>N/A</v>
      </c>
      <c r="I62" s="56">
        <v>375.3</v>
      </c>
      <c r="J62" s="56">
        <v>-75.099999999999994</v>
      </c>
      <c r="K62" s="47" t="s">
        <v>732</v>
      </c>
      <c r="L62" s="9" t="str">
        <f t="shared" si="14"/>
        <v>No</v>
      </c>
    </row>
    <row r="63" spans="1:12" x14ac:dyDescent="0.2">
      <c r="A63" s="4" t="s">
        <v>603</v>
      </c>
      <c r="B63" s="47" t="s">
        <v>217</v>
      </c>
      <c r="C63" s="14">
        <v>198337820</v>
      </c>
      <c r="D63" s="11" t="str">
        <f t="shared" si="11"/>
        <v>N/A</v>
      </c>
      <c r="E63" s="14">
        <v>204147847</v>
      </c>
      <c r="F63" s="11" t="str">
        <f t="shared" si="12"/>
        <v>N/A</v>
      </c>
      <c r="G63" s="14">
        <v>202709181</v>
      </c>
      <c r="H63" s="11" t="str">
        <f t="shared" si="13"/>
        <v>N/A</v>
      </c>
      <c r="I63" s="56">
        <v>2.9289999999999998</v>
      </c>
      <c r="J63" s="56">
        <v>-0.70499999999999996</v>
      </c>
      <c r="K63" s="47" t="s">
        <v>732</v>
      </c>
      <c r="L63" s="9" t="str">
        <f t="shared" si="14"/>
        <v>Yes</v>
      </c>
    </row>
    <row r="64" spans="1:12" x14ac:dyDescent="0.2">
      <c r="A64" s="4" t="s">
        <v>604</v>
      </c>
      <c r="B64" s="47" t="s">
        <v>217</v>
      </c>
      <c r="C64" s="1">
        <v>2845</v>
      </c>
      <c r="D64" s="11" t="str">
        <f t="shared" si="11"/>
        <v>N/A</v>
      </c>
      <c r="E64" s="1">
        <v>2860</v>
      </c>
      <c r="F64" s="11" t="str">
        <f t="shared" si="12"/>
        <v>N/A</v>
      </c>
      <c r="G64" s="1">
        <v>2854</v>
      </c>
      <c r="H64" s="11" t="str">
        <f t="shared" si="13"/>
        <v>N/A</v>
      </c>
      <c r="I64" s="56">
        <v>0.5272</v>
      </c>
      <c r="J64" s="56">
        <v>-0.21</v>
      </c>
      <c r="K64" s="47" t="s">
        <v>732</v>
      </c>
      <c r="L64" s="9" t="str">
        <f t="shared" si="14"/>
        <v>Yes</v>
      </c>
    </row>
    <row r="65" spans="1:12" x14ac:dyDescent="0.2">
      <c r="A65" s="4" t="s">
        <v>1444</v>
      </c>
      <c r="B65" s="47" t="s">
        <v>217</v>
      </c>
      <c r="C65" s="14">
        <v>69714.523725999999</v>
      </c>
      <c r="D65" s="11" t="str">
        <f t="shared" si="11"/>
        <v>N/A</v>
      </c>
      <c r="E65" s="14">
        <v>71380.366083999994</v>
      </c>
      <c r="F65" s="11" t="str">
        <f t="shared" si="12"/>
        <v>N/A</v>
      </c>
      <c r="G65" s="14">
        <v>71026.342327000006</v>
      </c>
      <c r="H65" s="11" t="str">
        <f t="shared" si="13"/>
        <v>N/A</v>
      </c>
      <c r="I65" s="56">
        <v>2.39</v>
      </c>
      <c r="J65" s="56">
        <v>-0.496</v>
      </c>
      <c r="K65" s="47" t="s">
        <v>732</v>
      </c>
      <c r="L65" s="9" t="str">
        <f t="shared" si="14"/>
        <v>Yes</v>
      </c>
    </row>
    <row r="66" spans="1:12" x14ac:dyDescent="0.2">
      <c r="A66" s="4" t="s">
        <v>605</v>
      </c>
      <c r="B66" s="47" t="s">
        <v>217</v>
      </c>
      <c r="C66" s="14">
        <v>961824350</v>
      </c>
      <c r="D66" s="11" t="str">
        <f t="shared" si="11"/>
        <v>N/A</v>
      </c>
      <c r="E66" s="14">
        <v>964298722</v>
      </c>
      <c r="F66" s="11" t="str">
        <f t="shared" si="12"/>
        <v>N/A</v>
      </c>
      <c r="G66" s="14">
        <v>986979279</v>
      </c>
      <c r="H66" s="11" t="str">
        <f t="shared" si="13"/>
        <v>N/A</v>
      </c>
      <c r="I66" s="56">
        <v>0.25729999999999997</v>
      </c>
      <c r="J66" s="56">
        <v>2.3519999999999999</v>
      </c>
      <c r="K66" s="47" t="s">
        <v>732</v>
      </c>
      <c r="L66" s="9" t="str">
        <f t="shared" si="14"/>
        <v>Yes</v>
      </c>
    </row>
    <row r="67" spans="1:12" x14ac:dyDescent="0.2">
      <c r="A67" s="4" t="s">
        <v>606</v>
      </c>
      <c r="B67" s="47" t="s">
        <v>217</v>
      </c>
      <c r="C67" s="1">
        <v>33479</v>
      </c>
      <c r="D67" s="11" t="str">
        <f t="shared" si="11"/>
        <v>N/A</v>
      </c>
      <c r="E67" s="1">
        <v>32217</v>
      </c>
      <c r="F67" s="11" t="str">
        <f t="shared" si="12"/>
        <v>N/A</v>
      </c>
      <c r="G67" s="1">
        <v>33000</v>
      </c>
      <c r="H67" s="11" t="str">
        <f t="shared" si="13"/>
        <v>N/A</v>
      </c>
      <c r="I67" s="56">
        <v>-3.77</v>
      </c>
      <c r="J67" s="56">
        <v>2.4300000000000002</v>
      </c>
      <c r="K67" s="47" t="s">
        <v>732</v>
      </c>
      <c r="L67" s="9" t="str">
        <f t="shared" si="14"/>
        <v>Yes</v>
      </c>
    </row>
    <row r="68" spans="1:12" x14ac:dyDescent="0.2">
      <c r="A68" s="4" t="s">
        <v>1445</v>
      </c>
      <c r="B68" s="47" t="s">
        <v>217</v>
      </c>
      <c r="C68" s="14">
        <v>28729.183966000001</v>
      </c>
      <c r="D68" s="11" t="str">
        <f t="shared" si="11"/>
        <v>N/A</v>
      </c>
      <c r="E68" s="14">
        <v>29931.363007</v>
      </c>
      <c r="F68" s="11" t="str">
        <f t="shared" si="12"/>
        <v>N/A</v>
      </c>
      <c r="G68" s="14">
        <v>29908.463</v>
      </c>
      <c r="H68" s="11" t="str">
        <f t="shared" si="13"/>
        <v>N/A</v>
      </c>
      <c r="I68" s="56">
        <v>4.1849999999999996</v>
      </c>
      <c r="J68" s="56">
        <v>-7.6999999999999999E-2</v>
      </c>
      <c r="K68" s="47" t="s">
        <v>732</v>
      </c>
      <c r="L68" s="9" t="str">
        <f t="shared" si="14"/>
        <v>Yes</v>
      </c>
    </row>
    <row r="69" spans="1:12" ht="25.5" x14ac:dyDescent="0.2">
      <c r="A69" s="4" t="s">
        <v>607</v>
      </c>
      <c r="B69" s="47" t="s">
        <v>217</v>
      </c>
      <c r="C69" s="14">
        <v>15722526</v>
      </c>
      <c r="D69" s="11" t="str">
        <f t="shared" si="11"/>
        <v>N/A</v>
      </c>
      <c r="E69" s="14">
        <v>15356783</v>
      </c>
      <c r="F69" s="11" t="str">
        <f t="shared" si="12"/>
        <v>N/A</v>
      </c>
      <c r="G69" s="14">
        <v>16173332</v>
      </c>
      <c r="H69" s="11" t="str">
        <f t="shared" si="13"/>
        <v>N/A</v>
      </c>
      <c r="I69" s="56">
        <v>-2.33</v>
      </c>
      <c r="J69" s="56">
        <v>5.3170000000000002</v>
      </c>
      <c r="K69" s="47" t="s">
        <v>732</v>
      </c>
      <c r="L69" s="9" t="str">
        <f t="shared" si="14"/>
        <v>Yes</v>
      </c>
    </row>
    <row r="70" spans="1:12" x14ac:dyDescent="0.2">
      <c r="A70" s="4" t="s">
        <v>608</v>
      </c>
      <c r="B70" s="47" t="s">
        <v>217</v>
      </c>
      <c r="C70" s="1">
        <v>68419</v>
      </c>
      <c r="D70" s="11" t="str">
        <f t="shared" si="11"/>
        <v>N/A</v>
      </c>
      <c r="E70" s="1">
        <v>67975</v>
      </c>
      <c r="F70" s="11" t="str">
        <f t="shared" si="12"/>
        <v>N/A</v>
      </c>
      <c r="G70" s="1">
        <v>70810</v>
      </c>
      <c r="H70" s="11" t="str">
        <f t="shared" si="13"/>
        <v>N/A</v>
      </c>
      <c r="I70" s="56">
        <v>-0.64900000000000002</v>
      </c>
      <c r="J70" s="56">
        <v>4.1710000000000003</v>
      </c>
      <c r="K70" s="47" t="s">
        <v>732</v>
      </c>
      <c r="L70" s="9" t="str">
        <f t="shared" si="14"/>
        <v>Yes</v>
      </c>
    </row>
    <row r="71" spans="1:12" x14ac:dyDescent="0.2">
      <c r="A71" s="4" t="s">
        <v>1446</v>
      </c>
      <c r="B71" s="47" t="s">
        <v>217</v>
      </c>
      <c r="C71" s="14">
        <v>229.79765854999999</v>
      </c>
      <c r="D71" s="11" t="str">
        <f t="shared" si="11"/>
        <v>N/A</v>
      </c>
      <c r="E71" s="14">
        <v>225.91810224</v>
      </c>
      <c r="F71" s="11" t="str">
        <f t="shared" si="12"/>
        <v>N/A</v>
      </c>
      <c r="G71" s="14">
        <v>228.40463210999999</v>
      </c>
      <c r="H71" s="11" t="str">
        <f t="shared" si="13"/>
        <v>N/A</v>
      </c>
      <c r="I71" s="56">
        <v>-1.69</v>
      </c>
      <c r="J71" s="56">
        <v>1.101</v>
      </c>
      <c r="K71" s="47" t="s">
        <v>732</v>
      </c>
      <c r="L71" s="9" t="str">
        <f t="shared" si="14"/>
        <v>Yes</v>
      </c>
    </row>
    <row r="72" spans="1:12" x14ac:dyDescent="0.2">
      <c r="A72" s="4" t="s">
        <v>609</v>
      </c>
      <c r="B72" s="47" t="s">
        <v>217</v>
      </c>
      <c r="C72" s="14">
        <v>12359028</v>
      </c>
      <c r="D72" s="11" t="str">
        <f t="shared" si="11"/>
        <v>N/A</v>
      </c>
      <c r="E72" s="14">
        <v>13806734</v>
      </c>
      <c r="F72" s="11" t="str">
        <f t="shared" si="12"/>
        <v>N/A</v>
      </c>
      <c r="G72" s="14">
        <v>15672570</v>
      </c>
      <c r="H72" s="11" t="str">
        <f t="shared" si="13"/>
        <v>N/A</v>
      </c>
      <c r="I72" s="56">
        <v>11.71</v>
      </c>
      <c r="J72" s="56">
        <v>13.51</v>
      </c>
      <c r="K72" s="47" t="s">
        <v>732</v>
      </c>
      <c r="L72" s="9" t="str">
        <f t="shared" si="14"/>
        <v>Yes</v>
      </c>
    </row>
    <row r="73" spans="1:12" x14ac:dyDescent="0.2">
      <c r="A73" s="4" t="s">
        <v>610</v>
      </c>
      <c r="B73" s="47" t="s">
        <v>217</v>
      </c>
      <c r="C73" s="1">
        <v>37657</v>
      </c>
      <c r="D73" s="11" t="str">
        <f t="shared" si="11"/>
        <v>N/A</v>
      </c>
      <c r="E73" s="1">
        <v>39227</v>
      </c>
      <c r="F73" s="11" t="str">
        <f t="shared" si="12"/>
        <v>N/A</v>
      </c>
      <c r="G73" s="1">
        <v>40840</v>
      </c>
      <c r="H73" s="11" t="str">
        <f t="shared" si="13"/>
        <v>N/A</v>
      </c>
      <c r="I73" s="56">
        <v>4.1689999999999996</v>
      </c>
      <c r="J73" s="56">
        <v>4.1120000000000001</v>
      </c>
      <c r="K73" s="47" t="s">
        <v>732</v>
      </c>
      <c r="L73" s="9" t="str">
        <f t="shared" si="14"/>
        <v>Yes</v>
      </c>
    </row>
    <row r="74" spans="1:12" x14ac:dyDescent="0.2">
      <c r="A74" s="4" t="s">
        <v>1447</v>
      </c>
      <c r="B74" s="47" t="s">
        <v>217</v>
      </c>
      <c r="C74" s="14">
        <v>328.20001593000001</v>
      </c>
      <c r="D74" s="11" t="str">
        <f t="shared" si="11"/>
        <v>N/A</v>
      </c>
      <c r="E74" s="14">
        <v>351.97017360000001</v>
      </c>
      <c r="F74" s="11" t="str">
        <f t="shared" si="12"/>
        <v>N/A</v>
      </c>
      <c r="G74" s="14">
        <v>383.75538688</v>
      </c>
      <c r="H74" s="11" t="str">
        <f t="shared" si="13"/>
        <v>N/A</v>
      </c>
      <c r="I74" s="56">
        <v>7.2430000000000003</v>
      </c>
      <c r="J74" s="56">
        <v>9.0310000000000006</v>
      </c>
      <c r="K74" s="47" t="s">
        <v>732</v>
      </c>
      <c r="L74" s="9" t="str">
        <f t="shared" si="14"/>
        <v>Yes</v>
      </c>
    </row>
    <row r="75" spans="1:12" ht="25.5" x14ac:dyDescent="0.2">
      <c r="A75" s="4" t="s">
        <v>611</v>
      </c>
      <c r="B75" s="47" t="s">
        <v>217</v>
      </c>
      <c r="C75" s="14">
        <v>1502864</v>
      </c>
      <c r="D75" s="11" t="str">
        <f t="shared" si="11"/>
        <v>N/A</v>
      </c>
      <c r="E75" s="14">
        <v>1402009</v>
      </c>
      <c r="F75" s="11" t="str">
        <f t="shared" si="12"/>
        <v>N/A</v>
      </c>
      <c r="G75" s="14">
        <v>1385499</v>
      </c>
      <c r="H75" s="11" t="str">
        <f t="shared" si="13"/>
        <v>N/A</v>
      </c>
      <c r="I75" s="56">
        <v>-6.71</v>
      </c>
      <c r="J75" s="56">
        <v>-1.18</v>
      </c>
      <c r="K75" s="47" t="s">
        <v>732</v>
      </c>
      <c r="L75" s="9" t="str">
        <f t="shared" si="14"/>
        <v>Yes</v>
      </c>
    </row>
    <row r="76" spans="1:12" x14ac:dyDescent="0.2">
      <c r="A76" s="45" t="s">
        <v>612</v>
      </c>
      <c r="B76" s="34" t="s">
        <v>217</v>
      </c>
      <c r="C76" s="35">
        <v>14704</v>
      </c>
      <c r="D76" s="43" t="str">
        <f t="shared" si="11"/>
        <v>N/A</v>
      </c>
      <c r="E76" s="35">
        <v>12847</v>
      </c>
      <c r="F76" s="43" t="str">
        <f t="shared" si="12"/>
        <v>N/A</v>
      </c>
      <c r="G76" s="35">
        <v>13643</v>
      </c>
      <c r="H76" s="43" t="str">
        <f t="shared" si="13"/>
        <v>N/A</v>
      </c>
      <c r="I76" s="12">
        <v>-12.6</v>
      </c>
      <c r="J76" s="12">
        <v>6.1959999999999997</v>
      </c>
      <c r="K76" s="44" t="s">
        <v>732</v>
      </c>
      <c r="L76" s="9" t="str">
        <f t="shared" si="14"/>
        <v>Yes</v>
      </c>
    </row>
    <row r="77" spans="1:12" ht="25.5" x14ac:dyDescent="0.2">
      <c r="A77" s="45" t="s">
        <v>1448</v>
      </c>
      <c r="B77" s="34" t="s">
        <v>217</v>
      </c>
      <c r="C77" s="46">
        <v>102.2078346</v>
      </c>
      <c r="D77" s="43" t="str">
        <f t="shared" si="11"/>
        <v>N/A</v>
      </c>
      <c r="E77" s="46">
        <v>109.13123686</v>
      </c>
      <c r="F77" s="43" t="str">
        <f t="shared" si="12"/>
        <v>N/A</v>
      </c>
      <c r="G77" s="46">
        <v>101.55383713000001</v>
      </c>
      <c r="H77" s="43" t="str">
        <f t="shared" si="13"/>
        <v>N/A</v>
      </c>
      <c r="I77" s="12">
        <v>6.774</v>
      </c>
      <c r="J77" s="12">
        <v>-6.94</v>
      </c>
      <c r="K77" s="44" t="s">
        <v>732</v>
      </c>
      <c r="L77" s="9" t="str">
        <f t="shared" si="14"/>
        <v>Yes</v>
      </c>
    </row>
    <row r="78" spans="1:12" ht="25.5" x14ac:dyDescent="0.2">
      <c r="A78" s="45" t="s">
        <v>613</v>
      </c>
      <c r="B78" s="34" t="s">
        <v>217</v>
      </c>
      <c r="C78" s="46">
        <v>11533492</v>
      </c>
      <c r="D78" s="43" t="str">
        <f t="shared" si="11"/>
        <v>N/A</v>
      </c>
      <c r="E78" s="46">
        <v>20503589</v>
      </c>
      <c r="F78" s="43" t="str">
        <f t="shared" si="12"/>
        <v>N/A</v>
      </c>
      <c r="G78" s="46">
        <v>19767458</v>
      </c>
      <c r="H78" s="43" t="str">
        <f t="shared" si="13"/>
        <v>N/A</v>
      </c>
      <c r="I78" s="12">
        <v>77.77</v>
      </c>
      <c r="J78" s="12">
        <v>-3.59</v>
      </c>
      <c r="K78" s="44" t="s">
        <v>732</v>
      </c>
      <c r="L78" s="9" t="str">
        <f t="shared" si="14"/>
        <v>Yes</v>
      </c>
    </row>
    <row r="79" spans="1:12" x14ac:dyDescent="0.2">
      <c r="A79" s="45" t="s">
        <v>614</v>
      </c>
      <c r="B79" s="34" t="s">
        <v>217</v>
      </c>
      <c r="C79" s="35">
        <v>22519</v>
      </c>
      <c r="D79" s="43" t="str">
        <f t="shared" si="11"/>
        <v>N/A</v>
      </c>
      <c r="E79" s="35">
        <v>20512</v>
      </c>
      <c r="F79" s="43" t="str">
        <f t="shared" si="12"/>
        <v>N/A</v>
      </c>
      <c r="G79" s="35">
        <v>20579</v>
      </c>
      <c r="H79" s="43" t="str">
        <f t="shared" si="13"/>
        <v>N/A</v>
      </c>
      <c r="I79" s="12">
        <v>-8.91</v>
      </c>
      <c r="J79" s="12">
        <v>0.3266</v>
      </c>
      <c r="K79" s="44" t="s">
        <v>732</v>
      </c>
      <c r="L79" s="9" t="str">
        <f t="shared" si="14"/>
        <v>Yes</v>
      </c>
    </row>
    <row r="80" spans="1:12" x14ac:dyDescent="0.2">
      <c r="A80" s="45" t="s">
        <v>1449</v>
      </c>
      <c r="B80" s="34" t="s">
        <v>217</v>
      </c>
      <c r="C80" s="46">
        <v>512.16714774000002</v>
      </c>
      <c r="D80" s="43" t="str">
        <f t="shared" si="11"/>
        <v>N/A</v>
      </c>
      <c r="E80" s="46">
        <v>999.58994734999999</v>
      </c>
      <c r="F80" s="43" t="str">
        <f t="shared" si="12"/>
        <v>N/A</v>
      </c>
      <c r="G80" s="46">
        <v>960.5645561</v>
      </c>
      <c r="H80" s="43" t="str">
        <f t="shared" si="13"/>
        <v>N/A</v>
      </c>
      <c r="I80" s="12">
        <v>95.17</v>
      </c>
      <c r="J80" s="12">
        <v>-3.9</v>
      </c>
      <c r="K80" s="44" t="s">
        <v>732</v>
      </c>
      <c r="L80" s="9" t="str">
        <f t="shared" si="14"/>
        <v>Yes</v>
      </c>
    </row>
    <row r="81" spans="1:12" x14ac:dyDescent="0.2">
      <c r="A81" s="45" t="s">
        <v>615</v>
      </c>
      <c r="B81" s="34" t="s">
        <v>217</v>
      </c>
      <c r="C81" s="46">
        <v>82917617</v>
      </c>
      <c r="D81" s="43" t="str">
        <f t="shared" si="11"/>
        <v>N/A</v>
      </c>
      <c r="E81" s="46">
        <v>186566869</v>
      </c>
      <c r="F81" s="43" t="str">
        <f t="shared" si="12"/>
        <v>N/A</v>
      </c>
      <c r="G81" s="46">
        <v>217744489</v>
      </c>
      <c r="H81" s="43" t="str">
        <f t="shared" si="13"/>
        <v>N/A</v>
      </c>
      <c r="I81" s="12">
        <v>125</v>
      </c>
      <c r="J81" s="12">
        <v>16.71</v>
      </c>
      <c r="K81" s="44" t="s">
        <v>732</v>
      </c>
      <c r="L81" s="9" t="str">
        <f t="shared" si="14"/>
        <v>Yes</v>
      </c>
    </row>
    <row r="82" spans="1:12" x14ac:dyDescent="0.2">
      <c r="A82" s="45" t="s">
        <v>616</v>
      </c>
      <c r="B82" s="34" t="s">
        <v>217</v>
      </c>
      <c r="C82" s="35">
        <v>59062</v>
      </c>
      <c r="D82" s="43" t="str">
        <f t="shared" si="11"/>
        <v>N/A</v>
      </c>
      <c r="E82" s="35">
        <v>58581</v>
      </c>
      <c r="F82" s="43" t="str">
        <f t="shared" si="12"/>
        <v>N/A</v>
      </c>
      <c r="G82" s="35">
        <v>61239</v>
      </c>
      <c r="H82" s="43" t="str">
        <f t="shared" si="13"/>
        <v>N/A</v>
      </c>
      <c r="I82" s="12">
        <v>-0.81399999999999995</v>
      </c>
      <c r="J82" s="12">
        <v>4.5369999999999999</v>
      </c>
      <c r="K82" s="44" t="s">
        <v>732</v>
      </c>
      <c r="L82" s="9" t="str">
        <f t="shared" si="14"/>
        <v>Yes</v>
      </c>
    </row>
    <row r="83" spans="1:12" x14ac:dyDescent="0.2">
      <c r="A83" s="45" t="s">
        <v>1450</v>
      </c>
      <c r="B83" s="34" t="s">
        <v>217</v>
      </c>
      <c r="C83" s="46">
        <v>1403.9080458000001</v>
      </c>
      <c r="D83" s="43" t="str">
        <f t="shared" si="11"/>
        <v>N/A</v>
      </c>
      <c r="E83" s="46">
        <v>3184.7675697</v>
      </c>
      <c r="F83" s="43" t="str">
        <f t="shared" si="12"/>
        <v>N/A</v>
      </c>
      <c r="G83" s="46">
        <v>3555.6506310999998</v>
      </c>
      <c r="H83" s="43" t="str">
        <f t="shared" si="13"/>
        <v>N/A</v>
      </c>
      <c r="I83" s="12">
        <v>126.9</v>
      </c>
      <c r="J83" s="12">
        <v>11.65</v>
      </c>
      <c r="K83" s="44" t="s">
        <v>732</v>
      </c>
      <c r="L83" s="9" t="str">
        <f t="shared" si="14"/>
        <v>Yes</v>
      </c>
    </row>
    <row r="84" spans="1:12" ht="25.5" x14ac:dyDescent="0.2">
      <c r="A84" s="45" t="s">
        <v>617</v>
      </c>
      <c r="B84" s="34" t="s">
        <v>217</v>
      </c>
      <c r="C84" s="46">
        <v>52878883</v>
      </c>
      <c r="D84" s="43" t="str">
        <f t="shared" si="11"/>
        <v>N/A</v>
      </c>
      <c r="E84" s="46">
        <v>68406615</v>
      </c>
      <c r="F84" s="43" t="str">
        <f t="shared" si="12"/>
        <v>N/A</v>
      </c>
      <c r="G84" s="46">
        <v>83035329</v>
      </c>
      <c r="H84" s="43" t="str">
        <f t="shared" si="13"/>
        <v>N/A</v>
      </c>
      <c r="I84" s="12">
        <v>29.36</v>
      </c>
      <c r="J84" s="12">
        <v>21.38</v>
      </c>
      <c r="K84" s="44" t="s">
        <v>732</v>
      </c>
      <c r="L84" s="9" t="str">
        <f t="shared" si="14"/>
        <v>Yes</v>
      </c>
    </row>
    <row r="85" spans="1:12" x14ac:dyDescent="0.2">
      <c r="A85" s="45" t="s">
        <v>618</v>
      </c>
      <c r="B85" s="34" t="s">
        <v>217</v>
      </c>
      <c r="C85" s="35">
        <v>4025</v>
      </c>
      <c r="D85" s="43" t="str">
        <f t="shared" si="11"/>
        <v>N/A</v>
      </c>
      <c r="E85" s="35">
        <v>4383</v>
      </c>
      <c r="F85" s="43" t="str">
        <f t="shared" si="12"/>
        <v>N/A</v>
      </c>
      <c r="G85" s="35">
        <v>4852</v>
      </c>
      <c r="H85" s="43" t="str">
        <f t="shared" si="13"/>
        <v>N/A</v>
      </c>
      <c r="I85" s="12">
        <v>8.8940000000000001</v>
      </c>
      <c r="J85" s="12">
        <v>10.7</v>
      </c>
      <c r="K85" s="44" t="s">
        <v>732</v>
      </c>
      <c r="L85" s="9" t="str">
        <f t="shared" si="14"/>
        <v>Yes</v>
      </c>
    </row>
    <row r="86" spans="1:12" ht="25.5" x14ac:dyDescent="0.2">
      <c r="A86" s="45" t="s">
        <v>1451</v>
      </c>
      <c r="B86" s="34" t="s">
        <v>217</v>
      </c>
      <c r="C86" s="46">
        <v>13137.610683000001</v>
      </c>
      <c r="D86" s="43" t="str">
        <f t="shared" si="11"/>
        <v>N/A</v>
      </c>
      <c r="E86" s="46">
        <v>15607.258727</v>
      </c>
      <c r="F86" s="43" t="str">
        <f t="shared" si="12"/>
        <v>N/A</v>
      </c>
      <c r="G86" s="46">
        <v>17113.629225000001</v>
      </c>
      <c r="H86" s="43" t="str">
        <f t="shared" si="13"/>
        <v>N/A</v>
      </c>
      <c r="I86" s="12">
        <v>18.8</v>
      </c>
      <c r="J86" s="12">
        <v>9.6519999999999992</v>
      </c>
      <c r="K86" s="44" t="s">
        <v>732</v>
      </c>
      <c r="L86" s="9" t="str">
        <f t="shared" si="14"/>
        <v>Yes</v>
      </c>
    </row>
    <row r="87" spans="1:12" ht="25.5" x14ac:dyDescent="0.2">
      <c r="A87" s="45" t="s">
        <v>619</v>
      </c>
      <c r="B87" s="34" t="s">
        <v>217</v>
      </c>
      <c r="C87" s="46">
        <v>16818632</v>
      </c>
      <c r="D87" s="43" t="str">
        <f t="shared" si="11"/>
        <v>N/A</v>
      </c>
      <c r="E87" s="46">
        <v>29316321</v>
      </c>
      <c r="F87" s="43" t="str">
        <f t="shared" si="12"/>
        <v>N/A</v>
      </c>
      <c r="G87" s="46">
        <v>27652447</v>
      </c>
      <c r="H87" s="43" t="str">
        <f t="shared" si="13"/>
        <v>N/A</v>
      </c>
      <c r="I87" s="12">
        <v>74.31</v>
      </c>
      <c r="J87" s="12">
        <v>-5.68</v>
      </c>
      <c r="K87" s="44" t="s">
        <v>732</v>
      </c>
      <c r="L87" s="9" t="str">
        <f t="shared" si="14"/>
        <v>Yes</v>
      </c>
    </row>
    <row r="88" spans="1:12" x14ac:dyDescent="0.2">
      <c r="A88" s="45" t="s">
        <v>620</v>
      </c>
      <c r="B88" s="34" t="s">
        <v>217</v>
      </c>
      <c r="C88" s="35">
        <v>62280</v>
      </c>
      <c r="D88" s="43" t="str">
        <f t="shared" si="11"/>
        <v>N/A</v>
      </c>
      <c r="E88" s="35">
        <v>58968</v>
      </c>
      <c r="F88" s="43" t="str">
        <f t="shared" si="12"/>
        <v>N/A</v>
      </c>
      <c r="G88" s="35">
        <v>57363</v>
      </c>
      <c r="H88" s="43" t="str">
        <f t="shared" si="13"/>
        <v>N/A</v>
      </c>
      <c r="I88" s="12">
        <v>-5.32</v>
      </c>
      <c r="J88" s="12">
        <v>-2.72</v>
      </c>
      <c r="K88" s="44" t="s">
        <v>732</v>
      </c>
      <c r="L88" s="9" t="str">
        <f t="shared" si="14"/>
        <v>Yes</v>
      </c>
    </row>
    <row r="89" spans="1:12" x14ac:dyDescent="0.2">
      <c r="A89" s="45" t="s">
        <v>1452</v>
      </c>
      <c r="B89" s="34" t="s">
        <v>217</v>
      </c>
      <c r="C89" s="46">
        <v>270.04868336999999</v>
      </c>
      <c r="D89" s="43" t="str">
        <f t="shared" si="11"/>
        <v>N/A</v>
      </c>
      <c r="E89" s="46">
        <v>497.15644078000003</v>
      </c>
      <c r="F89" s="43" t="str">
        <f t="shared" si="12"/>
        <v>N/A</v>
      </c>
      <c r="G89" s="46">
        <v>482.06068371999999</v>
      </c>
      <c r="H89" s="43" t="str">
        <f t="shared" si="13"/>
        <v>N/A</v>
      </c>
      <c r="I89" s="12">
        <v>84.1</v>
      </c>
      <c r="J89" s="12">
        <v>-3.04</v>
      </c>
      <c r="K89" s="44" t="s">
        <v>732</v>
      </c>
      <c r="L89" s="9" t="str">
        <f t="shared" si="14"/>
        <v>Yes</v>
      </c>
    </row>
    <row r="90" spans="1:12" x14ac:dyDescent="0.2">
      <c r="A90" s="45" t="s">
        <v>621</v>
      </c>
      <c r="B90" s="34" t="s">
        <v>217</v>
      </c>
      <c r="C90" s="46">
        <v>24512444</v>
      </c>
      <c r="D90" s="43" t="str">
        <f t="shared" si="11"/>
        <v>N/A</v>
      </c>
      <c r="E90" s="46">
        <v>23531728</v>
      </c>
      <c r="F90" s="43" t="str">
        <f t="shared" si="12"/>
        <v>N/A</v>
      </c>
      <c r="G90" s="46">
        <v>23086230</v>
      </c>
      <c r="H90" s="43" t="str">
        <f t="shared" si="13"/>
        <v>N/A</v>
      </c>
      <c r="I90" s="12">
        <v>-4</v>
      </c>
      <c r="J90" s="12">
        <v>-1.89</v>
      </c>
      <c r="K90" s="44" t="s">
        <v>732</v>
      </c>
      <c r="L90" s="9" t="str">
        <f t="shared" si="14"/>
        <v>Yes</v>
      </c>
    </row>
    <row r="91" spans="1:12" x14ac:dyDescent="0.2">
      <c r="A91" s="45" t="s">
        <v>622</v>
      </c>
      <c r="B91" s="34" t="s">
        <v>217</v>
      </c>
      <c r="C91" s="35">
        <v>58699</v>
      </c>
      <c r="D91" s="43" t="str">
        <f t="shared" si="11"/>
        <v>N/A</v>
      </c>
      <c r="E91" s="35">
        <v>63142</v>
      </c>
      <c r="F91" s="43" t="str">
        <f t="shared" si="12"/>
        <v>N/A</v>
      </c>
      <c r="G91" s="35">
        <v>64286</v>
      </c>
      <c r="H91" s="43" t="str">
        <f t="shared" si="13"/>
        <v>N/A</v>
      </c>
      <c r="I91" s="12">
        <v>7.569</v>
      </c>
      <c r="J91" s="12">
        <v>1.8120000000000001</v>
      </c>
      <c r="K91" s="44" t="s">
        <v>732</v>
      </c>
      <c r="L91" s="9" t="str">
        <f t="shared" si="14"/>
        <v>Yes</v>
      </c>
    </row>
    <row r="92" spans="1:12" x14ac:dyDescent="0.2">
      <c r="A92" s="45" t="s">
        <v>1453</v>
      </c>
      <c r="B92" s="34" t="s">
        <v>217</v>
      </c>
      <c r="C92" s="46">
        <v>417.59559788000001</v>
      </c>
      <c r="D92" s="43" t="str">
        <f t="shared" si="11"/>
        <v>N/A</v>
      </c>
      <c r="E92" s="46">
        <v>372.67948433999999</v>
      </c>
      <c r="F92" s="43" t="str">
        <f t="shared" si="12"/>
        <v>N/A</v>
      </c>
      <c r="G92" s="46">
        <v>359.11753726000001</v>
      </c>
      <c r="H92" s="43" t="str">
        <f t="shared" si="13"/>
        <v>N/A</v>
      </c>
      <c r="I92" s="12">
        <v>-10.8</v>
      </c>
      <c r="J92" s="12">
        <v>-3.64</v>
      </c>
      <c r="K92" s="44" t="s">
        <v>732</v>
      </c>
      <c r="L92" s="9" t="str">
        <f t="shared" si="14"/>
        <v>Yes</v>
      </c>
    </row>
    <row r="93" spans="1:12" ht="25.5" x14ac:dyDescent="0.2">
      <c r="A93" s="45" t="s">
        <v>623</v>
      </c>
      <c r="B93" s="34" t="s">
        <v>217</v>
      </c>
      <c r="C93" s="46">
        <v>101959027</v>
      </c>
      <c r="D93" s="43" t="str">
        <f t="shared" si="11"/>
        <v>N/A</v>
      </c>
      <c r="E93" s="46">
        <v>105898714</v>
      </c>
      <c r="F93" s="43" t="str">
        <f t="shared" si="12"/>
        <v>N/A</v>
      </c>
      <c r="G93" s="46">
        <v>133479442</v>
      </c>
      <c r="H93" s="43" t="str">
        <f t="shared" si="13"/>
        <v>N/A</v>
      </c>
      <c r="I93" s="12">
        <v>3.8639999999999999</v>
      </c>
      <c r="J93" s="12">
        <v>26.04</v>
      </c>
      <c r="K93" s="44" t="s">
        <v>732</v>
      </c>
      <c r="L93" s="9" t="str">
        <f t="shared" si="14"/>
        <v>Yes</v>
      </c>
    </row>
    <row r="94" spans="1:12" x14ac:dyDescent="0.2">
      <c r="A94" s="48" t="s">
        <v>624</v>
      </c>
      <c r="B94" s="35" t="s">
        <v>217</v>
      </c>
      <c r="C94" s="35">
        <v>51850</v>
      </c>
      <c r="D94" s="43" t="str">
        <f t="shared" si="11"/>
        <v>N/A</v>
      </c>
      <c r="E94" s="35">
        <v>53300</v>
      </c>
      <c r="F94" s="43" t="str">
        <f t="shared" si="12"/>
        <v>N/A</v>
      </c>
      <c r="G94" s="35">
        <v>54324</v>
      </c>
      <c r="H94" s="43" t="str">
        <f t="shared" si="13"/>
        <v>N/A</v>
      </c>
      <c r="I94" s="12">
        <v>2.7970000000000002</v>
      </c>
      <c r="J94" s="12">
        <v>1.921</v>
      </c>
      <c r="K94" s="49" t="s">
        <v>732</v>
      </c>
      <c r="L94" s="9" t="str">
        <f t="shared" si="14"/>
        <v>Yes</v>
      </c>
    </row>
    <row r="95" spans="1:12" ht="25.5" x14ac:dyDescent="0.2">
      <c r="A95" s="45" t="s">
        <v>1454</v>
      </c>
      <c r="B95" s="34" t="s">
        <v>217</v>
      </c>
      <c r="C95" s="46">
        <v>1966.4228929999999</v>
      </c>
      <c r="D95" s="43" t="str">
        <f t="shared" si="11"/>
        <v>N/A</v>
      </c>
      <c r="E95" s="46">
        <v>1986.8426641999999</v>
      </c>
      <c r="F95" s="43" t="str">
        <f t="shared" si="12"/>
        <v>N/A</v>
      </c>
      <c r="G95" s="46">
        <v>2457.0989249999998</v>
      </c>
      <c r="H95" s="43" t="str">
        <f t="shared" si="13"/>
        <v>N/A</v>
      </c>
      <c r="I95" s="12">
        <v>1.038</v>
      </c>
      <c r="J95" s="12">
        <v>23.67</v>
      </c>
      <c r="K95" s="44" t="s">
        <v>732</v>
      </c>
      <c r="L95" s="9" t="str">
        <f t="shared" si="14"/>
        <v>Yes</v>
      </c>
    </row>
    <row r="96" spans="1:12" ht="25.5" x14ac:dyDescent="0.2">
      <c r="A96" s="45" t="s">
        <v>625</v>
      </c>
      <c r="B96" s="34" t="s">
        <v>217</v>
      </c>
      <c r="C96" s="46">
        <v>18000858</v>
      </c>
      <c r="D96" s="43" t="str">
        <f t="shared" si="11"/>
        <v>N/A</v>
      </c>
      <c r="E96" s="46">
        <v>18873739</v>
      </c>
      <c r="F96" s="43" t="str">
        <f t="shared" si="12"/>
        <v>N/A</v>
      </c>
      <c r="G96" s="46">
        <v>20644159</v>
      </c>
      <c r="H96" s="43" t="str">
        <f t="shared" si="13"/>
        <v>N/A</v>
      </c>
      <c r="I96" s="12">
        <v>4.8490000000000002</v>
      </c>
      <c r="J96" s="12">
        <v>9.3800000000000008</v>
      </c>
      <c r="K96" s="44" t="s">
        <v>732</v>
      </c>
      <c r="L96" s="9" t="str">
        <f t="shared" si="14"/>
        <v>Yes</v>
      </c>
    </row>
    <row r="97" spans="1:12" x14ac:dyDescent="0.2">
      <c r="A97" s="45" t="s">
        <v>626</v>
      </c>
      <c r="B97" s="34" t="s">
        <v>217</v>
      </c>
      <c r="C97" s="35">
        <v>29311</v>
      </c>
      <c r="D97" s="43" t="str">
        <f t="shared" si="11"/>
        <v>N/A</v>
      </c>
      <c r="E97" s="35">
        <v>29295</v>
      </c>
      <c r="F97" s="43" t="str">
        <f t="shared" si="12"/>
        <v>N/A</v>
      </c>
      <c r="G97" s="35">
        <v>31212</v>
      </c>
      <c r="H97" s="43" t="str">
        <f t="shared" si="13"/>
        <v>N/A</v>
      </c>
      <c r="I97" s="12">
        <v>-5.5E-2</v>
      </c>
      <c r="J97" s="12">
        <v>6.5439999999999996</v>
      </c>
      <c r="K97" s="44" t="s">
        <v>732</v>
      </c>
      <c r="L97" s="9" t="str">
        <f t="shared" si="14"/>
        <v>Yes</v>
      </c>
    </row>
    <row r="98" spans="1:12" ht="25.5" x14ac:dyDescent="0.2">
      <c r="A98" s="45" t="s">
        <v>1455</v>
      </c>
      <c r="B98" s="34" t="s">
        <v>217</v>
      </c>
      <c r="C98" s="46">
        <v>614.13319232000003</v>
      </c>
      <c r="D98" s="43" t="str">
        <f t="shared" si="11"/>
        <v>N/A</v>
      </c>
      <c r="E98" s="46">
        <v>644.26485748000005</v>
      </c>
      <c r="F98" s="43" t="str">
        <f t="shared" si="12"/>
        <v>N/A</v>
      </c>
      <c r="G98" s="46">
        <v>661.41737151999996</v>
      </c>
      <c r="H98" s="43" t="str">
        <f t="shared" si="13"/>
        <v>N/A</v>
      </c>
      <c r="I98" s="12">
        <v>4.9059999999999997</v>
      </c>
      <c r="J98" s="12">
        <v>2.6619999999999999</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699211</v>
      </c>
      <c r="D102" s="43" t="str">
        <f t="shared" si="11"/>
        <v>N/A</v>
      </c>
      <c r="E102" s="46">
        <v>434684</v>
      </c>
      <c r="F102" s="43" t="str">
        <f t="shared" si="12"/>
        <v>N/A</v>
      </c>
      <c r="G102" s="46">
        <v>159468</v>
      </c>
      <c r="H102" s="43" t="str">
        <f t="shared" si="13"/>
        <v>N/A</v>
      </c>
      <c r="I102" s="12">
        <v>-37.799999999999997</v>
      </c>
      <c r="J102" s="12">
        <v>-63.3</v>
      </c>
      <c r="K102" s="44" t="s">
        <v>732</v>
      </c>
      <c r="L102" s="9" t="str">
        <f t="shared" si="14"/>
        <v>No</v>
      </c>
    </row>
    <row r="103" spans="1:12" ht="25.5" x14ac:dyDescent="0.2">
      <c r="A103" s="45" t="s">
        <v>630</v>
      </c>
      <c r="B103" s="34" t="s">
        <v>217</v>
      </c>
      <c r="C103" s="35">
        <v>2206</v>
      </c>
      <c r="D103" s="43" t="str">
        <f t="shared" si="11"/>
        <v>N/A</v>
      </c>
      <c r="E103" s="35">
        <v>1712</v>
      </c>
      <c r="F103" s="43" t="str">
        <f t="shared" si="12"/>
        <v>N/A</v>
      </c>
      <c r="G103" s="35">
        <v>540</v>
      </c>
      <c r="H103" s="43" t="str">
        <f t="shared" si="13"/>
        <v>N/A</v>
      </c>
      <c r="I103" s="12">
        <v>-22.4</v>
      </c>
      <c r="J103" s="12">
        <v>-68.5</v>
      </c>
      <c r="K103" s="44" t="s">
        <v>732</v>
      </c>
      <c r="L103" s="9" t="str">
        <f t="shared" si="14"/>
        <v>No</v>
      </c>
    </row>
    <row r="104" spans="1:12" ht="25.5" x14ac:dyDescent="0.2">
      <c r="A104" s="45" t="s">
        <v>1457</v>
      </c>
      <c r="B104" s="34" t="s">
        <v>217</v>
      </c>
      <c r="C104" s="46">
        <v>316.95874887000002</v>
      </c>
      <c r="D104" s="43" t="str">
        <f t="shared" si="11"/>
        <v>N/A</v>
      </c>
      <c r="E104" s="46">
        <v>253.90420560999999</v>
      </c>
      <c r="F104" s="43" t="str">
        <f t="shared" si="12"/>
        <v>N/A</v>
      </c>
      <c r="G104" s="46">
        <v>295.31111111000001</v>
      </c>
      <c r="H104" s="43" t="str">
        <f t="shared" si="13"/>
        <v>N/A</v>
      </c>
      <c r="I104" s="12">
        <v>-19.899999999999999</v>
      </c>
      <c r="J104" s="12">
        <v>16.309999999999999</v>
      </c>
      <c r="K104" s="44" t="s">
        <v>732</v>
      </c>
      <c r="L104" s="9" t="str">
        <f t="shared" si="14"/>
        <v>Yes</v>
      </c>
    </row>
    <row r="105" spans="1:12" ht="25.5" x14ac:dyDescent="0.2">
      <c r="A105" s="45" t="s">
        <v>631</v>
      </c>
      <c r="B105" s="34" t="s">
        <v>217</v>
      </c>
      <c r="C105" s="46">
        <v>35522</v>
      </c>
      <c r="D105" s="43" t="str">
        <f t="shared" si="11"/>
        <v>N/A</v>
      </c>
      <c r="E105" s="46">
        <v>58804</v>
      </c>
      <c r="F105" s="43" t="str">
        <f t="shared" si="12"/>
        <v>N/A</v>
      </c>
      <c r="G105" s="46">
        <v>102089</v>
      </c>
      <c r="H105" s="43" t="str">
        <f t="shared" si="13"/>
        <v>N/A</v>
      </c>
      <c r="I105" s="12">
        <v>65.540000000000006</v>
      </c>
      <c r="J105" s="12">
        <v>73.61</v>
      </c>
      <c r="K105" s="44" t="s">
        <v>732</v>
      </c>
      <c r="L105" s="9" t="str">
        <f t="shared" si="14"/>
        <v>No</v>
      </c>
    </row>
    <row r="106" spans="1:12" x14ac:dyDescent="0.2">
      <c r="A106" s="45" t="s">
        <v>632</v>
      </c>
      <c r="B106" s="34" t="s">
        <v>217</v>
      </c>
      <c r="C106" s="35">
        <v>186</v>
      </c>
      <c r="D106" s="43" t="str">
        <f t="shared" si="11"/>
        <v>N/A</v>
      </c>
      <c r="E106" s="35">
        <v>142</v>
      </c>
      <c r="F106" s="43" t="str">
        <f t="shared" si="12"/>
        <v>N/A</v>
      </c>
      <c r="G106" s="35">
        <v>127</v>
      </c>
      <c r="H106" s="43" t="str">
        <f t="shared" si="13"/>
        <v>N/A</v>
      </c>
      <c r="I106" s="12">
        <v>-23.7</v>
      </c>
      <c r="J106" s="12">
        <v>-10.6</v>
      </c>
      <c r="K106" s="44" t="s">
        <v>732</v>
      </c>
      <c r="L106" s="9" t="str">
        <f t="shared" si="14"/>
        <v>Yes</v>
      </c>
    </row>
    <row r="107" spans="1:12" ht="25.5" x14ac:dyDescent="0.2">
      <c r="A107" s="45" t="s">
        <v>1458</v>
      </c>
      <c r="B107" s="34" t="s">
        <v>217</v>
      </c>
      <c r="C107" s="46">
        <v>190.97849461999999</v>
      </c>
      <c r="D107" s="43" t="str">
        <f t="shared" si="11"/>
        <v>N/A</v>
      </c>
      <c r="E107" s="46">
        <v>414.11267606000001</v>
      </c>
      <c r="F107" s="43" t="str">
        <f t="shared" si="12"/>
        <v>N/A</v>
      </c>
      <c r="G107" s="46">
        <v>803.85039370000004</v>
      </c>
      <c r="H107" s="43" t="str">
        <f t="shared" si="13"/>
        <v>N/A</v>
      </c>
      <c r="I107" s="12">
        <v>116.8</v>
      </c>
      <c r="J107" s="12">
        <v>94.11</v>
      </c>
      <c r="K107" s="44" t="s">
        <v>732</v>
      </c>
      <c r="L107" s="9" t="str">
        <f t="shared" si="14"/>
        <v>No</v>
      </c>
    </row>
    <row r="108" spans="1:12" ht="25.5" x14ac:dyDescent="0.2">
      <c r="A108" s="45" t="s">
        <v>633</v>
      </c>
      <c r="B108" s="34" t="s">
        <v>217</v>
      </c>
      <c r="C108" s="46">
        <v>1176511</v>
      </c>
      <c r="D108" s="43" t="str">
        <f t="shared" si="11"/>
        <v>N/A</v>
      </c>
      <c r="E108" s="46">
        <v>2102590</v>
      </c>
      <c r="F108" s="43" t="str">
        <f t="shared" si="12"/>
        <v>N/A</v>
      </c>
      <c r="G108" s="46">
        <v>1478672</v>
      </c>
      <c r="H108" s="43" t="str">
        <f t="shared" si="13"/>
        <v>N/A</v>
      </c>
      <c r="I108" s="12">
        <v>78.709999999999994</v>
      </c>
      <c r="J108" s="12">
        <v>-29.7</v>
      </c>
      <c r="K108" s="44" t="s">
        <v>732</v>
      </c>
      <c r="L108" s="9" t="str">
        <f t="shared" si="14"/>
        <v>Yes</v>
      </c>
    </row>
    <row r="109" spans="1:12" x14ac:dyDescent="0.2">
      <c r="A109" s="45" t="s">
        <v>634</v>
      </c>
      <c r="B109" s="34" t="s">
        <v>217</v>
      </c>
      <c r="C109" s="35">
        <v>3028</v>
      </c>
      <c r="D109" s="43" t="str">
        <f t="shared" si="11"/>
        <v>N/A</v>
      </c>
      <c r="E109" s="35">
        <v>4480</v>
      </c>
      <c r="F109" s="43" t="str">
        <f t="shared" si="12"/>
        <v>N/A</v>
      </c>
      <c r="G109" s="35">
        <v>5389</v>
      </c>
      <c r="H109" s="43" t="str">
        <f t="shared" si="13"/>
        <v>N/A</v>
      </c>
      <c r="I109" s="12">
        <v>47.95</v>
      </c>
      <c r="J109" s="12">
        <v>20.29</v>
      </c>
      <c r="K109" s="44" t="s">
        <v>732</v>
      </c>
      <c r="L109" s="9" t="str">
        <f t="shared" si="14"/>
        <v>Yes</v>
      </c>
    </row>
    <row r="110" spans="1:12" ht="25.5" x14ac:dyDescent="0.2">
      <c r="A110" s="45" t="s">
        <v>1459</v>
      </c>
      <c r="B110" s="34" t="s">
        <v>217</v>
      </c>
      <c r="C110" s="46">
        <v>388.54392338000002</v>
      </c>
      <c r="D110" s="43" t="str">
        <f t="shared" si="11"/>
        <v>N/A</v>
      </c>
      <c r="E110" s="46">
        <v>469.328125</v>
      </c>
      <c r="F110" s="43" t="str">
        <f t="shared" si="12"/>
        <v>N/A</v>
      </c>
      <c r="G110" s="46">
        <v>274.38708480000003</v>
      </c>
      <c r="H110" s="43" t="str">
        <f t="shared" si="13"/>
        <v>N/A</v>
      </c>
      <c r="I110" s="12">
        <v>20.79</v>
      </c>
      <c r="J110" s="12">
        <v>-41.5</v>
      </c>
      <c r="K110" s="44" t="s">
        <v>732</v>
      </c>
      <c r="L110" s="9" t="str">
        <f t="shared" si="14"/>
        <v>No</v>
      </c>
    </row>
    <row r="111" spans="1:12" ht="25.5" x14ac:dyDescent="0.2">
      <c r="A111" s="45" t="s">
        <v>635</v>
      </c>
      <c r="B111" s="34" t="s">
        <v>217</v>
      </c>
      <c r="C111" s="46">
        <v>51043183</v>
      </c>
      <c r="D111" s="43" t="str">
        <f t="shared" si="11"/>
        <v>N/A</v>
      </c>
      <c r="E111" s="46">
        <v>51720953</v>
      </c>
      <c r="F111" s="43" t="str">
        <f t="shared" si="12"/>
        <v>N/A</v>
      </c>
      <c r="G111" s="46">
        <v>53091239</v>
      </c>
      <c r="H111" s="43" t="str">
        <f t="shared" si="13"/>
        <v>N/A</v>
      </c>
      <c r="I111" s="12">
        <v>1.3280000000000001</v>
      </c>
      <c r="J111" s="12">
        <v>2.649</v>
      </c>
      <c r="K111" s="44" t="s">
        <v>732</v>
      </c>
      <c r="L111" s="9" t="str">
        <f t="shared" si="14"/>
        <v>Yes</v>
      </c>
    </row>
    <row r="112" spans="1:12" x14ac:dyDescent="0.2">
      <c r="A112" s="45" t="s">
        <v>636</v>
      </c>
      <c r="B112" s="34" t="s">
        <v>217</v>
      </c>
      <c r="C112" s="35">
        <v>4463</v>
      </c>
      <c r="D112" s="43" t="str">
        <f t="shared" si="11"/>
        <v>N/A</v>
      </c>
      <c r="E112" s="35">
        <v>4487</v>
      </c>
      <c r="F112" s="43" t="str">
        <f t="shared" si="12"/>
        <v>N/A</v>
      </c>
      <c r="G112" s="35">
        <v>4803</v>
      </c>
      <c r="H112" s="43" t="str">
        <f t="shared" si="13"/>
        <v>N/A</v>
      </c>
      <c r="I112" s="12">
        <v>0.53779999999999994</v>
      </c>
      <c r="J112" s="12">
        <v>7.0430000000000001</v>
      </c>
      <c r="K112" s="44" t="s">
        <v>732</v>
      </c>
      <c r="L112" s="9" t="str">
        <f t="shared" si="14"/>
        <v>Yes</v>
      </c>
    </row>
    <row r="113" spans="1:12" x14ac:dyDescent="0.2">
      <c r="A113" s="45" t="s">
        <v>1460</v>
      </c>
      <c r="B113" s="34" t="s">
        <v>217</v>
      </c>
      <c r="C113" s="46">
        <v>11436.966838</v>
      </c>
      <c r="D113" s="43" t="str">
        <f t="shared" si="11"/>
        <v>N/A</v>
      </c>
      <c r="E113" s="46">
        <v>11526.844885</v>
      </c>
      <c r="F113" s="43" t="str">
        <f t="shared" si="12"/>
        <v>N/A</v>
      </c>
      <c r="G113" s="46">
        <v>11053.766188</v>
      </c>
      <c r="H113" s="43" t="str">
        <f t="shared" si="13"/>
        <v>N/A</v>
      </c>
      <c r="I113" s="12">
        <v>0.78590000000000004</v>
      </c>
      <c r="J113" s="12">
        <v>-4.0999999999999996</v>
      </c>
      <c r="K113" s="44" t="s">
        <v>732</v>
      </c>
      <c r="L113" s="9" t="str">
        <f t="shared" si="14"/>
        <v>Yes</v>
      </c>
    </row>
    <row r="114" spans="1:12" ht="25.5" x14ac:dyDescent="0.2">
      <c r="A114" s="45" t="s">
        <v>637</v>
      </c>
      <c r="B114" s="34" t="s">
        <v>217</v>
      </c>
      <c r="C114" s="46">
        <v>23243</v>
      </c>
      <c r="D114" s="43" t="str">
        <f t="shared" si="11"/>
        <v>N/A</v>
      </c>
      <c r="E114" s="46">
        <v>14691</v>
      </c>
      <c r="F114" s="43" t="str">
        <f t="shared" si="12"/>
        <v>N/A</v>
      </c>
      <c r="G114" s="46">
        <v>15892</v>
      </c>
      <c r="H114" s="43" t="str">
        <f t="shared" si="13"/>
        <v>N/A</v>
      </c>
      <c r="I114" s="12">
        <v>-36.799999999999997</v>
      </c>
      <c r="J114" s="12">
        <v>8.1750000000000007</v>
      </c>
      <c r="K114" s="44" t="s">
        <v>732</v>
      </c>
      <c r="L114" s="9" t="str">
        <f>IF(J114="Div by 0", "N/A", IF(OR(J114="N/A",K114="N/A"),"N/A", IF(J114&gt;VALUE(MID(K114,1,2)), "No", IF(J114&lt;-1*VALUE(MID(K114,1,2)), "No", "Yes"))))</f>
        <v>Yes</v>
      </c>
    </row>
    <row r="115" spans="1:12" x14ac:dyDescent="0.2">
      <c r="A115" s="45" t="s">
        <v>638</v>
      </c>
      <c r="B115" s="34" t="s">
        <v>217</v>
      </c>
      <c r="C115" s="35">
        <v>527</v>
      </c>
      <c r="D115" s="43" t="str">
        <f t="shared" si="11"/>
        <v>N/A</v>
      </c>
      <c r="E115" s="35">
        <v>280</v>
      </c>
      <c r="F115" s="43" t="str">
        <f t="shared" si="12"/>
        <v>N/A</v>
      </c>
      <c r="G115" s="35">
        <v>338</v>
      </c>
      <c r="H115" s="43" t="str">
        <f t="shared" si="13"/>
        <v>N/A</v>
      </c>
      <c r="I115" s="12">
        <v>-46.9</v>
      </c>
      <c r="J115" s="12">
        <v>20.71</v>
      </c>
      <c r="K115" s="44" t="s">
        <v>732</v>
      </c>
      <c r="L115" s="9" t="str">
        <f t="shared" ref="L115:L119" si="15">IF(J115="Div by 0", "N/A", IF(OR(J115="N/A",K115="N/A"),"N/A", IF(J115&gt;VALUE(MID(K115,1,2)), "No", IF(J115&lt;-1*VALUE(MID(K115,1,2)), "No", "Yes"))))</f>
        <v>Yes</v>
      </c>
    </row>
    <row r="116" spans="1:12" ht="25.5" x14ac:dyDescent="0.2">
      <c r="A116" s="45" t="s">
        <v>1461</v>
      </c>
      <c r="B116" s="34" t="s">
        <v>217</v>
      </c>
      <c r="C116" s="46">
        <v>44.104364326000002</v>
      </c>
      <c r="D116" s="43" t="str">
        <f t="shared" si="11"/>
        <v>N/A</v>
      </c>
      <c r="E116" s="46">
        <v>52.467857143000003</v>
      </c>
      <c r="F116" s="43" t="str">
        <f t="shared" si="12"/>
        <v>N/A</v>
      </c>
      <c r="G116" s="46">
        <v>47.017751478999998</v>
      </c>
      <c r="H116" s="43" t="str">
        <f t="shared" si="13"/>
        <v>N/A</v>
      </c>
      <c r="I116" s="12">
        <v>18.96</v>
      </c>
      <c r="J116" s="12">
        <v>-10.4</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34377137</v>
      </c>
      <c r="D120" s="43" t="str">
        <f t="shared" si="11"/>
        <v>N/A</v>
      </c>
      <c r="E120" s="46">
        <v>81553809</v>
      </c>
      <c r="F120" s="43" t="str">
        <f t="shared" si="12"/>
        <v>N/A</v>
      </c>
      <c r="G120" s="46">
        <v>65890931</v>
      </c>
      <c r="H120" s="43" t="str">
        <f t="shared" si="13"/>
        <v>N/A</v>
      </c>
      <c r="I120" s="12">
        <v>137.19999999999999</v>
      </c>
      <c r="J120" s="12">
        <v>-19.2</v>
      </c>
      <c r="K120" s="44" t="s">
        <v>732</v>
      </c>
      <c r="L120" s="9" t="str">
        <f t="shared" ref="L120:L131" si="16">IF(J120="Div by 0", "N/A", IF(K120="N/A","N/A", IF(J120&gt;VALUE(MID(K120,1,2)), "No", IF(J120&lt;-1*VALUE(MID(K120,1,2)), "No", "Yes"))))</f>
        <v>Yes</v>
      </c>
    </row>
    <row r="121" spans="1:12" ht="25.5" x14ac:dyDescent="0.2">
      <c r="A121" s="45" t="s">
        <v>642</v>
      </c>
      <c r="B121" s="34" t="s">
        <v>217</v>
      </c>
      <c r="C121" s="35">
        <v>64534</v>
      </c>
      <c r="D121" s="43" t="str">
        <f t="shared" si="11"/>
        <v>N/A</v>
      </c>
      <c r="E121" s="35">
        <v>57785</v>
      </c>
      <c r="F121" s="43" t="str">
        <f t="shared" si="12"/>
        <v>N/A</v>
      </c>
      <c r="G121" s="35">
        <v>59408</v>
      </c>
      <c r="H121" s="43" t="str">
        <f t="shared" si="13"/>
        <v>N/A</v>
      </c>
      <c r="I121" s="12">
        <v>-10.5</v>
      </c>
      <c r="J121" s="12">
        <v>2.8090000000000002</v>
      </c>
      <c r="K121" s="44" t="s">
        <v>732</v>
      </c>
      <c r="L121" s="9" t="str">
        <f t="shared" si="16"/>
        <v>Yes</v>
      </c>
    </row>
    <row r="122" spans="1:12" ht="25.5" x14ac:dyDescent="0.2">
      <c r="A122" s="45" t="s">
        <v>1463</v>
      </c>
      <c r="B122" s="34" t="s">
        <v>217</v>
      </c>
      <c r="C122" s="46">
        <v>532.69806614000004</v>
      </c>
      <c r="D122" s="43" t="str">
        <f t="shared" si="11"/>
        <v>N/A</v>
      </c>
      <c r="E122" s="46">
        <v>1411.3318162</v>
      </c>
      <c r="F122" s="43" t="str">
        <f t="shared" si="12"/>
        <v>N/A</v>
      </c>
      <c r="G122" s="46">
        <v>1109.1255555</v>
      </c>
      <c r="H122" s="43" t="str">
        <f t="shared" si="13"/>
        <v>N/A</v>
      </c>
      <c r="I122" s="12">
        <v>164.9</v>
      </c>
      <c r="J122" s="12">
        <v>-21.4</v>
      </c>
      <c r="K122" s="44" t="s">
        <v>732</v>
      </c>
      <c r="L122" s="9" t="str">
        <f t="shared" si="16"/>
        <v>Yes</v>
      </c>
    </row>
    <row r="123" spans="1:12" ht="25.5" x14ac:dyDescent="0.2">
      <c r="A123" s="45" t="s">
        <v>643</v>
      </c>
      <c r="B123" s="34" t="s">
        <v>217</v>
      </c>
      <c r="C123" s="46">
        <v>283788185</v>
      </c>
      <c r="D123" s="43" t="str">
        <f t="shared" ref="D123:D131" si="17">IF($B123="N/A","N/A",IF(C123&gt;10,"No",IF(C123&lt;-10,"No","Yes")))</f>
        <v>N/A</v>
      </c>
      <c r="E123" s="46">
        <v>296190469</v>
      </c>
      <c r="F123" s="43" t="str">
        <f t="shared" ref="F123:F131" si="18">IF($B123="N/A","N/A",IF(E123&gt;10,"No",IF(E123&lt;-10,"No","Yes")))</f>
        <v>N/A</v>
      </c>
      <c r="G123" s="46">
        <v>275919913</v>
      </c>
      <c r="H123" s="43" t="str">
        <f t="shared" ref="H123:H131" si="19">IF($B123="N/A","N/A",IF(G123&gt;10,"No",IF(G123&lt;-10,"No","Yes")))</f>
        <v>N/A</v>
      </c>
      <c r="I123" s="12">
        <v>4.37</v>
      </c>
      <c r="J123" s="12">
        <v>-6.84</v>
      </c>
      <c r="K123" s="44" t="s">
        <v>732</v>
      </c>
      <c r="L123" s="9" t="str">
        <f t="shared" si="16"/>
        <v>Yes</v>
      </c>
    </row>
    <row r="124" spans="1:12" x14ac:dyDescent="0.2">
      <c r="A124" s="45" t="s">
        <v>644</v>
      </c>
      <c r="B124" s="34" t="s">
        <v>217</v>
      </c>
      <c r="C124" s="35">
        <v>4250</v>
      </c>
      <c r="D124" s="43" t="str">
        <f t="shared" si="17"/>
        <v>N/A</v>
      </c>
      <c r="E124" s="35">
        <v>4316</v>
      </c>
      <c r="F124" s="43" t="str">
        <f t="shared" si="18"/>
        <v>N/A</v>
      </c>
      <c r="G124" s="35">
        <v>4601</v>
      </c>
      <c r="H124" s="43" t="str">
        <f t="shared" si="19"/>
        <v>N/A</v>
      </c>
      <c r="I124" s="12">
        <v>1.5529999999999999</v>
      </c>
      <c r="J124" s="12">
        <v>6.6029999999999998</v>
      </c>
      <c r="K124" s="44" t="s">
        <v>732</v>
      </c>
      <c r="L124" s="9" t="str">
        <f t="shared" si="16"/>
        <v>Yes</v>
      </c>
    </row>
    <row r="125" spans="1:12" ht="25.5" x14ac:dyDescent="0.2">
      <c r="A125" s="45" t="s">
        <v>1464</v>
      </c>
      <c r="B125" s="34" t="s">
        <v>217</v>
      </c>
      <c r="C125" s="46">
        <v>66773.690587999998</v>
      </c>
      <c r="D125" s="43" t="str">
        <f t="shared" si="17"/>
        <v>N/A</v>
      </c>
      <c r="E125" s="46">
        <v>68626.151297000004</v>
      </c>
      <c r="F125" s="43" t="str">
        <f t="shared" si="18"/>
        <v>N/A</v>
      </c>
      <c r="G125" s="46">
        <v>59969.552923000003</v>
      </c>
      <c r="H125" s="43" t="str">
        <f t="shared" si="19"/>
        <v>N/A</v>
      </c>
      <c r="I125" s="12">
        <v>2.774</v>
      </c>
      <c r="J125" s="12">
        <v>-12.6</v>
      </c>
      <c r="K125" s="44" t="s">
        <v>732</v>
      </c>
      <c r="L125" s="9" t="str">
        <f t="shared" si="16"/>
        <v>Yes</v>
      </c>
    </row>
    <row r="126" spans="1:12" ht="25.5" x14ac:dyDescent="0.2">
      <c r="A126" s="45" t="s">
        <v>645</v>
      </c>
      <c r="B126" s="34" t="s">
        <v>217</v>
      </c>
      <c r="C126" s="46">
        <v>74533680</v>
      </c>
      <c r="D126" s="43" t="str">
        <f t="shared" si="17"/>
        <v>N/A</v>
      </c>
      <c r="E126" s="46">
        <v>73899907</v>
      </c>
      <c r="F126" s="43" t="str">
        <f t="shared" si="18"/>
        <v>N/A</v>
      </c>
      <c r="G126" s="46">
        <v>47741827</v>
      </c>
      <c r="H126" s="43" t="str">
        <f t="shared" si="19"/>
        <v>N/A</v>
      </c>
      <c r="I126" s="12">
        <v>-0.85</v>
      </c>
      <c r="J126" s="12">
        <v>-35.4</v>
      </c>
      <c r="K126" s="44" t="s">
        <v>732</v>
      </c>
      <c r="L126" s="9" t="str">
        <f t="shared" si="16"/>
        <v>No</v>
      </c>
    </row>
    <row r="127" spans="1:12" x14ac:dyDescent="0.2">
      <c r="A127" s="45" t="s">
        <v>646</v>
      </c>
      <c r="B127" s="34" t="s">
        <v>217</v>
      </c>
      <c r="C127" s="35">
        <v>15673</v>
      </c>
      <c r="D127" s="43" t="str">
        <f t="shared" si="17"/>
        <v>N/A</v>
      </c>
      <c r="E127" s="35">
        <v>15539</v>
      </c>
      <c r="F127" s="43" t="str">
        <f t="shared" si="18"/>
        <v>N/A</v>
      </c>
      <c r="G127" s="35">
        <v>15017</v>
      </c>
      <c r="H127" s="43" t="str">
        <f t="shared" si="19"/>
        <v>N/A</v>
      </c>
      <c r="I127" s="12">
        <v>-0.85499999999999998</v>
      </c>
      <c r="J127" s="12">
        <v>-3.36</v>
      </c>
      <c r="K127" s="44" t="s">
        <v>732</v>
      </c>
      <c r="L127" s="9" t="str">
        <f t="shared" si="16"/>
        <v>Yes</v>
      </c>
    </row>
    <row r="128" spans="1:12" ht="25.5" x14ac:dyDescent="0.2">
      <c r="A128" s="45" t="s">
        <v>1465</v>
      </c>
      <c r="B128" s="34" t="s">
        <v>217</v>
      </c>
      <c r="C128" s="46">
        <v>4755.5464812</v>
      </c>
      <c r="D128" s="43" t="str">
        <f t="shared" si="17"/>
        <v>N/A</v>
      </c>
      <c r="E128" s="46">
        <v>4755.7698049999999</v>
      </c>
      <c r="F128" s="43" t="str">
        <f t="shared" si="18"/>
        <v>N/A</v>
      </c>
      <c r="G128" s="46">
        <v>3179.1853898999998</v>
      </c>
      <c r="H128" s="43" t="str">
        <f t="shared" si="19"/>
        <v>N/A</v>
      </c>
      <c r="I128" s="12">
        <v>4.7000000000000002E-3</v>
      </c>
      <c r="J128" s="12">
        <v>-33.200000000000003</v>
      </c>
      <c r="K128" s="44" t="s">
        <v>732</v>
      </c>
      <c r="L128" s="9" t="str">
        <f t="shared" si="16"/>
        <v>No</v>
      </c>
    </row>
    <row r="129" spans="1:12" ht="25.5" x14ac:dyDescent="0.2">
      <c r="A129" s="45" t="s">
        <v>647</v>
      </c>
      <c r="B129" s="34" t="s">
        <v>217</v>
      </c>
      <c r="C129" s="46">
        <v>2462337</v>
      </c>
      <c r="D129" s="43" t="str">
        <f t="shared" si="17"/>
        <v>N/A</v>
      </c>
      <c r="E129" s="46">
        <v>23006674</v>
      </c>
      <c r="F129" s="43" t="str">
        <f t="shared" si="18"/>
        <v>N/A</v>
      </c>
      <c r="G129" s="46">
        <v>18118962</v>
      </c>
      <c r="H129" s="43" t="str">
        <f t="shared" si="19"/>
        <v>N/A</v>
      </c>
      <c r="I129" s="12">
        <v>834.3</v>
      </c>
      <c r="J129" s="12">
        <v>-21.2</v>
      </c>
      <c r="K129" s="44" t="s">
        <v>732</v>
      </c>
      <c r="L129" s="9" t="str">
        <f t="shared" si="16"/>
        <v>Yes</v>
      </c>
    </row>
    <row r="130" spans="1:12" x14ac:dyDescent="0.2">
      <c r="A130" s="45" t="s">
        <v>648</v>
      </c>
      <c r="B130" s="34" t="s">
        <v>217</v>
      </c>
      <c r="C130" s="35">
        <v>350</v>
      </c>
      <c r="D130" s="43" t="str">
        <f t="shared" si="17"/>
        <v>N/A</v>
      </c>
      <c r="E130" s="35">
        <v>4971</v>
      </c>
      <c r="F130" s="43" t="str">
        <f t="shared" si="18"/>
        <v>N/A</v>
      </c>
      <c r="G130" s="35">
        <v>4400</v>
      </c>
      <c r="H130" s="43" t="str">
        <f t="shared" si="19"/>
        <v>N/A</v>
      </c>
      <c r="I130" s="12">
        <v>1320</v>
      </c>
      <c r="J130" s="12">
        <v>-11.5</v>
      </c>
      <c r="K130" s="44" t="s">
        <v>732</v>
      </c>
      <c r="L130" s="9" t="str">
        <f t="shared" si="16"/>
        <v>Yes</v>
      </c>
    </row>
    <row r="131" spans="1:12" ht="25.5" x14ac:dyDescent="0.2">
      <c r="A131" s="45" t="s">
        <v>1466</v>
      </c>
      <c r="B131" s="34" t="s">
        <v>217</v>
      </c>
      <c r="C131" s="46">
        <v>7035.2485714000004</v>
      </c>
      <c r="D131" s="43" t="str">
        <f t="shared" si="17"/>
        <v>N/A</v>
      </c>
      <c r="E131" s="46">
        <v>4628.1782338000003</v>
      </c>
      <c r="F131" s="43" t="str">
        <f t="shared" si="18"/>
        <v>N/A</v>
      </c>
      <c r="G131" s="46">
        <v>4117.9459090999999</v>
      </c>
      <c r="H131" s="43" t="str">
        <f t="shared" si="19"/>
        <v>N/A</v>
      </c>
      <c r="I131" s="12">
        <v>-34.200000000000003</v>
      </c>
      <c r="J131" s="12">
        <v>-11</v>
      </c>
      <c r="K131" s="44" t="s">
        <v>732</v>
      </c>
      <c r="L131" s="9" t="str">
        <f t="shared" si="16"/>
        <v>Yes</v>
      </c>
    </row>
    <row r="132" spans="1:12" x14ac:dyDescent="0.2">
      <c r="A132" s="45" t="s">
        <v>1467</v>
      </c>
      <c r="B132" s="34" t="s">
        <v>217</v>
      </c>
      <c r="C132" s="46">
        <v>292.60500475999999</v>
      </c>
      <c r="D132" s="43" t="str">
        <f t="shared" ref="D132:D143" si="20">IF($B132="N/A","N/A",IF(C132&gt;10,"No",IF(C132&lt;-10,"No","Yes")))</f>
        <v>N/A</v>
      </c>
      <c r="E132" s="46">
        <v>264.17090801000001</v>
      </c>
      <c r="F132" s="43" t="str">
        <f t="shared" ref="F132:F143" si="21">IF($B132="N/A","N/A",IF(E132&gt;10,"No",IF(E132&lt;-10,"No","Yes")))</f>
        <v>N/A</v>
      </c>
      <c r="G132" s="46">
        <v>245.40983986000001</v>
      </c>
      <c r="H132" s="43" t="str">
        <f t="shared" ref="H132:H143" si="22">IF($B132="N/A","N/A",IF(G132&gt;10,"No",IF(G132&lt;-10,"No","Yes")))</f>
        <v>N/A</v>
      </c>
      <c r="I132" s="12">
        <v>-9.7200000000000006</v>
      </c>
      <c r="J132" s="12">
        <v>-7.1</v>
      </c>
      <c r="K132" s="44" t="s">
        <v>732</v>
      </c>
      <c r="L132" s="9" t="str">
        <f t="shared" ref="L132:L143" si="23">IF(J132="Div by 0", "N/A", IF(K132="N/A","N/A", IF(J132&gt;VALUE(MID(K132,1,2)), "No", IF(J132&lt;-1*VALUE(MID(K132,1,2)), "No", "Yes"))))</f>
        <v>Yes</v>
      </c>
    </row>
    <row r="133" spans="1:12" x14ac:dyDescent="0.2">
      <c r="A133" s="45" t="s">
        <v>1468</v>
      </c>
      <c r="B133" s="34" t="s">
        <v>217</v>
      </c>
      <c r="C133" s="46">
        <v>169.74213667999999</v>
      </c>
      <c r="D133" s="43" t="str">
        <f t="shared" si="20"/>
        <v>N/A</v>
      </c>
      <c r="E133" s="46">
        <v>142.39733687</v>
      </c>
      <c r="F133" s="43" t="str">
        <f t="shared" si="21"/>
        <v>N/A</v>
      </c>
      <c r="G133" s="46">
        <v>125.42937344000001</v>
      </c>
      <c r="H133" s="43" t="str">
        <f t="shared" si="22"/>
        <v>N/A</v>
      </c>
      <c r="I133" s="12">
        <v>-16.100000000000001</v>
      </c>
      <c r="J133" s="12">
        <v>-11.9</v>
      </c>
      <c r="K133" s="44" t="s">
        <v>732</v>
      </c>
      <c r="L133" s="9" t="str">
        <f t="shared" si="23"/>
        <v>Yes</v>
      </c>
    </row>
    <row r="134" spans="1:12" x14ac:dyDescent="0.2">
      <c r="A134" s="45" t="s">
        <v>1469</v>
      </c>
      <c r="B134" s="34" t="s">
        <v>217</v>
      </c>
      <c r="C134" s="46">
        <v>432.12786967</v>
      </c>
      <c r="D134" s="43" t="str">
        <f t="shared" si="20"/>
        <v>N/A</v>
      </c>
      <c r="E134" s="46">
        <v>398.55174221999999</v>
      </c>
      <c r="F134" s="43" t="str">
        <f t="shared" si="21"/>
        <v>N/A</v>
      </c>
      <c r="G134" s="46">
        <v>377.24095290999998</v>
      </c>
      <c r="H134" s="43" t="str">
        <f t="shared" si="22"/>
        <v>N/A</v>
      </c>
      <c r="I134" s="12">
        <v>-7.77</v>
      </c>
      <c r="J134" s="12">
        <v>-5.35</v>
      </c>
      <c r="K134" s="44" t="s">
        <v>732</v>
      </c>
      <c r="L134" s="9" t="str">
        <f t="shared" si="23"/>
        <v>Yes</v>
      </c>
    </row>
    <row r="135" spans="1:12" x14ac:dyDescent="0.2">
      <c r="A135" s="45" t="s">
        <v>1470</v>
      </c>
      <c r="B135" s="34" t="s">
        <v>217</v>
      </c>
      <c r="C135" s="46">
        <v>9754.9468297000003</v>
      </c>
      <c r="D135" s="43" t="str">
        <f t="shared" si="20"/>
        <v>N/A</v>
      </c>
      <c r="E135" s="46">
        <v>9758.9080305999996</v>
      </c>
      <c r="F135" s="43" t="str">
        <f t="shared" si="21"/>
        <v>N/A</v>
      </c>
      <c r="G135" s="46">
        <v>9245.5125566999995</v>
      </c>
      <c r="H135" s="43" t="str">
        <f t="shared" si="22"/>
        <v>N/A</v>
      </c>
      <c r="I135" s="12">
        <v>4.0599999999999997E-2</v>
      </c>
      <c r="J135" s="12">
        <v>-5.26</v>
      </c>
      <c r="K135" s="44" t="s">
        <v>732</v>
      </c>
      <c r="L135" s="9" t="str">
        <f t="shared" si="23"/>
        <v>Yes</v>
      </c>
    </row>
    <row r="136" spans="1:12" x14ac:dyDescent="0.2">
      <c r="A136" s="45" t="s">
        <v>1471</v>
      </c>
      <c r="B136" s="34" t="s">
        <v>217</v>
      </c>
      <c r="C136" s="46">
        <v>13991.53836</v>
      </c>
      <c r="D136" s="43" t="str">
        <f t="shared" si="20"/>
        <v>N/A</v>
      </c>
      <c r="E136" s="46">
        <v>14066.453932</v>
      </c>
      <c r="F136" s="43" t="str">
        <f t="shared" si="21"/>
        <v>N/A</v>
      </c>
      <c r="G136" s="46">
        <v>13442.879548999999</v>
      </c>
      <c r="H136" s="43" t="str">
        <f t="shared" si="22"/>
        <v>N/A</v>
      </c>
      <c r="I136" s="12">
        <v>0.53539999999999999</v>
      </c>
      <c r="J136" s="12">
        <v>-4.43</v>
      </c>
      <c r="K136" s="44" t="s">
        <v>732</v>
      </c>
      <c r="L136" s="9" t="str">
        <f t="shared" si="23"/>
        <v>Yes</v>
      </c>
    </row>
    <row r="137" spans="1:12" x14ac:dyDescent="0.2">
      <c r="A137" s="45" t="s">
        <v>1472</v>
      </c>
      <c r="B137" s="34" t="s">
        <v>217</v>
      </c>
      <c r="C137" s="46">
        <v>4990.2716383999996</v>
      </c>
      <c r="D137" s="43" t="str">
        <f t="shared" si="20"/>
        <v>N/A</v>
      </c>
      <c r="E137" s="46">
        <v>5013.1635225999999</v>
      </c>
      <c r="F137" s="43" t="str">
        <f t="shared" si="21"/>
        <v>N/A</v>
      </c>
      <c r="G137" s="46">
        <v>4656.4816623999995</v>
      </c>
      <c r="H137" s="43" t="str">
        <f t="shared" si="22"/>
        <v>N/A</v>
      </c>
      <c r="I137" s="12">
        <v>0.4587</v>
      </c>
      <c r="J137" s="12">
        <v>-7.11</v>
      </c>
      <c r="K137" s="44" t="s">
        <v>732</v>
      </c>
      <c r="L137" s="9" t="str">
        <f t="shared" si="23"/>
        <v>Yes</v>
      </c>
    </row>
    <row r="138" spans="1:12" x14ac:dyDescent="0.2">
      <c r="A138" s="45" t="s">
        <v>1473</v>
      </c>
      <c r="B138" s="34" t="s">
        <v>217</v>
      </c>
      <c r="C138" s="46">
        <v>204.66947214000001</v>
      </c>
      <c r="D138" s="43" t="str">
        <f t="shared" si="20"/>
        <v>N/A</v>
      </c>
      <c r="E138" s="46">
        <v>195.06066082000001</v>
      </c>
      <c r="F138" s="43" t="str">
        <f t="shared" si="21"/>
        <v>N/A</v>
      </c>
      <c r="G138" s="46">
        <v>178.33677087000001</v>
      </c>
      <c r="H138" s="43" t="str">
        <f t="shared" si="22"/>
        <v>N/A</v>
      </c>
      <c r="I138" s="12">
        <v>-4.6900000000000004</v>
      </c>
      <c r="J138" s="12">
        <v>-8.57</v>
      </c>
      <c r="K138" s="44" t="s">
        <v>732</v>
      </c>
      <c r="L138" s="9" t="str">
        <f t="shared" si="23"/>
        <v>Yes</v>
      </c>
    </row>
    <row r="139" spans="1:12" x14ac:dyDescent="0.2">
      <c r="A139" s="45" t="s">
        <v>1474</v>
      </c>
      <c r="B139" s="34" t="s">
        <v>217</v>
      </c>
      <c r="C139" s="46">
        <v>66.363232584000002</v>
      </c>
      <c r="D139" s="43" t="str">
        <f t="shared" si="20"/>
        <v>N/A</v>
      </c>
      <c r="E139" s="46">
        <v>89.135968030000001</v>
      </c>
      <c r="F139" s="43" t="str">
        <f t="shared" si="21"/>
        <v>N/A</v>
      </c>
      <c r="G139" s="46">
        <v>72.144429505999994</v>
      </c>
      <c r="H139" s="43" t="str">
        <f t="shared" si="22"/>
        <v>N/A</v>
      </c>
      <c r="I139" s="12">
        <v>34.32</v>
      </c>
      <c r="J139" s="12">
        <v>-19.100000000000001</v>
      </c>
      <c r="K139" s="44" t="s">
        <v>732</v>
      </c>
      <c r="L139" s="9" t="str">
        <f t="shared" si="23"/>
        <v>Yes</v>
      </c>
    </row>
    <row r="140" spans="1:12" x14ac:dyDescent="0.2">
      <c r="A140" s="45" t="s">
        <v>1475</v>
      </c>
      <c r="B140" s="34" t="s">
        <v>217</v>
      </c>
      <c r="C140" s="46">
        <v>360.81350706000001</v>
      </c>
      <c r="D140" s="43" t="str">
        <f t="shared" si="20"/>
        <v>N/A</v>
      </c>
      <c r="E140" s="46">
        <v>311.68720387000002</v>
      </c>
      <c r="F140" s="43" t="str">
        <f t="shared" si="21"/>
        <v>N/A</v>
      </c>
      <c r="G140" s="46">
        <v>294.66855993000001</v>
      </c>
      <c r="H140" s="43" t="str">
        <f t="shared" si="22"/>
        <v>N/A</v>
      </c>
      <c r="I140" s="12">
        <v>-13.6</v>
      </c>
      <c r="J140" s="12">
        <v>-5.46</v>
      </c>
      <c r="K140" s="44" t="s">
        <v>732</v>
      </c>
      <c r="L140" s="9" t="str">
        <f t="shared" si="23"/>
        <v>Yes</v>
      </c>
    </row>
    <row r="141" spans="1:12" x14ac:dyDescent="0.2">
      <c r="A141" s="45" t="s">
        <v>1476</v>
      </c>
      <c r="B141" s="34" t="s">
        <v>217</v>
      </c>
      <c r="C141" s="46">
        <v>6361.0735351000003</v>
      </c>
      <c r="D141" s="43" t="str">
        <f t="shared" si="20"/>
        <v>N/A</v>
      </c>
      <c r="E141" s="46">
        <v>8199.0314328999993</v>
      </c>
      <c r="F141" s="43" t="str">
        <f t="shared" si="21"/>
        <v>N/A</v>
      </c>
      <c r="G141" s="46">
        <v>7709.9406811999997</v>
      </c>
      <c r="H141" s="43" t="str">
        <f t="shared" si="22"/>
        <v>N/A</v>
      </c>
      <c r="I141" s="12">
        <v>28.89</v>
      </c>
      <c r="J141" s="12">
        <v>-5.97</v>
      </c>
      <c r="K141" s="44" t="s">
        <v>732</v>
      </c>
      <c r="L141" s="9" t="str">
        <f t="shared" si="23"/>
        <v>Yes</v>
      </c>
    </row>
    <row r="142" spans="1:12" x14ac:dyDescent="0.2">
      <c r="A142" s="45" t="s">
        <v>1477</v>
      </c>
      <c r="B142" s="34" t="s">
        <v>217</v>
      </c>
      <c r="C142" s="46">
        <v>3180.1112756000002</v>
      </c>
      <c r="D142" s="43" t="str">
        <f t="shared" si="20"/>
        <v>N/A</v>
      </c>
      <c r="E142" s="46">
        <v>4545.5363375999996</v>
      </c>
      <c r="F142" s="43" t="str">
        <f t="shared" si="21"/>
        <v>N/A</v>
      </c>
      <c r="G142" s="46">
        <v>4508.2462659000003</v>
      </c>
      <c r="H142" s="43" t="str">
        <f t="shared" si="22"/>
        <v>N/A</v>
      </c>
      <c r="I142" s="12">
        <v>42.94</v>
      </c>
      <c r="J142" s="12">
        <v>-0.82</v>
      </c>
      <c r="K142" s="44" t="s">
        <v>732</v>
      </c>
      <c r="L142" s="9" t="str">
        <f t="shared" si="23"/>
        <v>Yes</v>
      </c>
    </row>
    <row r="143" spans="1:12" x14ac:dyDescent="0.2">
      <c r="A143" s="45" t="s">
        <v>1478</v>
      </c>
      <c r="B143" s="34" t="s">
        <v>217</v>
      </c>
      <c r="C143" s="46">
        <v>9975.4924960999997</v>
      </c>
      <c r="D143" s="43" t="str">
        <f t="shared" si="20"/>
        <v>N/A</v>
      </c>
      <c r="E143" s="46">
        <v>12258.73343</v>
      </c>
      <c r="F143" s="43" t="str">
        <f t="shared" si="21"/>
        <v>N/A</v>
      </c>
      <c r="G143" s="46">
        <v>11242.415193000001</v>
      </c>
      <c r="H143" s="43" t="str">
        <f t="shared" si="22"/>
        <v>N/A</v>
      </c>
      <c r="I143" s="12">
        <v>22.89</v>
      </c>
      <c r="J143" s="12">
        <v>-8.2899999999999991</v>
      </c>
      <c r="K143" s="44" t="s">
        <v>732</v>
      </c>
      <c r="L143" s="9" t="str">
        <f t="shared" si="23"/>
        <v>Yes</v>
      </c>
    </row>
    <row r="144" spans="1:12" x14ac:dyDescent="0.2">
      <c r="A144" s="45" t="s">
        <v>89</v>
      </c>
      <c r="B144" s="34" t="s">
        <v>217</v>
      </c>
      <c r="C144" s="8">
        <v>8.1634186664000001</v>
      </c>
      <c r="D144" s="43" t="str">
        <f t="shared" ref="D144:D161" si="24">IF($B144="N/A","N/A",IF(C144&gt;10,"No",IF(C144&lt;-10,"No","Yes")))</f>
        <v>N/A</v>
      </c>
      <c r="E144" s="8">
        <v>8.1500024868000001</v>
      </c>
      <c r="F144" s="43" t="str">
        <f t="shared" ref="F144:F161" si="25">IF($B144="N/A","N/A",IF(E144&gt;10,"No",IF(E144&lt;-10,"No","Yes")))</f>
        <v>N/A</v>
      </c>
      <c r="G144" s="8">
        <v>8.2222891705999999</v>
      </c>
      <c r="H144" s="43" t="str">
        <f t="shared" ref="H144:H161" si="26">IF($B144="N/A","N/A",IF(G144&gt;10,"No",IF(G144&lt;-10,"No","Yes")))</f>
        <v>N/A</v>
      </c>
      <c r="I144" s="12">
        <v>-0.16400000000000001</v>
      </c>
      <c r="J144" s="12">
        <v>0.88700000000000001</v>
      </c>
      <c r="K144" s="44" t="s">
        <v>732</v>
      </c>
      <c r="L144" s="9" t="str">
        <f t="shared" ref="L144:L161" si="27">IF(J144="Div by 0", "N/A", IF(K144="N/A","N/A", IF(J144&gt;VALUE(MID(K144,1,2)), "No", IF(J144&lt;-1*VALUE(MID(K144,1,2)), "No", "Yes"))))</f>
        <v>Yes</v>
      </c>
    </row>
    <row r="145" spans="1:12" x14ac:dyDescent="0.2">
      <c r="A145" s="45" t="s">
        <v>477</v>
      </c>
      <c r="B145" s="34" t="s">
        <v>217</v>
      </c>
      <c r="C145" s="8">
        <v>7.4341245216000003</v>
      </c>
      <c r="D145" s="43" t="str">
        <f t="shared" si="24"/>
        <v>N/A</v>
      </c>
      <c r="E145" s="8">
        <v>7.4902462525000004</v>
      </c>
      <c r="F145" s="43" t="str">
        <f t="shared" si="25"/>
        <v>N/A</v>
      </c>
      <c r="G145" s="8">
        <v>7.6351441192999996</v>
      </c>
      <c r="H145" s="43" t="str">
        <f t="shared" si="26"/>
        <v>N/A</v>
      </c>
      <c r="I145" s="12">
        <v>0.75490000000000002</v>
      </c>
      <c r="J145" s="12">
        <v>1.9339999999999999</v>
      </c>
      <c r="K145" s="44" t="s">
        <v>732</v>
      </c>
      <c r="L145" s="9" t="str">
        <f t="shared" si="27"/>
        <v>Yes</v>
      </c>
    </row>
    <row r="146" spans="1:12" x14ac:dyDescent="0.2">
      <c r="A146" s="45" t="s">
        <v>478</v>
      </c>
      <c r="B146" s="34" t="s">
        <v>217</v>
      </c>
      <c r="C146" s="8">
        <v>9.0011407386000002</v>
      </c>
      <c r="D146" s="43" t="str">
        <f t="shared" si="24"/>
        <v>N/A</v>
      </c>
      <c r="E146" s="8">
        <v>8.8868297288000004</v>
      </c>
      <c r="F146" s="43" t="str">
        <f t="shared" si="25"/>
        <v>N/A</v>
      </c>
      <c r="G146" s="8">
        <v>8.8766998799000003</v>
      </c>
      <c r="H146" s="43" t="str">
        <f t="shared" si="26"/>
        <v>N/A</v>
      </c>
      <c r="I146" s="12">
        <v>-1.27</v>
      </c>
      <c r="J146" s="12">
        <v>-0.114</v>
      </c>
      <c r="K146" s="44" t="s">
        <v>732</v>
      </c>
      <c r="L146" s="9" t="str">
        <f t="shared" si="27"/>
        <v>Yes</v>
      </c>
    </row>
    <row r="147" spans="1:12" x14ac:dyDescent="0.2">
      <c r="A147" s="45" t="s">
        <v>1479</v>
      </c>
      <c r="B147" s="34" t="s">
        <v>217</v>
      </c>
      <c r="C147" s="8">
        <v>30.339161364999999</v>
      </c>
      <c r="D147" s="43" t="str">
        <f t="shared" si="24"/>
        <v>N/A</v>
      </c>
      <c r="E147" s="8">
        <v>29.078731411</v>
      </c>
      <c r="F147" s="43" t="str">
        <f t="shared" si="25"/>
        <v>N/A</v>
      </c>
      <c r="G147" s="8">
        <v>27.696538512</v>
      </c>
      <c r="H147" s="43" t="str">
        <f t="shared" si="26"/>
        <v>N/A</v>
      </c>
      <c r="I147" s="12">
        <v>-4.1500000000000004</v>
      </c>
      <c r="J147" s="12">
        <v>-4.75</v>
      </c>
      <c r="K147" s="44" t="s">
        <v>732</v>
      </c>
      <c r="L147" s="9" t="str">
        <f t="shared" si="27"/>
        <v>Yes</v>
      </c>
    </row>
    <row r="148" spans="1:12" x14ac:dyDescent="0.2">
      <c r="A148" s="45" t="s">
        <v>1480</v>
      </c>
      <c r="B148" s="34" t="s">
        <v>217</v>
      </c>
      <c r="C148" s="8">
        <v>47.768975130000001</v>
      </c>
      <c r="D148" s="43" t="str">
        <f t="shared" si="24"/>
        <v>N/A</v>
      </c>
      <c r="E148" s="8">
        <v>45.889210065</v>
      </c>
      <c r="F148" s="43" t="str">
        <f t="shared" si="25"/>
        <v>N/A</v>
      </c>
      <c r="G148" s="8">
        <v>44.017314994000003</v>
      </c>
      <c r="H148" s="43" t="str">
        <f t="shared" si="26"/>
        <v>N/A</v>
      </c>
      <c r="I148" s="12">
        <v>-3.94</v>
      </c>
      <c r="J148" s="12">
        <v>-4.08</v>
      </c>
      <c r="K148" s="44" t="s">
        <v>732</v>
      </c>
      <c r="L148" s="9" t="str">
        <f t="shared" si="27"/>
        <v>Yes</v>
      </c>
    </row>
    <row r="149" spans="1:12" x14ac:dyDescent="0.2">
      <c r="A149" s="45" t="s">
        <v>1481</v>
      </c>
      <c r="B149" s="34" t="s">
        <v>217</v>
      </c>
      <c r="C149" s="8">
        <v>10.706901469</v>
      </c>
      <c r="D149" s="43" t="str">
        <f t="shared" si="24"/>
        <v>N/A</v>
      </c>
      <c r="E149" s="8">
        <v>10.537265940999999</v>
      </c>
      <c r="F149" s="43" t="str">
        <f t="shared" si="25"/>
        <v>N/A</v>
      </c>
      <c r="G149" s="8">
        <v>9.8309045470999994</v>
      </c>
      <c r="H149" s="43" t="str">
        <f t="shared" si="26"/>
        <v>N/A</v>
      </c>
      <c r="I149" s="12">
        <v>-1.58</v>
      </c>
      <c r="J149" s="12">
        <v>-6.7</v>
      </c>
      <c r="K149" s="44" t="s">
        <v>732</v>
      </c>
      <c r="L149" s="9" t="str">
        <f t="shared" si="27"/>
        <v>Yes</v>
      </c>
    </row>
    <row r="150" spans="1:12" x14ac:dyDescent="0.2">
      <c r="A150" s="45" t="s">
        <v>90</v>
      </c>
      <c r="B150" s="34" t="s">
        <v>217</v>
      </c>
      <c r="C150" s="8">
        <v>49.011405574000001</v>
      </c>
      <c r="D150" s="43" t="str">
        <f t="shared" si="24"/>
        <v>N/A</v>
      </c>
      <c r="E150" s="8">
        <v>52.340058687999999</v>
      </c>
      <c r="F150" s="43" t="str">
        <f t="shared" si="25"/>
        <v>N/A</v>
      </c>
      <c r="G150" s="8">
        <v>49.659722060999997</v>
      </c>
      <c r="H150" s="43" t="str">
        <f t="shared" si="26"/>
        <v>N/A</v>
      </c>
      <c r="I150" s="12">
        <v>6.7919999999999998</v>
      </c>
      <c r="J150" s="12">
        <v>-5.12</v>
      </c>
      <c r="K150" s="44" t="s">
        <v>732</v>
      </c>
      <c r="L150" s="9" t="str">
        <f t="shared" si="27"/>
        <v>Yes</v>
      </c>
    </row>
    <row r="151" spans="1:12" x14ac:dyDescent="0.2">
      <c r="A151" s="45" t="s">
        <v>479</v>
      </c>
      <c r="B151" s="34" t="s">
        <v>217</v>
      </c>
      <c r="C151" s="8">
        <v>52.111322864999998</v>
      </c>
      <c r="D151" s="43" t="str">
        <f t="shared" si="24"/>
        <v>N/A</v>
      </c>
      <c r="E151" s="8">
        <v>57.285693977000001</v>
      </c>
      <c r="F151" s="43" t="str">
        <f t="shared" si="25"/>
        <v>N/A</v>
      </c>
      <c r="G151" s="8">
        <v>54.217205667000002</v>
      </c>
      <c r="H151" s="43" t="str">
        <f t="shared" si="26"/>
        <v>N/A</v>
      </c>
      <c r="I151" s="12">
        <v>9.9290000000000003</v>
      </c>
      <c r="J151" s="12">
        <v>-5.36</v>
      </c>
      <c r="K151" s="44" t="s">
        <v>732</v>
      </c>
      <c r="L151" s="9" t="str">
        <f t="shared" si="27"/>
        <v>Yes</v>
      </c>
    </row>
    <row r="152" spans="1:12" x14ac:dyDescent="0.2">
      <c r="A152" s="45" t="s">
        <v>480</v>
      </c>
      <c r="B152" s="34" t="s">
        <v>217</v>
      </c>
      <c r="C152" s="8">
        <v>45.581420219999998</v>
      </c>
      <c r="D152" s="43" t="str">
        <f t="shared" si="24"/>
        <v>N/A</v>
      </c>
      <c r="E152" s="8">
        <v>46.908054618000001</v>
      </c>
      <c r="F152" s="43" t="str">
        <f t="shared" si="25"/>
        <v>N/A</v>
      </c>
      <c r="G152" s="8">
        <v>44.690208042999998</v>
      </c>
      <c r="H152" s="43" t="str">
        <f t="shared" si="26"/>
        <v>N/A</v>
      </c>
      <c r="I152" s="12">
        <v>2.91</v>
      </c>
      <c r="J152" s="12">
        <v>-4.7300000000000004</v>
      </c>
      <c r="K152" s="44" t="s">
        <v>732</v>
      </c>
      <c r="L152" s="9" t="str">
        <f t="shared" si="27"/>
        <v>Yes</v>
      </c>
    </row>
    <row r="153" spans="1:12" x14ac:dyDescent="0.2">
      <c r="A153" s="45" t="s">
        <v>117</v>
      </c>
      <c r="B153" s="34" t="s">
        <v>217</v>
      </c>
      <c r="C153" s="8">
        <v>88.238732193999994</v>
      </c>
      <c r="D153" s="43" t="str">
        <f t="shared" si="24"/>
        <v>N/A</v>
      </c>
      <c r="E153" s="8">
        <v>88.751471343999995</v>
      </c>
      <c r="F153" s="43" t="str">
        <f t="shared" si="25"/>
        <v>N/A</v>
      </c>
      <c r="G153" s="8">
        <v>86.661568290999995</v>
      </c>
      <c r="H153" s="43" t="str">
        <f t="shared" si="26"/>
        <v>N/A</v>
      </c>
      <c r="I153" s="12">
        <v>0.58109999999999995</v>
      </c>
      <c r="J153" s="12">
        <v>-2.35</v>
      </c>
      <c r="K153" s="44" t="s">
        <v>732</v>
      </c>
      <c r="L153" s="9" t="str">
        <f t="shared" si="27"/>
        <v>Yes</v>
      </c>
    </row>
    <row r="154" spans="1:12" x14ac:dyDescent="0.2">
      <c r="A154" s="45" t="s">
        <v>481</v>
      </c>
      <c r="B154" s="34" t="s">
        <v>217</v>
      </c>
      <c r="C154" s="8">
        <v>86.224819265999997</v>
      </c>
      <c r="D154" s="43" t="str">
        <f t="shared" si="24"/>
        <v>N/A</v>
      </c>
      <c r="E154" s="8">
        <v>86.553254671999994</v>
      </c>
      <c r="F154" s="43" t="str">
        <f t="shared" si="25"/>
        <v>N/A</v>
      </c>
      <c r="G154" s="8">
        <v>83.824072568999995</v>
      </c>
      <c r="H154" s="43" t="str">
        <f t="shared" si="26"/>
        <v>N/A</v>
      </c>
      <c r="I154" s="12">
        <v>0.38090000000000002</v>
      </c>
      <c r="J154" s="12">
        <v>-3.15</v>
      </c>
      <c r="K154" s="44" t="s">
        <v>732</v>
      </c>
      <c r="L154" s="9" t="str">
        <f t="shared" si="27"/>
        <v>Yes</v>
      </c>
    </row>
    <row r="155" spans="1:12" x14ac:dyDescent="0.2">
      <c r="A155" s="45" t="s">
        <v>482</v>
      </c>
      <c r="B155" s="34" t="s">
        <v>217</v>
      </c>
      <c r="C155" s="8">
        <v>90.579994295999995</v>
      </c>
      <c r="D155" s="43" t="str">
        <f t="shared" si="24"/>
        <v>N/A</v>
      </c>
      <c r="E155" s="8">
        <v>91.225064251999996</v>
      </c>
      <c r="F155" s="43" t="str">
        <f t="shared" si="25"/>
        <v>N/A</v>
      </c>
      <c r="G155" s="8">
        <v>89.818571289000005</v>
      </c>
      <c r="H155" s="43" t="str">
        <f t="shared" si="26"/>
        <v>N/A</v>
      </c>
      <c r="I155" s="12">
        <v>0.71220000000000006</v>
      </c>
      <c r="J155" s="12">
        <v>-1.54</v>
      </c>
      <c r="K155" s="44" t="s">
        <v>732</v>
      </c>
      <c r="L155" s="9" t="str">
        <f t="shared" si="27"/>
        <v>Yes</v>
      </c>
    </row>
    <row r="156" spans="1:12" x14ac:dyDescent="0.2">
      <c r="A156" s="45" t="s">
        <v>1482</v>
      </c>
      <c r="B156" s="34" t="s">
        <v>217</v>
      </c>
      <c r="C156" s="35">
        <v>2.7637312059000001</v>
      </c>
      <c r="D156" s="43" t="str">
        <f t="shared" si="24"/>
        <v>N/A</v>
      </c>
      <c r="E156" s="35">
        <v>2.2005695688000002</v>
      </c>
      <c r="F156" s="43" t="str">
        <f t="shared" si="25"/>
        <v>N/A</v>
      </c>
      <c r="G156" s="35">
        <v>2.0941375422999999</v>
      </c>
      <c r="H156" s="43" t="str">
        <f t="shared" si="26"/>
        <v>N/A</v>
      </c>
      <c r="I156" s="12">
        <v>-20.399999999999999</v>
      </c>
      <c r="J156" s="12">
        <v>-4.84</v>
      </c>
      <c r="K156" s="44" t="s">
        <v>732</v>
      </c>
      <c r="L156" s="9" t="str">
        <f t="shared" si="27"/>
        <v>Yes</v>
      </c>
    </row>
    <row r="157" spans="1:12" x14ac:dyDescent="0.2">
      <c r="A157" s="45" t="s">
        <v>1483</v>
      </c>
      <c r="B157" s="34" t="s">
        <v>217</v>
      </c>
      <c r="C157" s="35">
        <v>1.7690677965999999</v>
      </c>
      <c r="D157" s="43" t="str">
        <f t="shared" si="24"/>
        <v>N/A</v>
      </c>
      <c r="E157" s="35">
        <v>1.1254744833000001</v>
      </c>
      <c r="F157" s="43" t="str">
        <f t="shared" si="25"/>
        <v>N/A</v>
      </c>
      <c r="G157" s="35">
        <v>1.0739164086999999</v>
      </c>
      <c r="H157" s="43" t="str">
        <f t="shared" si="26"/>
        <v>N/A</v>
      </c>
      <c r="I157" s="12">
        <v>-36.4</v>
      </c>
      <c r="J157" s="12">
        <v>-4.58</v>
      </c>
      <c r="K157" s="44" t="s">
        <v>732</v>
      </c>
      <c r="L157" s="9" t="str">
        <f t="shared" si="27"/>
        <v>Yes</v>
      </c>
    </row>
    <row r="158" spans="1:12" x14ac:dyDescent="0.2">
      <c r="A158" s="45" t="s">
        <v>1484</v>
      </c>
      <c r="B158" s="34" t="s">
        <v>217</v>
      </c>
      <c r="C158" s="35">
        <v>3.6887128712999999</v>
      </c>
      <c r="D158" s="43" t="str">
        <f t="shared" si="24"/>
        <v>N/A</v>
      </c>
      <c r="E158" s="35">
        <v>3.2044068464</v>
      </c>
      <c r="F158" s="43" t="str">
        <f t="shared" si="25"/>
        <v>N/A</v>
      </c>
      <c r="G158" s="35">
        <v>3.0541133454999998</v>
      </c>
      <c r="H158" s="43" t="str">
        <f t="shared" si="26"/>
        <v>N/A</v>
      </c>
      <c r="I158" s="12">
        <v>-13.1</v>
      </c>
      <c r="J158" s="12">
        <v>-4.6900000000000004</v>
      </c>
      <c r="K158" s="44" t="s">
        <v>732</v>
      </c>
      <c r="L158" s="9" t="str">
        <f t="shared" si="27"/>
        <v>Yes</v>
      </c>
    </row>
    <row r="159" spans="1:12" x14ac:dyDescent="0.2">
      <c r="A159" s="45" t="s">
        <v>1485</v>
      </c>
      <c r="B159" s="34" t="s">
        <v>217</v>
      </c>
      <c r="C159" s="35">
        <v>246.04499670000001</v>
      </c>
      <c r="D159" s="43" t="str">
        <f t="shared" si="24"/>
        <v>N/A</v>
      </c>
      <c r="E159" s="35">
        <v>251.37106613</v>
      </c>
      <c r="F159" s="43" t="str">
        <f t="shared" si="25"/>
        <v>N/A</v>
      </c>
      <c r="G159" s="35">
        <v>245.06877893999999</v>
      </c>
      <c r="H159" s="43" t="str">
        <f t="shared" si="26"/>
        <v>N/A</v>
      </c>
      <c r="I159" s="12">
        <v>2.165</v>
      </c>
      <c r="J159" s="12">
        <v>-2.5099999999999998</v>
      </c>
      <c r="K159" s="44" t="s">
        <v>732</v>
      </c>
      <c r="L159" s="9" t="str">
        <f t="shared" si="27"/>
        <v>Yes</v>
      </c>
    </row>
    <row r="160" spans="1:12" x14ac:dyDescent="0.2">
      <c r="A160" s="45" t="s">
        <v>1486</v>
      </c>
      <c r="B160" s="34" t="s">
        <v>217</v>
      </c>
      <c r="C160" s="35">
        <v>240.03844505000001</v>
      </c>
      <c r="D160" s="43" t="str">
        <f t="shared" si="24"/>
        <v>N/A</v>
      </c>
      <c r="E160" s="35">
        <v>246.44826517999999</v>
      </c>
      <c r="F160" s="43" t="str">
        <f t="shared" si="25"/>
        <v>N/A</v>
      </c>
      <c r="G160" s="35">
        <v>239.58176143</v>
      </c>
      <c r="H160" s="43" t="str">
        <f t="shared" si="26"/>
        <v>N/A</v>
      </c>
      <c r="I160" s="12">
        <v>2.67</v>
      </c>
      <c r="J160" s="12">
        <v>-2.79</v>
      </c>
      <c r="K160" s="44" t="s">
        <v>732</v>
      </c>
      <c r="L160" s="9" t="str">
        <f t="shared" si="27"/>
        <v>Yes</v>
      </c>
    </row>
    <row r="161" spans="1:12" x14ac:dyDescent="0.2">
      <c r="A161" s="45" t="s">
        <v>1487</v>
      </c>
      <c r="B161" s="34" t="s">
        <v>217</v>
      </c>
      <c r="C161" s="35">
        <v>276.37173297999999</v>
      </c>
      <c r="D161" s="43" t="str">
        <f t="shared" si="24"/>
        <v>N/A</v>
      </c>
      <c r="E161" s="35">
        <v>275.12195122000003</v>
      </c>
      <c r="F161" s="43" t="str">
        <f t="shared" si="25"/>
        <v>N/A</v>
      </c>
      <c r="G161" s="35">
        <v>272.13123143000001</v>
      </c>
      <c r="H161" s="43" t="str">
        <f t="shared" si="26"/>
        <v>N/A</v>
      </c>
      <c r="I161" s="12">
        <v>-0.45200000000000001</v>
      </c>
      <c r="J161" s="12">
        <v>-1.0900000000000001</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11</v>
      </c>
      <c r="H162" s="43" t="str">
        <f t="shared" ref="H162:H172" si="30">IF($B162="N/A","N/A",IF(G162&gt;10,"No",IF(G162&lt;-10,"No","Yes")))</f>
        <v>N/A</v>
      </c>
      <c r="I162" s="12" t="s">
        <v>1743</v>
      </c>
      <c r="J162" s="12">
        <v>200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18</v>
      </c>
      <c r="F163" s="43" t="str">
        <f t="shared" si="29"/>
        <v>N/A</v>
      </c>
      <c r="G163" s="35">
        <v>16</v>
      </c>
      <c r="H163" s="43" t="str">
        <f t="shared" si="30"/>
        <v>N/A</v>
      </c>
      <c r="I163" s="12">
        <v>157.1</v>
      </c>
      <c r="J163" s="12">
        <v>-11.1</v>
      </c>
      <c r="K163" s="14" t="s">
        <v>217</v>
      </c>
      <c r="L163" s="9" t="str">
        <f t="shared" si="31"/>
        <v>N/A</v>
      </c>
    </row>
    <row r="164" spans="1:12" ht="25.5" x14ac:dyDescent="0.2">
      <c r="A164" s="45" t="s">
        <v>1621</v>
      </c>
      <c r="B164" s="34" t="s">
        <v>217</v>
      </c>
      <c r="C164" s="35">
        <v>11</v>
      </c>
      <c r="D164" s="43" t="str">
        <f t="shared" si="28"/>
        <v>N/A</v>
      </c>
      <c r="E164" s="35">
        <v>11</v>
      </c>
      <c r="F164" s="43" t="str">
        <f t="shared" si="29"/>
        <v>N/A</v>
      </c>
      <c r="G164" s="35">
        <v>0</v>
      </c>
      <c r="H164" s="43" t="str">
        <f t="shared" si="30"/>
        <v>N/A</v>
      </c>
      <c r="I164" s="12">
        <v>-50</v>
      </c>
      <c r="J164" s="12">
        <v>-100</v>
      </c>
      <c r="K164" s="14" t="s">
        <v>217</v>
      </c>
      <c r="L164" s="9" t="str">
        <f t="shared" si="31"/>
        <v>N/A</v>
      </c>
    </row>
    <row r="165" spans="1:12" ht="25.5" x14ac:dyDescent="0.2">
      <c r="A165" s="45" t="s">
        <v>1488</v>
      </c>
      <c r="B165" s="34" t="s">
        <v>217</v>
      </c>
      <c r="C165" s="35">
        <v>28</v>
      </c>
      <c r="D165" s="43" t="str">
        <f t="shared" si="28"/>
        <v>N/A</v>
      </c>
      <c r="E165" s="35">
        <v>43</v>
      </c>
      <c r="F165" s="43" t="str">
        <f t="shared" si="29"/>
        <v>N/A</v>
      </c>
      <c r="G165" s="35">
        <v>42</v>
      </c>
      <c r="H165" s="43" t="str">
        <f t="shared" si="30"/>
        <v>N/A</v>
      </c>
      <c r="I165" s="12">
        <v>53.57</v>
      </c>
      <c r="J165" s="12">
        <v>-2.33</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11</v>
      </c>
      <c r="H166" s="43" t="str">
        <f t="shared" si="30"/>
        <v>N/A</v>
      </c>
      <c r="I166" s="12">
        <v>0</v>
      </c>
      <c r="J166" s="12">
        <v>300</v>
      </c>
      <c r="K166" s="14" t="s">
        <v>217</v>
      </c>
      <c r="L166" s="9" t="str">
        <f t="shared" si="31"/>
        <v>N/A</v>
      </c>
    </row>
    <row r="167" spans="1:12" x14ac:dyDescent="0.2">
      <c r="A167" s="45" t="s">
        <v>1623</v>
      </c>
      <c r="B167" s="34" t="s">
        <v>217</v>
      </c>
      <c r="C167" s="35">
        <v>67</v>
      </c>
      <c r="D167" s="43" t="str">
        <f t="shared" si="28"/>
        <v>N/A</v>
      </c>
      <c r="E167" s="35">
        <v>351</v>
      </c>
      <c r="F167" s="43" t="str">
        <f t="shared" si="29"/>
        <v>N/A</v>
      </c>
      <c r="G167" s="35">
        <v>321</v>
      </c>
      <c r="H167" s="43" t="str">
        <f t="shared" si="30"/>
        <v>N/A</v>
      </c>
      <c r="I167" s="12">
        <v>423.9</v>
      </c>
      <c r="J167" s="12">
        <v>-8.5500000000000007</v>
      </c>
      <c r="K167" s="14" t="s">
        <v>217</v>
      </c>
      <c r="L167" s="9" t="str">
        <f t="shared" si="31"/>
        <v>N/A</v>
      </c>
    </row>
    <row r="168" spans="1:12" x14ac:dyDescent="0.2">
      <c r="A168" s="45" t="s">
        <v>125</v>
      </c>
      <c r="B168" s="34" t="s">
        <v>217</v>
      </c>
      <c r="C168" s="46">
        <v>734827</v>
      </c>
      <c r="D168" s="43" t="str">
        <f t="shared" si="28"/>
        <v>N/A</v>
      </c>
      <c r="E168" s="46">
        <v>2243290</v>
      </c>
      <c r="F168" s="43" t="str">
        <f t="shared" si="29"/>
        <v>N/A</v>
      </c>
      <c r="G168" s="46">
        <v>1854206</v>
      </c>
      <c r="H168" s="43" t="str">
        <f t="shared" si="30"/>
        <v>N/A</v>
      </c>
      <c r="I168" s="12">
        <v>205.3</v>
      </c>
      <c r="J168" s="12">
        <v>-17.3</v>
      </c>
      <c r="K168" s="14" t="s">
        <v>217</v>
      </c>
      <c r="L168" s="9" t="str">
        <f t="shared" si="31"/>
        <v>N/A</v>
      </c>
    </row>
    <row r="169" spans="1:12" x14ac:dyDescent="0.2">
      <c r="A169" s="45" t="s">
        <v>1624</v>
      </c>
      <c r="B169" s="34" t="s">
        <v>217</v>
      </c>
      <c r="C169" s="46">
        <v>617646</v>
      </c>
      <c r="D169" s="43" t="str">
        <f t="shared" si="28"/>
        <v>N/A</v>
      </c>
      <c r="E169" s="46">
        <v>504428</v>
      </c>
      <c r="F169" s="43" t="str">
        <f t="shared" si="29"/>
        <v>N/A</v>
      </c>
      <c r="G169" s="46">
        <v>354966</v>
      </c>
      <c r="H169" s="43" t="str">
        <f t="shared" si="30"/>
        <v>N/A</v>
      </c>
      <c r="I169" s="12">
        <v>-18.3</v>
      </c>
      <c r="J169" s="12">
        <v>-29.6</v>
      </c>
      <c r="K169" s="14" t="s">
        <v>217</v>
      </c>
      <c r="L169" s="9" t="str">
        <f t="shared" si="31"/>
        <v>N/A</v>
      </c>
    </row>
    <row r="170" spans="1:12" x14ac:dyDescent="0.2">
      <c r="A170" s="45" t="s">
        <v>1381</v>
      </c>
      <c r="B170" s="34" t="s">
        <v>217</v>
      </c>
      <c r="C170" s="46">
        <v>322210</v>
      </c>
      <c r="D170" s="43" t="str">
        <f t="shared" si="28"/>
        <v>N/A</v>
      </c>
      <c r="E170" s="46">
        <v>309709</v>
      </c>
      <c r="F170" s="43" t="str">
        <f t="shared" si="29"/>
        <v>N/A</v>
      </c>
      <c r="G170" s="46">
        <v>325928</v>
      </c>
      <c r="H170" s="43" t="str">
        <f t="shared" si="30"/>
        <v>N/A</v>
      </c>
      <c r="I170" s="12">
        <v>-3.88</v>
      </c>
      <c r="J170" s="12">
        <v>5.2370000000000001</v>
      </c>
      <c r="K170" s="14" t="s">
        <v>217</v>
      </c>
      <c r="L170" s="9" t="str">
        <f t="shared" si="31"/>
        <v>N/A</v>
      </c>
    </row>
    <row r="171" spans="1:12" x14ac:dyDescent="0.2">
      <c r="A171" s="45" t="s">
        <v>1618</v>
      </c>
      <c r="B171" s="34" t="s">
        <v>217</v>
      </c>
      <c r="C171" s="46">
        <v>429840</v>
      </c>
      <c r="D171" s="43" t="str">
        <f t="shared" si="28"/>
        <v>N/A</v>
      </c>
      <c r="E171" s="46">
        <v>582096</v>
      </c>
      <c r="F171" s="43" t="str">
        <f t="shared" si="29"/>
        <v>N/A</v>
      </c>
      <c r="G171" s="46">
        <v>1122775</v>
      </c>
      <c r="H171" s="43" t="str">
        <f t="shared" si="30"/>
        <v>N/A</v>
      </c>
      <c r="I171" s="12">
        <v>35.42</v>
      </c>
      <c r="J171" s="12">
        <v>92.88</v>
      </c>
      <c r="K171" s="14" t="s">
        <v>217</v>
      </c>
      <c r="L171" s="9" t="str">
        <f t="shared" si="31"/>
        <v>N/A</v>
      </c>
    </row>
    <row r="172" spans="1:12" x14ac:dyDescent="0.2">
      <c r="A172" s="45" t="s">
        <v>1619</v>
      </c>
      <c r="B172" s="34" t="s">
        <v>217</v>
      </c>
      <c r="C172" s="46">
        <v>734827</v>
      </c>
      <c r="D172" s="43" t="str">
        <f t="shared" si="28"/>
        <v>N/A</v>
      </c>
      <c r="E172" s="46">
        <v>2243290</v>
      </c>
      <c r="F172" s="43" t="str">
        <f t="shared" si="29"/>
        <v>N/A</v>
      </c>
      <c r="G172" s="46">
        <v>1854206</v>
      </c>
      <c r="H172" s="43" t="str">
        <f t="shared" si="30"/>
        <v>N/A</v>
      </c>
      <c r="I172" s="12">
        <v>205.3</v>
      </c>
      <c r="J172" s="12">
        <v>-17.3</v>
      </c>
      <c r="K172" s="14" t="s">
        <v>217</v>
      </c>
      <c r="L172" s="9" t="str">
        <f t="shared" si="31"/>
        <v>N/A</v>
      </c>
    </row>
    <row r="173" spans="1:12" ht="25.5" x14ac:dyDescent="0.2">
      <c r="A173" s="45" t="s">
        <v>1382</v>
      </c>
      <c r="B173" s="34" t="s">
        <v>217</v>
      </c>
      <c r="C173" s="46">
        <v>152708</v>
      </c>
      <c r="D173" s="43" t="str">
        <f t="shared" ref="D173:D187" si="32">IF($B173="N/A","N/A",IF(C173&gt;10,"No",IF(C173&lt;-10,"No","Yes")))</f>
        <v>N/A</v>
      </c>
      <c r="E173" s="46">
        <v>148864</v>
      </c>
      <c r="F173" s="43" t="str">
        <f t="shared" ref="F173:F187" si="33">IF($B173="N/A","N/A",IF(E173&gt;10,"No",IF(E173&lt;-10,"No","Yes")))</f>
        <v>N/A</v>
      </c>
      <c r="G173" s="46">
        <v>144166</v>
      </c>
      <c r="H173" s="43" t="str">
        <f t="shared" ref="H173:H187" si="34">IF($B173="N/A","N/A",IF(G173&gt;10,"No",IF(G173&lt;-10,"No","Yes")))</f>
        <v>N/A</v>
      </c>
      <c r="I173" s="12">
        <v>-2.52</v>
      </c>
      <c r="J173" s="12">
        <v>-3.16</v>
      </c>
      <c r="K173" s="44" t="s">
        <v>732</v>
      </c>
      <c r="L173" s="9" t="str">
        <f t="shared" ref="L173:L187" si="35">IF(J173="Div by 0", "N/A", IF(K173="N/A","N/A", IF(J173&gt;VALUE(MID(K173,1,2)), "No", IF(J173&lt;-1*VALUE(MID(K173,1,2)), "No", "Yes"))))</f>
        <v>Yes</v>
      </c>
    </row>
    <row r="174" spans="1:12" x14ac:dyDescent="0.2">
      <c r="A174" s="45" t="s">
        <v>649</v>
      </c>
      <c r="B174" s="34" t="s">
        <v>217</v>
      </c>
      <c r="C174" s="35">
        <v>724</v>
      </c>
      <c r="D174" s="43" t="str">
        <f t="shared" si="32"/>
        <v>N/A</v>
      </c>
      <c r="E174" s="35">
        <v>659</v>
      </c>
      <c r="F174" s="43" t="str">
        <f t="shared" si="33"/>
        <v>N/A</v>
      </c>
      <c r="G174" s="35">
        <v>700</v>
      </c>
      <c r="H174" s="43" t="str">
        <f t="shared" si="34"/>
        <v>N/A</v>
      </c>
      <c r="I174" s="12">
        <v>-8.98</v>
      </c>
      <c r="J174" s="12">
        <v>6.2220000000000004</v>
      </c>
      <c r="K174" s="44" t="s">
        <v>732</v>
      </c>
      <c r="L174" s="9" t="str">
        <f t="shared" si="35"/>
        <v>Yes</v>
      </c>
    </row>
    <row r="175" spans="1:12" ht="25.5" x14ac:dyDescent="0.2">
      <c r="A175" s="45" t="s">
        <v>1383</v>
      </c>
      <c r="B175" s="34" t="s">
        <v>217</v>
      </c>
      <c r="C175" s="46">
        <v>210.92265193</v>
      </c>
      <c r="D175" s="43" t="str">
        <f t="shared" si="32"/>
        <v>N/A</v>
      </c>
      <c r="E175" s="46">
        <v>225.89377845000001</v>
      </c>
      <c r="F175" s="43" t="str">
        <f t="shared" si="33"/>
        <v>N/A</v>
      </c>
      <c r="G175" s="46">
        <v>205.95142856999999</v>
      </c>
      <c r="H175" s="43" t="str">
        <f t="shared" si="34"/>
        <v>N/A</v>
      </c>
      <c r="I175" s="12">
        <v>7.0979999999999999</v>
      </c>
      <c r="J175" s="12">
        <v>-8.83</v>
      </c>
      <c r="K175" s="44" t="s">
        <v>732</v>
      </c>
      <c r="L175" s="9" t="str">
        <f t="shared" si="35"/>
        <v>Yes</v>
      </c>
    </row>
    <row r="176" spans="1:12" ht="25.5" x14ac:dyDescent="0.2">
      <c r="A176" s="45" t="s">
        <v>1384</v>
      </c>
      <c r="B176" s="34" t="s">
        <v>217</v>
      </c>
      <c r="C176" s="46">
        <v>696113</v>
      </c>
      <c r="D176" s="43" t="str">
        <f t="shared" si="32"/>
        <v>N/A</v>
      </c>
      <c r="E176" s="46">
        <v>1088540</v>
      </c>
      <c r="F176" s="43" t="str">
        <f t="shared" si="33"/>
        <v>N/A</v>
      </c>
      <c r="G176" s="46">
        <v>1243800</v>
      </c>
      <c r="H176" s="43" t="str">
        <f t="shared" si="34"/>
        <v>N/A</v>
      </c>
      <c r="I176" s="12">
        <v>56.37</v>
      </c>
      <c r="J176" s="12">
        <v>14.26</v>
      </c>
      <c r="K176" s="44" t="s">
        <v>732</v>
      </c>
      <c r="L176" s="9" t="str">
        <f t="shared" si="35"/>
        <v>Yes</v>
      </c>
    </row>
    <row r="177" spans="1:12" x14ac:dyDescent="0.2">
      <c r="A177" s="45" t="s">
        <v>516</v>
      </c>
      <c r="B177" s="34" t="s">
        <v>217</v>
      </c>
      <c r="C177" s="35">
        <v>5182</v>
      </c>
      <c r="D177" s="43" t="str">
        <f t="shared" si="32"/>
        <v>N/A</v>
      </c>
      <c r="E177" s="35">
        <v>5949</v>
      </c>
      <c r="F177" s="43" t="str">
        <f t="shared" si="33"/>
        <v>N/A</v>
      </c>
      <c r="G177" s="35">
        <v>6109</v>
      </c>
      <c r="H177" s="43" t="str">
        <f t="shared" si="34"/>
        <v>N/A</v>
      </c>
      <c r="I177" s="12">
        <v>14.8</v>
      </c>
      <c r="J177" s="12">
        <v>2.69</v>
      </c>
      <c r="K177" s="44" t="s">
        <v>732</v>
      </c>
      <c r="L177" s="9" t="str">
        <f t="shared" si="35"/>
        <v>Yes</v>
      </c>
    </row>
    <row r="178" spans="1:12" ht="25.5" x14ac:dyDescent="0.2">
      <c r="A178" s="45" t="s">
        <v>1385</v>
      </c>
      <c r="B178" s="34" t="s">
        <v>217</v>
      </c>
      <c r="C178" s="46">
        <v>134.33288306</v>
      </c>
      <c r="D178" s="43" t="str">
        <f t="shared" si="32"/>
        <v>N/A</v>
      </c>
      <c r="E178" s="46">
        <v>182.97865186999999</v>
      </c>
      <c r="F178" s="43" t="str">
        <f t="shared" si="33"/>
        <v>N/A</v>
      </c>
      <c r="G178" s="46">
        <v>203.60124407000001</v>
      </c>
      <c r="H178" s="43" t="str">
        <f t="shared" si="34"/>
        <v>N/A</v>
      </c>
      <c r="I178" s="12">
        <v>36.21</v>
      </c>
      <c r="J178" s="12">
        <v>11.27</v>
      </c>
      <c r="K178" s="44" t="s">
        <v>732</v>
      </c>
      <c r="L178" s="9" t="str">
        <f t="shared" si="35"/>
        <v>Yes</v>
      </c>
    </row>
    <row r="179" spans="1:12" ht="25.5" x14ac:dyDescent="0.2">
      <c r="A179" s="45" t="s">
        <v>1386</v>
      </c>
      <c r="B179" s="34" t="s">
        <v>217</v>
      </c>
      <c r="C179" s="46">
        <v>435388</v>
      </c>
      <c r="D179" s="43" t="str">
        <f t="shared" si="32"/>
        <v>N/A</v>
      </c>
      <c r="E179" s="46">
        <v>710446</v>
      </c>
      <c r="F179" s="43" t="str">
        <f t="shared" si="33"/>
        <v>N/A</v>
      </c>
      <c r="G179" s="46">
        <v>766511</v>
      </c>
      <c r="H179" s="43" t="str">
        <f t="shared" si="34"/>
        <v>N/A</v>
      </c>
      <c r="I179" s="12">
        <v>63.18</v>
      </c>
      <c r="J179" s="12">
        <v>7.8920000000000003</v>
      </c>
      <c r="K179" s="44" t="s">
        <v>732</v>
      </c>
      <c r="L179" s="9" t="str">
        <f t="shared" si="35"/>
        <v>Yes</v>
      </c>
    </row>
    <row r="180" spans="1:12" x14ac:dyDescent="0.2">
      <c r="A180" s="45" t="s">
        <v>517</v>
      </c>
      <c r="B180" s="34" t="s">
        <v>217</v>
      </c>
      <c r="C180" s="35">
        <v>3740</v>
      </c>
      <c r="D180" s="43" t="str">
        <f t="shared" si="32"/>
        <v>N/A</v>
      </c>
      <c r="E180" s="35">
        <v>4314</v>
      </c>
      <c r="F180" s="43" t="str">
        <f t="shared" si="33"/>
        <v>N/A</v>
      </c>
      <c r="G180" s="35">
        <v>4615</v>
      </c>
      <c r="H180" s="43" t="str">
        <f t="shared" si="34"/>
        <v>N/A</v>
      </c>
      <c r="I180" s="12">
        <v>15.35</v>
      </c>
      <c r="J180" s="12">
        <v>6.9770000000000003</v>
      </c>
      <c r="K180" s="44" t="s">
        <v>732</v>
      </c>
      <c r="L180" s="9" t="str">
        <f t="shared" si="35"/>
        <v>Yes</v>
      </c>
    </row>
    <row r="181" spans="1:12" ht="25.5" x14ac:dyDescent="0.2">
      <c r="A181" s="45" t="s">
        <v>1387</v>
      </c>
      <c r="B181" s="34" t="s">
        <v>217</v>
      </c>
      <c r="C181" s="46">
        <v>116.41390373999999</v>
      </c>
      <c r="D181" s="43" t="str">
        <f t="shared" si="32"/>
        <v>N/A</v>
      </c>
      <c r="E181" s="46">
        <v>164.68382012000001</v>
      </c>
      <c r="F181" s="43" t="str">
        <f t="shared" si="33"/>
        <v>N/A</v>
      </c>
      <c r="G181" s="46">
        <v>166.09122427</v>
      </c>
      <c r="H181" s="43" t="str">
        <f t="shared" si="34"/>
        <v>N/A</v>
      </c>
      <c r="I181" s="12">
        <v>41.46</v>
      </c>
      <c r="J181" s="12">
        <v>0.85460000000000003</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390231349</v>
      </c>
      <c r="D185" s="43" t="str">
        <f t="shared" si="32"/>
        <v>N/A</v>
      </c>
      <c r="E185" s="46">
        <v>428582645</v>
      </c>
      <c r="F185" s="43" t="str">
        <f t="shared" si="33"/>
        <v>N/A</v>
      </c>
      <c r="G185" s="46">
        <v>431600980</v>
      </c>
      <c r="H185" s="43" t="str">
        <f t="shared" si="34"/>
        <v>N/A</v>
      </c>
      <c r="I185" s="12">
        <v>9.8279999999999994</v>
      </c>
      <c r="J185" s="12">
        <v>0.70430000000000004</v>
      </c>
      <c r="K185" s="44" t="s">
        <v>732</v>
      </c>
      <c r="L185" s="9" t="str">
        <f t="shared" si="35"/>
        <v>Yes</v>
      </c>
    </row>
    <row r="186" spans="1:12" ht="25.5" x14ac:dyDescent="0.2">
      <c r="A186" s="45" t="s">
        <v>519</v>
      </c>
      <c r="B186" s="34" t="s">
        <v>217</v>
      </c>
      <c r="C186" s="35">
        <v>14722</v>
      </c>
      <c r="D186" s="43" t="str">
        <f t="shared" si="32"/>
        <v>N/A</v>
      </c>
      <c r="E186" s="35">
        <v>15373</v>
      </c>
      <c r="F186" s="43" t="str">
        <f t="shared" si="33"/>
        <v>N/A</v>
      </c>
      <c r="G186" s="35">
        <v>14906</v>
      </c>
      <c r="H186" s="43" t="str">
        <f t="shared" si="34"/>
        <v>N/A</v>
      </c>
      <c r="I186" s="12">
        <v>4.4219999999999997</v>
      </c>
      <c r="J186" s="12">
        <v>-3.04</v>
      </c>
      <c r="K186" s="44" t="s">
        <v>732</v>
      </c>
      <c r="L186" s="9" t="str">
        <f t="shared" si="35"/>
        <v>Yes</v>
      </c>
    </row>
    <row r="187" spans="1:12" ht="25.5" x14ac:dyDescent="0.2">
      <c r="A187" s="45" t="s">
        <v>1391</v>
      </c>
      <c r="B187" s="34" t="s">
        <v>217</v>
      </c>
      <c r="C187" s="46">
        <v>26506.680410000001</v>
      </c>
      <c r="D187" s="43" t="str">
        <f t="shared" si="32"/>
        <v>N/A</v>
      </c>
      <c r="E187" s="46">
        <v>27878.92051</v>
      </c>
      <c r="F187" s="43" t="str">
        <f t="shared" si="33"/>
        <v>N/A</v>
      </c>
      <c r="G187" s="46">
        <v>28954.849053999998</v>
      </c>
      <c r="H187" s="43" t="str">
        <f t="shared" si="34"/>
        <v>N/A</v>
      </c>
      <c r="I187" s="12">
        <v>5.1769999999999996</v>
      </c>
      <c r="J187" s="12">
        <v>3.859</v>
      </c>
      <c r="K187" s="44" t="s">
        <v>732</v>
      </c>
      <c r="L187" s="9" t="str">
        <f t="shared" si="35"/>
        <v>Yes</v>
      </c>
    </row>
    <row r="188" spans="1:12" x14ac:dyDescent="0.2">
      <c r="A188" s="4" t="s">
        <v>1392</v>
      </c>
      <c r="B188" s="34" t="s">
        <v>217</v>
      </c>
      <c r="C188" s="46">
        <v>443110232</v>
      </c>
      <c r="D188" s="43" t="str">
        <f t="shared" ref="D188:D203" si="36">IF($B188="N/A","N/A",IF(C188&gt;10,"No",IF(C188&lt;-10,"No","Yes")))</f>
        <v>N/A</v>
      </c>
      <c r="E188" s="46">
        <v>496989260</v>
      </c>
      <c r="F188" s="43" t="str">
        <f t="shared" ref="F188:F203" si="37">IF($B188="N/A","N/A",IF(E188&gt;10,"No",IF(E188&lt;-10,"No","Yes")))</f>
        <v>N/A</v>
      </c>
      <c r="G188" s="46">
        <v>514636309</v>
      </c>
      <c r="H188" s="43" t="str">
        <f t="shared" ref="H188:H203" si="38">IF($B188="N/A","N/A",IF(G188&gt;10,"No",IF(G188&lt;-10,"No","Yes")))</f>
        <v>N/A</v>
      </c>
      <c r="I188" s="12">
        <v>12.16</v>
      </c>
      <c r="J188" s="12">
        <v>3.5510000000000002</v>
      </c>
      <c r="K188" s="44" t="s">
        <v>732</v>
      </c>
      <c r="L188" s="9" t="str">
        <f t="shared" ref="L188:L203" si="39">IF(J188="Div by 0", "N/A", IF(K188="N/A","N/A", IF(J188&gt;VALUE(MID(K188,1,2)), "No", IF(J188&lt;-1*VALUE(MID(K188,1,2)), "No", "Yes"))))</f>
        <v>Yes</v>
      </c>
    </row>
    <row r="189" spans="1:12" x14ac:dyDescent="0.2">
      <c r="A189" s="4" t="s">
        <v>1489</v>
      </c>
      <c r="B189" s="34" t="s">
        <v>217</v>
      </c>
      <c r="C189" s="35">
        <v>16062</v>
      </c>
      <c r="D189" s="43" t="str">
        <f t="shared" si="36"/>
        <v>N/A</v>
      </c>
      <c r="E189" s="35">
        <v>16600</v>
      </c>
      <c r="F189" s="43" t="str">
        <f t="shared" si="37"/>
        <v>N/A</v>
      </c>
      <c r="G189" s="35">
        <v>16468</v>
      </c>
      <c r="H189" s="43" t="str">
        <f t="shared" si="38"/>
        <v>N/A</v>
      </c>
      <c r="I189" s="12">
        <v>3.35</v>
      </c>
      <c r="J189" s="12">
        <v>-0.79500000000000004</v>
      </c>
      <c r="K189" s="44" t="s">
        <v>732</v>
      </c>
      <c r="L189" s="9" t="str">
        <f t="shared" si="39"/>
        <v>Yes</v>
      </c>
    </row>
    <row r="190" spans="1:12" x14ac:dyDescent="0.2">
      <c r="A190" s="4" t="s">
        <v>1490</v>
      </c>
      <c r="B190" s="34" t="s">
        <v>217</v>
      </c>
      <c r="C190" s="46">
        <v>27587.487983999999</v>
      </c>
      <c r="D190" s="43" t="str">
        <f t="shared" si="36"/>
        <v>N/A</v>
      </c>
      <c r="E190" s="46">
        <v>29939.112047999999</v>
      </c>
      <c r="F190" s="43" t="str">
        <f t="shared" si="37"/>
        <v>N/A</v>
      </c>
      <c r="G190" s="46">
        <v>31250.686726</v>
      </c>
      <c r="H190" s="43" t="str">
        <f t="shared" si="38"/>
        <v>N/A</v>
      </c>
      <c r="I190" s="12">
        <v>8.5239999999999991</v>
      </c>
      <c r="J190" s="12">
        <v>4.3810000000000002</v>
      </c>
      <c r="K190" s="44" t="s">
        <v>732</v>
      </c>
      <c r="L190" s="9" t="str">
        <f t="shared" si="39"/>
        <v>Yes</v>
      </c>
    </row>
    <row r="191" spans="1:12" x14ac:dyDescent="0.2">
      <c r="A191" s="4" t="s">
        <v>1491</v>
      </c>
      <c r="B191" s="34" t="s">
        <v>217</v>
      </c>
      <c r="C191" s="46">
        <v>16132.019022</v>
      </c>
      <c r="D191" s="43" t="str">
        <f t="shared" si="36"/>
        <v>N/A</v>
      </c>
      <c r="E191" s="46">
        <v>17530.039261999998</v>
      </c>
      <c r="F191" s="43" t="str">
        <f t="shared" si="37"/>
        <v>N/A</v>
      </c>
      <c r="G191" s="46">
        <v>21811.891801999998</v>
      </c>
      <c r="H191" s="43" t="str">
        <f t="shared" si="38"/>
        <v>N/A</v>
      </c>
      <c r="I191" s="12">
        <v>8.6660000000000004</v>
      </c>
      <c r="J191" s="12">
        <v>24.43</v>
      </c>
      <c r="K191" s="44" t="s">
        <v>732</v>
      </c>
      <c r="L191" s="9" t="str">
        <f t="shared" si="39"/>
        <v>Yes</v>
      </c>
    </row>
    <row r="192" spans="1:12" x14ac:dyDescent="0.2">
      <c r="A192" s="4" t="s">
        <v>1492</v>
      </c>
      <c r="B192" s="34" t="s">
        <v>217</v>
      </c>
      <c r="C192" s="46">
        <v>33761.830441999999</v>
      </c>
      <c r="D192" s="43" t="str">
        <f t="shared" si="36"/>
        <v>N/A</v>
      </c>
      <c r="E192" s="46">
        <v>38613.863970999999</v>
      </c>
      <c r="F192" s="43" t="str">
        <f t="shared" si="37"/>
        <v>N/A</v>
      </c>
      <c r="G192" s="46">
        <v>37154.624334</v>
      </c>
      <c r="H192" s="43" t="str">
        <f t="shared" si="38"/>
        <v>N/A</v>
      </c>
      <c r="I192" s="12">
        <v>14.37</v>
      </c>
      <c r="J192" s="12">
        <v>-3.78</v>
      </c>
      <c r="K192" s="44" t="s">
        <v>732</v>
      </c>
      <c r="L192" s="9" t="str">
        <f t="shared" si="39"/>
        <v>Yes</v>
      </c>
    </row>
    <row r="193" spans="1:12" x14ac:dyDescent="0.2">
      <c r="A193" s="45" t="s">
        <v>1493</v>
      </c>
      <c r="B193" s="34" t="s">
        <v>217</v>
      </c>
      <c r="C193" s="9">
        <v>13.411151746</v>
      </c>
      <c r="D193" s="43" t="str">
        <f t="shared" si="36"/>
        <v>N/A</v>
      </c>
      <c r="E193" s="9">
        <v>13.760175069000001</v>
      </c>
      <c r="F193" s="43" t="str">
        <f t="shared" si="37"/>
        <v>N/A</v>
      </c>
      <c r="G193" s="9">
        <v>12.721219284</v>
      </c>
      <c r="H193" s="43" t="str">
        <f t="shared" si="38"/>
        <v>N/A</v>
      </c>
      <c r="I193" s="12">
        <v>2.6019999999999999</v>
      </c>
      <c r="J193" s="12">
        <v>-7.55</v>
      </c>
      <c r="K193" s="44" t="s">
        <v>732</v>
      </c>
      <c r="L193" s="9" t="str">
        <f t="shared" si="39"/>
        <v>Yes</v>
      </c>
    </row>
    <row r="194" spans="1:12" x14ac:dyDescent="0.2">
      <c r="A194" s="45" t="s">
        <v>1494</v>
      </c>
      <c r="B194" s="34" t="s">
        <v>217</v>
      </c>
      <c r="C194" s="9">
        <v>8.8595233970000002</v>
      </c>
      <c r="D194" s="43" t="str">
        <f t="shared" si="36"/>
        <v>N/A</v>
      </c>
      <c r="E194" s="9">
        <v>10.782037309</v>
      </c>
      <c r="F194" s="43" t="str">
        <f t="shared" si="37"/>
        <v>N/A</v>
      </c>
      <c r="G194" s="9">
        <v>9.3533470237999996</v>
      </c>
      <c r="H194" s="43" t="str">
        <f t="shared" si="38"/>
        <v>N/A</v>
      </c>
      <c r="I194" s="12">
        <v>21.7</v>
      </c>
      <c r="J194" s="12">
        <v>-13.3</v>
      </c>
      <c r="K194" s="44" t="s">
        <v>732</v>
      </c>
      <c r="L194" s="9" t="str">
        <f t="shared" si="39"/>
        <v>Yes</v>
      </c>
    </row>
    <row r="195" spans="1:12" x14ac:dyDescent="0.2">
      <c r="A195" s="45" t="s">
        <v>1495</v>
      </c>
      <c r="B195" s="34" t="s">
        <v>217</v>
      </c>
      <c r="C195" s="9">
        <v>18.595822044999998</v>
      </c>
      <c r="D195" s="43" t="str">
        <f t="shared" si="36"/>
        <v>N/A</v>
      </c>
      <c r="E195" s="9">
        <v>17.081315453999999</v>
      </c>
      <c r="F195" s="43" t="str">
        <f t="shared" si="37"/>
        <v>N/A</v>
      </c>
      <c r="G195" s="9">
        <v>16.445425334999999</v>
      </c>
      <c r="H195" s="43" t="str">
        <f t="shared" si="38"/>
        <v>N/A</v>
      </c>
      <c r="I195" s="12">
        <v>-8.14</v>
      </c>
      <c r="J195" s="12">
        <v>-3.72</v>
      </c>
      <c r="K195" s="44" t="s">
        <v>732</v>
      </c>
      <c r="L195" s="9" t="str">
        <f t="shared" si="39"/>
        <v>Yes</v>
      </c>
    </row>
    <row r="196" spans="1:12" ht="25.5" x14ac:dyDescent="0.2">
      <c r="A196" s="4" t="s">
        <v>1404</v>
      </c>
      <c r="B196" s="34" t="s">
        <v>217</v>
      </c>
      <c r="C196" s="46">
        <v>390231349</v>
      </c>
      <c r="D196" s="43" t="str">
        <f t="shared" si="36"/>
        <v>N/A</v>
      </c>
      <c r="E196" s="46">
        <v>428582645</v>
      </c>
      <c r="F196" s="43" t="str">
        <f t="shared" si="37"/>
        <v>N/A</v>
      </c>
      <c r="G196" s="46">
        <v>431600980</v>
      </c>
      <c r="H196" s="43" t="str">
        <f t="shared" si="38"/>
        <v>N/A</v>
      </c>
      <c r="I196" s="12">
        <v>9.8279999999999994</v>
      </c>
      <c r="J196" s="12">
        <v>0.70430000000000004</v>
      </c>
      <c r="K196" s="44" t="s">
        <v>732</v>
      </c>
      <c r="L196" s="9" t="str">
        <f t="shared" si="39"/>
        <v>Yes</v>
      </c>
    </row>
    <row r="197" spans="1:12" x14ac:dyDescent="0.2">
      <c r="A197" s="4" t="s">
        <v>1496</v>
      </c>
      <c r="B197" s="34" t="s">
        <v>217</v>
      </c>
      <c r="C197" s="35">
        <v>14722</v>
      </c>
      <c r="D197" s="43" t="str">
        <f t="shared" si="36"/>
        <v>N/A</v>
      </c>
      <c r="E197" s="35">
        <v>15373</v>
      </c>
      <c r="F197" s="43" t="str">
        <f t="shared" si="37"/>
        <v>N/A</v>
      </c>
      <c r="G197" s="35">
        <v>14906</v>
      </c>
      <c r="H197" s="43" t="str">
        <f t="shared" si="38"/>
        <v>N/A</v>
      </c>
      <c r="I197" s="12">
        <v>4.4219999999999997</v>
      </c>
      <c r="J197" s="12">
        <v>-3.04</v>
      </c>
      <c r="K197" s="44" t="s">
        <v>732</v>
      </c>
      <c r="L197" s="9" t="str">
        <f t="shared" si="39"/>
        <v>Yes</v>
      </c>
    </row>
    <row r="198" spans="1:12" ht="25.5" x14ac:dyDescent="0.2">
      <c r="A198" s="4" t="s">
        <v>1497</v>
      </c>
      <c r="B198" s="34" t="s">
        <v>217</v>
      </c>
      <c r="C198" s="46">
        <v>26506.680410000001</v>
      </c>
      <c r="D198" s="43" t="str">
        <f t="shared" si="36"/>
        <v>N/A</v>
      </c>
      <c r="E198" s="46">
        <v>27878.92051</v>
      </c>
      <c r="F198" s="43" t="str">
        <f t="shared" si="37"/>
        <v>N/A</v>
      </c>
      <c r="G198" s="46">
        <v>28954.849053999998</v>
      </c>
      <c r="H198" s="43" t="str">
        <f t="shared" si="38"/>
        <v>N/A</v>
      </c>
      <c r="I198" s="12">
        <v>5.1769999999999996</v>
      </c>
      <c r="J198" s="12">
        <v>3.859</v>
      </c>
      <c r="K198" s="44" t="s">
        <v>732</v>
      </c>
      <c r="L198" s="9" t="str">
        <f t="shared" si="39"/>
        <v>Yes</v>
      </c>
    </row>
    <row r="199" spans="1:12" ht="25.5" x14ac:dyDescent="0.2">
      <c r="A199" s="4" t="s">
        <v>1498</v>
      </c>
      <c r="B199" s="34" t="s">
        <v>217</v>
      </c>
      <c r="C199" s="46">
        <v>13861.151454000001</v>
      </c>
      <c r="D199" s="43" t="str">
        <f t="shared" si="36"/>
        <v>N/A</v>
      </c>
      <c r="E199" s="46">
        <v>14490.598749000001</v>
      </c>
      <c r="F199" s="43" t="str">
        <f t="shared" si="37"/>
        <v>N/A</v>
      </c>
      <c r="G199" s="46">
        <v>18187.143269</v>
      </c>
      <c r="H199" s="43" t="str">
        <f t="shared" si="38"/>
        <v>N/A</v>
      </c>
      <c r="I199" s="12">
        <v>4.5410000000000004</v>
      </c>
      <c r="J199" s="12">
        <v>25.51</v>
      </c>
      <c r="K199" s="44" t="s">
        <v>732</v>
      </c>
      <c r="L199" s="9" t="str">
        <f t="shared" si="39"/>
        <v>Yes</v>
      </c>
    </row>
    <row r="200" spans="1:12" ht="25.5" x14ac:dyDescent="0.2">
      <c r="A200" s="4" t="s">
        <v>1499</v>
      </c>
      <c r="B200" s="34" t="s">
        <v>217</v>
      </c>
      <c r="C200" s="46">
        <v>32985.574628000002</v>
      </c>
      <c r="D200" s="43" t="str">
        <f t="shared" si="36"/>
        <v>N/A</v>
      </c>
      <c r="E200" s="46">
        <v>37011.911358999998</v>
      </c>
      <c r="F200" s="43" t="str">
        <f t="shared" si="37"/>
        <v>N/A</v>
      </c>
      <c r="G200" s="46">
        <v>35360.817500999998</v>
      </c>
      <c r="H200" s="43" t="str">
        <f t="shared" si="38"/>
        <v>N/A</v>
      </c>
      <c r="I200" s="12">
        <v>12.21</v>
      </c>
      <c r="J200" s="12">
        <v>-4.46</v>
      </c>
      <c r="K200" s="44" t="s">
        <v>732</v>
      </c>
      <c r="L200" s="9" t="str">
        <f t="shared" si="39"/>
        <v>Yes</v>
      </c>
    </row>
    <row r="201" spans="1:12" ht="25.5" x14ac:dyDescent="0.2">
      <c r="A201" s="4" t="s">
        <v>1500</v>
      </c>
      <c r="B201" s="34" t="s">
        <v>217</v>
      </c>
      <c r="C201" s="9">
        <v>12.292303325000001</v>
      </c>
      <c r="D201" s="43" t="str">
        <f t="shared" si="36"/>
        <v>N/A</v>
      </c>
      <c r="E201" s="9">
        <v>12.743082611</v>
      </c>
      <c r="F201" s="43" t="str">
        <f t="shared" si="37"/>
        <v>N/A</v>
      </c>
      <c r="G201" s="9">
        <v>11.514603756</v>
      </c>
      <c r="H201" s="43" t="str">
        <f t="shared" si="38"/>
        <v>N/A</v>
      </c>
      <c r="I201" s="12">
        <v>3.6669999999999998</v>
      </c>
      <c r="J201" s="12">
        <v>-9.64</v>
      </c>
      <c r="K201" s="44" t="s">
        <v>732</v>
      </c>
      <c r="L201" s="9" t="str">
        <f t="shared" si="39"/>
        <v>Yes</v>
      </c>
    </row>
    <row r="202" spans="1:12" ht="25.5" x14ac:dyDescent="0.2">
      <c r="A202" s="4" t="s">
        <v>1501</v>
      </c>
      <c r="B202" s="34" t="s">
        <v>217</v>
      </c>
      <c r="C202" s="9">
        <v>7.8515065127000003</v>
      </c>
      <c r="D202" s="43" t="str">
        <f t="shared" si="36"/>
        <v>N/A</v>
      </c>
      <c r="E202" s="9">
        <v>9.8453616389</v>
      </c>
      <c r="F202" s="43" t="str">
        <f t="shared" si="37"/>
        <v>N/A</v>
      </c>
      <c r="G202" s="9">
        <v>8.2083708836000007</v>
      </c>
      <c r="H202" s="43" t="str">
        <f t="shared" si="38"/>
        <v>N/A</v>
      </c>
      <c r="I202" s="12">
        <v>25.39</v>
      </c>
      <c r="J202" s="12">
        <v>-16.600000000000001</v>
      </c>
      <c r="K202" s="44" t="s">
        <v>732</v>
      </c>
      <c r="L202" s="9" t="str">
        <f t="shared" si="39"/>
        <v>Yes</v>
      </c>
    </row>
    <row r="203" spans="1:12" ht="25.5" x14ac:dyDescent="0.2">
      <c r="A203" s="4" t="s">
        <v>1502</v>
      </c>
      <c r="B203" s="34" t="s">
        <v>217</v>
      </c>
      <c r="C203" s="9">
        <v>17.351703978</v>
      </c>
      <c r="D203" s="43" t="str">
        <f t="shared" si="36"/>
        <v>N/A</v>
      </c>
      <c r="E203" s="9">
        <v>15.976362397000001</v>
      </c>
      <c r="F203" s="43" t="str">
        <f t="shared" si="37"/>
        <v>N/A</v>
      </c>
      <c r="G203" s="9">
        <v>15.169906851</v>
      </c>
      <c r="H203" s="43" t="str">
        <f t="shared" si="38"/>
        <v>N/A</v>
      </c>
      <c r="I203" s="12">
        <v>-7.93</v>
      </c>
      <c r="J203" s="12">
        <v>-5.05</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281158</v>
      </c>
      <c r="D6" s="43" t="str">
        <f>IF($B6="N/A","N/A",IF(C6&gt;10,"No",IF(C6&lt;-10,"No","Yes")))</f>
        <v>N/A</v>
      </c>
      <c r="E6" s="35">
        <v>256026</v>
      </c>
      <c r="F6" s="43" t="str">
        <f>IF($B6="N/A","N/A",IF(E6&gt;10,"No",IF(E6&lt;-10,"No","Yes")))</f>
        <v>N/A</v>
      </c>
      <c r="G6" s="35">
        <v>276633</v>
      </c>
      <c r="H6" s="43" t="str">
        <f>IF($B6="N/A","N/A",IF(G6&gt;10,"No",IF(G6&lt;-10,"No","Yes")))</f>
        <v>N/A</v>
      </c>
      <c r="I6" s="12">
        <v>-8.94</v>
      </c>
      <c r="J6" s="12">
        <v>8.0489999999999995</v>
      </c>
      <c r="K6" s="44" t="s">
        <v>732</v>
      </c>
      <c r="L6" s="9" t="str">
        <f t="shared" ref="L6:L46" si="0">IF(J6="Div by 0", "N/A", IF(K6="N/A","N/A", IF(J6&gt;VALUE(MID(K6,1,2)), "No", IF(J6&lt;-1*VALUE(MID(K6,1,2)), "No", "Yes"))))</f>
        <v>Yes</v>
      </c>
    </row>
    <row r="7" spans="1:12" x14ac:dyDescent="0.2">
      <c r="A7" s="45" t="s">
        <v>10</v>
      </c>
      <c r="B7" s="34" t="s">
        <v>217</v>
      </c>
      <c r="C7" s="35">
        <v>207877</v>
      </c>
      <c r="D7" s="43" t="str">
        <f>IF($B7="N/A","N/A",IF(C7&gt;10,"No",IF(C7&lt;-10,"No","Yes")))</f>
        <v>N/A</v>
      </c>
      <c r="E7" s="35">
        <v>208370</v>
      </c>
      <c r="F7" s="43" t="str">
        <f>IF($B7="N/A","N/A",IF(E7&gt;10,"No",IF(E7&lt;-10,"No","Yes")))</f>
        <v>N/A</v>
      </c>
      <c r="G7" s="35">
        <v>223547</v>
      </c>
      <c r="H7" s="43" t="str">
        <f>IF($B7="N/A","N/A",IF(G7&gt;10,"No",IF(G7&lt;-10,"No","Yes")))</f>
        <v>N/A</v>
      </c>
      <c r="I7" s="12">
        <v>0.23719999999999999</v>
      </c>
      <c r="J7" s="12">
        <v>7.2839999999999998</v>
      </c>
      <c r="K7" s="44" t="s">
        <v>732</v>
      </c>
      <c r="L7" s="9" t="str">
        <f t="shared" si="0"/>
        <v>Yes</v>
      </c>
    </row>
    <row r="8" spans="1:12" x14ac:dyDescent="0.2">
      <c r="A8" s="45" t="s">
        <v>91</v>
      </c>
      <c r="B8" s="9" t="s">
        <v>301</v>
      </c>
      <c r="C8" s="8">
        <v>73.936007512000003</v>
      </c>
      <c r="D8" s="43" t="str">
        <f>IF($B8="N/A","N/A",IF(C8&gt;90,"No",IF(C8&lt;65,"No","Yes")))</f>
        <v>Yes</v>
      </c>
      <c r="E8" s="8">
        <v>81.386265456999993</v>
      </c>
      <c r="F8" s="43" t="str">
        <f>IF($B8="N/A","N/A",IF(E8&gt;90,"No",IF(E8&lt;65,"No","Yes")))</f>
        <v>Yes</v>
      </c>
      <c r="G8" s="8">
        <v>80.809953981999996</v>
      </c>
      <c r="H8" s="43" t="str">
        <f>IF($B8="N/A","N/A",IF(G8&gt;90,"No",IF(G8&lt;65,"No","Yes")))</f>
        <v>Yes</v>
      </c>
      <c r="I8" s="12">
        <v>10.08</v>
      </c>
      <c r="J8" s="12">
        <v>-0.70799999999999996</v>
      </c>
      <c r="K8" s="44" t="s">
        <v>732</v>
      </c>
      <c r="L8" s="9" t="str">
        <f t="shared" si="0"/>
        <v>Yes</v>
      </c>
    </row>
    <row r="9" spans="1:12" x14ac:dyDescent="0.2">
      <c r="A9" s="45" t="s">
        <v>92</v>
      </c>
      <c r="B9" s="9" t="s">
        <v>302</v>
      </c>
      <c r="C9" s="8">
        <v>87.565375978000006</v>
      </c>
      <c r="D9" s="43" t="str">
        <f>IF($B9="N/A","N/A",IF(C9&gt;100,"No",IF(C9&lt;90,"No","Yes")))</f>
        <v>No</v>
      </c>
      <c r="E9" s="8">
        <v>87.854556427000006</v>
      </c>
      <c r="F9" s="43" t="str">
        <f>IF($B9="N/A","N/A",IF(E9&gt;100,"No",IF(E9&lt;90,"No","Yes")))</f>
        <v>No</v>
      </c>
      <c r="G9" s="8">
        <v>85.476375450000006</v>
      </c>
      <c r="H9" s="43" t="str">
        <f>IF($B9="N/A","N/A",IF(G9&gt;100,"No",IF(G9&lt;90,"No","Yes")))</f>
        <v>No</v>
      </c>
      <c r="I9" s="12">
        <v>0.33019999999999999</v>
      </c>
      <c r="J9" s="12">
        <v>-2.71</v>
      </c>
      <c r="K9" s="44" t="s">
        <v>732</v>
      </c>
      <c r="L9" s="9" t="str">
        <f t="shared" si="0"/>
        <v>Yes</v>
      </c>
    </row>
    <row r="10" spans="1:12" x14ac:dyDescent="0.2">
      <c r="A10" s="45" t="s">
        <v>93</v>
      </c>
      <c r="B10" s="9" t="s">
        <v>303</v>
      </c>
      <c r="C10" s="8">
        <v>91.060095114999996</v>
      </c>
      <c r="D10" s="43" t="str">
        <f>IF($B10="N/A","N/A",IF(C10&gt;100,"No",IF(C10&lt;85,"No","Yes")))</f>
        <v>Yes</v>
      </c>
      <c r="E10" s="8">
        <v>93.334735992999995</v>
      </c>
      <c r="F10" s="43" t="str">
        <f>IF($B10="N/A","N/A",IF(E10&gt;100,"No",IF(E10&lt;85,"No","Yes")))</f>
        <v>Yes</v>
      </c>
      <c r="G10" s="8">
        <v>92.687691442000002</v>
      </c>
      <c r="H10" s="43" t="str">
        <f>IF($B10="N/A","N/A",IF(G10&gt;100,"No",IF(G10&lt;85,"No","Yes")))</f>
        <v>Yes</v>
      </c>
      <c r="I10" s="12">
        <v>2.4980000000000002</v>
      </c>
      <c r="J10" s="12">
        <v>-0.69299999999999995</v>
      </c>
      <c r="K10" s="44" t="s">
        <v>732</v>
      </c>
      <c r="L10" s="9" t="str">
        <f t="shared" si="0"/>
        <v>Yes</v>
      </c>
    </row>
    <row r="11" spans="1:12" x14ac:dyDescent="0.2">
      <c r="A11" s="45" t="s">
        <v>94</v>
      </c>
      <c r="B11" s="9" t="s">
        <v>304</v>
      </c>
      <c r="C11" s="8">
        <v>45.844451182999997</v>
      </c>
      <c r="D11" s="43" t="str">
        <f>IF($B11="N/A","N/A",IF(C11&gt;100,"No",IF(C11&lt;80,"No","Yes")))</f>
        <v>No</v>
      </c>
      <c r="E11" s="8">
        <v>61.843658978000001</v>
      </c>
      <c r="F11" s="43" t="str">
        <f>IF($B11="N/A","N/A",IF(E11&gt;100,"No",IF(E11&lt;80,"No","Yes")))</f>
        <v>No</v>
      </c>
      <c r="G11" s="8">
        <v>60.936750168000003</v>
      </c>
      <c r="H11" s="43" t="str">
        <f>IF($B11="N/A","N/A",IF(G11&gt;100,"No",IF(G11&lt;80,"No","Yes")))</f>
        <v>No</v>
      </c>
      <c r="I11" s="12">
        <v>34.9</v>
      </c>
      <c r="J11" s="12">
        <v>-1.47</v>
      </c>
      <c r="K11" s="44" t="s">
        <v>732</v>
      </c>
      <c r="L11" s="9" t="str">
        <f t="shared" si="0"/>
        <v>Yes</v>
      </c>
    </row>
    <row r="12" spans="1:12" x14ac:dyDescent="0.2">
      <c r="A12" s="45" t="s">
        <v>95</v>
      </c>
      <c r="B12" s="9" t="s">
        <v>304</v>
      </c>
      <c r="C12" s="8">
        <v>42.860154815000001</v>
      </c>
      <c r="D12" s="43" t="str">
        <f>IF($B12="N/A","N/A",IF(C12&gt;100,"No",IF(C12&lt;80,"No","Yes")))</f>
        <v>No</v>
      </c>
      <c r="E12" s="8">
        <v>49.266036597999999</v>
      </c>
      <c r="F12" s="43" t="str">
        <f>IF($B12="N/A","N/A",IF(E12&gt;100,"No",IF(E12&lt;80,"No","Yes")))</f>
        <v>No</v>
      </c>
      <c r="G12" s="8">
        <v>49.175301742999999</v>
      </c>
      <c r="H12" s="43" t="str">
        <f>IF($B12="N/A","N/A",IF(G12&gt;100,"No",IF(G12&lt;80,"No","Yes")))</f>
        <v>No</v>
      </c>
      <c r="I12" s="12">
        <v>14.95</v>
      </c>
      <c r="J12" s="12">
        <v>-0.184</v>
      </c>
      <c r="K12" s="44" t="s">
        <v>732</v>
      </c>
      <c r="L12" s="9" t="str">
        <f t="shared" si="0"/>
        <v>Yes</v>
      </c>
    </row>
    <row r="13" spans="1:12" x14ac:dyDescent="0.2">
      <c r="A13" s="3" t="s">
        <v>96</v>
      </c>
      <c r="B13" s="34" t="s">
        <v>217</v>
      </c>
      <c r="C13" s="35">
        <v>208265.14</v>
      </c>
      <c r="D13" s="43" t="str">
        <f t="shared" ref="D13:D44" si="1">IF($B13="N/A","N/A",IF(C13&gt;10,"No",IF(C13&lt;-10,"No","Yes")))</f>
        <v>N/A</v>
      </c>
      <c r="E13" s="35">
        <v>208389.59</v>
      </c>
      <c r="F13" s="43" t="str">
        <f t="shared" ref="F13:F44" si="2">IF($B13="N/A","N/A",IF(E13&gt;10,"No",IF(E13&lt;-10,"No","Yes")))</f>
        <v>N/A</v>
      </c>
      <c r="G13" s="35">
        <v>226235.63</v>
      </c>
      <c r="H13" s="43" t="str">
        <f t="shared" ref="H13:H44" si="3">IF($B13="N/A","N/A",IF(G13&gt;10,"No",IF(G13&lt;-10,"No","Yes")))</f>
        <v>N/A</v>
      </c>
      <c r="I13" s="12">
        <v>5.9799999999999999E-2</v>
      </c>
      <c r="J13" s="12">
        <v>8.5640000000000001</v>
      </c>
      <c r="K13" s="44" t="s">
        <v>732</v>
      </c>
      <c r="L13" s="9" t="str">
        <f t="shared" si="0"/>
        <v>Yes</v>
      </c>
    </row>
    <row r="14" spans="1:12" x14ac:dyDescent="0.2">
      <c r="A14" s="3" t="s">
        <v>100</v>
      </c>
      <c r="B14" s="34" t="s">
        <v>217</v>
      </c>
      <c r="C14" s="35">
        <v>66347</v>
      </c>
      <c r="D14" s="43" t="str">
        <f t="shared" si="1"/>
        <v>N/A</v>
      </c>
      <c r="E14" s="35">
        <v>66280</v>
      </c>
      <c r="F14" s="43" t="str">
        <f t="shared" si="2"/>
        <v>N/A</v>
      </c>
      <c r="G14" s="35">
        <v>70795</v>
      </c>
      <c r="H14" s="43" t="str">
        <f t="shared" si="3"/>
        <v>N/A</v>
      </c>
      <c r="I14" s="12">
        <v>-0.10100000000000001</v>
      </c>
      <c r="J14" s="12">
        <v>6.8120000000000003</v>
      </c>
      <c r="K14" s="44" t="s">
        <v>732</v>
      </c>
      <c r="L14" s="9" t="str">
        <f t="shared" si="0"/>
        <v>Yes</v>
      </c>
    </row>
    <row r="15" spans="1:12" x14ac:dyDescent="0.2">
      <c r="A15" s="3" t="s">
        <v>984</v>
      </c>
      <c r="B15" s="34" t="s">
        <v>217</v>
      </c>
      <c r="C15" s="35">
        <v>12642</v>
      </c>
      <c r="D15" s="43" t="str">
        <f t="shared" si="1"/>
        <v>N/A</v>
      </c>
      <c r="E15" s="35">
        <v>12707</v>
      </c>
      <c r="F15" s="43" t="str">
        <f t="shared" si="2"/>
        <v>N/A</v>
      </c>
      <c r="G15" s="35">
        <v>12756</v>
      </c>
      <c r="H15" s="43" t="str">
        <f t="shared" si="3"/>
        <v>N/A</v>
      </c>
      <c r="I15" s="12">
        <v>0.51419999999999999</v>
      </c>
      <c r="J15" s="12">
        <v>0.3856</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5143</v>
      </c>
      <c r="D17" s="43" t="str">
        <f t="shared" si="1"/>
        <v>N/A</v>
      </c>
      <c r="E17" s="35">
        <v>5952</v>
      </c>
      <c r="F17" s="43" t="str">
        <f t="shared" si="2"/>
        <v>N/A</v>
      </c>
      <c r="G17" s="35">
        <v>6529</v>
      </c>
      <c r="H17" s="43" t="str">
        <f t="shared" si="3"/>
        <v>N/A</v>
      </c>
      <c r="I17" s="12">
        <v>15.73</v>
      </c>
      <c r="J17" s="12">
        <v>9.6940000000000008</v>
      </c>
      <c r="K17" s="44" t="s">
        <v>732</v>
      </c>
      <c r="L17" s="9" t="str">
        <f t="shared" si="0"/>
        <v>Yes</v>
      </c>
    </row>
    <row r="18" spans="1:12" x14ac:dyDescent="0.2">
      <c r="A18" s="3" t="s">
        <v>987</v>
      </c>
      <c r="B18" s="34" t="s">
        <v>217</v>
      </c>
      <c r="C18" s="35">
        <v>48562</v>
      </c>
      <c r="D18" s="43" t="str">
        <f t="shared" si="1"/>
        <v>N/A</v>
      </c>
      <c r="E18" s="35">
        <v>47621</v>
      </c>
      <c r="F18" s="43" t="str">
        <f t="shared" si="2"/>
        <v>N/A</v>
      </c>
      <c r="G18" s="35">
        <v>51510</v>
      </c>
      <c r="H18" s="43" t="str">
        <f t="shared" si="3"/>
        <v>N/A</v>
      </c>
      <c r="I18" s="12">
        <v>-1.94</v>
      </c>
      <c r="J18" s="12">
        <v>8.1669999999999998</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115650</v>
      </c>
      <c r="D20" s="43" t="str">
        <f t="shared" si="1"/>
        <v>N/A</v>
      </c>
      <c r="E20" s="35">
        <v>114069</v>
      </c>
      <c r="F20" s="43" t="str">
        <f t="shared" si="2"/>
        <v>N/A</v>
      </c>
      <c r="G20" s="35">
        <v>127976</v>
      </c>
      <c r="H20" s="43" t="str">
        <f t="shared" si="3"/>
        <v>N/A</v>
      </c>
      <c r="I20" s="12">
        <v>-1.37</v>
      </c>
      <c r="J20" s="12">
        <v>12.19</v>
      </c>
      <c r="K20" s="44" t="s">
        <v>732</v>
      </c>
      <c r="L20" s="9" t="str">
        <f t="shared" si="0"/>
        <v>Yes</v>
      </c>
    </row>
    <row r="21" spans="1:12" x14ac:dyDescent="0.2">
      <c r="A21" s="3" t="s">
        <v>989</v>
      </c>
      <c r="B21" s="34" t="s">
        <v>217</v>
      </c>
      <c r="C21" s="35">
        <v>50799</v>
      </c>
      <c r="D21" s="43" t="str">
        <f t="shared" si="1"/>
        <v>N/A</v>
      </c>
      <c r="E21" s="35">
        <v>50299</v>
      </c>
      <c r="F21" s="43" t="str">
        <f t="shared" si="2"/>
        <v>N/A</v>
      </c>
      <c r="G21" s="35">
        <v>56081</v>
      </c>
      <c r="H21" s="43" t="str">
        <f t="shared" si="3"/>
        <v>N/A</v>
      </c>
      <c r="I21" s="12">
        <v>-0.98399999999999999</v>
      </c>
      <c r="J21" s="12">
        <v>11.5</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7846</v>
      </c>
      <c r="D23" s="43" t="str">
        <f t="shared" si="1"/>
        <v>N/A</v>
      </c>
      <c r="E23" s="35">
        <v>9667</v>
      </c>
      <c r="F23" s="43" t="str">
        <f t="shared" si="2"/>
        <v>N/A</v>
      </c>
      <c r="G23" s="35">
        <v>10394</v>
      </c>
      <c r="H23" s="43" t="str">
        <f t="shared" si="3"/>
        <v>N/A</v>
      </c>
      <c r="I23" s="12">
        <v>23.21</v>
      </c>
      <c r="J23" s="12">
        <v>7.52</v>
      </c>
      <c r="K23" s="44" t="s">
        <v>732</v>
      </c>
      <c r="L23" s="9" t="str">
        <f t="shared" si="0"/>
        <v>Yes</v>
      </c>
    </row>
    <row r="24" spans="1:12" x14ac:dyDescent="0.2">
      <c r="A24" s="3" t="s">
        <v>992</v>
      </c>
      <c r="B24" s="34" t="s">
        <v>217</v>
      </c>
      <c r="C24" s="35">
        <v>57005</v>
      </c>
      <c r="D24" s="43" t="str">
        <f t="shared" si="1"/>
        <v>N/A</v>
      </c>
      <c r="E24" s="35">
        <v>54103</v>
      </c>
      <c r="F24" s="43" t="str">
        <f t="shared" si="2"/>
        <v>N/A</v>
      </c>
      <c r="G24" s="35">
        <v>61501</v>
      </c>
      <c r="H24" s="43" t="str">
        <f t="shared" si="3"/>
        <v>N/A</v>
      </c>
      <c r="I24" s="12">
        <v>-5.09</v>
      </c>
      <c r="J24" s="12">
        <v>13.67</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65960</v>
      </c>
      <c r="D26" s="43" t="str">
        <f t="shared" si="1"/>
        <v>N/A</v>
      </c>
      <c r="E26" s="35">
        <v>50812</v>
      </c>
      <c r="F26" s="43" t="str">
        <f t="shared" si="2"/>
        <v>N/A</v>
      </c>
      <c r="G26" s="35">
        <v>52095</v>
      </c>
      <c r="H26" s="43" t="str">
        <f t="shared" si="3"/>
        <v>N/A</v>
      </c>
      <c r="I26" s="12">
        <v>-23</v>
      </c>
      <c r="J26" s="12">
        <v>2.5249999999999999</v>
      </c>
      <c r="K26" s="44" t="s">
        <v>732</v>
      </c>
      <c r="L26" s="9" t="str">
        <f t="shared" si="0"/>
        <v>Yes</v>
      </c>
    </row>
    <row r="27" spans="1:12" x14ac:dyDescent="0.2">
      <c r="A27" s="3" t="s">
        <v>994</v>
      </c>
      <c r="B27" s="34" t="s">
        <v>217</v>
      </c>
      <c r="C27" s="35">
        <v>10634</v>
      </c>
      <c r="D27" s="43" t="str">
        <f t="shared" si="1"/>
        <v>N/A</v>
      </c>
      <c r="E27" s="35">
        <v>6395</v>
      </c>
      <c r="F27" s="43" t="str">
        <f t="shared" si="2"/>
        <v>N/A</v>
      </c>
      <c r="G27" s="35">
        <v>6555</v>
      </c>
      <c r="H27" s="43" t="str">
        <f t="shared" si="3"/>
        <v>N/A</v>
      </c>
      <c r="I27" s="12">
        <v>-39.9</v>
      </c>
      <c r="J27" s="12">
        <v>2.5019999999999998</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35789</v>
      </c>
      <c r="D30" s="43" t="str">
        <f t="shared" si="1"/>
        <v>N/A</v>
      </c>
      <c r="E30" s="35">
        <v>23856</v>
      </c>
      <c r="F30" s="43" t="str">
        <f t="shared" si="2"/>
        <v>N/A</v>
      </c>
      <c r="G30" s="35">
        <v>23441</v>
      </c>
      <c r="H30" s="43" t="str">
        <f t="shared" si="3"/>
        <v>N/A</v>
      </c>
      <c r="I30" s="12">
        <v>-33.299999999999997</v>
      </c>
      <c r="J30" s="12">
        <v>-1.74</v>
      </c>
      <c r="K30" s="44" t="s">
        <v>732</v>
      </c>
      <c r="L30" s="9" t="str">
        <f t="shared" si="0"/>
        <v>Yes</v>
      </c>
    </row>
    <row r="31" spans="1:12" x14ac:dyDescent="0.2">
      <c r="A31" s="3" t="s">
        <v>998</v>
      </c>
      <c r="B31" s="34" t="s">
        <v>217</v>
      </c>
      <c r="C31" s="35">
        <v>3792</v>
      </c>
      <c r="D31" s="43" t="str">
        <f t="shared" si="1"/>
        <v>N/A</v>
      </c>
      <c r="E31" s="35">
        <v>2338</v>
      </c>
      <c r="F31" s="43" t="str">
        <f t="shared" si="2"/>
        <v>N/A</v>
      </c>
      <c r="G31" s="35">
        <v>2631</v>
      </c>
      <c r="H31" s="43" t="str">
        <f t="shared" si="3"/>
        <v>N/A</v>
      </c>
      <c r="I31" s="12">
        <v>-38.299999999999997</v>
      </c>
      <c r="J31" s="12">
        <v>12.53</v>
      </c>
      <c r="K31" s="44" t="s">
        <v>732</v>
      </c>
      <c r="L31" s="9" t="str">
        <f t="shared" si="0"/>
        <v>Yes</v>
      </c>
    </row>
    <row r="32" spans="1:12" x14ac:dyDescent="0.2">
      <c r="A32" s="3" t="s">
        <v>999</v>
      </c>
      <c r="B32" s="34" t="s">
        <v>217</v>
      </c>
      <c r="C32" s="35">
        <v>15745</v>
      </c>
      <c r="D32" s="43" t="str">
        <f t="shared" si="1"/>
        <v>N/A</v>
      </c>
      <c r="E32" s="35">
        <v>18223</v>
      </c>
      <c r="F32" s="43" t="str">
        <f t="shared" si="2"/>
        <v>N/A</v>
      </c>
      <c r="G32" s="35">
        <v>19468</v>
      </c>
      <c r="H32" s="43" t="str">
        <f t="shared" si="3"/>
        <v>N/A</v>
      </c>
      <c r="I32" s="12">
        <v>15.74</v>
      </c>
      <c r="J32" s="12">
        <v>6.8319999999999999</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33201</v>
      </c>
      <c r="D34" s="43" t="str">
        <f t="shared" si="1"/>
        <v>N/A</v>
      </c>
      <c r="E34" s="35">
        <v>24865</v>
      </c>
      <c r="F34" s="43" t="str">
        <f t="shared" si="2"/>
        <v>N/A</v>
      </c>
      <c r="G34" s="35">
        <v>25767</v>
      </c>
      <c r="H34" s="43" t="str">
        <f t="shared" si="3"/>
        <v>N/A</v>
      </c>
      <c r="I34" s="12">
        <v>-25.1</v>
      </c>
      <c r="J34" s="12">
        <v>3.6280000000000001</v>
      </c>
      <c r="K34" s="44" t="s">
        <v>732</v>
      </c>
      <c r="L34" s="9" t="str">
        <f t="shared" si="0"/>
        <v>Yes</v>
      </c>
    </row>
    <row r="35" spans="1:12" x14ac:dyDescent="0.2">
      <c r="A35" s="3" t="s">
        <v>1001</v>
      </c>
      <c r="B35" s="34" t="s">
        <v>217</v>
      </c>
      <c r="C35" s="35">
        <v>18182</v>
      </c>
      <c r="D35" s="43" t="str">
        <f t="shared" si="1"/>
        <v>N/A</v>
      </c>
      <c r="E35" s="35">
        <v>15231</v>
      </c>
      <c r="F35" s="43" t="str">
        <f t="shared" si="2"/>
        <v>N/A</v>
      </c>
      <c r="G35" s="35">
        <v>15249</v>
      </c>
      <c r="H35" s="43" t="str">
        <f t="shared" si="3"/>
        <v>N/A</v>
      </c>
      <c r="I35" s="12">
        <v>-16.2</v>
      </c>
      <c r="J35" s="12">
        <v>0.1182</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12478</v>
      </c>
      <c r="D38" s="43" t="str">
        <f t="shared" si="1"/>
        <v>N/A</v>
      </c>
      <c r="E38" s="35">
        <v>5677</v>
      </c>
      <c r="F38" s="43" t="str">
        <f t="shared" si="2"/>
        <v>N/A</v>
      </c>
      <c r="G38" s="35">
        <v>6422</v>
      </c>
      <c r="H38" s="43" t="str">
        <f t="shared" si="3"/>
        <v>N/A</v>
      </c>
      <c r="I38" s="12">
        <v>-54.5</v>
      </c>
      <c r="J38" s="12">
        <v>13.12</v>
      </c>
      <c r="K38" s="44" t="s">
        <v>732</v>
      </c>
      <c r="L38" s="9" t="str">
        <f t="shared" si="0"/>
        <v>Yes</v>
      </c>
    </row>
    <row r="39" spans="1:12" x14ac:dyDescent="0.2">
      <c r="A39" s="3" t="s">
        <v>1005</v>
      </c>
      <c r="B39" s="34" t="s">
        <v>217</v>
      </c>
      <c r="C39" s="35">
        <v>2251</v>
      </c>
      <c r="D39" s="43" t="str">
        <f t="shared" si="1"/>
        <v>N/A</v>
      </c>
      <c r="E39" s="35">
        <v>3552</v>
      </c>
      <c r="F39" s="43" t="str">
        <f t="shared" si="2"/>
        <v>N/A</v>
      </c>
      <c r="G39" s="35">
        <v>3614</v>
      </c>
      <c r="H39" s="43" t="str">
        <f t="shared" si="3"/>
        <v>N/A</v>
      </c>
      <c r="I39" s="12">
        <v>57.8</v>
      </c>
      <c r="J39" s="12">
        <v>1.7450000000000001</v>
      </c>
      <c r="K39" s="44" t="s">
        <v>732</v>
      </c>
      <c r="L39" s="9" t="str">
        <f t="shared" si="0"/>
        <v>Yes</v>
      </c>
    </row>
    <row r="40" spans="1:12" x14ac:dyDescent="0.2">
      <c r="A40" s="3" t="s">
        <v>1006</v>
      </c>
      <c r="B40" s="34" t="s">
        <v>217</v>
      </c>
      <c r="C40" s="35">
        <v>290</v>
      </c>
      <c r="D40" s="43" t="str">
        <f t="shared" si="1"/>
        <v>N/A</v>
      </c>
      <c r="E40" s="35">
        <v>405</v>
      </c>
      <c r="F40" s="43" t="str">
        <f t="shared" si="2"/>
        <v>N/A</v>
      </c>
      <c r="G40" s="35">
        <v>482</v>
      </c>
      <c r="H40" s="43" t="str">
        <f t="shared" si="3"/>
        <v>N/A</v>
      </c>
      <c r="I40" s="12">
        <v>39.659999999999997</v>
      </c>
      <c r="J40" s="12">
        <v>19.010000000000002</v>
      </c>
      <c r="K40" s="44" t="s">
        <v>732</v>
      </c>
      <c r="L40" s="9" t="str">
        <f t="shared" si="0"/>
        <v>Yes</v>
      </c>
    </row>
    <row r="41" spans="1:12" x14ac:dyDescent="0.2">
      <c r="A41" s="45" t="s">
        <v>84</v>
      </c>
      <c r="B41" s="34" t="s">
        <v>217</v>
      </c>
      <c r="C41" s="46">
        <v>3383351765</v>
      </c>
      <c r="D41" s="43" t="str">
        <f t="shared" si="1"/>
        <v>N/A</v>
      </c>
      <c r="E41" s="46">
        <v>3691009946</v>
      </c>
      <c r="F41" s="43" t="str">
        <f t="shared" si="2"/>
        <v>N/A</v>
      </c>
      <c r="G41" s="46">
        <v>3829000015</v>
      </c>
      <c r="H41" s="43" t="str">
        <f t="shared" si="3"/>
        <v>N/A</v>
      </c>
      <c r="I41" s="12">
        <v>9.093</v>
      </c>
      <c r="J41" s="12">
        <v>3.7389999999999999</v>
      </c>
      <c r="K41" s="44" t="s">
        <v>732</v>
      </c>
      <c r="L41" s="9" t="str">
        <f t="shared" si="0"/>
        <v>Yes</v>
      </c>
    </row>
    <row r="42" spans="1:12" x14ac:dyDescent="0.2">
      <c r="A42" s="45" t="s">
        <v>1503</v>
      </c>
      <c r="B42" s="34" t="s">
        <v>217</v>
      </c>
      <c r="C42" s="46">
        <v>12033.631498999999</v>
      </c>
      <c r="D42" s="43" t="str">
        <f t="shared" si="1"/>
        <v>N/A</v>
      </c>
      <c r="E42" s="46">
        <v>14416.543421</v>
      </c>
      <c r="F42" s="43" t="str">
        <f t="shared" si="2"/>
        <v>N/A</v>
      </c>
      <c r="G42" s="46">
        <v>13841.443411</v>
      </c>
      <c r="H42" s="43" t="str">
        <f t="shared" si="3"/>
        <v>N/A</v>
      </c>
      <c r="I42" s="12">
        <v>19.8</v>
      </c>
      <c r="J42" s="12">
        <v>-3.99</v>
      </c>
      <c r="K42" s="44" t="s">
        <v>732</v>
      </c>
      <c r="L42" s="9" t="str">
        <f t="shared" si="0"/>
        <v>Yes</v>
      </c>
    </row>
    <row r="43" spans="1:12" x14ac:dyDescent="0.2">
      <c r="A43" s="45" t="s">
        <v>1504</v>
      </c>
      <c r="B43" s="34" t="s">
        <v>217</v>
      </c>
      <c r="C43" s="46">
        <v>16275.73885</v>
      </c>
      <c r="D43" s="43" t="str">
        <f t="shared" si="1"/>
        <v>N/A</v>
      </c>
      <c r="E43" s="46">
        <v>17713.730124000002</v>
      </c>
      <c r="F43" s="43" t="str">
        <f t="shared" si="2"/>
        <v>N/A</v>
      </c>
      <c r="G43" s="46">
        <v>17128.389175</v>
      </c>
      <c r="H43" s="43" t="str">
        <f t="shared" si="3"/>
        <v>N/A</v>
      </c>
      <c r="I43" s="12">
        <v>8.8350000000000009</v>
      </c>
      <c r="J43" s="12">
        <v>-3.3</v>
      </c>
      <c r="K43" s="44" t="s">
        <v>732</v>
      </c>
      <c r="L43" s="9" t="str">
        <f t="shared" si="0"/>
        <v>Yes</v>
      </c>
    </row>
    <row r="44" spans="1:12" x14ac:dyDescent="0.2">
      <c r="A44" s="4" t="s">
        <v>107</v>
      </c>
      <c r="B44" s="34" t="s">
        <v>217</v>
      </c>
      <c r="C44" s="46">
        <v>6632410</v>
      </c>
      <c r="D44" s="43" t="str">
        <f t="shared" si="1"/>
        <v>N/A</v>
      </c>
      <c r="E44" s="46">
        <v>12801607</v>
      </c>
      <c r="F44" s="43" t="str">
        <f t="shared" si="2"/>
        <v>N/A</v>
      </c>
      <c r="G44" s="46">
        <v>22426413</v>
      </c>
      <c r="H44" s="43" t="str">
        <f t="shared" si="3"/>
        <v>N/A</v>
      </c>
      <c r="I44" s="12">
        <v>93.02</v>
      </c>
      <c r="J44" s="12">
        <v>75.180000000000007</v>
      </c>
      <c r="K44" s="44" t="s">
        <v>732</v>
      </c>
      <c r="L44" s="9" t="str">
        <f t="shared" si="0"/>
        <v>No</v>
      </c>
    </row>
    <row r="45" spans="1:12" x14ac:dyDescent="0.2">
      <c r="A45" s="45" t="s">
        <v>162</v>
      </c>
      <c r="B45" s="47" t="s">
        <v>221</v>
      </c>
      <c r="C45" s="1">
        <v>190</v>
      </c>
      <c r="D45" s="43" t="str">
        <f>IF($B45="N/A","N/A",IF(C45&gt;0,"No",IF(C45&lt;0,"No","Yes")))</f>
        <v>No</v>
      </c>
      <c r="E45" s="1">
        <v>99</v>
      </c>
      <c r="F45" s="43" t="str">
        <f>IF($B45="N/A","N/A",IF(E45&gt;0,"No",IF(E45&lt;0,"No","Yes")))</f>
        <v>No</v>
      </c>
      <c r="G45" s="1">
        <v>35</v>
      </c>
      <c r="H45" s="43" t="str">
        <f>IF($B45="N/A","N/A",IF(G45&gt;0,"No",IF(G45&lt;0,"No","Yes")))</f>
        <v>No</v>
      </c>
      <c r="I45" s="12">
        <v>-47.9</v>
      </c>
      <c r="J45" s="12">
        <v>-64.599999999999994</v>
      </c>
      <c r="K45" s="44" t="s">
        <v>732</v>
      </c>
      <c r="L45" s="9" t="str">
        <f t="shared" si="0"/>
        <v>No</v>
      </c>
    </row>
    <row r="46" spans="1:12" x14ac:dyDescent="0.2">
      <c r="A46" s="45" t="s">
        <v>160</v>
      </c>
      <c r="B46" s="34" t="s">
        <v>217</v>
      </c>
      <c r="C46" s="46">
        <v>54475</v>
      </c>
      <c r="D46" s="43" t="str">
        <f t="shared" ref="D46:D47" si="4">IF($B46="N/A","N/A",IF(C46&gt;10,"No",IF(C46&lt;-10,"No","Yes")))</f>
        <v>N/A</v>
      </c>
      <c r="E46" s="46">
        <v>48263</v>
      </c>
      <c r="F46" s="43" t="str">
        <f t="shared" ref="F46:F47" si="5">IF($B46="N/A","N/A",IF(E46&gt;10,"No",IF(E46&lt;-10,"No","Yes")))</f>
        <v>N/A</v>
      </c>
      <c r="G46" s="46">
        <v>12659</v>
      </c>
      <c r="H46" s="43" t="str">
        <f t="shared" ref="H46:H47" si="6">IF($B46="N/A","N/A",IF(G46&gt;10,"No",IF(G46&lt;-10,"No","Yes")))</f>
        <v>N/A</v>
      </c>
      <c r="I46" s="12">
        <v>-11.4</v>
      </c>
      <c r="J46" s="12">
        <v>-73.8</v>
      </c>
      <c r="K46" s="44" t="s">
        <v>732</v>
      </c>
      <c r="L46" s="9" t="str">
        <f t="shared" si="0"/>
        <v>No</v>
      </c>
    </row>
    <row r="47" spans="1:12" x14ac:dyDescent="0.2">
      <c r="A47" s="45" t="s">
        <v>1290</v>
      </c>
      <c r="B47" s="34" t="s">
        <v>217</v>
      </c>
      <c r="C47" s="46">
        <v>286.71052631999999</v>
      </c>
      <c r="D47" s="43" t="str">
        <f t="shared" si="4"/>
        <v>N/A</v>
      </c>
      <c r="E47" s="46">
        <v>487.50505050999999</v>
      </c>
      <c r="F47" s="43" t="str">
        <f t="shared" si="5"/>
        <v>N/A</v>
      </c>
      <c r="G47" s="46">
        <v>361.68571429000002</v>
      </c>
      <c r="H47" s="43" t="str">
        <f t="shared" si="6"/>
        <v>N/A</v>
      </c>
      <c r="I47" s="12">
        <v>70.03</v>
      </c>
      <c r="J47" s="12">
        <v>-25.8</v>
      </c>
      <c r="K47" s="44" t="s">
        <v>732</v>
      </c>
      <c r="L47" s="9" t="str">
        <f>IF(J47="Div by 0", "N/A", IF(OR(J47="N/A",K47="N/A"),"N/A", IF(J47&gt;VALUE(MID(K47,1,2)), "No", IF(J47&lt;-1*VALUE(MID(K47,1,2)), "No", "Yes"))))</f>
        <v>Yes</v>
      </c>
    </row>
    <row r="48" spans="1:12" x14ac:dyDescent="0.2">
      <c r="A48" s="45" t="s">
        <v>1505</v>
      </c>
      <c r="B48" s="34" t="s">
        <v>217</v>
      </c>
      <c r="C48" s="46">
        <v>17206.379745999999</v>
      </c>
      <c r="D48" s="43" t="str">
        <f t="shared" ref="D48:D74" si="7">IF($B48="N/A","N/A",IF(C48&gt;10,"No",IF(C48&lt;-10,"No","Yes")))</f>
        <v>N/A</v>
      </c>
      <c r="E48" s="46">
        <v>18591.031698999999</v>
      </c>
      <c r="F48" s="43" t="str">
        <f t="shared" ref="F48:F74" si="8">IF($B48="N/A","N/A",IF(E48&gt;10,"No",IF(E48&lt;-10,"No","Yes")))</f>
        <v>N/A</v>
      </c>
      <c r="G48" s="46">
        <v>17947.983120000001</v>
      </c>
      <c r="H48" s="43" t="str">
        <f t="shared" ref="H48:H74" si="9">IF($B48="N/A","N/A",IF(G48&gt;10,"No",IF(G48&lt;-10,"No","Yes")))</f>
        <v>N/A</v>
      </c>
      <c r="I48" s="12">
        <v>8.0470000000000006</v>
      </c>
      <c r="J48" s="12">
        <v>-3.46</v>
      </c>
      <c r="K48" s="44" t="s">
        <v>732</v>
      </c>
      <c r="L48" s="9" t="str">
        <f t="shared" ref="L48:L74" si="10">IF(J48="Div by 0", "N/A", IF(K48="N/A","N/A", IF(J48&gt;VALUE(MID(K48,1,2)), "No", IF(J48&lt;-1*VALUE(MID(K48,1,2)), "No", "Yes"))))</f>
        <v>Yes</v>
      </c>
    </row>
    <row r="49" spans="1:12" x14ac:dyDescent="0.2">
      <c r="A49" s="45" t="s">
        <v>1506</v>
      </c>
      <c r="B49" s="34" t="s">
        <v>217</v>
      </c>
      <c r="C49" s="46">
        <v>8507.2938617</v>
      </c>
      <c r="D49" s="43" t="str">
        <f t="shared" si="7"/>
        <v>N/A</v>
      </c>
      <c r="E49" s="46">
        <v>10211.179901</v>
      </c>
      <c r="F49" s="43" t="str">
        <f t="shared" si="8"/>
        <v>N/A</v>
      </c>
      <c r="G49" s="46">
        <v>10226.465428</v>
      </c>
      <c r="H49" s="43" t="str">
        <f t="shared" si="9"/>
        <v>N/A</v>
      </c>
      <c r="I49" s="12">
        <v>20.03</v>
      </c>
      <c r="J49" s="12">
        <v>0.1497</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1076.6717868999999</v>
      </c>
      <c r="D51" s="43" t="str">
        <f t="shared" si="7"/>
        <v>N/A</v>
      </c>
      <c r="E51" s="46">
        <v>3057.4332997000001</v>
      </c>
      <c r="F51" s="43" t="str">
        <f t="shared" si="8"/>
        <v>N/A</v>
      </c>
      <c r="G51" s="46">
        <v>2350.0056669999999</v>
      </c>
      <c r="H51" s="43" t="str">
        <f t="shared" si="9"/>
        <v>N/A</v>
      </c>
      <c r="I51" s="12">
        <v>184</v>
      </c>
      <c r="J51" s="12">
        <v>-23.1</v>
      </c>
      <c r="K51" s="44" t="s">
        <v>732</v>
      </c>
      <c r="L51" s="9" t="str">
        <f t="shared" si="10"/>
        <v>Yes</v>
      </c>
    </row>
    <row r="52" spans="1:12" x14ac:dyDescent="0.2">
      <c r="A52" s="45" t="s">
        <v>1509</v>
      </c>
      <c r="B52" s="34" t="s">
        <v>217</v>
      </c>
      <c r="C52" s="46">
        <v>21179.217186000002</v>
      </c>
      <c r="D52" s="43" t="str">
        <f t="shared" si="7"/>
        <v>N/A</v>
      </c>
      <c r="E52" s="46">
        <v>22768.574262999999</v>
      </c>
      <c r="F52" s="43" t="str">
        <f t="shared" si="8"/>
        <v>N/A</v>
      </c>
      <c r="G52" s="46">
        <v>21837.225490000001</v>
      </c>
      <c r="H52" s="43" t="str">
        <f t="shared" si="9"/>
        <v>N/A</v>
      </c>
      <c r="I52" s="12">
        <v>7.5039999999999996</v>
      </c>
      <c r="J52" s="12">
        <v>-4.09</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18096.200336999998</v>
      </c>
      <c r="D54" s="43" t="str">
        <f t="shared" si="7"/>
        <v>N/A</v>
      </c>
      <c r="E54" s="46">
        <v>20202.165346999998</v>
      </c>
      <c r="F54" s="43" t="str">
        <f t="shared" si="8"/>
        <v>N/A</v>
      </c>
      <c r="G54" s="46">
        <v>18847.650333000001</v>
      </c>
      <c r="H54" s="43" t="str">
        <f t="shared" si="9"/>
        <v>N/A</v>
      </c>
      <c r="I54" s="12">
        <v>11.64</v>
      </c>
      <c r="J54" s="12">
        <v>-6.7</v>
      </c>
      <c r="K54" s="44" t="s">
        <v>732</v>
      </c>
      <c r="L54" s="9" t="str">
        <f t="shared" si="10"/>
        <v>Yes</v>
      </c>
    </row>
    <row r="55" spans="1:12" x14ac:dyDescent="0.2">
      <c r="A55" s="45" t="s">
        <v>1512</v>
      </c>
      <c r="B55" s="34" t="s">
        <v>217</v>
      </c>
      <c r="C55" s="46">
        <v>19819.976574</v>
      </c>
      <c r="D55" s="43" t="str">
        <f t="shared" si="7"/>
        <v>N/A</v>
      </c>
      <c r="E55" s="46">
        <v>21834.037774</v>
      </c>
      <c r="F55" s="43" t="str">
        <f t="shared" si="8"/>
        <v>N/A</v>
      </c>
      <c r="G55" s="46">
        <v>20379.712006000002</v>
      </c>
      <c r="H55" s="43" t="str">
        <f t="shared" si="9"/>
        <v>N/A</v>
      </c>
      <c r="I55" s="12">
        <v>10.16</v>
      </c>
      <c r="J55" s="12">
        <v>-6.66</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2553.9717052999999</v>
      </c>
      <c r="D57" s="43" t="str">
        <f t="shared" si="7"/>
        <v>N/A</v>
      </c>
      <c r="E57" s="46">
        <v>5778.2583014000002</v>
      </c>
      <c r="F57" s="43" t="str">
        <f t="shared" si="8"/>
        <v>N/A</v>
      </c>
      <c r="G57" s="46">
        <v>4860.4247642999999</v>
      </c>
      <c r="H57" s="43" t="str">
        <f t="shared" si="9"/>
        <v>N/A</v>
      </c>
      <c r="I57" s="12">
        <v>126.2</v>
      </c>
      <c r="J57" s="12">
        <v>-15.9</v>
      </c>
      <c r="K57" s="44" t="s">
        <v>732</v>
      </c>
      <c r="L57" s="9" t="str">
        <f t="shared" si="10"/>
        <v>Yes</v>
      </c>
    </row>
    <row r="58" spans="1:12" x14ac:dyDescent="0.2">
      <c r="A58" s="45" t="s">
        <v>1515</v>
      </c>
      <c r="B58" s="34" t="s">
        <v>217</v>
      </c>
      <c r="C58" s="46">
        <v>18699.274045999999</v>
      </c>
      <c r="D58" s="43" t="str">
        <f t="shared" si="7"/>
        <v>N/A</v>
      </c>
      <c r="E58" s="46">
        <v>21262.261058</v>
      </c>
      <c r="F58" s="43" t="str">
        <f t="shared" si="8"/>
        <v>N/A</v>
      </c>
      <c r="G58" s="46">
        <v>19814.523584999999</v>
      </c>
      <c r="H58" s="43" t="str">
        <f t="shared" si="9"/>
        <v>N/A</v>
      </c>
      <c r="I58" s="12">
        <v>13.71</v>
      </c>
      <c r="J58" s="12">
        <v>-6.81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1908.2977258999999</v>
      </c>
      <c r="D60" s="43" t="str">
        <f t="shared" si="7"/>
        <v>N/A</v>
      </c>
      <c r="E60" s="46">
        <v>2552.6102298999999</v>
      </c>
      <c r="F60" s="43" t="str">
        <f t="shared" si="8"/>
        <v>N/A</v>
      </c>
      <c r="G60" s="46">
        <v>2381.5984067999998</v>
      </c>
      <c r="H60" s="43" t="str">
        <f t="shared" si="9"/>
        <v>N/A</v>
      </c>
      <c r="I60" s="12">
        <v>33.76</v>
      </c>
      <c r="J60" s="12">
        <v>-6.7</v>
      </c>
      <c r="K60" s="44" t="s">
        <v>732</v>
      </c>
      <c r="L60" s="9" t="str">
        <f t="shared" si="10"/>
        <v>Yes</v>
      </c>
    </row>
    <row r="61" spans="1:12" x14ac:dyDescent="0.2">
      <c r="A61" s="45" t="s">
        <v>1518</v>
      </c>
      <c r="B61" s="34" t="s">
        <v>217</v>
      </c>
      <c r="C61" s="46">
        <v>280.32490125999999</v>
      </c>
      <c r="D61" s="43" t="str">
        <f t="shared" si="7"/>
        <v>N/A</v>
      </c>
      <c r="E61" s="46">
        <v>866.28663017999997</v>
      </c>
      <c r="F61" s="43" t="str">
        <f t="shared" si="8"/>
        <v>N/A</v>
      </c>
      <c r="G61" s="46">
        <v>811.26300533999995</v>
      </c>
      <c r="H61" s="43" t="str">
        <f t="shared" si="9"/>
        <v>N/A</v>
      </c>
      <c r="I61" s="12">
        <v>209</v>
      </c>
      <c r="J61" s="12">
        <v>-6.35</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1311.1008690000001</v>
      </c>
      <c r="D64" s="43" t="str">
        <f t="shared" si="7"/>
        <v>N/A</v>
      </c>
      <c r="E64" s="46">
        <v>1909.5916751</v>
      </c>
      <c r="F64" s="43" t="str">
        <f t="shared" si="8"/>
        <v>N/A</v>
      </c>
      <c r="G64" s="46">
        <v>1752.5390554999999</v>
      </c>
      <c r="H64" s="43" t="str">
        <f t="shared" si="9"/>
        <v>N/A</v>
      </c>
      <c r="I64" s="12">
        <v>45.65</v>
      </c>
      <c r="J64" s="12">
        <v>-8.2200000000000006</v>
      </c>
      <c r="K64" s="44" t="s">
        <v>732</v>
      </c>
      <c r="L64" s="9" t="str">
        <f t="shared" si="10"/>
        <v>Yes</v>
      </c>
    </row>
    <row r="65" spans="1:12" x14ac:dyDescent="0.2">
      <c r="A65" s="45" t="s">
        <v>1522</v>
      </c>
      <c r="B65" s="34" t="s">
        <v>217</v>
      </c>
      <c r="C65" s="46">
        <v>2355.4535864999998</v>
      </c>
      <c r="D65" s="43" t="str">
        <f t="shared" si="7"/>
        <v>N/A</v>
      </c>
      <c r="E65" s="46">
        <v>2357.6253207999998</v>
      </c>
      <c r="F65" s="43" t="str">
        <f t="shared" si="8"/>
        <v>N/A</v>
      </c>
      <c r="G65" s="46">
        <v>1788.8950969</v>
      </c>
      <c r="H65" s="43" t="str">
        <f t="shared" si="9"/>
        <v>N/A</v>
      </c>
      <c r="I65" s="12">
        <v>9.2200000000000004E-2</v>
      </c>
      <c r="J65" s="12">
        <v>-24.1</v>
      </c>
      <c r="K65" s="44" t="s">
        <v>732</v>
      </c>
      <c r="L65" s="9" t="str">
        <f t="shared" si="10"/>
        <v>Yes</v>
      </c>
    </row>
    <row r="66" spans="1:12" x14ac:dyDescent="0.2">
      <c r="A66" s="45" t="s">
        <v>1523</v>
      </c>
      <c r="B66" s="34" t="s">
        <v>217</v>
      </c>
      <c r="C66" s="46">
        <v>4257.5721815999996</v>
      </c>
      <c r="D66" s="43" t="str">
        <f t="shared" si="7"/>
        <v>N/A</v>
      </c>
      <c r="E66" s="46">
        <v>4011.1936015000001</v>
      </c>
      <c r="F66" s="43" t="str">
        <f t="shared" si="8"/>
        <v>N/A</v>
      </c>
      <c r="G66" s="46">
        <v>3747.8780049000002</v>
      </c>
      <c r="H66" s="43" t="str">
        <f t="shared" si="9"/>
        <v>N/A</v>
      </c>
      <c r="I66" s="12">
        <v>-5.79</v>
      </c>
      <c r="J66" s="12">
        <v>-6.56</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694.65380560999995</v>
      </c>
      <c r="D68" s="43" t="str">
        <f t="shared" si="7"/>
        <v>N/A</v>
      </c>
      <c r="E68" s="46">
        <v>991.44721496</v>
      </c>
      <c r="F68" s="43" t="str">
        <f t="shared" si="8"/>
        <v>N/A</v>
      </c>
      <c r="G68" s="46">
        <v>863.75138743000002</v>
      </c>
      <c r="H68" s="43" t="str">
        <f t="shared" si="9"/>
        <v>N/A</v>
      </c>
      <c r="I68" s="12">
        <v>42.73</v>
      </c>
      <c r="J68" s="12">
        <v>-12.9</v>
      </c>
      <c r="K68" s="44" t="s">
        <v>732</v>
      </c>
      <c r="L68" s="9" t="str">
        <f t="shared" si="10"/>
        <v>Yes</v>
      </c>
    </row>
    <row r="69" spans="1:12" x14ac:dyDescent="0.2">
      <c r="A69" s="45" t="s">
        <v>1526</v>
      </c>
      <c r="B69" s="34" t="s">
        <v>217</v>
      </c>
      <c r="C69" s="46">
        <v>651.60878891000004</v>
      </c>
      <c r="D69" s="43" t="str">
        <f t="shared" si="7"/>
        <v>N/A</v>
      </c>
      <c r="E69" s="46">
        <v>799.85989100999996</v>
      </c>
      <c r="F69" s="43" t="str">
        <f t="shared" si="8"/>
        <v>N/A</v>
      </c>
      <c r="G69" s="46">
        <v>728.52908387000002</v>
      </c>
      <c r="H69" s="43" t="str">
        <f t="shared" si="9"/>
        <v>N/A</v>
      </c>
      <c r="I69" s="12">
        <v>22.75</v>
      </c>
      <c r="J69" s="12">
        <v>-8.92</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617.42731206999997</v>
      </c>
      <c r="D72" s="43" t="str">
        <f t="shared" si="7"/>
        <v>N/A</v>
      </c>
      <c r="E72" s="46">
        <v>1217.8543245000001</v>
      </c>
      <c r="F72" s="43" t="str">
        <f t="shared" si="8"/>
        <v>N/A</v>
      </c>
      <c r="G72" s="46">
        <v>905.51603862000002</v>
      </c>
      <c r="H72" s="43" t="str">
        <f t="shared" si="9"/>
        <v>N/A</v>
      </c>
      <c r="I72" s="12">
        <v>97.25</v>
      </c>
      <c r="J72" s="12">
        <v>-25.6</v>
      </c>
      <c r="K72" s="44" t="s">
        <v>732</v>
      </c>
      <c r="L72" s="9" t="str">
        <f t="shared" si="10"/>
        <v>Yes</v>
      </c>
    </row>
    <row r="73" spans="1:12" x14ac:dyDescent="0.2">
      <c r="A73" s="45" t="s">
        <v>1530</v>
      </c>
      <c r="B73" s="34" t="s">
        <v>217</v>
      </c>
      <c r="C73" s="46">
        <v>1480.3927143000001</v>
      </c>
      <c r="D73" s="43" t="str">
        <f t="shared" si="7"/>
        <v>N/A</v>
      </c>
      <c r="E73" s="46">
        <v>1542.9414414</v>
      </c>
      <c r="F73" s="43" t="str">
        <f t="shared" si="8"/>
        <v>N/A</v>
      </c>
      <c r="G73" s="46">
        <v>1435.8337022999999</v>
      </c>
      <c r="H73" s="43" t="str">
        <f t="shared" si="9"/>
        <v>N/A</v>
      </c>
      <c r="I73" s="12">
        <v>4.2249999999999996</v>
      </c>
      <c r="J73" s="12">
        <v>-6.94</v>
      </c>
      <c r="K73" s="44" t="s">
        <v>732</v>
      </c>
      <c r="L73" s="9" t="str">
        <f t="shared" si="10"/>
        <v>Yes</v>
      </c>
    </row>
    <row r="74" spans="1:12" x14ac:dyDescent="0.2">
      <c r="A74" s="45" t="s">
        <v>1531</v>
      </c>
      <c r="B74" s="34" t="s">
        <v>217</v>
      </c>
      <c r="C74" s="46">
        <v>617.33793103000005</v>
      </c>
      <c r="D74" s="43" t="str">
        <f t="shared" si="7"/>
        <v>N/A</v>
      </c>
      <c r="E74" s="46">
        <v>186.12839506</v>
      </c>
      <c r="F74" s="43" t="str">
        <f t="shared" si="8"/>
        <v>N/A</v>
      </c>
      <c r="G74" s="46">
        <v>295.88174273999999</v>
      </c>
      <c r="H74" s="43" t="str">
        <f t="shared" si="9"/>
        <v>N/A</v>
      </c>
      <c r="I74" s="12">
        <v>-69.8</v>
      </c>
      <c r="J74" s="12">
        <v>58.97</v>
      </c>
      <c r="K74" s="44" t="s">
        <v>732</v>
      </c>
      <c r="L74" s="9" t="str">
        <f t="shared" si="10"/>
        <v>No</v>
      </c>
    </row>
    <row r="75" spans="1:12" x14ac:dyDescent="0.2">
      <c r="A75" s="45" t="s">
        <v>1613</v>
      </c>
      <c r="B75" s="34" t="s">
        <v>217</v>
      </c>
      <c r="C75" s="46">
        <v>294916366</v>
      </c>
      <c r="D75" s="43" t="str">
        <f t="shared" ref="D75:D144" si="11">IF($B75="N/A","N/A",IF(C75&gt;10,"No",IF(C75&lt;-10,"No","Yes")))</f>
        <v>N/A</v>
      </c>
      <c r="E75" s="46">
        <v>293973946</v>
      </c>
      <c r="F75" s="43" t="str">
        <f t="shared" ref="F75:F144" si="12">IF($B75="N/A","N/A",IF(E75&gt;10,"No",IF(E75&lt;-10,"No","Yes")))</f>
        <v>N/A</v>
      </c>
      <c r="G75" s="46">
        <v>329601944</v>
      </c>
      <c r="H75" s="43" t="str">
        <f t="shared" ref="H75:H144" si="13">IF($B75="N/A","N/A",IF(G75&gt;10,"No",IF(G75&lt;-10,"No","Yes")))</f>
        <v>N/A</v>
      </c>
      <c r="I75" s="12">
        <v>-0.32</v>
      </c>
      <c r="J75" s="12">
        <v>12.12</v>
      </c>
      <c r="K75" s="44" t="s">
        <v>732</v>
      </c>
      <c r="L75" s="9" t="str">
        <f t="shared" ref="L75:L135" si="14">IF(J75="Div by 0", "N/A", IF(K75="N/A","N/A", IF(J75&gt;VALUE(MID(K75,1,2)), "No", IF(J75&lt;-1*VALUE(MID(K75,1,2)), "No", "Yes"))))</f>
        <v>Yes</v>
      </c>
    </row>
    <row r="76" spans="1:12" x14ac:dyDescent="0.2">
      <c r="A76" s="45" t="s">
        <v>598</v>
      </c>
      <c r="B76" s="34" t="s">
        <v>217</v>
      </c>
      <c r="C76" s="35">
        <v>31857</v>
      </c>
      <c r="D76" s="43" t="str">
        <f t="shared" si="11"/>
        <v>N/A</v>
      </c>
      <c r="E76" s="35">
        <v>31223</v>
      </c>
      <c r="F76" s="43" t="str">
        <f t="shared" si="12"/>
        <v>N/A</v>
      </c>
      <c r="G76" s="35">
        <v>34665</v>
      </c>
      <c r="H76" s="43" t="str">
        <f t="shared" si="13"/>
        <v>N/A</v>
      </c>
      <c r="I76" s="12">
        <v>-1.99</v>
      </c>
      <c r="J76" s="12">
        <v>11.02</v>
      </c>
      <c r="K76" s="44" t="s">
        <v>732</v>
      </c>
      <c r="L76" s="9" t="str">
        <f t="shared" si="14"/>
        <v>Yes</v>
      </c>
    </row>
    <row r="77" spans="1:12" x14ac:dyDescent="0.2">
      <c r="A77" s="45" t="s">
        <v>1440</v>
      </c>
      <c r="B77" s="34" t="s">
        <v>217</v>
      </c>
      <c r="C77" s="46">
        <v>9257.5059170999994</v>
      </c>
      <c r="D77" s="43" t="str">
        <f t="shared" si="11"/>
        <v>N/A</v>
      </c>
      <c r="E77" s="46">
        <v>9415.3010921000005</v>
      </c>
      <c r="F77" s="43" t="str">
        <f t="shared" si="12"/>
        <v>N/A</v>
      </c>
      <c r="G77" s="46">
        <v>9508.2055099000008</v>
      </c>
      <c r="H77" s="43" t="str">
        <f t="shared" si="13"/>
        <v>N/A</v>
      </c>
      <c r="I77" s="12">
        <v>1.7050000000000001</v>
      </c>
      <c r="J77" s="12">
        <v>0.98670000000000002</v>
      </c>
      <c r="K77" s="44" t="s">
        <v>732</v>
      </c>
      <c r="L77" s="9" t="str">
        <f t="shared" si="14"/>
        <v>Yes</v>
      </c>
    </row>
    <row r="78" spans="1:12" x14ac:dyDescent="0.2">
      <c r="A78" s="45" t="s">
        <v>1441</v>
      </c>
      <c r="B78" s="34" t="s">
        <v>217</v>
      </c>
      <c r="C78" s="35">
        <v>7.9362463509000003</v>
      </c>
      <c r="D78" s="43" t="str">
        <f t="shared" si="11"/>
        <v>N/A</v>
      </c>
      <c r="E78" s="35">
        <v>7.5080229318000002</v>
      </c>
      <c r="F78" s="43" t="str">
        <f t="shared" si="12"/>
        <v>N/A</v>
      </c>
      <c r="G78" s="35">
        <v>7.5782201066999999</v>
      </c>
      <c r="H78" s="43" t="str">
        <f t="shared" si="13"/>
        <v>N/A</v>
      </c>
      <c r="I78" s="12">
        <v>-5.4</v>
      </c>
      <c r="J78" s="12">
        <v>0.93500000000000005</v>
      </c>
      <c r="K78" s="44" t="s">
        <v>732</v>
      </c>
      <c r="L78" s="9" t="str">
        <f t="shared" si="14"/>
        <v>Yes</v>
      </c>
    </row>
    <row r="79" spans="1:12" ht="25.5" x14ac:dyDescent="0.2">
      <c r="A79" s="45" t="s">
        <v>599</v>
      </c>
      <c r="B79" s="34" t="s">
        <v>217</v>
      </c>
      <c r="C79" s="46">
        <v>8551846</v>
      </c>
      <c r="D79" s="43" t="str">
        <f t="shared" si="11"/>
        <v>N/A</v>
      </c>
      <c r="E79" s="46">
        <v>8979321</v>
      </c>
      <c r="F79" s="43" t="str">
        <f t="shared" si="12"/>
        <v>N/A</v>
      </c>
      <c r="G79" s="46">
        <v>7698919</v>
      </c>
      <c r="H79" s="43" t="str">
        <f t="shared" si="13"/>
        <v>N/A</v>
      </c>
      <c r="I79" s="12">
        <v>4.9989999999999997</v>
      </c>
      <c r="J79" s="12">
        <v>-14.3</v>
      </c>
      <c r="K79" s="44" t="s">
        <v>732</v>
      </c>
      <c r="L79" s="9" t="str">
        <f t="shared" si="14"/>
        <v>Yes</v>
      </c>
    </row>
    <row r="80" spans="1:12" x14ac:dyDescent="0.2">
      <c r="A80" s="45" t="s">
        <v>600</v>
      </c>
      <c r="B80" s="34" t="s">
        <v>217</v>
      </c>
      <c r="C80" s="35">
        <v>199</v>
      </c>
      <c r="D80" s="43" t="str">
        <f t="shared" si="11"/>
        <v>N/A</v>
      </c>
      <c r="E80" s="35">
        <v>105</v>
      </c>
      <c r="F80" s="43" t="str">
        <f t="shared" si="12"/>
        <v>N/A</v>
      </c>
      <c r="G80" s="35">
        <v>108</v>
      </c>
      <c r="H80" s="43" t="str">
        <f t="shared" si="13"/>
        <v>N/A</v>
      </c>
      <c r="I80" s="12">
        <v>-47.2</v>
      </c>
      <c r="J80" s="12">
        <v>2.8570000000000002</v>
      </c>
      <c r="K80" s="44" t="s">
        <v>732</v>
      </c>
      <c r="L80" s="9" t="str">
        <f t="shared" si="14"/>
        <v>Yes</v>
      </c>
    </row>
    <row r="81" spans="1:12" x14ac:dyDescent="0.2">
      <c r="A81" s="45" t="s">
        <v>1442</v>
      </c>
      <c r="B81" s="34" t="s">
        <v>217</v>
      </c>
      <c r="C81" s="46">
        <v>42974.100503000001</v>
      </c>
      <c r="D81" s="43" t="str">
        <f t="shared" si="11"/>
        <v>N/A</v>
      </c>
      <c r="E81" s="46">
        <v>85517.342856999996</v>
      </c>
      <c r="F81" s="43" t="str">
        <f t="shared" si="12"/>
        <v>N/A</v>
      </c>
      <c r="G81" s="46">
        <v>71286.287037000002</v>
      </c>
      <c r="H81" s="43" t="str">
        <f t="shared" si="13"/>
        <v>N/A</v>
      </c>
      <c r="I81" s="12">
        <v>99</v>
      </c>
      <c r="J81" s="12">
        <v>-16.600000000000001</v>
      </c>
      <c r="K81" s="44" t="s">
        <v>732</v>
      </c>
      <c r="L81" s="9" t="str">
        <f t="shared" si="14"/>
        <v>Yes</v>
      </c>
    </row>
    <row r="82" spans="1:12" ht="25.5" x14ac:dyDescent="0.2">
      <c r="A82" s="45" t="s">
        <v>601</v>
      </c>
      <c r="B82" s="34" t="s">
        <v>217</v>
      </c>
      <c r="C82" s="46">
        <v>13473262</v>
      </c>
      <c r="D82" s="43" t="str">
        <f t="shared" si="11"/>
        <v>N/A</v>
      </c>
      <c r="E82" s="46">
        <v>14233150</v>
      </c>
      <c r="F82" s="43" t="str">
        <f t="shared" si="12"/>
        <v>N/A</v>
      </c>
      <c r="G82" s="46">
        <v>13366802</v>
      </c>
      <c r="H82" s="43" t="str">
        <f t="shared" si="13"/>
        <v>N/A</v>
      </c>
      <c r="I82" s="12">
        <v>5.64</v>
      </c>
      <c r="J82" s="12">
        <v>-6.09</v>
      </c>
      <c r="K82" s="44" t="s">
        <v>732</v>
      </c>
      <c r="L82" s="9" t="str">
        <f t="shared" si="14"/>
        <v>Yes</v>
      </c>
    </row>
    <row r="83" spans="1:12" x14ac:dyDescent="0.2">
      <c r="A83" s="45" t="s">
        <v>602</v>
      </c>
      <c r="B83" s="34" t="s">
        <v>217</v>
      </c>
      <c r="C83" s="35">
        <v>501</v>
      </c>
      <c r="D83" s="43" t="str">
        <f t="shared" si="11"/>
        <v>N/A</v>
      </c>
      <c r="E83" s="35">
        <v>529</v>
      </c>
      <c r="F83" s="43" t="str">
        <f t="shared" si="12"/>
        <v>N/A</v>
      </c>
      <c r="G83" s="35">
        <v>551</v>
      </c>
      <c r="H83" s="43" t="str">
        <f t="shared" si="13"/>
        <v>N/A</v>
      </c>
      <c r="I83" s="12">
        <v>5.5890000000000004</v>
      </c>
      <c r="J83" s="12">
        <v>4.1589999999999998</v>
      </c>
      <c r="K83" s="44" t="s">
        <v>732</v>
      </c>
      <c r="L83" s="9" t="str">
        <f t="shared" si="14"/>
        <v>Yes</v>
      </c>
    </row>
    <row r="84" spans="1:12" ht="25.5" x14ac:dyDescent="0.2">
      <c r="A84" s="4" t="s">
        <v>1443</v>
      </c>
      <c r="B84" s="34" t="s">
        <v>217</v>
      </c>
      <c r="C84" s="46">
        <v>26892.738523</v>
      </c>
      <c r="D84" s="43" t="str">
        <f t="shared" si="11"/>
        <v>N/A</v>
      </c>
      <c r="E84" s="46">
        <v>26905.765595000001</v>
      </c>
      <c r="F84" s="43" t="str">
        <f t="shared" si="12"/>
        <v>N/A</v>
      </c>
      <c r="G84" s="46">
        <v>24259.168784000001</v>
      </c>
      <c r="H84" s="43" t="str">
        <f t="shared" si="13"/>
        <v>N/A</v>
      </c>
      <c r="I84" s="12">
        <v>4.8399999999999999E-2</v>
      </c>
      <c r="J84" s="12">
        <v>-9.84</v>
      </c>
      <c r="K84" s="44" t="s">
        <v>732</v>
      </c>
      <c r="L84" s="9" t="str">
        <f t="shared" si="14"/>
        <v>Yes</v>
      </c>
    </row>
    <row r="85" spans="1:12" x14ac:dyDescent="0.2">
      <c r="A85" s="4" t="s">
        <v>603</v>
      </c>
      <c r="B85" s="34" t="s">
        <v>217</v>
      </c>
      <c r="C85" s="46">
        <v>297916352</v>
      </c>
      <c r="D85" s="43" t="str">
        <f t="shared" si="11"/>
        <v>N/A</v>
      </c>
      <c r="E85" s="46">
        <v>309550248</v>
      </c>
      <c r="F85" s="43" t="str">
        <f t="shared" si="12"/>
        <v>N/A</v>
      </c>
      <c r="G85" s="46">
        <v>310056411</v>
      </c>
      <c r="H85" s="43" t="str">
        <f t="shared" si="13"/>
        <v>N/A</v>
      </c>
      <c r="I85" s="12">
        <v>3.9049999999999998</v>
      </c>
      <c r="J85" s="12">
        <v>0.16350000000000001</v>
      </c>
      <c r="K85" s="44" t="s">
        <v>732</v>
      </c>
      <c r="L85" s="9" t="str">
        <f t="shared" si="14"/>
        <v>Yes</v>
      </c>
    </row>
    <row r="86" spans="1:12" x14ac:dyDescent="0.2">
      <c r="A86" s="4" t="s">
        <v>604</v>
      </c>
      <c r="B86" s="34" t="s">
        <v>217</v>
      </c>
      <c r="C86" s="35">
        <v>4121</v>
      </c>
      <c r="D86" s="43" t="str">
        <f t="shared" si="11"/>
        <v>N/A</v>
      </c>
      <c r="E86" s="35">
        <v>4154</v>
      </c>
      <c r="F86" s="43" t="str">
        <f t="shared" si="12"/>
        <v>N/A</v>
      </c>
      <c r="G86" s="35">
        <v>4174</v>
      </c>
      <c r="H86" s="43" t="str">
        <f t="shared" si="13"/>
        <v>N/A</v>
      </c>
      <c r="I86" s="12">
        <v>0.80079999999999996</v>
      </c>
      <c r="J86" s="12">
        <v>0.48149999999999998</v>
      </c>
      <c r="K86" s="44" t="s">
        <v>732</v>
      </c>
      <c r="L86" s="9" t="str">
        <f t="shared" si="14"/>
        <v>Yes</v>
      </c>
    </row>
    <row r="87" spans="1:12" x14ac:dyDescent="0.2">
      <c r="A87" s="4" t="s">
        <v>1444</v>
      </c>
      <c r="B87" s="34" t="s">
        <v>217</v>
      </c>
      <c r="C87" s="46">
        <v>72292.247512999995</v>
      </c>
      <c r="D87" s="43" t="str">
        <f t="shared" si="11"/>
        <v>N/A</v>
      </c>
      <c r="E87" s="46">
        <v>74518.596051999994</v>
      </c>
      <c r="F87" s="43" t="str">
        <f t="shared" si="12"/>
        <v>N/A</v>
      </c>
      <c r="G87" s="46">
        <v>74282.800910000005</v>
      </c>
      <c r="H87" s="43" t="str">
        <f t="shared" si="13"/>
        <v>N/A</v>
      </c>
      <c r="I87" s="12">
        <v>3.08</v>
      </c>
      <c r="J87" s="12">
        <v>-0.316</v>
      </c>
      <c r="K87" s="44" t="s">
        <v>732</v>
      </c>
      <c r="L87" s="9" t="str">
        <f t="shared" si="14"/>
        <v>Yes</v>
      </c>
    </row>
    <row r="88" spans="1:12" x14ac:dyDescent="0.2">
      <c r="A88" s="45" t="s">
        <v>605</v>
      </c>
      <c r="B88" s="34" t="s">
        <v>217</v>
      </c>
      <c r="C88" s="46">
        <v>1058974744</v>
      </c>
      <c r="D88" s="43" t="str">
        <f t="shared" si="11"/>
        <v>N/A</v>
      </c>
      <c r="E88" s="46">
        <v>1061663482</v>
      </c>
      <c r="F88" s="43" t="str">
        <f t="shared" si="12"/>
        <v>N/A</v>
      </c>
      <c r="G88" s="46">
        <v>1090183361</v>
      </c>
      <c r="H88" s="43" t="str">
        <f t="shared" si="13"/>
        <v>N/A</v>
      </c>
      <c r="I88" s="12">
        <v>0.25390000000000001</v>
      </c>
      <c r="J88" s="12">
        <v>2.6859999999999999</v>
      </c>
      <c r="K88" s="44" t="s">
        <v>732</v>
      </c>
      <c r="L88" s="9" t="str">
        <f t="shared" si="14"/>
        <v>Yes</v>
      </c>
    </row>
    <row r="89" spans="1:12" x14ac:dyDescent="0.2">
      <c r="A89" s="48" t="s">
        <v>606</v>
      </c>
      <c r="B89" s="35" t="s">
        <v>217</v>
      </c>
      <c r="C89" s="35">
        <v>36690</v>
      </c>
      <c r="D89" s="43" t="str">
        <f t="shared" si="11"/>
        <v>N/A</v>
      </c>
      <c r="E89" s="35">
        <v>35345</v>
      </c>
      <c r="F89" s="43" t="str">
        <f t="shared" si="12"/>
        <v>N/A</v>
      </c>
      <c r="G89" s="35">
        <v>36412</v>
      </c>
      <c r="H89" s="43" t="str">
        <f t="shared" si="13"/>
        <v>N/A</v>
      </c>
      <c r="I89" s="12">
        <v>-3.67</v>
      </c>
      <c r="J89" s="12">
        <v>3.0190000000000001</v>
      </c>
      <c r="K89" s="49" t="s">
        <v>732</v>
      </c>
      <c r="L89" s="9" t="str">
        <f t="shared" si="14"/>
        <v>Yes</v>
      </c>
    </row>
    <row r="90" spans="1:12" x14ac:dyDescent="0.2">
      <c r="A90" s="45" t="s">
        <v>1445</v>
      </c>
      <c r="B90" s="34" t="s">
        <v>217</v>
      </c>
      <c r="C90" s="46">
        <v>28862.762170000002</v>
      </c>
      <c r="D90" s="43" t="str">
        <f t="shared" si="11"/>
        <v>N/A</v>
      </c>
      <c r="E90" s="46">
        <v>30037.161747999999</v>
      </c>
      <c r="F90" s="43" t="str">
        <f t="shared" si="12"/>
        <v>N/A</v>
      </c>
      <c r="G90" s="46">
        <v>29940.221932</v>
      </c>
      <c r="H90" s="43" t="str">
        <f t="shared" si="13"/>
        <v>N/A</v>
      </c>
      <c r="I90" s="12">
        <v>4.069</v>
      </c>
      <c r="J90" s="12">
        <v>-0.32300000000000001</v>
      </c>
      <c r="K90" s="44" t="s">
        <v>732</v>
      </c>
      <c r="L90" s="9" t="str">
        <f t="shared" si="14"/>
        <v>Yes</v>
      </c>
    </row>
    <row r="91" spans="1:12" ht="25.5" x14ac:dyDescent="0.2">
      <c r="A91" s="45" t="s">
        <v>607</v>
      </c>
      <c r="B91" s="34" t="s">
        <v>217</v>
      </c>
      <c r="C91" s="46">
        <v>87737279</v>
      </c>
      <c r="D91" s="43" t="str">
        <f t="shared" si="11"/>
        <v>N/A</v>
      </c>
      <c r="E91" s="46">
        <v>94915091</v>
      </c>
      <c r="F91" s="43" t="str">
        <f t="shared" si="12"/>
        <v>N/A</v>
      </c>
      <c r="G91" s="46">
        <v>115215480</v>
      </c>
      <c r="H91" s="43" t="str">
        <f t="shared" si="13"/>
        <v>N/A</v>
      </c>
      <c r="I91" s="12">
        <v>8.1809999999999992</v>
      </c>
      <c r="J91" s="12">
        <v>21.39</v>
      </c>
      <c r="K91" s="44" t="s">
        <v>732</v>
      </c>
      <c r="L91" s="9" t="str">
        <f t="shared" si="14"/>
        <v>Yes</v>
      </c>
    </row>
    <row r="92" spans="1:12" x14ac:dyDescent="0.2">
      <c r="A92" s="45" t="s">
        <v>608</v>
      </c>
      <c r="B92" s="34" t="s">
        <v>217</v>
      </c>
      <c r="C92" s="35">
        <v>142410</v>
      </c>
      <c r="D92" s="43" t="str">
        <f t="shared" si="11"/>
        <v>N/A</v>
      </c>
      <c r="E92" s="35">
        <v>143266</v>
      </c>
      <c r="F92" s="43" t="str">
        <f t="shared" si="12"/>
        <v>N/A</v>
      </c>
      <c r="G92" s="35">
        <v>154943</v>
      </c>
      <c r="H92" s="43" t="str">
        <f t="shared" si="13"/>
        <v>N/A</v>
      </c>
      <c r="I92" s="12">
        <v>0.60109999999999997</v>
      </c>
      <c r="J92" s="12">
        <v>8.1509999999999998</v>
      </c>
      <c r="K92" s="44" t="s">
        <v>732</v>
      </c>
      <c r="L92" s="9" t="str">
        <f t="shared" si="14"/>
        <v>Yes</v>
      </c>
    </row>
    <row r="93" spans="1:12" x14ac:dyDescent="0.2">
      <c r="A93" s="45" t="s">
        <v>1446</v>
      </c>
      <c r="B93" s="34" t="s">
        <v>217</v>
      </c>
      <c r="C93" s="46">
        <v>616.08931255000005</v>
      </c>
      <c r="D93" s="43" t="str">
        <f t="shared" si="11"/>
        <v>N/A</v>
      </c>
      <c r="E93" s="46">
        <v>662.50953471000003</v>
      </c>
      <c r="F93" s="43" t="str">
        <f t="shared" si="12"/>
        <v>N/A</v>
      </c>
      <c r="G93" s="46">
        <v>743.59912999999995</v>
      </c>
      <c r="H93" s="43" t="str">
        <f t="shared" si="13"/>
        <v>N/A</v>
      </c>
      <c r="I93" s="12">
        <v>7.5350000000000001</v>
      </c>
      <c r="J93" s="12">
        <v>12.24</v>
      </c>
      <c r="K93" s="44" t="s">
        <v>732</v>
      </c>
      <c r="L93" s="9" t="str">
        <f t="shared" si="14"/>
        <v>Yes</v>
      </c>
    </row>
    <row r="94" spans="1:12" x14ac:dyDescent="0.2">
      <c r="A94" s="45" t="s">
        <v>609</v>
      </c>
      <c r="B94" s="34" t="s">
        <v>217</v>
      </c>
      <c r="C94" s="46">
        <v>27462493</v>
      </c>
      <c r="D94" s="43" t="str">
        <f t="shared" si="11"/>
        <v>N/A</v>
      </c>
      <c r="E94" s="46">
        <v>31065938</v>
      </c>
      <c r="F94" s="43" t="str">
        <f t="shared" si="12"/>
        <v>N/A</v>
      </c>
      <c r="G94" s="46">
        <v>35620418</v>
      </c>
      <c r="H94" s="43" t="str">
        <f t="shared" si="13"/>
        <v>N/A</v>
      </c>
      <c r="I94" s="12">
        <v>13.12</v>
      </c>
      <c r="J94" s="12">
        <v>14.66</v>
      </c>
      <c r="K94" s="44" t="s">
        <v>732</v>
      </c>
      <c r="L94" s="9" t="str">
        <f t="shared" si="14"/>
        <v>Yes</v>
      </c>
    </row>
    <row r="95" spans="1:12" x14ac:dyDescent="0.2">
      <c r="A95" s="45" t="s">
        <v>610</v>
      </c>
      <c r="B95" s="34" t="s">
        <v>217</v>
      </c>
      <c r="C95" s="35">
        <v>71438</v>
      </c>
      <c r="D95" s="43" t="str">
        <f t="shared" si="11"/>
        <v>N/A</v>
      </c>
      <c r="E95" s="35">
        <v>76921</v>
      </c>
      <c r="F95" s="43" t="str">
        <f t="shared" si="12"/>
        <v>N/A</v>
      </c>
      <c r="G95" s="35">
        <v>82401</v>
      </c>
      <c r="H95" s="43" t="str">
        <f t="shared" si="13"/>
        <v>N/A</v>
      </c>
      <c r="I95" s="12">
        <v>7.6749999999999998</v>
      </c>
      <c r="J95" s="12">
        <v>7.1239999999999997</v>
      </c>
      <c r="K95" s="44" t="s">
        <v>732</v>
      </c>
      <c r="L95" s="9" t="str">
        <f t="shared" si="14"/>
        <v>Yes</v>
      </c>
    </row>
    <row r="96" spans="1:12" x14ac:dyDescent="0.2">
      <c r="A96" s="45" t="s">
        <v>1447</v>
      </c>
      <c r="B96" s="34" t="s">
        <v>217</v>
      </c>
      <c r="C96" s="46">
        <v>384.42415800999999</v>
      </c>
      <c r="D96" s="43" t="str">
        <f t="shared" si="11"/>
        <v>N/A</v>
      </c>
      <c r="E96" s="46">
        <v>403.86809843999998</v>
      </c>
      <c r="F96" s="43" t="str">
        <f t="shared" si="12"/>
        <v>N/A</v>
      </c>
      <c r="G96" s="46">
        <v>432.28138008000002</v>
      </c>
      <c r="H96" s="43" t="str">
        <f t="shared" si="13"/>
        <v>N/A</v>
      </c>
      <c r="I96" s="12">
        <v>5.0579999999999998</v>
      </c>
      <c r="J96" s="12">
        <v>7.0350000000000001</v>
      </c>
      <c r="K96" s="44" t="s">
        <v>732</v>
      </c>
      <c r="L96" s="9" t="str">
        <f t="shared" si="14"/>
        <v>Yes</v>
      </c>
    </row>
    <row r="97" spans="1:12" ht="25.5" x14ac:dyDescent="0.2">
      <c r="A97" s="45" t="s">
        <v>611</v>
      </c>
      <c r="B97" s="34" t="s">
        <v>217</v>
      </c>
      <c r="C97" s="46">
        <v>3560987</v>
      </c>
      <c r="D97" s="43" t="str">
        <f t="shared" si="11"/>
        <v>N/A</v>
      </c>
      <c r="E97" s="46">
        <v>3566666</v>
      </c>
      <c r="F97" s="43" t="str">
        <f t="shared" si="12"/>
        <v>N/A</v>
      </c>
      <c r="G97" s="46">
        <v>3732364</v>
      </c>
      <c r="H97" s="43" t="str">
        <f t="shared" si="13"/>
        <v>N/A</v>
      </c>
      <c r="I97" s="12">
        <v>0.1595</v>
      </c>
      <c r="J97" s="12">
        <v>4.6459999999999999</v>
      </c>
      <c r="K97" s="44" t="s">
        <v>732</v>
      </c>
      <c r="L97" s="9" t="str">
        <f t="shared" si="14"/>
        <v>Yes</v>
      </c>
    </row>
    <row r="98" spans="1:12" x14ac:dyDescent="0.2">
      <c r="A98" s="45" t="s">
        <v>612</v>
      </c>
      <c r="B98" s="34" t="s">
        <v>217</v>
      </c>
      <c r="C98" s="35">
        <v>22148</v>
      </c>
      <c r="D98" s="43" t="str">
        <f t="shared" si="11"/>
        <v>N/A</v>
      </c>
      <c r="E98" s="35">
        <v>21176</v>
      </c>
      <c r="F98" s="43" t="str">
        <f t="shared" si="12"/>
        <v>N/A</v>
      </c>
      <c r="G98" s="35">
        <v>22974</v>
      </c>
      <c r="H98" s="43" t="str">
        <f t="shared" si="13"/>
        <v>N/A</v>
      </c>
      <c r="I98" s="12">
        <v>-4.3899999999999997</v>
      </c>
      <c r="J98" s="12">
        <v>8.4909999999999997</v>
      </c>
      <c r="K98" s="44" t="s">
        <v>732</v>
      </c>
      <c r="L98" s="9" t="str">
        <f t="shared" si="14"/>
        <v>Yes</v>
      </c>
    </row>
    <row r="99" spans="1:12" ht="25.5" x14ac:dyDescent="0.2">
      <c r="A99" s="45" t="s">
        <v>1448</v>
      </c>
      <c r="B99" s="34" t="s">
        <v>217</v>
      </c>
      <c r="C99" s="46">
        <v>160.78142496000001</v>
      </c>
      <c r="D99" s="43" t="str">
        <f t="shared" si="11"/>
        <v>N/A</v>
      </c>
      <c r="E99" s="46">
        <v>168.42963732999999</v>
      </c>
      <c r="F99" s="43" t="str">
        <f t="shared" si="12"/>
        <v>N/A</v>
      </c>
      <c r="G99" s="46">
        <v>162.46034648</v>
      </c>
      <c r="H99" s="43" t="str">
        <f t="shared" si="13"/>
        <v>N/A</v>
      </c>
      <c r="I99" s="12">
        <v>4.7569999999999997</v>
      </c>
      <c r="J99" s="12">
        <v>-3.54</v>
      </c>
      <c r="K99" s="44" t="s">
        <v>732</v>
      </c>
      <c r="L99" s="9" t="str">
        <f t="shared" si="14"/>
        <v>Yes</v>
      </c>
    </row>
    <row r="100" spans="1:12" ht="25.5" x14ac:dyDescent="0.2">
      <c r="A100" s="45" t="s">
        <v>613</v>
      </c>
      <c r="B100" s="34" t="s">
        <v>217</v>
      </c>
      <c r="C100" s="46">
        <v>52300699</v>
      </c>
      <c r="D100" s="43" t="str">
        <f t="shared" si="11"/>
        <v>N/A</v>
      </c>
      <c r="E100" s="46">
        <v>59082834</v>
      </c>
      <c r="F100" s="43" t="str">
        <f t="shared" si="12"/>
        <v>N/A</v>
      </c>
      <c r="G100" s="46">
        <v>62885923</v>
      </c>
      <c r="H100" s="43" t="str">
        <f t="shared" si="13"/>
        <v>N/A</v>
      </c>
      <c r="I100" s="12">
        <v>12.97</v>
      </c>
      <c r="J100" s="12">
        <v>6.4370000000000003</v>
      </c>
      <c r="K100" s="44" t="s">
        <v>732</v>
      </c>
      <c r="L100" s="9" t="str">
        <f t="shared" si="14"/>
        <v>Yes</v>
      </c>
    </row>
    <row r="101" spans="1:12" x14ac:dyDescent="0.2">
      <c r="A101" s="45" t="s">
        <v>614</v>
      </c>
      <c r="B101" s="34" t="s">
        <v>217</v>
      </c>
      <c r="C101" s="35">
        <v>76665</v>
      </c>
      <c r="D101" s="43" t="str">
        <f t="shared" si="11"/>
        <v>N/A</v>
      </c>
      <c r="E101" s="35">
        <v>72991</v>
      </c>
      <c r="F101" s="43" t="str">
        <f t="shared" si="12"/>
        <v>N/A</v>
      </c>
      <c r="G101" s="35">
        <v>80097</v>
      </c>
      <c r="H101" s="43" t="str">
        <f t="shared" si="13"/>
        <v>N/A</v>
      </c>
      <c r="I101" s="12">
        <v>-4.79</v>
      </c>
      <c r="J101" s="12">
        <v>9.7349999999999994</v>
      </c>
      <c r="K101" s="44" t="s">
        <v>732</v>
      </c>
      <c r="L101" s="9" t="str">
        <f t="shared" si="14"/>
        <v>Yes</v>
      </c>
    </row>
    <row r="102" spans="1:12" x14ac:dyDescent="0.2">
      <c r="A102" s="45" t="s">
        <v>1449</v>
      </c>
      <c r="B102" s="34" t="s">
        <v>217</v>
      </c>
      <c r="C102" s="46">
        <v>682.19786081999996</v>
      </c>
      <c r="D102" s="43" t="str">
        <f t="shared" si="11"/>
        <v>N/A</v>
      </c>
      <c r="E102" s="46">
        <v>809.45368607</v>
      </c>
      <c r="F102" s="43" t="str">
        <f t="shared" si="12"/>
        <v>N/A</v>
      </c>
      <c r="G102" s="46">
        <v>785.12207697999997</v>
      </c>
      <c r="H102" s="43" t="str">
        <f t="shared" si="13"/>
        <v>N/A</v>
      </c>
      <c r="I102" s="12">
        <v>18.649999999999999</v>
      </c>
      <c r="J102" s="12">
        <v>-3.01</v>
      </c>
      <c r="K102" s="44" t="s">
        <v>732</v>
      </c>
      <c r="L102" s="9" t="str">
        <f t="shared" si="14"/>
        <v>Yes</v>
      </c>
    </row>
    <row r="103" spans="1:12" x14ac:dyDescent="0.2">
      <c r="A103" s="45" t="s">
        <v>615</v>
      </c>
      <c r="B103" s="34" t="s">
        <v>217</v>
      </c>
      <c r="C103" s="46">
        <v>162751324</v>
      </c>
      <c r="D103" s="43" t="str">
        <f t="shared" si="11"/>
        <v>N/A</v>
      </c>
      <c r="E103" s="46">
        <v>265848657</v>
      </c>
      <c r="F103" s="43" t="str">
        <f t="shared" si="12"/>
        <v>N/A</v>
      </c>
      <c r="G103" s="46">
        <v>304828677</v>
      </c>
      <c r="H103" s="43" t="str">
        <f t="shared" si="13"/>
        <v>N/A</v>
      </c>
      <c r="I103" s="12">
        <v>63.35</v>
      </c>
      <c r="J103" s="12">
        <v>14.66</v>
      </c>
      <c r="K103" s="44" t="s">
        <v>732</v>
      </c>
      <c r="L103" s="9" t="str">
        <f t="shared" si="14"/>
        <v>Yes</v>
      </c>
    </row>
    <row r="104" spans="1:12" x14ac:dyDescent="0.2">
      <c r="A104" s="45" t="s">
        <v>616</v>
      </c>
      <c r="B104" s="34" t="s">
        <v>217</v>
      </c>
      <c r="C104" s="35">
        <v>111406</v>
      </c>
      <c r="D104" s="43" t="str">
        <f t="shared" si="11"/>
        <v>N/A</v>
      </c>
      <c r="E104" s="35">
        <v>111497</v>
      </c>
      <c r="F104" s="43" t="str">
        <f t="shared" si="12"/>
        <v>N/A</v>
      </c>
      <c r="G104" s="35">
        <v>121620</v>
      </c>
      <c r="H104" s="43" t="str">
        <f t="shared" si="13"/>
        <v>N/A</v>
      </c>
      <c r="I104" s="12">
        <v>8.1699999999999995E-2</v>
      </c>
      <c r="J104" s="12">
        <v>9.0790000000000006</v>
      </c>
      <c r="K104" s="44" t="s">
        <v>732</v>
      </c>
      <c r="L104" s="9" t="str">
        <f t="shared" si="14"/>
        <v>Yes</v>
      </c>
    </row>
    <row r="105" spans="1:12" x14ac:dyDescent="0.2">
      <c r="A105" s="45" t="s">
        <v>1450</v>
      </c>
      <c r="B105" s="34" t="s">
        <v>217</v>
      </c>
      <c r="C105" s="46">
        <v>1460.8847278999999</v>
      </c>
      <c r="D105" s="43" t="str">
        <f t="shared" si="11"/>
        <v>N/A</v>
      </c>
      <c r="E105" s="46">
        <v>2384.3570410000002</v>
      </c>
      <c r="F105" s="43" t="str">
        <f t="shared" si="12"/>
        <v>N/A</v>
      </c>
      <c r="G105" s="46">
        <v>2506.4025406999999</v>
      </c>
      <c r="H105" s="43" t="str">
        <f t="shared" si="13"/>
        <v>N/A</v>
      </c>
      <c r="I105" s="12">
        <v>63.21</v>
      </c>
      <c r="J105" s="12">
        <v>5.1189999999999998</v>
      </c>
      <c r="K105" s="44" t="s">
        <v>732</v>
      </c>
      <c r="L105" s="9" t="str">
        <f t="shared" si="14"/>
        <v>Yes</v>
      </c>
    </row>
    <row r="106" spans="1:12" ht="25.5" x14ac:dyDescent="0.2">
      <c r="A106" s="45" t="s">
        <v>617</v>
      </c>
      <c r="B106" s="34" t="s">
        <v>217</v>
      </c>
      <c r="C106" s="46">
        <v>111190142</v>
      </c>
      <c r="D106" s="43" t="str">
        <f t="shared" si="11"/>
        <v>N/A</v>
      </c>
      <c r="E106" s="46">
        <v>143118795</v>
      </c>
      <c r="F106" s="43" t="str">
        <f t="shared" si="12"/>
        <v>N/A</v>
      </c>
      <c r="G106" s="46">
        <v>169508860</v>
      </c>
      <c r="H106" s="43" t="str">
        <f t="shared" si="13"/>
        <v>N/A</v>
      </c>
      <c r="I106" s="12">
        <v>28.72</v>
      </c>
      <c r="J106" s="12">
        <v>18.440000000000001</v>
      </c>
      <c r="K106" s="44" t="s">
        <v>732</v>
      </c>
      <c r="L106" s="9" t="str">
        <f t="shared" si="14"/>
        <v>Yes</v>
      </c>
    </row>
    <row r="107" spans="1:12" x14ac:dyDescent="0.2">
      <c r="A107" s="45" t="s">
        <v>618</v>
      </c>
      <c r="B107" s="34" t="s">
        <v>217</v>
      </c>
      <c r="C107" s="35">
        <v>8233</v>
      </c>
      <c r="D107" s="43" t="str">
        <f t="shared" si="11"/>
        <v>N/A</v>
      </c>
      <c r="E107" s="35">
        <v>8717</v>
      </c>
      <c r="F107" s="43" t="str">
        <f t="shared" si="12"/>
        <v>N/A</v>
      </c>
      <c r="G107" s="35">
        <v>9993</v>
      </c>
      <c r="H107" s="43" t="str">
        <f t="shared" si="13"/>
        <v>N/A</v>
      </c>
      <c r="I107" s="12">
        <v>5.8789999999999996</v>
      </c>
      <c r="J107" s="12">
        <v>14.64</v>
      </c>
      <c r="K107" s="44" t="s">
        <v>732</v>
      </c>
      <c r="L107" s="9" t="str">
        <f t="shared" si="14"/>
        <v>Yes</v>
      </c>
    </row>
    <row r="108" spans="1:12" ht="25.5" x14ac:dyDescent="0.2">
      <c r="A108" s="45" t="s">
        <v>1451</v>
      </c>
      <c r="B108" s="34" t="s">
        <v>217</v>
      </c>
      <c r="C108" s="46">
        <v>13505.422325</v>
      </c>
      <c r="D108" s="43" t="str">
        <f t="shared" si="11"/>
        <v>N/A</v>
      </c>
      <c r="E108" s="46">
        <v>16418.354364999999</v>
      </c>
      <c r="F108" s="43" t="str">
        <f t="shared" si="12"/>
        <v>N/A</v>
      </c>
      <c r="G108" s="46">
        <v>16962.759932000001</v>
      </c>
      <c r="H108" s="43" t="str">
        <f t="shared" si="13"/>
        <v>N/A</v>
      </c>
      <c r="I108" s="12">
        <v>21.57</v>
      </c>
      <c r="J108" s="12">
        <v>3.3159999999999998</v>
      </c>
      <c r="K108" s="44" t="s">
        <v>732</v>
      </c>
      <c r="L108" s="9" t="str">
        <f t="shared" si="14"/>
        <v>Yes</v>
      </c>
    </row>
    <row r="109" spans="1:12" ht="25.5" x14ac:dyDescent="0.2">
      <c r="A109" s="45" t="s">
        <v>619</v>
      </c>
      <c r="B109" s="34" t="s">
        <v>217</v>
      </c>
      <c r="C109" s="46">
        <v>70089886</v>
      </c>
      <c r="D109" s="43" t="str">
        <f t="shared" si="11"/>
        <v>N/A</v>
      </c>
      <c r="E109" s="46">
        <v>89361080</v>
      </c>
      <c r="F109" s="43" t="str">
        <f t="shared" si="12"/>
        <v>N/A</v>
      </c>
      <c r="G109" s="46">
        <v>95658630</v>
      </c>
      <c r="H109" s="43" t="str">
        <f t="shared" si="13"/>
        <v>N/A</v>
      </c>
      <c r="I109" s="12">
        <v>27.49</v>
      </c>
      <c r="J109" s="12">
        <v>7.0469999999999997</v>
      </c>
      <c r="K109" s="44" t="s">
        <v>732</v>
      </c>
      <c r="L109" s="9" t="str">
        <f t="shared" si="14"/>
        <v>Yes</v>
      </c>
    </row>
    <row r="110" spans="1:12" x14ac:dyDescent="0.2">
      <c r="A110" s="45" t="s">
        <v>620</v>
      </c>
      <c r="B110" s="34" t="s">
        <v>217</v>
      </c>
      <c r="C110" s="35">
        <v>132421</v>
      </c>
      <c r="D110" s="43" t="str">
        <f t="shared" si="11"/>
        <v>N/A</v>
      </c>
      <c r="E110" s="35">
        <v>129868</v>
      </c>
      <c r="F110" s="43" t="str">
        <f t="shared" si="12"/>
        <v>N/A</v>
      </c>
      <c r="G110" s="35">
        <v>136761</v>
      </c>
      <c r="H110" s="43" t="str">
        <f t="shared" si="13"/>
        <v>N/A</v>
      </c>
      <c r="I110" s="12">
        <v>-1.93</v>
      </c>
      <c r="J110" s="12">
        <v>5.3079999999999998</v>
      </c>
      <c r="K110" s="44" t="s">
        <v>732</v>
      </c>
      <c r="L110" s="9" t="str">
        <f t="shared" si="14"/>
        <v>Yes</v>
      </c>
    </row>
    <row r="111" spans="1:12" x14ac:dyDescent="0.2">
      <c r="A111" s="45" t="s">
        <v>1452</v>
      </c>
      <c r="B111" s="34" t="s">
        <v>217</v>
      </c>
      <c r="C111" s="46">
        <v>529.29585186999998</v>
      </c>
      <c r="D111" s="43" t="str">
        <f t="shared" si="11"/>
        <v>N/A</v>
      </c>
      <c r="E111" s="46">
        <v>688.09160069999996</v>
      </c>
      <c r="F111" s="43" t="str">
        <f t="shared" si="12"/>
        <v>N/A</v>
      </c>
      <c r="G111" s="46">
        <v>699.45839822999994</v>
      </c>
      <c r="H111" s="43" t="str">
        <f t="shared" si="13"/>
        <v>N/A</v>
      </c>
      <c r="I111" s="12">
        <v>30</v>
      </c>
      <c r="J111" s="12">
        <v>1.6519999999999999</v>
      </c>
      <c r="K111" s="44" t="s">
        <v>732</v>
      </c>
      <c r="L111" s="9" t="str">
        <f t="shared" si="14"/>
        <v>Yes</v>
      </c>
    </row>
    <row r="112" spans="1:12" x14ac:dyDescent="0.2">
      <c r="A112" s="45" t="s">
        <v>621</v>
      </c>
      <c r="B112" s="34" t="s">
        <v>217</v>
      </c>
      <c r="C112" s="46">
        <v>276595688</v>
      </c>
      <c r="D112" s="43" t="str">
        <f t="shared" si="11"/>
        <v>N/A</v>
      </c>
      <c r="E112" s="46">
        <v>282347560</v>
      </c>
      <c r="F112" s="43" t="str">
        <f t="shared" si="12"/>
        <v>N/A</v>
      </c>
      <c r="G112" s="46">
        <v>305732221</v>
      </c>
      <c r="H112" s="43" t="str">
        <f t="shared" si="13"/>
        <v>N/A</v>
      </c>
      <c r="I112" s="12">
        <v>2.08</v>
      </c>
      <c r="J112" s="12">
        <v>8.282</v>
      </c>
      <c r="K112" s="44" t="s">
        <v>732</v>
      </c>
      <c r="L112" s="9" t="str">
        <f t="shared" si="14"/>
        <v>Yes</v>
      </c>
    </row>
    <row r="113" spans="1:12" x14ac:dyDescent="0.2">
      <c r="A113" s="45" t="s">
        <v>622</v>
      </c>
      <c r="B113" s="34" t="s">
        <v>217</v>
      </c>
      <c r="C113" s="35">
        <v>130302</v>
      </c>
      <c r="D113" s="43" t="str">
        <f t="shared" si="11"/>
        <v>N/A</v>
      </c>
      <c r="E113" s="35">
        <v>137476</v>
      </c>
      <c r="F113" s="43" t="str">
        <f t="shared" si="12"/>
        <v>N/A</v>
      </c>
      <c r="G113" s="35">
        <v>146582</v>
      </c>
      <c r="H113" s="43" t="str">
        <f t="shared" si="13"/>
        <v>N/A</v>
      </c>
      <c r="I113" s="12">
        <v>5.5060000000000002</v>
      </c>
      <c r="J113" s="12">
        <v>6.6239999999999997</v>
      </c>
      <c r="K113" s="44" t="s">
        <v>732</v>
      </c>
      <c r="L113" s="9" t="str">
        <f t="shared" si="14"/>
        <v>Yes</v>
      </c>
    </row>
    <row r="114" spans="1:12" x14ac:dyDescent="0.2">
      <c r="A114" s="45" t="s">
        <v>1453</v>
      </c>
      <c r="B114" s="34" t="s">
        <v>217</v>
      </c>
      <c r="C114" s="46">
        <v>2122.7278783000002</v>
      </c>
      <c r="D114" s="43" t="str">
        <f t="shared" si="11"/>
        <v>N/A</v>
      </c>
      <c r="E114" s="46">
        <v>2053.7952805999998</v>
      </c>
      <c r="F114" s="43" t="str">
        <f t="shared" si="12"/>
        <v>N/A</v>
      </c>
      <c r="G114" s="46">
        <v>2085.7419123999998</v>
      </c>
      <c r="H114" s="43" t="str">
        <f t="shared" si="13"/>
        <v>N/A</v>
      </c>
      <c r="I114" s="12">
        <v>-3.25</v>
      </c>
      <c r="J114" s="12">
        <v>1.5549999999999999</v>
      </c>
      <c r="K114" s="44" t="s">
        <v>732</v>
      </c>
      <c r="L114" s="9" t="str">
        <f t="shared" si="14"/>
        <v>Yes</v>
      </c>
    </row>
    <row r="115" spans="1:12" ht="25.5" x14ac:dyDescent="0.2">
      <c r="A115" s="45" t="s">
        <v>623</v>
      </c>
      <c r="B115" s="34" t="s">
        <v>217</v>
      </c>
      <c r="C115" s="46">
        <v>148267822</v>
      </c>
      <c r="D115" s="43" t="str">
        <f t="shared" si="11"/>
        <v>N/A</v>
      </c>
      <c r="E115" s="46">
        <v>152654928</v>
      </c>
      <c r="F115" s="43" t="str">
        <f t="shared" si="12"/>
        <v>N/A</v>
      </c>
      <c r="G115" s="46">
        <v>192887159</v>
      </c>
      <c r="H115" s="43" t="str">
        <f t="shared" si="13"/>
        <v>N/A</v>
      </c>
      <c r="I115" s="12">
        <v>2.9590000000000001</v>
      </c>
      <c r="J115" s="12">
        <v>26.36</v>
      </c>
      <c r="K115" s="44" t="s">
        <v>732</v>
      </c>
      <c r="L115" s="9" t="str">
        <f t="shared" si="14"/>
        <v>Yes</v>
      </c>
    </row>
    <row r="116" spans="1:12" x14ac:dyDescent="0.2">
      <c r="A116" s="48" t="s">
        <v>624</v>
      </c>
      <c r="B116" s="35" t="s">
        <v>217</v>
      </c>
      <c r="C116" s="35">
        <v>81372</v>
      </c>
      <c r="D116" s="43" t="str">
        <f t="shared" si="11"/>
        <v>N/A</v>
      </c>
      <c r="E116" s="35">
        <v>86668</v>
      </c>
      <c r="F116" s="43" t="str">
        <f t="shared" si="12"/>
        <v>N/A</v>
      </c>
      <c r="G116" s="35">
        <v>91585</v>
      </c>
      <c r="H116" s="43" t="str">
        <f t="shared" si="13"/>
        <v>N/A</v>
      </c>
      <c r="I116" s="12">
        <v>6.508</v>
      </c>
      <c r="J116" s="12">
        <v>5.673</v>
      </c>
      <c r="K116" s="49" t="s">
        <v>732</v>
      </c>
      <c r="L116" s="9" t="str">
        <f t="shared" si="14"/>
        <v>Yes</v>
      </c>
    </row>
    <row r="117" spans="1:12" ht="25.5" x14ac:dyDescent="0.2">
      <c r="A117" s="45" t="s">
        <v>1454</v>
      </c>
      <c r="B117" s="34" t="s">
        <v>217</v>
      </c>
      <c r="C117" s="46">
        <v>1822.0987809000001</v>
      </c>
      <c r="D117" s="43" t="str">
        <f t="shared" si="11"/>
        <v>N/A</v>
      </c>
      <c r="E117" s="46">
        <v>1761.3759173000001</v>
      </c>
      <c r="F117" s="43" t="str">
        <f t="shared" si="12"/>
        <v>N/A</v>
      </c>
      <c r="G117" s="46">
        <v>2106.0998963000002</v>
      </c>
      <c r="H117" s="43" t="str">
        <f t="shared" si="13"/>
        <v>N/A</v>
      </c>
      <c r="I117" s="12">
        <v>-3.33</v>
      </c>
      <c r="J117" s="12">
        <v>19.57</v>
      </c>
      <c r="K117" s="44" t="s">
        <v>732</v>
      </c>
      <c r="L117" s="9" t="str">
        <f t="shared" si="14"/>
        <v>Yes</v>
      </c>
    </row>
    <row r="118" spans="1:12" ht="25.5" x14ac:dyDescent="0.2">
      <c r="A118" s="45" t="s">
        <v>625</v>
      </c>
      <c r="B118" s="34" t="s">
        <v>217</v>
      </c>
      <c r="C118" s="46">
        <v>34272981</v>
      </c>
      <c r="D118" s="43" t="str">
        <f t="shared" si="11"/>
        <v>N/A</v>
      </c>
      <c r="E118" s="46">
        <v>37108153</v>
      </c>
      <c r="F118" s="43" t="str">
        <f t="shared" si="12"/>
        <v>N/A</v>
      </c>
      <c r="G118" s="46">
        <v>41195283</v>
      </c>
      <c r="H118" s="43" t="str">
        <f t="shared" si="13"/>
        <v>N/A</v>
      </c>
      <c r="I118" s="12">
        <v>8.2720000000000002</v>
      </c>
      <c r="J118" s="12">
        <v>11.01</v>
      </c>
      <c r="K118" s="44" t="s">
        <v>732</v>
      </c>
      <c r="L118" s="9" t="str">
        <f t="shared" si="14"/>
        <v>Yes</v>
      </c>
    </row>
    <row r="119" spans="1:12" x14ac:dyDescent="0.2">
      <c r="A119" s="45" t="s">
        <v>626</v>
      </c>
      <c r="B119" s="34" t="s">
        <v>217</v>
      </c>
      <c r="C119" s="35">
        <v>50547</v>
      </c>
      <c r="D119" s="43" t="str">
        <f t="shared" si="11"/>
        <v>N/A</v>
      </c>
      <c r="E119" s="35">
        <v>51016</v>
      </c>
      <c r="F119" s="43" t="str">
        <f t="shared" si="12"/>
        <v>N/A</v>
      </c>
      <c r="G119" s="35">
        <v>56727</v>
      </c>
      <c r="H119" s="43" t="str">
        <f t="shared" si="13"/>
        <v>N/A</v>
      </c>
      <c r="I119" s="12">
        <v>0.92779999999999996</v>
      </c>
      <c r="J119" s="12">
        <v>11.19</v>
      </c>
      <c r="K119" s="44" t="s">
        <v>732</v>
      </c>
      <c r="L119" s="9" t="str">
        <f t="shared" si="14"/>
        <v>Yes</v>
      </c>
    </row>
    <row r="120" spans="1:12" ht="25.5" x14ac:dyDescent="0.2">
      <c r="A120" s="45" t="s">
        <v>1455</v>
      </c>
      <c r="B120" s="34" t="s">
        <v>217</v>
      </c>
      <c r="C120" s="46">
        <v>678.04184224999995</v>
      </c>
      <c r="D120" s="43" t="str">
        <f t="shared" si="11"/>
        <v>N/A</v>
      </c>
      <c r="E120" s="46">
        <v>727.38264465999998</v>
      </c>
      <c r="F120" s="43" t="str">
        <f t="shared" si="12"/>
        <v>N/A</v>
      </c>
      <c r="G120" s="46">
        <v>726.20239040000001</v>
      </c>
      <c r="H120" s="43" t="str">
        <f t="shared" si="13"/>
        <v>N/A</v>
      </c>
      <c r="I120" s="12">
        <v>7.2770000000000001</v>
      </c>
      <c r="J120" s="12">
        <v>-0.16200000000000001</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2118381</v>
      </c>
      <c r="D124" s="43" t="str">
        <f t="shared" si="11"/>
        <v>N/A</v>
      </c>
      <c r="E124" s="46">
        <v>1963524</v>
      </c>
      <c r="F124" s="43" t="str">
        <f t="shared" si="12"/>
        <v>N/A</v>
      </c>
      <c r="G124" s="46">
        <v>1719047</v>
      </c>
      <c r="H124" s="43" t="str">
        <f t="shared" si="13"/>
        <v>N/A</v>
      </c>
      <c r="I124" s="12">
        <v>-7.31</v>
      </c>
      <c r="J124" s="12">
        <v>-12.5</v>
      </c>
      <c r="K124" s="44" t="s">
        <v>732</v>
      </c>
      <c r="L124" s="9" t="str">
        <f t="shared" si="14"/>
        <v>Yes</v>
      </c>
    </row>
    <row r="125" spans="1:12" ht="25.5" x14ac:dyDescent="0.2">
      <c r="A125" s="45" t="s">
        <v>630</v>
      </c>
      <c r="B125" s="34" t="s">
        <v>217</v>
      </c>
      <c r="C125" s="35">
        <v>4024</v>
      </c>
      <c r="D125" s="43" t="str">
        <f t="shared" si="11"/>
        <v>N/A</v>
      </c>
      <c r="E125" s="35">
        <v>3709</v>
      </c>
      <c r="F125" s="43" t="str">
        <f t="shared" si="12"/>
        <v>N/A</v>
      </c>
      <c r="G125" s="35">
        <v>2144</v>
      </c>
      <c r="H125" s="43" t="str">
        <f t="shared" si="13"/>
        <v>N/A</v>
      </c>
      <c r="I125" s="12">
        <v>-7.83</v>
      </c>
      <c r="J125" s="12">
        <v>-42.2</v>
      </c>
      <c r="K125" s="44" t="s">
        <v>732</v>
      </c>
      <c r="L125" s="9" t="str">
        <f t="shared" si="14"/>
        <v>No</v>
      </c>
    </row>
    <row r="126" spans="1:12" ht="25.5" x14ac:dyDescent="0.2">
      <c r="A126" s="45" t="s">
        <v>1457</v>
      </c>
      <c r="B126" s="34" t="s">
        <v>217</v>
      </c>
      <c r="C126" s="46">
        <v>526.43663021999998</v>
      </c>
      <c r="D126" s="43" t="str">
        <f t="shared" si="11"/>
        <v>N/A</v>
      </c>
      <c r="E126" s="46">
        <v>529.39444593999997</v>
      </c>
      <c r="F126" s="43" t="str">
        <f t="shared" si="12"/>
        <v>N/A</v>
      </c>
      <c r="G126" s="46">
        <v>801.79430969999999</v>
      </c>
      <c r="H126" s="43" t="str">
        <f t="shared" si="13"/>
        <v>N/A</v>
      </c>
      <c r="I126" s="12">
        <v>0.56189999999999996</v>
      </c>
      <c r="J126" s="12">
        <v>51.45</v>
      </c>
      <c r="K126" s="44" t="s">
        <v>732</v>
      </c>
      <c r="L126" s="9" t="str">
        <f t="shared" si="14"/>
        <v>No</v>
      </c>
    </row>
    <row r="127" spans="1:12" ht="25.5" x14ac:dyDescent="0.2">
      <c r="A127" s="45" t="s">
        <v>631</v>
      </c>
      <c r="B127" s="34" t="s">
        <v>217</v>
      </c>
      <c r="C127" s="46">
        <v>431386</v>
      </c>
      <c r="D127" s="43" t="str">
        <f t="shared" si="11"/>
        <v>N/A</v>
      </c>
      <c r="E127" s="46">
        <v>366648</v>
      </c>
      <c r="F127" s="43" t="str">
        <f t="shared" si="12"/>
        <v>N/A</v>
      </c>
      <c r="G127" s="46">
        <v>360142</v>
      </c>
      <c r="H127" s="43" t="str">
        <f t="shared" si="13"/>
        <v>N/A</v>
      </c>
      <c r="I127" s="12">
        <v>-15</v>
      </c>
      <c r="J127" s="12">
        <v>-1.77</v>
      </c>
      <c r="K127" s="44" t="s">
        <v>732</v>
      </c>
      <c r="L127" s="9" t="str">
        <f t="shared" si="14"/>
        <v>Yes</v>
      </c>
    </row>
    <row r="128" spans="1:12" x14ac:dyDescent="0.2">
      <c r="A128" s="45" t="s">
        <v>632</v>
      </c>
      <c r="B128" s="34" t="s">
        <v>217</v>
      </c>
      <c r="C128" s="35">
        <v>716</v>
      </c>
      <c r="D128" s="43" t="str">
        <f t="shared" si="11"/>
        <v>N/A</v>
      </c>
      <c r="E128" s="35">
        <v>602</v>
      </c>
      <c r="F128" s="43" t="str">
        <f t="shared" si="12"/>
        <v>N/A</v>
      </c>
      <c r="G128" s="35">
        <v>528</v>
      </c>
      <c r="H128" s="43" t="str">
        <f t="shared" si="13"/>
        <v>N/A</v>
      </c>
      <c r="I128" s="12">
        <v>-15.9</v>
      </c>
      <c r="J128" s="12">
        <v>-12.3</v>
      </c>
      <c r="K128" s="44" t="s">
        <v>732</v>
      </c>
      <c r="L128" s="9" t="str">
        <f t="shared" si="14"/>
        <v>Yes</v>
      </c>
    </row>
    <row r="129" spans="1:12" ht="25.5" x14ac:dyDescent="0.2">
      <c r="A129" s="45" t="s">
        <v>1458</v>
      </c>
      <c r="B129" s="34" t="s">
        <v>217</v>
      </c>
      <c r="C129" s="46">
        <v>602.49441340999999</v>
      </c>
      <c r="D129" s="43" t="str">
        <f t="shared" si="11"/>
        <v>N/A</v>
      </c>
      <c r="E129" s="46">
        <v>609.04983388999995</v>
      </c>
      <c r="F129" s="43" t="str">
        <f t="shared" si="12"/>
        <v>N/A</v>
      </c>
      <c r="G129" s="46">
        <v>682.08712120999996</v>
      </c>
      <c r="H129" s="43" t="str">
        <f t="shared" si="13"/>
        <v>N/A</v>
      </c>
      <c r="I129" s="12">
        <v>1.0880000000000001</v>
      </c>
      <c r="J129" s="12">
        <v>11.99</v>
      </c>
      <c r="K129" s="44" t="s">
        <v>732</v>
      </c>
      <c r="L129" s="9" t="str">
        <f t="shared" si="14"/>
        <v>Yes</v>
      </c>
    </row>
    <row r="130" spans="1:12" ht="25.5" x14ac:dyDescent="0.2">
      <c r="A130" s="45" t="s">
        <v>633</v>
      </c>
      <c r="B130" s="34" t="s">
        <v>217</v>
      </c>
      <c r="C130" s="46">
        <v>2400537</v>
      </c>
      <c r="D130" s="43" t="str">
        <f t="shared" si="11"/>
        <v>N/A</v>
      </c>
      <c r="E130" s="46">
        <v>4026945</v>
      </c>
      <c r="F130" s="43" t="str">
        <f t="shared" si="12"/>
        <v>N/A</v>
      </c>
      <c r="G130" s="46">
        <v>3468719</v>
      </c>
      <c r="H130" s="43" t="str">
        <f t="shared" si="13"/>
        <v>N/A</v>
      </c>
      <c r="I130" s="12">
        <v>67.75</v>
      </c>
      <c r="J130" s="12">
        <v>-13.9</v>
      </c>
      <c r="K130" s="44" t="s">
        <v>732</v>
      </c>
      <c r="L130" s="9" t="str">
        <f t="shared" si="14"/>
        <v>Yes</v>
      </c>
    </row>
    <row r="131" spans="1:12" x14ac:dyDescent="0.2">
      <c r="A131" s="45" t="s">
        <v>634</v>
      </c>
      <c r="B131" s="34" t="s">
        <v>217</v>
      </c>
      <c r="C131" s="35">
        <v>7742</v>
      </c>
      <c r="D131" s="43" t="str">
        <f t="shared" si="11"/>
        <v>N/A</v>
      </c>
      <c r="E131" s="35">
        <v>10692</v>
      </c>
      <c r="F131" s="43" t="str">
        <f t="shared" si="12"/>
        <v>N/A</v>
      </c>
      <c r="G131" s="35">
        <v>12890</v>
      </c>
      <c r="H131" s="43" t="str">
        <f t="shared" si="13"/>
        <v>N/A</v>
      </c>
      <c r="I131" s="12">
        <v>38.1</v>
      </c>
      <c r="J131" s="12">
        <v>20.56</v>
      </c>
      <c r="K131" s="44" t="s">
        <v>732</v>
      </c>
      <c r="L131" s="9" t="str">
        <f t="shared" si="14"/>
        <v>Yes</v>
      </c>
    </row>
    <row r="132" spans="1:12" ht="25.5" x14ac:dyDescent="0.2">
      <c r="A132" s="45" t="s">
        <v>1459</v>
      </c>
      <c r="B132" s="34" t="s">
        <v>217</v>
      </c>
      <c r="C132" s="46">
        <v>310.06677860999997</v>
      </c>
      <c r="D132" s="43" t="str">
        <f t="shared" si="11"/>
        <v>N/A</v>
      </c>
      <c r="E132" s="46">
        <v>376.63159371</v>
      </c>
      <c r="F132" s="43" t="str">
        <f t="shared" si="12"/>
        <v>N/A</v>
      </c>
      <c r="G132" s="46">
        <v>269.10155158999999</v>
      </c>
      <c r="H132" s="43" t="str">
        <f t="shared" si="13"/>
        <v>N/A</v>
      </c>
      <c r="I132" s="12">
        <v>21.47</v>
      </c>
      <c r="J132" s="12">
        <v>-28.6</v>
      </c>
      <c r="K132" s="44" t="s">
        <v>732</v>
      </c>
      <c r="L132" s="9" t="str">
        <f t="shared" si="14"/>
        <v>Yes</v>
      </c>
    </row>
    <row r="133" spans="1:12" ht="25.5" x14ac:dyDescent="0.2">
      <c r="A133" s="45" t="s">
        <v>635</v>
      </c>
      <c r="B133" s="34" t="s">
        <v>217</v>
      </c>
      <c r="C133" s="46">
        <v>58236775</v>
      </c>
      <c r="D133" s="43" t="str">
        <f t="shared" si="11"/>
        <v>N/A</v>
      </c>
      <c r="E133" s="46">
        <v>59631650</v>
      </c>
      <c r="F133" s="43" t="str">
        <f t="shared" si="12"/>
        <v>N/A</v>
      </c>
      <c r="G133" s="46">
        <v>60363200</v>
      </c>
      <c r="H133" s="43" t="str">
        <f t="shared" si="13"/>
        <v>N/A</v>
      </c>
      <c r="I133" s="12">
        <v>2.395</v>
      </c>
      <c r="J133" s="12">
        <v>1.2270000000000001</v>
      </c>
      <c r="K133" s="44" t="s">
        <v>732</v>
      </c>
      <c r="L133" s="9" t="str">
        <f t="shared" si="14"/>
        <v>Yes</v>
      </c>
    </row>
    <row r="134" spans="1:12" x14ac:dyDescent="0.2">
      <c r="A134" s="45" t="s">
        <v>636</v>
      </c>
      <c r="B134" s="34" t="s">
        <v>217</v>
      </c>
      <c r="C134" s="35">
        <v>5229</v>
      </c>
      <c r="D134" s="43" t="str">
        <f t="shared" si="11"/>
        <v>N/A</v>
      </c>
      <c r="E134" s="35">
        <v>5298</v>
      </c>
      <c r="F134" s="43" t="str">
        <f t="shared" si="12"/>
        <v>N/A</v>
      </c>
      <c r="G134" s="35">
        <v>5704</v>
      </c>
      <c r="H134" s="43" t="str">
        <f t="shared" si="13"/>
        <v>N/A</v>
      </c>
      <c r="I134" s="12">
        <v>1.32</v>
      </c>
      <c r="J134" s="12">
        <v>7.6630000000000003</v>
      </c>
      <c r="K134" s="44" t="s">
        <v>732</v>
      </c>
      <c r="L134" s="9" t="str">
        <f t="shared" si="14"/>
        <v>Yes</v>
      </c>
    </row>
    <row r="135" spans="1:12" x14ac:dyDescent="0.2">
      <c r="A135" s="45" t="s">
        <v>1460</v>
      </c>
      <c r="B135" s="34" t="s">
        <v>217</v>
      </c>
      <c r="C135" s="46">
        <v>11137.268120000001</v>
      </c>
      <c r="D135" s="43" t="str">
        <f t="shared" si="11"/>
        <v>N/A</v>
      </c>
      <c r="E135" s="46">
        <v>11255.502076000001</v>
      </c>
      <c r="F135" s="43" t="str">
        <f t="shared" si="12"/>
        <v>N/A</v>
      </c>
      <c r="G135" s="46">
        <v>10582.608695999999</v>
      </c>
      <c r="H135" s="43" t="str">
        <f t="shared" si="13"/>
        <v>N/A</v>
      </c>
      <c r="I135" s="12">
        <v>1.0620000000000001</v>
      </c>
      <c r="J135" s="12">
        <v>-5.98</v>
      </c>
      <c r="K135" s="44" t="s">
        <v>732</v>
      </c>
      <c r="L135" s="9" t="str">
        <f t="shared" si="14"/>
        <v>Yes</v>
      </c>
    </row>
    <row r="136" spans="1:12" ht="25.5" x14ac:dyDescent="0.2">
      <c r="A136" s="45" t="s">
        <v>637</v>
      </c>
      <c r="B136" s="34" t="s">
        <v>217</v>
      </c>
      <c r="C136" s="46">
        <v>79420</v>
      </c>
      <c r="D136" s="43" t="str">
        <f t="shared" si="11"/>
        <v>N/A</v>
      </c>
      <c r="E136" s="46">
        <v>61641</v>
      </c>
      <c r="F136" s="43" t="str">
        <f t="shared" si="12"/>
        <v>N/A</v>
      </c>
      <c r="G136" s="46">
        <v>81114</v>
      </c>
      <c r="H136" s="43" t="str">
        <f t="shared" si="13"/>
        <v>N/A</v>
      </c>
      <c r="I136" s="12">
        <v>-22.4</v>
      </c>
      <c r="J136" s="12">
        <v>31.59</v>
      </c>
      <c r="K136" s="44" t="s">
        <v>732</v>
      </c>
      <c r="L136" s="9" t="str">
        <f>IF(J136="Div by 0", "N/A", IF(OR(J136="N/A",K136="N/A"),"N/A", IF(J136&gt;VALUE(MID(K136,1,2)), "No", IF(J136&lt;-1*VALUE(MID(K136,1,2)), "No", "Yes"))))</f>
        <v>No</v>
      </c>
    </row>
    <row r="137" spans="1:12" x14ac:dyDescent="0.2">
      <c r="A137" s="45" t="s">
        <v>638</v>
      </c>
      <c r="B137" s="34" t="s">
        <v>217</v>
      </c>
      <c r="C137" s="35">
        <v>970</v>
      </c>
      <c r="D137" s="43" t="str">
        <f t="shared" si="11"/>
        <v>N/A</v>
      </c>
      <c r="E137" s="35">
        <v>615</v>
      </c>
      <c r="F137" s="43" t="str">
        <f t="shared" si="12"/>
        <v>N/A</v>
      </c>
      <c r="G137" s="35">
        <v>778</v>
      </c>
      <c r="H137" s="43" t="str">
        <f t="shared" si="13"/>
        <v>N/A</v>
      </c>
      <c r="I137" s="12">
        <v>-36.6</v>
      </c>
      <c r="J137" s="12">
        <v>26.5</v>
      </c>
      <c r="K137" s="44" t="s">
        <v>732</v>
      </c>
      <c r="L137" s="9" t="str">
        <f t="shared" ref="L137:L141" si="15">IF(J137="Div by 0", "N/A", IF(OR(J137="N/A",K137="N/A"),"N/A", IF(J137&gt;VALUE(MID(K137,1,2)), "No", IF(J137&lt;-1*VALUE(MID(K137,1,2)), "No", "Yes"))))</f>
        <v>Yes</v>
      </c>
    </row>
    <row r="138" spans="1:12" ht="25.5" x14ac:dyDescent="0.2">
      <c r="A138" s="45" t="s">
        <v>1461</v>
      </c>
      <c r="B138" s="34" t="s">
        <v>217</v>
      </c>
      <c r="C138" s="46">
        <v>81.87628866</v>
      </c>
      <c r="D138" s="43" t="str">
        <f t="shared" si="11"/>
        <v>N/A</v>
      </c>
      <c r="E138" s="46">
        <v>100.22926828999999</v>
      </c>
      <c r="F138" s="43" t="str">
        <f t="shared" si="12"/>
        <v>N/A</v>
      </c>
      <c r="G138" s="46">
        <v>104.2596401</v>
      </c>
      <c r="H138" s="43" t="str">
        <f t="shared" si="13"/>
        <v>N/A</v>
      </c>
      <c r="I138" s="12">
        <v>22.42</v>
      </c>
      <c r="J138" s="12">
        <v>4.0209999999999999</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89742261</v>
      </c>
      <c r="D142" s="43" t="str">
        <f t="shared" si="11"/>
        <v>N/A</v>
      </c>
      <c r="E142" s="46">
        <v>141983522</v>
      </c>
      <c r="F142" s="43" t="str">
        <f t="shared" si="12"/>
        <v>N/A</v>
      </c>
      <c r="G142" s="46">
        <v>132835470</v>
      </c>
      <c r="H142" s="43" t="str">
        <f t="shared" si="13"/>
        <v>N/A</v>
      </c>
      <c r="I142" s="12">
        <v>58.21</v>
      </c>
      <c r="J142" s="12">
        <v>-6.44</v>
      </c>
      <c r="K142" s="44" t="s">
        <v>732</v>
      </c>
      <c r="L142" s="9" t="str">
        <f t="shared" ref="L142:L153" si="16">IF(J142="Div by 0", "N/A", IF(K142="N/A","N/A", IF(J142&gt;VALUE(MID(K142,1,2)), "No", IF(J142&lt;-1*VALUE(MID(K142,1,2)), "No", "Yes"))))</f>
        <v>Yes</v>
      </c>
    </row>
    <row r="143" spans="1:12" ht="25.5" x14ac:dyDescent="0.2">
      <c r="A143" s="45" t="s">
        <v>642</v>
      </c>
      <c r="B143" s="34" t="s">
        <v>217</v>
      </c>
      <c r="C143" s="35">
        <v>110618</v>
      </c>
      <c r="D143" s="43" t="str">
        <f t="shared" si="11"/>
        <v>N/A</v>
      </c>
      <c r="E143" s="35">
        <v>100617</v>
      </c>
      <c r="F143" s="43" t="str">
        <f t="shared" si="12"/>
        <v>N/A</v>
      </c>
      <c r="G143" s="35">
        <v>108712</v>
      </c>
      <c r="H143" s="43" t="str">
        <f t="shared" si="13"/>
        <v>N/A</v>
      </c>
      <c r="I143" s="12">
        <v>-9.0399999999999991</v>
      </c>
      <c r="J143" s="12">
        <v>8.0449999999999999</v>
      </c>
      <c r="K143" s="44" t="s">
        <v>732</v>
      </c>
      <c r="L143" s="9" t="str">
        <f t="shared" si="16"/>
        <v>Yes</v>
      </c>
    </row>
    <row r="144" spans="1:12" ht="25.5" x14ac:dyDescent="0.2">
      <c r="A144" s="45" t="s">
        <v>1463</v>
      </c>
      <c r="B144" s="34" t="s">
        <v>217</v>
      </c>
      <c r="C144" s="46">
        <v>811.28081325000005</v>
      </c>
      <c r="D144" s="43" t="str">
        <f t="shared" si="11"/>
        <v>N/A</v>
      </c>
      <c r="E144" s="46">
        <v>1411.1285568000001</v>
      </c>
      <c r="F144" s="43" t="str">
        <f t="shared" si="12"/>
        <v>N/A</v>
      </c>
      <c r="G144" s="46">
        <v>1221.9025498999999</v>
      </c>
      <c r="H144" s="43" t="str">
        <f t="shared" si="13"/>
        <v>N/A</v>
      </c>
      <c r="I144" s="12">
        <v>73.94</v>
      </c>
      <c r="J144" s="12">
        <v>-13.4</v>
      </c>
      <c r="K144" s="44" t="s">
        <v>732</v>
      </c>
      <c r="L144" s="9" t="str">
        <f t="shared" si="16"/>
        <v>Yes</v>
      </c>
    </row>
    <row r="145" spans="1:12" ht="25.5" x14ac:dyDescent="0.2">
      <c r="A145" s="45" t="s">
        <v>643</v>
      </c>
      <c r="B145" s="34" t="s">
        <v>217</v>
      </c>
      <c r="C145" s="46">
        <v>423468620</v>
      </c>
      <c r="D145" s="43" t="str">
        <f t="shared" ref="D145:D153" si="17">IF($B145="N/A","N/A",IF(C145&gt;10,"No",IF(C145&lt;-10,"No","Yes")))</f>
        <v>N/A</v>
      </c>
      <c r="E145" s="46">
        <v>442167035</v>
      </c>
      <c r="F145" s="43" t="str">
        <f t="shared" ref="F145:F153" si="18">IF($B145="N/A","N/A",IF(E145&gt;10,"No",IF(E145&lt;-10,"No","Yes")))</f>
        <v>N/A</v>
      </c>
      <c r="G145" s="46">
        <v>407143830</v>
      </c>
      <c r="H145" s="43" t="str">
        <f t="shared" ref="H145:H153" si="19">IF($B145="N/A","N/A",IF(G145&gt;10,"No",IF(G145&lt;-10,"No","Yes")))</f>
        <v>N/A</v>
      </c>
      <c r="I145" s="12">
        <v>4.4160000000000004</v>
      </c>
      <c r="J145" s="12">
        <v>-7.92</v>
      </c>
      <c r="K145" s="44" t="s">
        <v>732</v>
      </c>
      <c r="L145" s="9" t="str">
        <f t="shared" si="16"/>
        <v>Yes</v>
      </c>
    </row>
    <row r="146" spans="1:12" x14ac:dyDescent="0.2">
      <c r="A146" s="45" t="s">
        <v>644</v>
      </c>
      <c r="B146" s="34" t="s">
        <v>217</v>
      </c>
      <c r="C146" s="35">
        <v>6594</v>
      </c>
      <c r="D146" s="43" t="str">
        <f t="shared" si="17"/>
        <v>N/A</v>
      </c>
      <c r="E146" s="35">
        <v>6666</v>
      </c>
      <c r="F146" s="43" t="str">
        <f t="shared" si="18"/>
        <v>N/A</v>
      </c>
      <c r="G146" s="35">
        <v>6990</v>
      </c>
      <c r="H146" s="43" t="str">
        <f t="shared" si="19"/>
        <v>N/A</v>
      </c>
      <c r="I146" s="12">
        <v>1.0920000000000001</v>
      </c>
      <c r="J146" s="12">
        <v>4.8600000000000003</v>
      </c>
      <c r="K146" s="44" t="s">
        <v>732</v>
      </c>
      <c r="L146" s="9" t="str">
        <f t="shared" si="16"/>
        <v>Yes</v>
      </c>
    </row>
    <row r="147" spans="1:12" ht="25.5" x14ac:dyDescent="0.2">
      <c r="A147" s="45" t="s">
        <v>1464</v>
      </c>
      <c r="B147" s="34" t="s">
        <v>217</v>
      </c>
      <c r="C147" s="46">
        <v>64220.294206999999</v>
      </c>
      <c r="D147" s="43" t="str">
        <f t="shared" si="17"/>
        <v>N/A</v>
      </c>
      <c r="E147" s="46">
        <v>66331.688418999998</v>
      </c>
      <c r="F147" s="43" t="str">
        <f t="shared" si="18"/>
        <v>N/A</v>
      </c>
      <c r="G147" s="46">
        <v>58246.613733999999</v>
      </c>
      <c r="H147" s="43" t="str">
        <f t="shared" si="19"/>
        <v>N/A</v>
      </c>
      <c r="I147" s="12">
        <v>3.2879999999999998</v>
      </c>
      <c r="J147" s="12">
        <v>-12.2</v>
      </c>
      <c r="K147" s="44" t="s">
        <v>732</v>
      </c>
      <c r="L147" s="9" t="str">
        <f t="shared" si="16"/>
        <v>Yes</v>
      </c>
    </row>
    <row r="148" spans="1:12" ht="25.5" x14ac:dyDescent="0.2">
      <c r="A148" s="45" t="s">
        <v>645</v>
      </c>
      <c r="B148" s="34" t="s">
        <v>217</v>
      </c>
      <c r="C148" s="46">
        <v>155462069</v>
      </c>
      <c r="D148" s="43" t="str">
        <f t="shared" si="17"/>
        <v>N/A</v>
      </c>
      <c r="E148" s="46">
        <v>158596263</v>
      </c>
      <c r="F148" s="43" t="str">
        <f t="shared" si="18"/>
        <v>N/A</v>
      </c>
      <c r="G148" s="46">
        <v>115234764</v>
      </c>
      <c r="H148" s="43" t="str">
        <f t="shared" si="19"/>
        <v>N/A</v>
      </c>
      <c r="I148" s="12">
        <v>2.016</v>
      </c>
      <c r="J148" s="12">
        <v>-27.3</v>
      </c>
      <c r="K148" s="44" t="s">
        <v>732</v>
      </c>
      <c r="L148" s="9" t="str">
        <f t="shared" si="16"/>
        <v>Yes</v>
      </c>
    </row>
    <row r="149" spans="1:12" x14ac:dyDescent="0.2">
      <c r="A149" s="45" t="s">
        <v>646</v>
      </c>
      <c r="B149" s="34" t="s">
        <v>217</v>
      </c>
      <c r="C149" s="35">
        <v>50871</v>
      </c>
      <c r="D149" s="43" t="str">
        <f t="shared" si="17"/>
        <v>N/A</v>
      </c>
      <c r="E149" s="35">
        <v>52070</v>
      </c>
      <c r="F149" s="43" t="str">
        <f t="shared" si="18"/>
        <v>N/A</v>
      </c>
      <c r="G149" s="35">
        <v>47539</v>
      </c>
      <c r="H149" s="43" t="str">
        <f t="shared" si="19"/>
        <v>N/A</v>
      </c>
      <c r="I149" s="12">
        <v>2.3570000000000002</v>
      </c>
      <c r="J149" s="12">
        <v>-8.6999999999999993</v>
      </c>
      <c r="K149" s="44" t="s">
        <v>732</v>
      </c>
      <c r="L149" s="9" t="str">
        <f t="shared" si="16"/>
        <v>Yes</v>
      </c>
    </row>
    <row r="150" spans="1:12" ht="25.5" x14ac:dyDescent="0.2">
      <c r="A150" s="45" t="s">
        <v>1465</v>
      </c>
      <c r="B150" s="34" t="s">
        <v>217</v>
      </c>
      <c r="C150" s="46">
        <v>3056.0057597</v>
      </c>
      <c r="D150" s="43" t="str">
        <f t="shared" si="17"/>
        <v>N/A</v>
      </c>
      <c r="E150" s="46">
        <v>3045.8279815999999</v>
      </c>
      <c r="F150" s="43" t="str">
        <f t="shared" si="18"/>
        <v>N/A</v>
      </c>
      <c r="G150" s="46">
        <v>2424.0047961</v>
      </c>
      <c r="H150" s="43" t="str">
        <f t="shared" si="19"/>
        <v>N/A</v>
      </c>
      <c r="I150" s="12">
        <v>-0.33300000000000002</v>
      </c>
      <c r="J150" s="12">
        <v>-20.399999999999999</v>
      </c>
      <c r="K150" s="44" t="s">
        <v>732</v>
      </c>
      <c r="L150" s="9" t="str">
        <f t="shared" si="16"/>
        <v>Yes</v>
      </c>
    </row>
    <row r="151" spans="1:12" ht="25.5" x14ac:dyDescent="0.2">
      <c r="A151" s="45" t="s">
        <v>647</v>
      </c>
      <c r="B151" s="34" t="s">
        <v>217</v>
      </c>
      <c r="C151" s="46">
        <v>3242717</v>
      </c>
      <c r="D151" s="43" t="str">
        <f t="shared" si="17"/>
        <v>N/A</v>
      </c>
      <c r="E151" s="46">
        <v>34636287</v>
      </c>
      <c r="F151" s="43" t="str">
        <f t="shared" si="18"/>
        <v>N/A</v>
      </c>
      <c r="G151" s="46">
        <v>29536520</v>
      </c>
      <c r="H151" s="43" t="str">
        <f t="shared" si="19"/>
        <v>N/A</v>
      </c>
      <c r="I151" s="12">
        <v>968.1</v>
      </c>
      <c r="J151" s="12">
        <v>-14.7</v>
      </c>
      <c r="K151" s="44" t="s">
        <v>732</v>
      </c>
      <c r="L151" s="9" t="str">
        <f t="shared" si="16"/>
        <v>Yes</v>
      </c>
    </row>
    <row r="152" spans="1:12" x14ac:dyDescent="0.2">
      <c r="A152" s="45" t="s">
        <v>648</v>
      </c>
      <c r="B152" s="34" t="s">
        <v>217</v>
      </c>
      <c r="C152" s="35">
        <v>459</v>
      </c>
      <c r="D152" s="43" t="str">
        <f t="shared" si="17"/>
        <v>N/A</v>
      </c>
      <c r="E152" s="35">
        <v>7537</v>
      </c>
      <c r="F152" s="43" t="str">
        <f t="shared" si="18"/>
        <v>N/A</v>
      </c>
      <c r="G152" s="35">
        <v>7060</v>
      </c>
      <c r="H152" s="43" t="str">
        <f t="shared" si="19"/>
        <v>N/A</v>
      </c>
      <c r="I152" s="12">
        <v>1542</v>
      </c>
      <c r="J152" s="12">
        <v>-6.33</v>
      </c>
      <c r="K152" s="44" t="s">
        <v>732</v>
      </c>
      <c r="L152" s="9" t="str">
        <f t="shared" si="16"/>
        <v>Yes</v>
      </c>
    </row>
    <row r="153" spans="1:12" ht="25.5" x14ac:dyDescent="0.2">
      <c r="A153" s="45" t="s">
        <v>1466</v>
      </c>
      <c r="B153" s="34" t="s">
        <v>217</v>
      </c>
      <c r="C153" s="46">
        <v>7064.7429193999997</v>
      </c>
      <c r="D153" s="43" t="str">
        <f t="shared" si="17"/>
        <v>N/A</v>
      </c>
      <c r="E153" s="46">
        <v>4595.5004644000001</v>
      </c>
      <c r="F153" s="43" t="str">
        <f t="shared" si="18"/>
        <v>N/A</v>
      </c>
      <c r="G153" s="46">
        <v>4183.6430595000002</v>
      </c>
      <c r="H153" s="43" t="str">
        <f t="shared" si="19"/>
        <v>N/A</v>
      </c>
      <c r="I153" s="12">
        <v>-35</v>
      </c>
      <c r="J153" s="12">
        <v>-8.9600000000000009</v>
      </c>
      <c r="K153" s="44" t="s">
        <v>732</v>
      </c>
      <c r="L153" s="9" t="str">
        <f t="shared" si="16"/>
        <v>Yes</v>
      </c>
    </row>
    <row r="154" spans="1:12" x14ac:dyDescent="0.2">
      <c r="A154" s="45" t="s">
        <v>1532</v>
      </c>
      <c r="B154" s="34" t="s">
        <v>217</v>
      </c>
      <c r="C154" s="46">
        <v>1048.9346416999999</v>
      </c>
      <c r="D154" s="43" t="str">
        <f t="shared" ref="D154:D173" si="20">IF($B154="N/A","N/A",IF(C154&gt;10,"No",IF(C154&lt;-10,"No","Yes")))</f>
        <v>N/A</v>
      </c>
      <c r="E154" s="46">
        <v>1148.2191106</v>
      </c>
      <c r="F154" s="43" t="str">
        <f t="shared" ref="F154:F173" si="21">IF($B154="N/A","N/A",IF(E154&gt;10,"No",IF(E154&lt;-10,"No","Yes")))</f>
        <v>N/A</v>
      </c>
      <c r="G154" s="46">
        <v>1191.4773147000001</v>
      </c>
      <c r="H154" s="43" t="str">
        <f t="shared" ref="H154:H173" si="22">IF($B154="N/A","N/A",IF(G154&gt;10,"No",IF(G154&lt;-10,"No","Yes")))</f>
        <v>N/A</v>
      </c>
      <c r="I154" s="12">
        <v>9.4649999999999999</v>
      </c>
      <c r="J154" s="12">
        <v>3.7669999999999999</v>
      </c>
      <c r="K154" s="44" t="s">
        <v>732</v>
      </c>
      <c r="L154" s="9" t="str">
        <f t="shared" ref="L154:L173" si="23">IF(J154="Div by 0", "N/A", IF(K154="N/A","N/A", IF(J154&gt;VALUE(MID(K154,1,2)), "No", IF(J154&lt;-1*VALUE(MID(K154,1,2)), "No", "Yes"))))</f>
        <v>Yes</v>
      </c>
    </row>
    <row r="155" spans="1:12" x14ac:dyDescent="0.2">
      <c r="A155" s="50" t="s">
        <v>1533</v>
      </c>
      <c r="B155" s="34" t="s">
        <v>217</v>
      </c>
      <c r="C155" s="46">
        <v>258.01073145999999</v>
      </c>
      <c r="D155" s="43" t="str">
        <f t="shared" si="20"/>
        <v>N/A</v>
      </c>
      <c r="E155" s="46">
        <v>237.29752565000001</v>
      </c>
      <c r="F155" s="43" t="str">
        <f t="shared" si="21"/>
        <v>N/A</v>
      </c>
      <c r="G155" s="46">
        <v>231.08353697000001</v>
      </c>
      <c r="H155" s="43" t="str">
        <f t="shared" si="22"/>
        <v>N/A</v>
      </c>
      <c r="I155" s="12">
        <v>-8.0299999999999994</v>
      </c>
      <c r="J155" s="12">
        <v>-2.62</v>
      </c>
      <c r="K155" s="44" t="s">
        <v>732</v>
      </c>
      <c r="L155" s="9" t="str">
        <f t="shared" si="23"/>
        <v>Yes</v>
      </c>
    </row>
    <row r="156" spans="1:12" ht="25.5" x14ac:dyDescent="0.2">
      <c r="A156" s="50" t="s">
        <v>1534</v>
      </c>
      <c r="B156" s="34" t="s">
        <v>217</v>
      </c>
      <c r="C156" s="46">
        <v>2150.3993169</v>
      </c>
      <c r="D156" s="43" t="str">
        <f t="shared" si="20"/>
        <v>N/A</v>
      </c>
      <c r="E156" s="46">
        <v>2203.8861566</v>
      </c>
      <c r="F156" s="43" t="str">
        <f t="shared" si="21"/>
        <v>N/A</v>
      </c>
      <c r="G156" s="46">
        <v>2254.2914452999999</v>
      </c>
      <c r="H156" s="43" t="str">
        <f t="shared" si="22"/>
        <v>N/A</v>
      </c>
      <c r="I156" s="12">
        <v>2.4870000000000001</v>
      </c>
      <c r="J156" s="12">
        <v>2.2869999999999999</v>
      </c>
      <c r="K156" s="44" t="s">
        <v>732</v>
      </c>
      <c r="L156" s="9" t="str">
        <f t="shared" si="23"/>
        <v>Yes</v>
      </c>
    </row>
    <row r="157" spans="1:12" x14ac:dyDescent="0.2">
      <c r="A157" s="50" t="s">
        <v>1535</v>
      </c>
      <c r="B157" s="34" t="s">
        <v>217</v>
      </c>
      <c r="C157" s="46">
        <v>263.57013340999998</v>
      </c>
      <c r="D157" s="43" t="str">
        <f t="shared" si="20"/>
        <v>N/A</v>
      </c>
      <c r="E157" s="46">
        <v>270.45739194999999</v>
      </c>
      <c r="F157" s="43" t="str">
        <f t="shared" si="21"/>
        <v>N/A</v>
      </c>
      <c r="G157" s="46">
        <v>263.31853345000002</v>
      </c>
      <c r="H157" s="43" t="str">
        <f t="shared" si="22"/>
        <v>N/A</v>
      </c>
      <c r="I157" s="12">
        <v>2.613</v>
      </c>
      <c r="J157" s="12">
        <v>-2.64</v>
      </c>
      <c r="K157" s="44" t="s">
        <v>732</v>
      </c>
      <c r="L157" s="9" t="str">
        <f t="shared" si="23"/>
        <v>Yes</v>
      </c>
    </row>
    <row r="158" spans="1:12" x14ac:dyDescent="0.2">
      <c r="A158" s="50" t="s">
        <v>1536</v>
      </c>
      <c r="B158" s="34" t="s">
        <v>217</v>
      </c>
      <c r="C158" s="46">
        <v>352.98216921</v>
      </c>
      <c r="D158" s="43" t="str">
        <f t="shared" si="20"/>
        <v>N/A</v>
      </c>
      <c r="E158" s="46">
        <v>527.17856425000002</v>
      </c>
      <c r="F158" s="43" t="str">
        <f t="shared" si="21"/>
        <v>N/A</v>
      </c>
      <c r="G158" s="46">
        <v>428.05153879</v>
      </c>
      <c r="H158" s="43" t="str">
        <f t="shared" si="22"/>
        <v>N/A</v>
      </c>
      <c r="I158" s="12">
        <v>49.35</v>
      </c>
      <c r="J158" s="12">
        <v>-18.8</v>
      </c>
      <c r="K158" s="44" t="s">
        <v>732</v>
      </c>
      <c r="L158" s="9" t="str">
        <f t="shared" si="23"/>
        <v>Yes</v>
      </c>
    </row>
    <row r="159" spans="1:12" x14ac:dyDescent="0.2">
      <c r="A159" s="45" t="s">
        <v>1537</v>
      </c>
      <c r="B159" s="34" t="s">
        <v>217</v>
      </c>
      <c r="C159" s="46">
        <v>4904.4174591999999</v>
      </c>
      <c r="D159" s="43" t="str">
        <f t="shared" si="20"/>
        <v>N/A</v>
      </c>
      <c r="E159" s="46">
        <v>5446.4241952000002</v>
      </c>
      <c r="F159" s="43" t="str">
        <f t="shared" si="21"/>
        <v>N/A</v>
      </c>
      <c r="G159" s="46">
        <v>5137.8739810999996</v>
      </c>
      <c r="H159" s="43" t="str">
        <f t="shared" si="22"/>
        <v>N/A</v>
      </c>
      <c r="I159" s="12">
        <v>11.05</v>
      </c>
      <c r="J159" s="12">
        <v>-5.67</v>
      </c>
      <c r="K159" s="44" t="s">
        <v>732</v>
      </c>
      <c r="L159" s="9" t="str">
        <f t="shared" si="23"/>
        <v>Yes</v>
      </c>
    </row>
    <row r="160" spans="1:12" x14ac:dyDescent="0.2">
      <c r="A160" s="50" t="s">
        <v>1538</v>
      </c>
      <c r="B160" s="34" t="s">
        <v>217</v>
      </c>
      <c r="C160" s="46">
        <v>13624.429756</v>
      </c>
      <c r="D160" s="43" t="str">
        <f t="shared" si="20"/>
        <v>N/A</v>
      </c>
      <c r="E160" s="46">
        <v>13689.811889000001</v>
      </c>
      <c r="F160" s="43" t="str">
        <f t="shared" si="21"/>
        <v>N/A</v>
      </c>
      <c r="G160" s="46">
        <v>13088.341719</v>
      </c>
      <c r="H160" s="43" t="str">
        <f t="shared" si="22"/>
        <v>N/A</v>
      </c>
      <c r="I160" s="12">
        <v>0.47989999999999999</v>
      </c>
      <c r="J160" s="12">
        <v>-4.3899999999999997</v>
      </c>
      <c r="K160" s="44" t="s">
        <v>732</v>
      </c>
      <c r="L160" s="9" t="str">
        <f t="shared" si="23"/>
        <v>Yes</v>
      </c>
    </row>
    <row r="161" spans="1:12" ht="25.5" x14ac:dyDescent="0.2">
      <c r="A161" s="50" t="s">
        <v>1539</v>
      </c>
      <c r="B161" s="34" t="s">
        <v>217</v>
      </c>
      <c r="C161" s="46">
        <v>3972.4410376000001</v>
      </c>
      <c r="D161" s="43" t="str">
        <f t="shared" si="20"/>
        <v>N/A</v>
      </c>
      <c r="E161" s="46">
        <v>4151.4273904000001</v>
      </c>
      <c r="F161" s="43" t="str">
        <f t="shared" si="21"/>
        <v>N/A</v>
      </c>
      <c r="G161" s="46">
        <v>3778.1268519</v>
      </c>
      <c r="H161" s="43" t="str">
        <f t="shared" si="22"/>
        <v>N/A</v>
      </c>
      <c r="I161" s="12">
        <v>4.5060000000000002</v>
      </c>
      <c r="J161" s="12">
        <v>-8.99</v>
      </c>
      <c r="K161" s="44" t="s">
        <v>732</v>
      </c>
      <c r="L161" s="9" t="str">
        <f t="shared" si="23"/>
        <v>Yes</v>
      </c>
    </row>
    <row r="162" spans="1:12" x14ac:dyDescent="0.2">
      <c r="A162" s="50" t="s">
        <v>1540</v>
      </c>
      <c r="B162" s="34" t="s">
        <v>217</v>
      </c>
      <c r="C162" s="46">
        <v>235.6560188</v>
      </c>
      <c r="D162" s="43" t="str">
        <f t="shared" si="20"/>
        <v>N/A</v>
      </c>
      <c r="E162" s="46">
        <v>264.43411005000002</v>
      </c>
      <c r="F162" s="43" t="str">
        <f t="shared" si="21"/>
        <v>N/A</v>
      </c>
      <c r="G162" s="46">
        <v>214.66952683</v>
      </c>
      <c r="H162" s="43" t="str">
        <f t="shared" si="22"/>
        <v>N/A</v>
      </c>
      <c r="I162" s="12">
        <v>12.21</v>
      </c>
      <c r="J162" s="12">
        <v>-18.8</v>
      </c>
      <c r="K162" s="44" t="s">
        <v>732</v>
      </c>
      <c r="L162" s="9" t="str">
        <f t="shared" si="23"/>
        <v>Yes</v>
      </c>
    </row>
    <row r="163" spans="1:12" x14ac:dyDescent="0.2">
      <c r="A163" s="50" t="s">
        <v>1541</v>
      </c>
      <c r="B163" s="34" t="s">
        <v>217</v>
      </c>
      <c r="C163" s="46">
        <v>0.58691003279999998</v>
      </c>
      <c r="D163" s="43" t="str">
        <f t="shared" si="20"/>
        <v>N/A</v>
      </c>
      <c r="E163" s="46">
        <v>3.2122260205000002</v>
      </c>
      <c r="F163" s="43" t="str">
        <f t="shared" si="21"/>
        <v>N/A</v>
      </c>
      <c r="G163" s="46">
        <v>0.91473590250000003</v>
      </c>
      <c r="H163" s="43" t="str">
        <f t="shared" si="22"/>
        <v>N/A</v>
      </c>
      <c r="I163" s="12">
        <v>447.3</v>
      </c>
      <c r="J163" s="12">
        <v>-71.5</v>
      </c>
      <c r="K163" s="44" t="s">
        <v>732</v>
      </c>
      <c r="L163" s="9" t="str">
        <f t="shared" si="23"/>
        <v>No</v>
      </c>
    </row>
    <row r="164" spans="1:12" x14ac:dyDescent="0.2">
      <c r="A164" s="45" t="s">
        <v>1542</v>
      </c>
      <c r="B164" s="34" t="s">
        <v>217</v>
      </c>
      <c r="C164" s="46">
        <v>983.77313823999998</v>
      </c>
      <c r="D164" s="43" t="str">
        <f t="shared" si="20"/>
        <v>N/A</v>
      </c>
      <c r="E164" s="46">
        <v>1102.8081523000001</v>
      </c>
      <c r="F164" s="43" t="str">
        <f t="shared" si="21"/>
        <v>N/A</v>
      </c>
      <c r="G164" s="46">
        <v>1105.1907074999999</v>
      </c>
      <c r="H164" s="43" t="str">
        <f t="shared" si="22"/>
        <v>N/A</v>
      </c>
      <c r="I164" s="12">
        <v>12.1</v>
      </c>
      <c r="J164" s="12">
        <v>0.216</v>
      </c>
      <c r="K164" s="44" t="s">
        <v>732</v>
      </c>
      <c r="L164" s="9" t="str">
        <f t="shared" si="23"/>
        <v>Yes</v>
      </c>
    </row>
    <row r="165" spans="1:12" x14ac:dyDescent="0.2">
      <c r="A165" s="50" t="s">
        <v>1543</v>
      </c>
      <c r="B165" s="34" t="s">
        <v>217</v>
      </c>
      <c r="C165" s="46">
        <v>125.51969192</v>
      </c>
      <c r="D165" s="43" t="str">
        <f t="shared" si="20"/>
        <v>N/A</v>
      </c>
      <c r="E165" s="46">
        <v>154.73599879</v>
      </c>
      <c r="F165" s="43" t="str">
        <f t="shared" si="21"/>
        <v>N/A</v>
      </c>
      <c r="G165" s="46">
        <v>144.72485345000001</v>
      </c>
      <c r="H165" s="43" t="str">
        <f t="shared" si="22"/>
        <v>N/A</v>
      </c>
      <c r="I165" s="12">
        <v>23.28</v>
      </c>
      <c r="J165" s="12">
        <v>-6.47</v>
      </c>
      <c r="K165" s="44" t="s">
        <v>732</v>
      </c>
      <c r="L165" s="9" t="str">
        <f t="shared" si="23"/>
        <v>Yes</v>
      </c>
    </row>
    <row r="166" spans="1:12" x14ac:dyDescent="0.2">
      <c r="A166" s="50" t="s">
        <v>1544</v>
      </c>
      <c r="B166" s="34" t="s">
        <v>217</v>
      </c>
      <c r="C166" s="46">
        <v>2091.1960224999998</v>
      </c>
      <c r="D166" s="43" t="str">
        <f t="shared" si="20"/>
        <v>N/A</v>
      </c>
      <c r="E166" s="46">
        <v>2138.3988638000001</v>
      </c>
      <c r="F166" s="43" t="str">
        <f t="shared" si="21"/>
        <v>N/A</v>
      </c>
      <c r="G166" s="46">
        <v>2078.8918156999998</v>
      </c>
      <c r="H166" s="43" t="str">
        <f t="shared" si="22"/>
        <v>N/A</v>
      </c>
      <c r="I166" s="12">
        <v>2.2570000000000001</v>
      </c>
      <c r="J166" s="12">
        <v>-2.78</v>
      </c>
      <c r="K166" s="44" t="s">
        <v>732</v>
      </c>
      <c r="L166" s="9" t="str">
        <f t="shared" si="23"/>
        <v>Yes</v>
      </c>
    </row>
    <row r="167" spans="1:12" x14ac:dyDescent="0.2">
      <c r="A167" s="50" t="s">
        <v>1545</v>
      </c>
      <c r="B167" s="34" t="s">
        <v>217</v>
      </c>
      <c r="C167" s="46">
        <v>393.49586112999998</v>
      </c>
      <c r="D167" s="43" t="str">
        <f t="shared" si="20"/>
        <v>N/A</v>
      </c>
      <c r="E167" s="46">
        <v>544.17802881</v>
      </c>
      <c r="F167" s="43" t="str">
        <f t="shared" si="21"/>
        <v>N/A</v>
      </c>
      <c r="G167" s="46">
        <v>553.79349265999997</v>
      </c>
      <c r="H167" s="43" t="str">
        <f t="shared" si="22"/>
        <v>N/A</v>
      </c>
      <c r="I167" s="12">
        <v>38.29</v>
      </c>
      <c r="J167" s="12">
        <v>1.7669999999999999</v>
      </c>
      <c r="K167" s="44" t="s">
        <v>732</v>
      </c>
      <c r="L167" s="9" t="str">
        <f t="shared" si="23"/>
        <v>Yes</v>
      </c>
    </row>
    <row r="168" spans="1:12" x14ac:dyDescent="0.2">
      <c r="A168" s="50" t="s">
        <v>1546</v>
      </c>
      <c r="B168" s="34" t="s">
        <v>217</v>
      </c>
      <c r="C168" s="46">
        <v>14.036504924999999</v>
      </c>
      <c r="D168" s="43" t="str">
        <f t="shared" si="20"/>
        <v>N/A</v>
      </c>
      <c r="E168" s="46">
        <v>20.746591595000002</v>
      </c>
      <c r="F168" s="43" t="str">
        <f t="shared" si="21"/>
        <v>N/A</v>
      </c>
      <c r="G168" s="46">
        <v>22.831295844</v>
      </c>
      <c r="H168" s="43" t="str">
        <f t="shared" si="22"/>
        <v>N/A</v>
      </c>
      <c r="I168" s="12">
        <v>47.8</v>
      </c>
      <c r="J168" s="12">
        <v>10.050000000000001</v>
      </c>
      <c r="K168" s="44" t="s">
        <v>732</v>
      </c>
      <c r="L168" s="9" t="str">
        <f t="shared" si="23"/>
        <v>Yes</v>
      </c>
    </row>
    <row r="169" spans="1:12" x14ac:dyDescent="0.2">
      <c r="A169" s="45" t="s">
        <v>1547</v>
      </c>
      <c r="B169" s="34" t="s">
        <v>217</v>
      </c>
      <c r="C169" s="46">
        <v>5096.5062598000004</v>
      </c>
      <c r="D169" s="43" t="str">
        <f t="shared" si="20"/>
        <v>N/A</v>
      </c>
      <c r="E169" s="46">
        <v>6719.0919633000003</v>
      </c>
      <c r="F169" s="43" t="str">
        <f t="shared" si="21"/>
        <v>N/A</v>
      </c>
      <c r="G169" s="46">
        <v>6406.9014072999998</v>
      </c>
      <c r="H169" s="43" t="str">
        <f t="shared" si="22"/>
        <v>N/A</v>
      </c>
      <c r="I169" s="12">
        <v>31.84</v>
      </c>
      <c r="J169" s="12">
        <v>-4.6500000000000004</v>
      </c>
      <c r="K169" s="44" t="s">
        <v>732</v>
      </c>
      <c r="L169" s="9" t="str">
        <f t="shared" si="23"/>
        <v>Yes</v>
      </c>
    </row>
    <row r="170" spans="1:12" x14ac:dyDescent="0.2">
      <c r="A170" s="50" t="s">
        <v>1548</v>
      </c>
      <c r="B170" s="34" t="s">
        <v>217</v>
      </c>
      <c r="C170" s="46">
        <v>3198.4195668000002</v>
      </c>
      <c r="D170" s="43" t="str">
        <f t="shared" si="20"/>
        <v>N/A</v>
      </c>
      <c r="E170" s="46">
        <v>4509.1862854999999</v>
      </c>
      <c r="F170" s="43" t="str">
        <f t="shared" si="21"/>
        <v>N/A</v>
      </c>
      <c r="G170" s="46">
        <v>4483.8330108</v>
      </c>
      <c r="H170" s="43" t="str">
        <f t="shared" si="22"/>
        <v>N/A</v>
      </c>
      <c r="I170" s="12">
        <v>40.98</v>
      </c>
      <c r="J170" s="12">
        <v>-0.56200000000000006</v>
      </c>
      <c r="K170" s="44" t="s">
        <v>732</v>
      </c>
      <c r="L170" s="9" t="str">
        <f t="shared" si="23"/>
        <v>Yes</v>
      </c>
    </row>
    <row r="171" spans="1:12" x14ac:dyDescent="0.2">
      <c r="A171" s="50" t="s">
        <v>1549</v>
      </c>
      <c r="B171" s="34" t="s">
        <v>217</v>
      </c>
      <c r="C171" s="46">
        <v>9882.1639601999996</v>
      </c>
      <c r="D171" s="43" t="str">
        <f t="shared" si="20"/>
        <v>N/A</v>
      </c>
      <c r="E171" s="46">
        <v>11708.452936</v>
      </c>
      <c r="F171" s="43" t="str">
        <f t="shared" si="21"/>
        <v>N/A</v>
      </c>
      <c r="G171" s="46">
        <v>10736.34022</v>
      </c>
      <c r="H171" s="43" t="str">
        <f t="shared" si="22"/>
        <v>N/A</v>
      </c>
      <c r="I171" s="12">
        <v>18.48</v>
      </c>
      <c r="J171" s="12">
        <v>-8.3000000000000007</v>
      </c>
      <c r="K171" s="44" t="s">
        <v>732</v>
      </c>
      <c r="L171" s="9" t="str">
        <f t="shared" si="23"/>
        <v>Yes</v>
      </c>
    </row>
    <row r="172" spans="1:12" x14ac:dyDescent="0.2">
      <c r="A172" s="50" t="s">
        <v>1550</v>
      </c>
      <c r="B172" s="34" t="s">
        <v>217</v>
      </c>
      <c r="C172" s="46">
        <v>1015.5757126</v>
      </c>
      <c r="D172" s="43" t="str">
        <f t="shared" si="20"/>
        <v>N/A</v>
      </c>
      <c r="E172" s="46">
        <v>1473.5406989999999</v>
      </c>
      <c r="F172" s="43" t="str">
        <f t="shared" si="21"/>
        <v>N/A</v>
      </c>
      <c r="G172" s="46">
        <v>1349.8168538</v>
      </c>
      <c r="H172" s="43" t="str">
        <f t="shared" si="22"/>
        <v>N/A</v>
      </c>
      <c r="I172" s="12">
        <v>45.09</v>
      </c>
      <c r="J172" s="12">
        <v>-8.4</v>
      </c>
      <c r="K172" s="44" t="s">
        <v>732</v>
      </c>
      <c r="L172" s="9" t="str">
        <f t="shared" si="23"/>
        <v>Yes</v>
      </c>
    </row>
    <row r="173" spans="1:12" x14ac:dyDescent="0.2">
      <c r="A173" s="50" t="s">
        <v>1551</v>
      </c>
      <c r="B173" s="34" t="s">
        <v>217</v>
      </c>
      <c r="C173" s="46">
        <v>327.04822144000002</v>
      </c>
      <c r="D173" s="43" t="str">
        <f t="shared" si="20"/>
        <v>N/A</v>
      </c>
      <c r="E173" s="46">
        <v>440.30983309999999</v>
      </c>
      <c r="F173" s="43" t="str">
        <f t="shared" si="21"/>
        <v>N/A</v>
      </c>
      <c r="G173" s="46">
        <v>411.95381689999999</v>
      </c>
      <c r="H173" s="43" t="str">
        <f t="shared" si="22"/>
        <v>N/A</v>
      </c>
      <c r="I173" s="12">
        <v>34.630000000000003</v>
      </c>
      <c r="J173" s="12">
        <v>-6.44</v>
      </c>
      <c r="K173" s="44" t="s">
        <v>732</v>
      </c>
      <c r="L173" s="9" t="str">
        <f t="shared" si="23"/>
        <v>Yes</v>
      </c>
    </row>
    <row r="174" spans="1:12" x14ac:dyDescent="0.2">
      <c r="A174" s="45" t="s">
        <v>372</v>
      </c>
      <c r="B174" s="34" t="s">
        <v>217</v>
      </c>
      <c r="C174" s="8">
        <v>11.330639711</v>
      </c>
      <c r="D174" s="43" t="str">
        <f t="shared" ref="D174:D203" si="24">IF($B174="N/A","N/A",IF(C174&gt;10,"No",IF(C174&lt;-10,"No","Yes")))</f>
        <v>N/A</v>
      </c>
      <c r="E174" s="8">
        <v>12.195245795</v>
      </c>
      <c r="F174" s="43" t="str">
        <f t="shared" ref="F174:F203" si="25">IF($B174="N/A","N/A",IF(E174&gt;10,"No",IF(E174&lt;-10,"No","Yes")))</f>
        <v>N/A</v>
      </c>
      <c r="G174" s="8">
        <v>12.531042934</v>
      </c>
      <c r="H174" s="43" t="str">
        <f t="shared" ref="H174:H203" si="26">IF($B174="N/A","N/A",IF(G174&gt;10,"No",IF(G174&lt;-10,"No","Yes")))</f>
        <v>N/A</v>
      </c>
      <c r="I174" s="12">
        <v>7.6310000000000002</v>
      </c>
      <c r="J174" s="12">
        <v>2.754</v>
      </c>
      <c r="K174" s="44" t="s">
        <v>732</v>
      </c>
      <c r="L174" s="9" t="str">
        <f t="shared" ref="L174:L203" si="27">IF(J174="Div by 0", "N/A", IF(K174="N/A","N/A", IF(J174&gt;VALUE(MID(K174,1,2)), "No", IF(J174&lt;-1*VALUE(MID(K174,1,2)), "No", "Yes"))))</f>
        <v>Yes</v>
      </c>
    </row>
    <row r="175" spans="1:12" x14ac:dyDescent="0.2">
      <c r="A175" s="50" t="s">
        <v>483</v>
      </c>
      <c r="B175" s="34" t="s">
        <v>217</v>
      </c>
      <c r="C175" s="8">
        <v>7.8436101105000002</v>
      </c>
      <c r="D175" s="43" t="str">
        <f t="shared" si="24"/>
        <v>N/A</v>
      </c>
      <c r="E175" s="8">
        <v>7.9269764635</v>
      </c>
      <c r="F175" s="43" t="str">
        <f t="shared" si="25"/>
        <v>N/A</v>
      </c>
      <c r="G175" s="8">
        <v>8.0655413518000003</v>
      </c>
      <c r="H175" s="43" t="str">
        <f t="shared" si="26"/>
        <v>N/A</v>
      </c>
      <c r="I175" s="12">
        <v>1.0629999999999999</v>
      </c>
      <c r="J175" s="12">
        <v>1.748</v>
      </c>
      <c r="K175" s="44" t="s">
        <v>732</v>
      </c>
      <c r="L175" s="9" t="str">
        <f t="shared" si="27"/>
        <v>Yes</v>
      </c>
    </row>
    <row r="176" spans="1:12" x14ac:dyDescent="0.2">
      <c r="A176" s="50" t="s">
        <v>484</v>
      </c>
      <c r="B176" s="34" t="s">
        <v>217</v>
      </c>
      <c r="C176" s="8">
        <v>16.649373108999999</v>
      </c>
      <c r="D176" s="43" t="str">
        <f t="shared" si="24"/>
        <v>N/A</v>
      </c>
      <c r="E176" s="8">
        <v>16.532098993000002</v>
      </c>
      <c r="F176" s="43" t="str">
        <f t="shared" si="25"/>
        <v>N/A</v>
      </c>
      <c r="G176" s="8">
        <v>17.321997875000001</v>
      </c>
      <c r="H176" s="43" t="str">
        <f t="shared" si="26"/>
        <v>N/A</v>
      </c>
      <c r="I176" s="12">
        <v>-0.70399999999999996</v>
      </c>
      <c r="J176" s="12">
        <v>4.7779999999999996</v>
      </c>
      <c r="K176" s="44" t="s">
        <v>732</v>
      </c>
      <c r="L176" s="9" t="str">
        <f t="shared" si="27"/>
        <v>Yes</v>
      </c>
    </row>
    <row r="177" spans="1:12" x14ac:dyDescent="0.2">
      <c r="A177" s="50" t="s">
        <v>485</v>
      </c>
      <c r="B177" s="34" t="s">
        <v>217</v>
      </c>
      <c r="C177" s="8">
        <v>4.9484536082000004</v>
      </c>
      <c r="D177" s="43" t="str">
        <f t="shared" si="24"/>
        <v>N/A</v>
      </c>
      <c r="E177" s="8">
        <v>4.4812249074999997</v>
      </c>
      <c r="F177" s="43" t="str">
        <f t="shared" si="25"/>
        <v>N/A</v>
      </c>
      <c r="G177" s="8">
        <v>4.6587964295999997</v>
      </c>
      <c r="H177" s="43" t="str">
        <f t="shared" si="26"/>
        <v>N/A</v>
      </c>
      <c r="I177" s="12">
        <v>-9.44</v>
      </c>
      <c r="J177" s="12">
        <v>3.9630000000000001</v>
      </c>
      <c r="K177" s="44" t="s">
        <v>732</v>
      </c>
      <c r="L177" s="9" t="str">
        <f t="shared" si="27"/>
        <v>Yes</v>
      </c>
    </row>
    <row r="178" spans="1:12" x14ac:dyDescent="0.2">
      <c r="A178" s="50" t="s">
        <v>486</v>
      </c>
      <c r="B178" s="34" t="s">
        <v>217</v>
      </c>
      <c r="C178" s="8">
        <v>12.451432186</v>
      </c>
      <c r="D178" s="43" t="str">
        <f t="shared" si="24"/>
        <v>N/A</v>
      </c>
      <c r="E178" s="8">
        <v>19.440981299000001</v>
      </c>
      <c r="F178" s="43" t="str">
        <f t="shared" si="25"/>
        <v>N/A</v>
      </c>
      <c r="G178" s="8">
        <v>16.920867777000002</v>
      </c>
      <c r="H178" s="43" t="str">
        <f t="shared" si="26"/>
        <v>N/A</v>
      </c>
      <c r="I178" s="12">
        <v>56.13</v>
      </c>
      <c r="J178" s="12">
        <v>-13</v>
      </c>
      <c r="K178" s="44" t="s">
        <v>732</v>
      </c>
      <c r="L178" s="9" t="str">
        <f t="shared" si="27"/>
        <v>Yes</v>
      </c>
    </row>
    <row r="179" spans="1:12" x14ac:dyDescent="0.2">
      <c r="A179" s="45" t="s">
        <v>1552</v>
      </c>
      <c r="B179" s="34" t="s">
        <v>217</v>
      </c>
      <c r="C179" s="8">
        <v>14.688538117</v>
      </c>
      <c r="D179" s="43" t="str">
        <f t="shared" si="24"/>
        <v>N/A</v>
      </c>
      <c r="E179" s="8">
        <v>15.622632076</v>
      </c>
      <c r="F179" s="43" t="str">
        <f t="shared" si="25"/>
        <v>N/A</v>
      </c>
      <c r="G179" s="8">
        <v>14.855422166</v>
      </c>
      <c r="H179" s="43" t="str">
        <f t="shared" si="26"/>
        <v>N/A</v>
      </c>
      <c r="I179" s="12">
        <v>6.359</v>
      </c>
      <c r="J179" s="12">
        <v>-4.91</v>
      </c>
      <c r="K179" s="44" t="s">
        <v>732</v>
      </c>
      <c r="L179" s="9" t="str">
        <f t="shared" si="27"/>
        <v>Yes</v>
      </c>
    </row>
    <row r="180" spans="1:12" x14ac:dyDescent="0.2">
      <c r="A180" s="50" t="s">
        <v>1553</v>
      </c>
      <c r="B180" s="34" t="s">
        <v>217</v>
      </c>
      <c r="C180" s="8">
        <v>46.377379535000003</v>
      </c>
      <c r="D180" s="43" t="str">
        <f t="shared" si="24"/>
        <v>N/A</v>
      </c>
      <c r="E180" s="8">
        <v>44.550392275</v>
      </c>
      <c r="F180" s="43" t="str">
        <f t="shared" si="25"/>
        <v>N/A</v>
      </c>
      <c r="G180" s="8">
        <v>42.720531111</v>
      </c>
      <c r="H180" s="43" t="str">
        <f t="shared" si="26"/>
        <v>N/A</v>
      </c>
      <c r="I180" s="12">
        <v>-3.94</v>
      </c>
      <c r="J180" s="12">
        <v>-4.1100000000000003</v>
      </c>
      <c r="K180" s="44" t="s">
        <v>732</v>
      </c>
      <c r="L180" s="9" t="str">
        <f t="shared" si="27"/>
        <v>Yes</v>
      </c>
    </row>
    <row r="181" spans="1:12" x14ac:dyDescent="0.2">
      <c r="A181" s="50" t="s">
        <v>1554</v>
      </c>
      <c r="B181" s="34" t="s">
        <v>217</v>
      </c>
      <c r="C181" s="8">
        <v>8.7099005619999996</v>
      </c>
      <c r="D181" s="43" t="str">
        <f t="shared" si="24"/>
        <v>N/A</v>
      </c>
      <c r="E181" s="8">
        <v>8.7780203209999996</v>
      </c>
      <c r="F181" s="43" t="str">
        <f t="shared" si="25"/>
        <v>N/A</v>
      </c>
      <c r="G181" s="8">
        <v>8.1382446709000007</v>
      </c>
      <c r="H181" s="43" t="str">
        <f t="shared" si="26"/>
        <v>N/A</v>
      </c>
      <c r="I181" s="12">
        <v>0.78210000000000002</v>
      </c>
      <c r="J181" s="12">
        <v>-7.29</v>
      </c>
      <c r="K181" s="44" t="s">
        <v>732</v>
      </c>
      <c r="L181" s="9" t="str">
        <f t="shared" si="27"/>
        <v>Yes</v>
      </c>
    </row>
    <row r="182" spans="1:12" x14ac:dyDescent="0.2">
      <c r="A182" s="50" t="s">
        <v>1555</v>
      </c>
      <c r="B182" s="34" t="s">
        <v>217</v>
      </c>
      <c r="C182" s="8">
        <v>0.67919951489999997</v>
      </c>
      <c r="D182" s="43" t="str">
        <f t="shared" si="24"/>
        <v>N/A</v>
      </c>
      <c r="E182" s="8">
        <v>0.88955364869999998</v>
      </c>
      <c r="F182" s="43" t="str">
        <f t="shared" si="25"/>
        <v>N/A</v>
      </c>
      <c r="G182" s="8">
        <v>0.82925424700000006</v>
      </c>
      <c r="H182" s="43" t="str">
        <f t="shared" si="26"/>
        <v>N/A</v>
      </c>
      <c r="I182" s="12">
        <v>30.97</v>
      </c>
      <c r="J182" s="12">
        <v>-6.78</v>
      </c>
      <c r="K182" s="44" t="s">
        <v>732</v>
      </c>
      <c r="L182" s="9" t="str">
        <f t="shared" si="27"/>
        <v>Yes</v>
      </c>
    </row>
    <row r="183" spans="1:12" x14ac:dyDescent="0.2">
      <c r="A183" s="50" t="s">
        <v>1556</v>
      </c>
      <c r="B183" s="34" t="s">
        <v>217</v>
      </c>
      <c r="C183" s="8">
        <v>2.10837023E-2</v>
      </c>
      <c r="D183" s="43" t="str">
        <f t="shared" si="24"/>
        <v>N/A</v>
      </c>
      <c r="E183" s="8">
        <v>2.01085864E-2</v>
      </c>
      <c r="F183" s="43" t="str">
        <f t="shared" si="25"/>
        <v>N/A</v>
      </c>
      <c r="G183" s="8">
        <v>1.5523731900000001E-2</v>
      </c>
      <c r="H183" s="43" t="str">
        <f t="shared" si="26"/>
        <v>N/A</v>
      </c>
      <c r="I183" s="12">
        <v>-4.62</v>
      </c>
      <c r="J183" s="12">
        <v>-22.8</v>
      </c>
      <c r="K183" s="44" t="s">
        <v>732</v>
      </c>
      <c r="L183" s="9" t="str">
        <f t="shared" si="27"/>
        <v>Yes</v>
      </c>
    </row>
    <row r="184" spans="1:12" x14ac:dyDescent="0.2">
      <c r="A184" s="45" t="s">
        <v>97</v>
      </c>
      <c r="B184" s="34" t="s">
        <v>217</v>
      </c>
      <c r="C184" s="8">
        <v>46.344759885999999</v>
      </c>
      <c r="D184" s="43" t="str">
        <f t="shared" si="24"/>
        <v>N/A</v>
      </c>
      <c r="E184" s="8">
        <v>53.696108989000003</v>
      </c>
      <c r="F184" s="43" t="str">
        <f t="shared" si="25"/>
        <v>N/A</v>
      </c>
      <c r="G184" s="8">
        <v>52.987893708000001</v>
      </c>
      <c r="H184" s="43" t="str">
        <f t="shared" si="26"/>
        <v>N/A</v>
      </c>
      <c r="I184" s="12">
        <v>15.86</v>
      </c>
      <c r="J184" s="12">
        <v>-1.32</v>
      </c>
      <c r="K184" s="44" t="s">
        <v>732</v>
      </c>
      <c r="L184" s="9" t="str">
        <f t="shared" si="27"/>
        <v>Yes</v>
      </c>
    </row>
    <row r="185" spans="1:12" x14ac:dyDescent="0.2">
      <c r="A185" s="50" t="s">
        <v>487</v>
      </c>
      <c r="B185" s="34" t="s">
        <v>217</v>
      </c>
      <c r="C185" s="8">
        <v>52.507272370999999</v>
      </c>
      <c r="D185" s="43" t="str">
        <f t="shared" si="24"/>
        <v>N/A</v>
      </c>
      <c r="E185" s="8">
        <v>57.578455038999998</v>
      </c>
      <c r="F185" s="43" t="str">
        <f t="shared" si="25"/>
        <v>N/A</v>
      </c>
      <c r="G185" s="8">
        <v>54.687477929000003</v>
      </c>
      <c r="H185" s="43" t="str">
        <f t="shared" si="26"/>
        <v>N/A</v>
      </c>
      <c r="I185" s="12">
        <v>9.6579999999999995</v>
      </c>
      <c r="J185" s="12">
        <v>-5.0199999999999996</v>
      </c>
      <c r="K185" s="44" t="s">
        <v>732</v>
      </c>
      <c r="L185" s="9" t="str">
        <f t="shared" si="27"/>
        <v>Yes</v>
      </c>
    </row>
    <row r="186" spans="1:12" x14ac:dyDescent="0.2">
      <c r="A186" s="50" t="s">
        <v>488</v>
      </c>
      <c r="B186" s="34" t="s">
        <v>217</v>
      </c>
      <c r="C186" s="8">
        <v>63.608300907999997</v>
      </c>
      <c r="D186" s="43" t="str">
        <f t="shared" si="24"/>
        <v>N/A</v>
      </c>
      <c r="E186" s="8">
        <v>66.547440584</v>
      </c>
      <c r="F186" s="43" t="str">
        <f t="shared" si="25"/>
        <v>N/A</v>
      </c>
      <c r="G186" s="8">
        <v>65.755297868</v>
      </c>
      <c r="H186" s="43" t="str">
        <f t="shared" si="26"/>
        <v>N/A</v>
      </c>
      <c r="I186" s="12">
        <v>4.6210000000000004</v>
      </c>
      <c r="J186" s="12">
        <v>-1.19</v>
      </c>
      <c r="K186" s="44" t="s">
        <v>732</v>
      </c>
      <c r="L186" s="9" t="str">
        <f t="shared" si="27"/>
        <v>Yes</v>
      </c>
    </row>
    <row r="187" spans="1:12" x14ac:dyDescent="0.2">
      <c r="A187" s="50" t="s">
        <v>489</v>
      </c>
      <c r="B187" s="34" t="s">
        <v>217</v>
      </c>
      <c r="C187" s="8">
        <v>28.374772588999999</v>
      </c>
      <c r="D187" s="43" t="str">
        <f t="shared" si="24"/>
        <v>N/A</v>
      </c>
      <c r="E187" s="8">
        <v>40.317247893999998</v>
      </c>
      <c r="F187" s="43" t="str">
        <f t="shared" si="25"/>
        <v>N/A</v>
      </c>
      <c r="G187" s="8">
        <v>39.775410307999998</v>
      </c>
      <c r="H187" s="43" t="str">
        <f t="shared" si="26"/>
        <v>N/A</v>
      </c>
      <c r="I187" s="12">
        <v>42.09</v>
      </c>
      <c r="J187" s="12">
        <v>-1.34</v>
      </c>
      <c r="K187" s="44" t="s">
        <v>732</v>
      </c>
      <c r="L187" s="9" t="str">
        <f t="shared" si="27"/>
        <v>Yes</v>
      </c>
    </row>
    <row r="188" spans="1:12" x14ac:dyDescent="0.2">
      <c r="A188" s="50" t="s">
        <v>490</v>
      </c>
      <c r="B188" s="34" t="s">
        <v>217</v>
      </c>
      <c r="C188" s="8">
        <v>9.5960965031000001</v>
      </c>
      <c r="D188" s="43" t="str">
        <f t="shared" si="24"/>
        <v>N/A</v>
      </c>
      <c r="E188" s="8">
        <v>11.731349286</v>
      </c>
      <c r="F188" s="43" t="str">
        <f t="shared" si="25"/>
        <v>N/A</v>
      </c>
      <c r="G188" s="8">
        <v>11.619513331</v>
      </c>
      <c r="H188" s="43" t="str">
        <f t="shared" si="26"/>
        <v>N/A</v>
      </c>
      <c r="I188" s="12">
        <v>22.25</v>
      </c>
      <c r="J188" s="12">
        <v>-0.95299999999999996</v>
      </c>
      <c r="K188" s="44" t="s">
        <v>732</v>
      </c>
      <c r="L188" s="9" t="str">
        <f t="shared" si="27"/>
        <v>Yes</v>
      </c>
    </row>
    <row r="189" spans="1:12" x14ac:dyDescent="0.2">
      <c r="A189" s="45" t="s">
        <v>118</v>
      </c>
      <c r="B189" s="34" t="s">
        <v>217</v>
      </c>
      <c r="C189" s="8">
        <v>72.594057434000007</v>
      </c>
      <c r="D189" s="43" t="str">
        <f t="shared" si="24"/>
        <v>N/A</v>
      </c>
      <c r="E189" s="8">
        <v>80.094990353</v>
      </c>
      <c r="F189" s="43" t="str">
        <f t="shared" si="25"/>
        <v>N/A</v>
      </c>
      <c r="G189" s="8">
        <v>79.536425516999998</v>
      </c>
      <c r="H189" s="43" t="str">
        <f t="shared" si="26"/>
        <v>N/A</v>
      </c>
      <c r="I189" s="12">
        <v>10.33</v>
      </c>
      <c r="J189" s="12">
        <v>-0.69699999999999995</v>
      </c>
      <c r="K189" s="44" t="s">
        <v>732</v>
      </c>
      <c r="L189" s="9" t="str">
        <f t="shared" si="27"/>
        <v>Yes</v>
      </c>
    </row>
    <row r="190" spans="1:12" x14ac:dyDescent="0.2">
      <c r="A190" s="50" t="s">
        <v>491</v>
      </c>
      <c r="B190" s="34" t="s">
        <v>217</v>
      </c>
      <c r="C190" s="8">
        <v>85.645168583</v>
      </c>
      <c r="D190" s="43" t="str">
        <f t="shared" si="24"/>
        <v>N/A</v>
      </c>
      <c r="E190" s="8">
        <v>85.991249245999995</v>
      </c>
      <c r="F190" s="43" t="str">
        <f t="shared" si="25"/>
        <v>N/A</v>
      </c>
      <c r="G190" s="8">
        <v>83.507309837999998</v>
      </c>
      <c r="H190" s="43" t="str">
        <f t="shared" si="26"/>
        <v>N/A</v>
      </c>
      <c r="I190" s="12">
        <v>0.40410000000000001</v>
      </c>
      <c r="J190" s="12">
        <v>-2.89</v>
      </c>
      <c r="K190" s="44" t="s">
        <v>732</v>
      </c>
      <c r="L190" s="9" t="str">
        <f t="shared" si="27"/>
        <v>Yes</v>
      </c>
    </row>
    <row r="191" spans="1:12" x14ac:dyDescent="0.2">
      <c r="A191" s="50" t="s">
        <v>492</v>
      </c>
      <c r="B191" s="34" t="s">
        <v>217</v>
      </c>
      <c r="C191" s="8">
        <v>90.256809339</v>
      </c>
      <c r="D191" s="43" t="str">
        <f t="shared" si="24"/>
        <v>N/A</v>
      </c>
      <c r="E191" s="8">
        <v>92.682499188999998</v>
      </c>
      <c r="F191" s="43" t="str">
        <f t="shared" si="25"/>
        <v>N/A</v>
      </c>
      <c r="G191" s="8">
        <v>92.024285804000002</v>
      </c>
      <c r="H191" s="43" t="str">
        <f t="shared" si="26"/>
        <v>N/A</v>
      </c>
      <c r="I191" s="12">
        <v>2.6880000000000002</v>
      </c>
      <c r="J191" s="12">
        <v>-0.71</v>
      </c>
      <c r="K191" s="44" t="s">
        <v>732</v>
      </c>
      <c r="L191" s="9" t="str">
        <f t="shared" si="27"/>
        <v>Yes</v>
      </c>
    </row>
    <row r="192" spans="1:12" x14ac:dyDescent="0.2">
      <c r="A192" s="50" t="s">
        <v>493</v>
      </c>
      <c r="B192" s="34" t="s">
        <v>217</v>
      </c>
      <c r="C192" s="8">
        <v>44.270770163999998</v>
      </c>
      <c r="D192" s="43" t="str">
        <f t="shared" si="24"/>
        <v>N/A</v>
      </c>
      <c r="E192" s="8">
        <v>60.111784618000002</v>
      </c>
      <c r="F192" s="43" t="str">
        <f t="shared" si="25"/>
        <v>N/A</v>
      </c>
      <c r="G192" s="8">
        <v>59.266724254000003</v>
      </c>
      <c r="H192" s="43" t="str">
        <f t="shared" si="26"/>
        <v>N/A</v>
      </c>
      <c r="I192" s="12">
        <v>35.78</v>
      </c>
      <c r="J192" s="12">
        <v>-1.41</v>
      </c>
      <c r="K192" s="44" t="s">
        <v>732</v>
      </c>
      <c r="L192" s="9" t="str">
        <f t="shared" si="27"/>
        <v>Yes</v>
      </c>
    </row>
    <row r="193" spans="1:12" x14ac:dyDescent="0.2">
      <c r="A193" s="50" t="s">
        <v>494</v>
      </c>
      <c r="B193" s="34" t="s">
        <v>217</v>
      </c>
      <c r="C193" s="8">
        <v>41.25779344</v>
      </c>
      <c r="D193" s="43" t="str">
        <f t="shared" si="24"/>
        <v>N/A</v>
      </c>
      <c r="E193" s="8">
        <v>47.468328976000002</v>
      </c>
      <c r="F193" s="43" t="str">
        <f t="shared" si="25"/>
        <v>N/A</v>
      </c>
      <c r="G193" s="8">
        <v>47.584119221999998</v>
      </c>
      <c r="H193" s="43" t="str">
        <f t="shared" si="26"/>
        <v>N/A</v>
      </c>
      <c r="I193" s="12">
        <v>15.05</v>
      </c>
      <c r="J193" s="12">
        <v>0.24390000000000001</v>
      </c>
      <c r="K193" s="44" t="s">
        <v>732</v>
      </c>
      <c r="L193" s="9" t="str">
        <f t="shared" si="27"/>
        <v>Yes</v>
      </c>
    </row>
    <row r="194" spans="1:12" x14ac:dyDescent="0.2">
      <c r="A194" s="45" t="s">
        <v>1557</v>
      </c>
      <c r="B194" s="34" t="s">
        <v>217</v>
      </c>
      <c r="C194" s="35">
        <v>7.9362463509000003</v>
      </c>
      <c r="D194" s="43" t="str">
        <f t="shared" si="24"/>
        <v>N/A</v>
      </c>
      <c r="E194" s="35">
        <v>7.5080229318000002</v>
      </c>
      <c r="F194" s="43" t="str">
        <f t="shared" si="25"/>
        <v>N/A</v>
      </c>
      <c r="G194" s="35">
        <v>7.5782201066999999</v>
      </c>
      <c r="H194" s="43" t="str">
        <f t="shared" si="26"/>
        <v>N/A</v>
      </c>
      <c r="I194" s="12">
        <v>-5.4</v>
      </c>
      <c r="J194" s="12">
        <v>0.93500000000000005</v>
      </c>
      <c r="K194" s="44" t="s">
        <v>732</v>
      </c>
      <c r="L194" s="9" t="str">
        <f t="shared" si="27"/>
        <v>Yes</v>
      </c>
    </row>
    <row r="195" spans="1:12" x14ac:dyDescent="0.2">
      <c r="A195" s="50" t="s">
        <v>1558</v>
      </c>
      <c r="B195" s="34" t="s">
        <v>217</v>
      </c>
      <c r="C195" s="35">
        <v>2.7129131436999998</v>
      </c>
      <c r="D195" s="43" t="str">
        <f t="shared" si="24"/>
        <v>N/A</v>
      </c>
      <c r="E195" s="35">
        <v>2.1119147316000002</v>
      </c>
      <c r="F195" s="43" t="str">
        <f t="shared" si="25"/>
        <v>N/A</v>
      </c>
      <c r="G195" s="35">
        <v>2.0597197897999999</v>
      </c>
      <c r="H195" s="43" t="str">
        <f t="shared" si="26"/>
        <v>N/A</v>
      </c>
      <c r="I195" s="12">
        <v>-22.2</v>
      </c>
      <c r="J195" s="12">
        <v>-2.4700000000000002</v>
      </c>
      <c r="K195" s="44" t="s">
        <v>732</v>
      </c>
      <c r="L195" s="9" t="str">
        <f t="shared" si="27"/>
        <v>Yes</v>
      </c>
    </row>
    <row r="196" spans="1:12" x14ac:dyDescent="0.2">
      <c r="A196" s="50" t="s">
        <v>1559</v>
      </c>
      <c r="B196" s="34" t="s">
        <v>217</v>
      </c>
      <c r="C196" s="35">
        <v>10.617605816999999</v>
      </c>
      <c r="D196" s="43" t="str">
        <f t="shared" si="24"/>
        <v>N/A</v>
      </c>
      <c r="E196" s="35">
        <v>10.355552019999999</v>
      </c>
      <c r="F196" s="43" t="str">
        <f t="shared" si="25"/>
        <v>N/A</v>
      </c>
      <c r="G196" s="35">
        <v>10.161178274999999</v>
      </c>
      <c r="H196" s="43" t="str">
        <f t="shared" si="26"/>
        <v>N/A</v>
      </c>
      <c r="I196" s="12">
        <v>-2.4700000000000002</v>
      </c>
      <c r="J196" s="12">
        <v>-1.88</v>
      </c>
      <c r="K196" s="44" t="s">
        <v>732</v>
      </c>
      <c r="L196" s="9" t="str">
        <f t="shared" si="27"/>
        <v>Yes</v>
      </c>
    </row>
    <row r="197" spans="1:12" x14ac:dyDescent="0.2">
      <c r="A197" s="50" t="s">
        <v>1560</v>
      </c>
      <c r="B197" s="34" t="s">
        <v>217</v>
      </c>
      <c r="C197" s="35">
        <v>6.9417892157000001</v>
      </c>
      <c r="D197" s="43" t="str">
        <f t="shared" si="24"/>
        <v>N/A</v>
      </c>
      <c r="E197" s="35">
        <v>6.2358366271000003</v>
      </c>
      <c r="F197" s="43" t="str">
        <f t="shared" si="25"/>
        <v>N/A</v>
      </c>
      <c r="G197" s="35">
        <v>5.7045735475999999</v>
      </c>
      <c r="H197" s="43" t="str">
        <f t="shared" si="26"/>
        <v>N/A</v>
      </c>
      <c r="I197" s="12">
        <v>-10.199999999999999</v>
      </c>
      <c r="J197" s="12">
        <v>-8.52</v>
      </c>
      <c r="K197" s="44" t="s">
        <v>732</v>
      </c>
      <c r="L197" s="9" t="str">
        <f t="shared" si="27"/>
        <v>Yes</v>
      </c>
    </row>
    <row r="198" spans="1:12" x14ac:dyDescent="0.2">
      <c r="A198" s="50" t="s">
        <v>1561</v>
      </c>
      <c r="B198" s="34" t="s">
        <v>217</v>
      </c>
      <c r="C198" s="35">
        <v>2.8076923077</v>
      </c>
      <c r="D198" s="43" t="str">
        <f t="shared" si="24"/>
        <v>N/A</v>
      </c>
      <c r="E198" s="35">
        <v>2.8636739759999998</v>
      </c>
      <c r="F198" s="43" t="str">
        <f t="shared" si="25"/>
        <v>N/A</v>
      </c>
      <c r="G198" s="35">
        <v>2.7155963302999999</v>
      </c>
      <c r="H198" s="43" t="str">
        <f t="shared" si="26"/>
        <v>N/A</v>
      </c>
      <c r="I198" s="12">
        <v>1.994</v>
      </c>
      <c r="J198" s="12">
        <v>-5.17</v>
      </c>
      <c r="K198" s="44" t="s">
        <v>732</v>
      </c>
      <c r="L198" s="9" t="str">
        <f t="shared" si="27"/>
        <v>Yes</v>
      </c>
    </row>
    <row r="199" spans="1:12" x14ac:dyDescent="0.2">
      <c r="A199" s="45" t="s">
        <v>1562</v>
      </c>
      <c r="B199" s="34" t="s">
        <v>217</v>
      </c>
      <c r="C199" s="35">
        <v>242.39401423999999</v>
      </c>
      <c r="D199" s="43" t="str">
        <f t="shared" si="24"/>
        <v>N/A</v>
      </c>
      <c r="E199" s="35">
        <v>246.96764838000001</v>
      </c>
      <c r="F199" s="43" t="str">
        <f t="shared" si="25"/>
        <v>N/A</v>
      </c>
      <c r="G199" s="35">
        <v>240.11709454000001</v>
      </c>
      <c r="H199" s="43" t="str">
        <f t="shared" si="26"/>
        <v>N/A</v>
      </c>
      <c r="I199" s="12">
        <v>1.887</v>
      </c>
      <c r="J199" s="12">
        <v>-2.77</v>
      </c>
      <c r="K199" s="44" t="s">
        <v>732</v>
      </c>
      <c r="L199" s="9" t="str">
        <f t="shared" si="27"/>
        <v>Yes</v>
      </c>
    </row>
    <row r="200" spans="1:12" x14ac:dyDescent="0.2">
      <c r="A200" s="50" t="s">
        <v>1563</v>
      </c>
      <c r="B200" s="34" t="s">
        <v>217</v>
      </c>
      <c r="C200" s="35">
        <v>240.18157296000001</v>
      </c>
      <c r="D200" s="43" t="str">
        <f t="shared" si="24"/>
        <v>N/A</v>
      </c>
      <c r="E200" s="35">
        <v>246.35911677000001</v>
      </c>
      <c r="F200" s="43" t="str">
        <f t="shared" si="25"/>
        <v>N/A</v>
      </c>
      <c r="G200" s="35">
        <v>239.69944451999999</v>
      </c>
      <c r="H200" s="43" t="str">
        <f t="shared" si="26"/>
        <v>N/A</v>
      </c>
      <c r="I200" s="12">
        <v>2.5720000000000001</v>
      </c>
      <c r="J200" s="12">
        <v>-2.7</v>
      </c>
      <c r="K200" s="44" t="s">
        <v>732</v>
      </c>
      <c r="L200" s="9" t="str">
        <f t="shared" si="27"/>
        <v>Yes</v>
      </c>
    </row>
    <row r="201" spans="1:12" x14ac:dyDescent="0.2">
      <c r="A201" s="50" t="s">
        <v>1564</v>
      </c>
      <c r="B201" s="34" t="s">
        <v>217</v>
      </c>
      <c r="C201" s="35">
        <v>255.72212845999999</v>
      </c>
      <c r="D201" s="43" t="str">
        <f t="shared" si="24"/>
        <v>N/A</v>
      </c>
      <c r="E201" s="35">
        <v>256.32697493000001</v>
      </c>
      <c r="F201" s="43" t="str">
        <f t="shared" si="25"/>
        <v>N/A</v>
      </c>
      <c r="G201" s="35">
        <v>248.53221314999999</v>
      </c>
      <c r="H201" s="43" t="str">
        <f t="shared" si="26"/>
        <v>N/A</v>
      </c>
      <c r="I201" s="12">
        <v>0.23649999999999999</v>
      </c>
      <c r="J201" s="12">
        <v>-3.04</v>
      </c>
      <c r="K201" s="44" t="s">
        <v>732</v>
      </c>
      <c r="L201" s="9" t="str">
        <f t="shared" si="27"/>
        <v>Yes</v>
      </c>
    </row>
    <row r="202" spans="1:12" x14ac:dyDescent="0.2">
      <c r="A202" s="50" t="s">
        <v>1565</v>
      </c>
      <c r="B202" s="34" t="s">
        <v>217</v>
      </c>
      <c r="C202" s="35">
        <v>98.252232143000001</v>
      </c>
      <c r="D202" s="43" t="str">
        <f t="shared" si="24"/>
        <v>N/A</v>
      </c>
      <c r="E202" s="35">
        <v>81.559734512999995</v>
      </c>
      <c r="F202" s="43" t="str">
        <f t="shared" si="25"/>
        <v>N/A</v>
      </c>
      <c r="G202" s="35">
        <v>68.386574073999995</v>
      </c>
      <c r="H202" s="43" t="str">
        <f t="shared" si="26"/>
        <v>N/A</v>
      </c>
      <c r="I202" s="12">
        <v>-17</v>
      </c>
      <c r="J202" s="12">
        <v>-16.2</v>
      </c>
      <c r="K202" s="44" t="s">
        <v>732</v>
      </c>
      <c r="L202" s="9" t="str">
        <f t="shared" si="27"/>
        <v>Yes</v>
      </c>
    </row>
    <row r="203" spans="1:12" x14ac:dyDescent="0.2">
      <c r="A203" s="50" t="s">
        <v>1566</v>
      </c>
      <c r="B203" s="34" t="s">
        <v>217</v>
      </c>
      <c r="C203" s="35">
        <v>13.571428571</v>
      </c>
      <c r="D203" s="43" t="str">
        <f t="shared" si="24"/>
        <v>N/A</v>
      </c>
      <c r="E203" s="35">
        <v>50.6</v>
      </c>
      <c r="F203" s="43" t="str">
        <f t="shared" si="25"/>
        <v>N/A</v>
      </c>
      <c r="G203" s="35">
        <v>34</v>
      </c>
      <c r="H203" s="43" t="str">
        <f t="shared" si="26"/>
        <v>N/A</v>
      </c>
      <c r="I203" s="12">
        <v>272.8</v>
      </c>
      <c r="J203" s="12">
        <v>-32.799999999999997</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166.7</v>
      </c>
      <c r="J204" s="12">
        <v>0</v>
      </c>
      <c r="K204" s="14" t="s">
        <v>217</v>
      </c>
      <c r="L204" s="9" t="str">
        <f t="shared" ref="L204:L214" si="31">IF(J204="Div by 0", "N/A", IF(K204="N/A","N/A", IF(J204&gt;VALUE(MID(K204,1,2)), "No", IF(J204&lt;-1*VALUE(MID(K204,1,2)), "No", "Yes"))))</f>
        <v>N/A</v>
      </c>
    </row>
    <row r="205" spans="1:12" x14ac:dyDescent="0.2">
      <c r="A205" s="45" t="s">
        <v>128</v>
      </c>
      <c r="B205" s="34" t="s">
        <v>217</v>
      </c>
      <c r="C205" s="35">
        <v>26</v>
      </c>
      <c r="D205" s="43" t="str">
        <f t="shared" si="28"/>
        <v>N/A</v>
      </c>
      <c r="E205" s="35">
        <v>52</v>
      </c>
      <c r="F205" s="43" t="str">
        <f t="shared" si="29"/>
        <v>N/A</v>
      </c>
      <c r="G205" s="35">
        <v>40</v>
      </c>
      <c r="H205" s="43" t="str">
        <f t="shared" si="30"/>
        <v>N/A</v>
      </c>
      <c r="I205" s="12">
        <v>100</v>
      </c>
      <c r="J205" s="12">
        <v>-23.1</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57.14</v>
      </c>
      <c r="J206" s="12">
        <v>-54.5</v>
      </c>
      <c r="K206" s="14" t="s">
        <v>217</v>
      </c>
      <c r="L206" s="9" t="str">
        <f t="shared" si="31"/>
        <v>N/A</v>
      </c>
    </row>
    <row r="207" spans="1:12" ht="25.5" x14ac:dyDescent="0.2">
      <c r="A207" s="45" t="s">
        <v>1567</v>
      </c>
      <c r="B207" s="34" t="s">
        <v>217</v>
      </c>
      <c r="C207" s="35">
        <v>49</v>
      </c>
      <c r="D207" s="43" t="str">
        <f t="shared" si="28"/>
        <v>N/A</v>
      </c>
      <c r="E207" s="35">
        <v>76</v>
      </c>
      <c r="F207" s="43" t="str">
        <f t="shared" si="29"/>
        <v>N/A</v>
      </c>
      <c r="G207" s="35">
        <v>70</v>
      </c>
      <c r="H207" s="43" t="str">
        <f t="shared" si="30"/>
        <v>N/A</v>
      </c>
      <c r="I207" s="12">
        <v>55.1</v>
      </c>
      <c r="J207" s="12">
        <v>-7.89</v>
      </c>
      <c r="K207" s="14" t="s">
        <v>217</v>
      </c>
      <c r="L207" s="9" t="str">
        <f t="shared" si="31"/>
        <v>N/A</v>
      </c>
    </row>
    <row r="208" spans="1:12" x14ac:dyDescent="0.2">
      <c r="A208" s="45" t="s">
        <v>1615</v>
      </c>
      <c r="B208" s="34" t="s">
        <v>217</v>
      </c>
      <c r="C208" s="35">
        <v>35</v>
      </c>
      <c r="D208" s="43" t="str">
        <f t="shared" si="28"/>
        <v>N/A</v>
      </c>
      <c r="E208" s="35">
        <v>44</v>
      </c>
      <c r="F208" s="43" t="str">
        <f t="shared" si="29"/>
        <v>N/A</v>
      </c>
      <c r="G208" s="35">
        <v>56</v>
      </c>
      <c r="H208" s="43" t="str">
        <f t="shared" si="30"/>
        <v>N/A</v>
      </c>
      <c r="I208" s="12">
        <v>25.71</v>
      </c>
      <c r="J208" s="12">
        <v>27.27</v>
      </c>
      <c r="K208" s="14" t="s">
        <v>217</v>
      </c>
      <c r="L208" s="9" t="str">
        <f t="shared" si="31"/>
        <v>N/A</v>
      </c>
    </row>
    <row r="209" spans="1:12" x14ac:dyDescent="0.2">
      <c r="A209" s="45" t="s">
        <v>1616</v>
      </c>
      <c r="B209" s="34" t="s">
        <v>217</v>
      </c>
      <c r="C209" s="35">
        <v>153</v>
      </c>
      <c r="D209" s="43" t="str">
        <f t="shared" si="28"/>
        <v>N/A</v>
      </c>
      <c r="E209" s="35">
        <v>460</v>
      </c>
      <c r="F209" s="43" t="str">
        <f t="shared" si="29"/>
        <v>N/A</v>
      </c>
      <c r="G209" s="35">
        <v>394</v>
      </c>
      <c r="H209" s="43" t="str">
        <f t="shared" si="30"/>
        <v>N/A</v>
      </c>
      <c r="I209" s="12">
        <v>200.7</v>
      </c>
      <c r="J209" s="12">
        <v>-14.3</v>
      </c>
      <c r="K209" s="14" t="s">
        <v>217</v>
      </c>
      <c r="L209" s="9" t="str">
        <f t="shared" si="31"/>
        <v>N/A</v>
      </c>
    </row>
    <row r="210" spans="1:12" x14ac:dyDescent="0.2">
      <c r="A210" s="45" t="s">
        <v>125</v>
      </c>
      <c r="B210" s="34" t="s">
        <v>217</v>
      </c>
      <c r="C210" s="46">
        <v>2447530</v>
      </c>
      <c r="D210" s="43" t="str">
        <f t="shared" si="28"/>
        <v>N/A</v>
      </c>
      <c r="E210" s="46">
        <v>2735771</v>
      </c>
      <c r="F210" s="43" t="str">
        <f t="shared" si="29"/>
        <v>N/A</v>
      </c>
      <c r="G210" s="46">
        <v>10480475</v>
      </c>
      <c r="H210" s="43" t="str">
        <f t="shared" si="30"/>
        <v>N/A</v>
      </c>
      <c r="I210" s="12">
        <v>11.78</v>
      </c>
      <c r="J210" s="12">
        <v>283.10000000000002</v>
      </c>
      <c r="K210" s="14" t="s">
        <v>217</v>
      </c>
      <c r="L210" s="9" t="str">
        <f t="shared" si="31"/>
        <v>N/A</v>
      </c>
    </row>
    <row r="211" spans="1:12" x14ac:dyDescent="0.2">
      <c r="A211" s="45" t="s">
        <v>1617</v>
      </c>
      <c r="B211" s="34" t="s">
        <v>217</v>
      </c>
      <c r="C211" s="46">
        <v>766030</v>
      </c>
      <c r="D211" s="43" t="str">
        <f t="shared" si="28"/>
        <v>N/A</v>
      </c>
      <c r="E211" s="46">
        <v>950106</v>
      </c>
      <c r="F211" s="43" t="str">
        <f t="shared" si="29"/>
        <v>N/A</v>
      </c>
      <c r="G211" s="46">
        <v>1722281</v>
      </c>
      <c r="H211" s="43" t="str">
        <f t="shared" si="30"/>
        <v>N/A</v>
      </c>
      <c r="I211" s="12">
        <v>24.03</v>
      </c>
      <c r="J211" s="12">
        <v>81.27</v>
      </c>
      <c r="K211" s="14" t="s">
        <v>217</v>
      </c>
      <c r="L211" s="9" t="str">
        <f t="shared" si="31"/>
        <v>N/A</v>
      </c>
    </row>
    <row r="212" spans="1:12" x14ac:dyDescent="0.2">
      <c r="A212" s="45" t="s">
        <v>1568</v>
      </c>
      <c r="B212" s="34" t="s">
        <v>217</v>
      </c>
      <c r="C212" s="46">
        <v>326266</v>
      </c>
      <c r="D212" s="43" t="str">
        <f t="shared" si="28"/>
        <v>N/A</v>
      </c>
      <c r="E212" s="46">
        <v>321922</v>
      </c>
      <c r="F212" s="43" t="str">
        <f t="shared" si="29"/>
        <v>N/A</v>
      </c>
      <c r="G212" s="46">
        <v>328133</v>
      </c>
      <c r="H212" s="43" t="str">
        <f t="shared" si="30"/>
        <v>N/A</v>
      </c>
      <c r="I212" s="12">
        <v>-1.33</v>
      </c>
      <c r="J212" s="12">
        <v>1.929</v>
      </c>
      <c r="K212" s="14" t="s">
        <v>217</v>
      </c>
      <c r="L212" s="9" t="str">
        <f t="shared" si="31"/>
        <v>N/A</v>
      </c>
    </row>
    <row r="213" spans="1:12" x14ac:dyDescent="0.2">
      <c r="A213" s="45" t="s">
        <v>1618</v>
      </c>
      <c r="B213" s="34" t="s">
        <v>217</v>
      </c>
      <c r="C213" s="46">
        <v>2435895</v>
      </c>
      <c r="D213" s="43" t="str">
        <f t="shared" si="28"/>
        <v>N/A</v>
      </c>
      <c r="E213" s="46">
        <v>2694739</v>
      </c>
      <c r="F213" s="43" t="str">
        <f t="shared" si="29"/>
        <v>N/A</v>
      </c>
      <c r="G213" s="46">
        <v>2318280</v>
      </c>
      <c r="H213" s="43" t="str">
        <f t="shared" si="30"/>
        <v>N/A</v>
      </c>
      <c r="I213" s="12">
        <v>10.63</v>
      </c>
      <c r="J213" s="12">
        <v>-14</v>
      </c>
      <c r="K213" s="14" t="s">
        <v>217</v>
      </c>
      <c r="L213" s="9" t="str">
        <f t="shared" si="31"/>
        <v>N/A</v>
      </c>
    </row>
    <row r="214" spans="1:12" x14ac:dyDescent="0.2">
      <c r="A214" s="50" t="s">
        <v>1619</v>
      </c>
      <c r="B214" s="34" t="s">
        <v>217</v>
      </c>
      <c r="C214" s="46">
        <v>734827</v>
      </c>
      <c r="D214" s="43" t="str">
        <f t="shared" si="28"/>
        <v>N/A</v>
      </c>
      <c r="E214" s="46">
        <v>2243290</v>
      </c>
      <c r="F214" s="43" t="str">
        <f t="shared" si="29"/>
        <v>N/A</v>
      </c>
      <c r="G214" s="46">
        <v>7957880</v>
      </c>
      <c r="H214" s="43" t="str">
        <f t="shared" si="30"/>
        <v>N/A</v>
      </c>
      <c r="I214" s="12">
        <v>205.3</v>
      </c>
      <c r="J214" s="12">
        <v>254.7</v>
      </c>
      <c r="K214" s="14" t="s">
        <v>217</v>
      </c>
      <c r="L214" s="9" t="str">
        <f t="shared" si="31"/>
        <v>N/A</v>
      </c>
    </row>
    <row r="215" spans="1:12" ht="25.5" x14ac:dyDescent="0.2">
      <c r="A215" s="45" t="s">
        <v>1382</v>
      </c>
      <c r="B215" s="34" t="s">
        <v>217</v>
      </c>
      <c r="C215" s="46">
        <v>1359862</v>
      </c>
      <c r="D215" s="43" t="str">
        <f t="shared" ref="D215:D229" si="32">IF($B215="N/A","N/A",IF(C215&gt;10,"No",IF(C215&lt;-10,"No","Yes")))</f>
        <v>N/A</v>
      </c>
      <c r="E215" s="46">
        <v>1334106</v>
      </c>
      <c r="F215" s="43" t="str">
        <f t="shared" ref="F215:F229" si="33">IF($B215="N/A","N/A",IF(E215&gt;10,"No",IF(E215&lt;-10,"No","Yes")))</f>
        <v>N/A</v>
      </c>
      <c r="G215" s="46">
        <v>1489275</v>
      </c>
      <c r="H215" s="43" t="str">
        <f t="shared" ref="H215:H229" si="34">IF($B215="N/A","N/A",IF(G215&gt;10,"No",IF(G215&lt;-10,"No","Yes")))</f>
        <v>N/A</v>
      </c>
      <c r="I215" s="12">
        <v>-1.89</v>
      </c>
      <c r="J215" s="12">
        <v>11.63</v>
      </c>
      <c r="K215" s="44" t="s">
        <v>732</v>
      </c>
      <c r="L215" s="9" t="str">
        <f t="shared" ref="L215:L229" si="35">IF(J215="Div by 0", "N/A", IF(K215="N/A","N/A", IF(J215&gt;VALUE(MID(K215,1,2)), "No", IF(J215&lt;-1*VALUE(MID(K215,1,2)), "No", "Yes"))))</f>
        <v>Yes</v>
      </c>
    </row>
    <row r="216" spans="1:12" x14ac:dyDescent="0.2">
      <c r="A216" s="45" t="s">
        <v>649</v>
      </c>
      <c r="B216" s="34" t="s">
        <v>217</v>
      </c>
      <c r="C216" s="35">
        <v>5806</v>
      </c>
      <c r="D216" s="43" t="str">
        <f t="shared" si="32"/>
        <v>N/A</v>
      </c>
      <c r="E216" s="35">
        <v>5645</v>
      </c>
      <c r="F216" s="43" t="str">
        <f t="shared" si="33"/>
        <v>N/A</v>
      </c>
      <c r="G216" s="35">
        <v>5963</v>
      </c>
      <c r="H216" s="43" t="str">
        <f t="shared" si="34"/>
        <v>N/A</v>
      </c>
      <c r="I216" s="12">
        <v>-2.77</v>
      </c>
      <c r="J216" s="12">
        <v>5.633</v>
      </c>
      <c r="K216" s="44" t="s">
        <v>732</v>
      </c>
      <c r="L216" s="9" t="str">
        <f t="shared" si="35"/>
        <v>Yes</v>
      </c>
    </row>
    <row r="217" spans="1:12" ht="25.5" x14ac:dyDescent="0.2">
      <c r="A217" s="45" t="s">
        <v>1383</v>
      </c>
      <c r="B217" s="34" t="s">
        <v>217</v>
      </c>
      <c r="C217" s="46">
        <v>234.21667241</v>
      </c>
      <c r="D217" s="43" t="str">
        <f t="shared" si="32"/>
        <v>N/A</v>
      </c>
      <c r="E217" s="46">
        <v>236.33410097000001</v>
      </c>
      <c r="F217" s="43" t="str">
        <f t="shared" si="33"/>
        <v>N/A</v>
      </c>
      <c r="G217" s="46">
        <v>249.75264129000001</v>
      </c>
      <c r="H217" s="43" t="str">
        <f t="shared" si="34"/>
        <v>N/A</v>
      </c>
      <c r="I217" s="12">
        <v>0.90400000000000003</v>
      </c>
      <c r="J217" s="12">
        <v>5.6779999999999999</v>
      </c>
      <c r="K217" s="44" t="s">
        <v>732</v>
      </c>
      <c r="L217" s="9" t="str">
        <f t="shared" si="35"/>
        <v>Yes</v>
      </c>
    </row>
    <row r="218" spans="1:12" ht="25.5" x14ac:dyDescent="0.2">
      <c r="A218" s="45" t="s">
        <v>1384</v>
      </c>
      <c r="B218" s="34" t="s">
        <v>217</v>
      </c>
      <c r="C218" s="46">
        <v>1497071</v>
      </c>
      <c r="D218" s="43" t="str">
        <f t="shared" si="32"/>
        <v>N/A</v>
      </c>
      <c r="E218" s="46">
        <v>2966137</v>
      </c>
      <c r="F218" s="43" t="str">
        <f t="shared" si="33"/>
        <v>N/A</v>
      </c>
      <c r="G218" s="46">
        <v>3490450</v>
      </c>
      <c r="H218" s="43" t="str">
        <f t="shared" si="34"/>
        <v>N/A</v>
      </c>
      <c r="I218" s="12">
        <v>98.13</v>
      </c>
      <c r="J218" s="12">
        <v>17.68</v>
      </c>
      <c r="K218" s="44" t="s">
        <v>732</v>
      </c>
      <c r="L218" s="9" t="str">
        <f t="shared" si="35"/>
        <v>Yes</v>
      </c>
    </row>
    <row r="219" spans="1:12" x14ac:dyDescent="0.2">
      <c r="A219" s="45" t="s">
        <v>516</v>
      </c>
      <c r="B219" s="34" t="s">
        <v>217</v>
      </c>
      <c r="C219" s="35">
        <v>8685</v>
      </c>
      <c r="D219" s="43" t="str">
        <f t="shared" si="32"/>
        <v>N/A</v>
      </c>
      <c r="E219" s="35">
        <v>10934</v>
      </c>
      <c r="F219" s="43" t="str">
        <f t="shared" si="33"/>
        <v>N/A</v>
      </c>
      <c r="G219" s="35">
        <v>12004</v>
      </c>
      <c r="H219" s="43" t="str">
        <f t="shared" si="34"/>
        <v>N/A</v>
      </c>
      <c r="I219" s="12">
        <v>25.9</v>
      </c>
      <c r="J219" s="12">
        <v>9.7859999999999996</v>
      </c>
      <c r="K219" s="44" t="s">
        <v>732</v>
      </c>
      <c r="L219" s="9" t="str">
        <f t="shared" si="35"/>
        <v>Yes</v>
      </c>
    </row>
    <row r="220" spans="1:12" ht="25.5" x14ac:dyDescent="0.2">
      <c r="A220" s="45" t="s">
        <v>1385</v>
      </c>
      <c r="B220" s="34" t="s">
        <v>217</v>
      </c>
      <c r="C220" s="46">
        <v>172.37432355000001</v>
      </c>
      <c r="D220" s="43" t="str">
        <f t="shared" si="32"/>
        <v>N/A</v>
      </c>
      <c r="E220" s="46">
        <v>271.27647703999997</v>
      </c>
      <c r="F220" s="43" t="str">
        <f t="shared" si="33"/>
        <v>N/A</v>
      </c>
      <c r="G220" s="46">
        <v>290.77390869999999</v>
      </c>
      <c r="H220" s="43" t="str">
        <f t="shared" si="34"/>
        <v>N/A</v>
      </c>
      <c r="I220" s="12">
        <v>57.38</v>
      </c>
      <c r="J220" s="12">
        <v>7.1870000000000003</v>
      </c>
      <c r="K220" s="44" t="s">
        <v>732</v>
      </c>
      <c r="L220" s="9" t="str">
        <f t="shared" si="35"/>
        <v>Yes</v>
      </c>
    </row>
    <row r="221" spans="1:12" ht="25.5" x14ac:dyDescent="0.2">
      <c r="A221" s="45" t="s">
        <v>1386</v>
      </c>
      <c r="B221" s="34" t="s">
        <v>217</v>
      </c>
      <c r="C221" s="46">
        <v>2439018</v>
      </c>
      <c r="D221" s="43" t="str">
        <f t="shared" si="32"/>
        <v>N/A</v>
      </c>
      <c r="E221" s="46">
        <v>5492429</v>
      </c>
      <c r="F221" s="43" t="str">
        <f t="shared" si="33"/>
        <v>N/A</v>
      </c>
      <c r="G221" s="46">
        <v>6856977</v>
      </c>
      <c r="H221" s="43" t="str">
        <f t="shared" si="34"/>
        <v>N/A</v>
      </c>
      <c r="I221" s="12">
        <v>125.2</v>
      </c>
      <c r="J221" s="12">
        <v>24.84</v>
      </c>
      <c r="K221" s="44" t="s">
        <v>732</v>
      </c>
      <c r="L221" s="9" t="str">
        <f t="shared" si="35"/>
        <v>Yes</v>
      </c>
    </row>
    <row r="222" spans="1:12" x14ac:dyDescent="0.2">
      <c r="A222" s="45" t="s">
        <v>517</v>
      </c>
      <c r="B222" s="34" t="s">
        <v>217</v>
      </c>
      <c r="C222" s="35">
        <v>9558</v>
      </c>
      <c r="D222" s="43" t="str">
        <f t="shared" si="32"/>
        <v>N/A</v>
      </c>
      <c r="E222" s="35">
        <v>13028</v>
      </c>
      <c r="F222" s="43" t="str">
        <f t="shared" si="33"/>
        <v>N/A</v>
      </c>
      <c r="G222" s="35">
        <v>15296</v>
      </c>
      <c r="H222" s="43" t="str">
        <f t="shared" si="34"/>
        <v>N/A</v>
      </c>
      <c r="I222" s="12">
        <v>36.299999999999997</v>
      </c>
      <c r="J222" s="12">
        <v>17.41</v>
      </c>
      <c r="K222" s="44" t="s">
        <v>732</v>
      </c>
      <c r="L222" s="9" t="str">
        <f t="shared" si="35"/>
        <v>Yes</v>
      </c>
    </row>
    <row r="223" spans="1:12" ht="25.5" x14ac:dyDescent="0.2">
      <c r="A223" s="45" t="s">
        <v>1387</v>
      </c>
      <c r="B223" s="34" t="s">
        <v>217</v>
      </c>
      <c r="C223" s="46">
        <v>255.18079096</v>
      </c>
      <c r="D223" s="43" t="str">
        <f t="shared" si="32"/>
        <v>N/A</v>
      </c>
      <c r="E223" s="46">
        <v>421.58650598999998</v>
      </c>
      <c r="F223" s="43" t="str">
        <f t="shared" si="33"/>
        <v>N/A</v>
      </c>
      <c r="G223" s="46">
        <v>448.28563022999998</v>
      </c>
      <c r="H223" s="43" t="str">
        <f t="shared" si="34"/>
        <v>N/A</v>
      </c>
      <c r="I223" s="12">
        <v>65.209999999999994</v>
      </c>
      <c r="J223" s="12">
        <v>6.3330000000000002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581100370</v>
      </c>
      <c r="D227" s="43" t="str">
        <f t="shared" si="32"/>
        <v>N/A</v>
      </c>
      <c r="E227" s="46">
        <v>638028008</v>
      </c>
      <c r="F227" s="43" t="str">
        <f t="shared" si="33"/>
        <v>N/A</v>
      </c>
      <c r="G227" s="46">
        <v>640659749</v>
      </c>
      <c r="H227" s="43" t="str">
        <f t="shared" si="34"/>
        <v>N/A</v>
      </c>
      <c r="I227" s="12">
        <v>9.7970000000000006</v>
      </c>
      <c r="J227" s="12">
        <v>0.41249999999999998</v>
      </c>
      <c r="K227" s="44" t="s">
        <v>732</v>
      </c>
      <c r="L227" s="9" t="str">
        <f t="shared" si="35"/>
        <v>Yes</v>
      </c>
    </row>
    <row r="228" spans="1:12" ht="25.5" x14ac:dyDescent="0.2">
      <c r="A228" s="45" t="s">
        <v>519</v>
      </c>
      <c r="B228" s="34" t="s">
        <v>217</v>
      </c>
      <c r="C228" s="35">
        <v>21384</v>
      </c>
      <c r="D228" s="43" t="str">
        <f t="shared" si="32"/>
        <v>N/A</v>
      </c>
      <c r="E228" s="35">
        <v>23226</v>
      </c>
      <c r="F228" s="43" t="str">
        <f t="shared" si="33"/>
        <v>N/A</v>
      </c>
      <c r="G228" s="35">
        <v>23116</v>
      </c>
      <c r="H228" s="43" t="str">
        <f t="shared" si="34"/>
        <v>N/A</v>
      </c>
      <c r="I228" s="12">
        <v>8.6140000000000008</v>
      </c>
      <c r="J228" s="12">
        <v>-0.47399999999999998</v>
      </c>
      <c r="K228" s="44" t="s">
        <v>732</v>
      </c>
      <c r="L228" s="9" t="str">
        <f t="shared" si="35"/>
        <v>Yes</v>
      </c>
    </row>
    <row r="229" spans="1:12" ht="25.5" x14ac:dyDescent="0.2">
      <c r="A229" s="45" t="s">
        <v>1391</v>
      </c>
      <c r="B229" s="34" t="s">
        <v>217</v>
      </c>
      <c r="C229" s="46">
        <v>27174.540311000001</v>
      </c>
      <c r="D229" s="43" t="str">
        <f t="shared" si="32"/>
        <v>N/A</v>
      </c>
      <c r="E229" s="46">
        <v>27470.421424</v>
      </c>
      <c r="F229" s="43" t="str">
        <f t="shared" si="33"/>
        <v>N/A</v>
      </c>
      <c r="G229" s="46">
        <v>27714.991737</v>
      </c>
      <c r="H229" s="43" t="str">
        <f t="shared" si="34"/>
        <v>N/A</v>
      </c>
      <c r="I229" s="12">
        <v>1.089</v>
      </c>
      <c r="J229" s="12">
        <v>0.89029999999999998</v>
      </c>
      <c r="K229" s="44" t="s">
        <v>732</v>
      </c>
      <c r="L229" s="9" t="str">
        <f t="shared" si="35"/>
        <v>Yes</v>
      </c>
    </row>
    <row r="230" spans="1:12" x14ac:dyDescent="0.2">
      <c r="A230" s="4" t="s">
        <v>1392</v>
      </c>
      <c r="B230" s="34" t="s">
        <v>217</v>
      </c>
      <c r="C230" s="51">
        <v>692290512</v>
      </c>
      <c r="D230" s="43" t="str">
        <f t="shared" ref="D230:D253" si="36">IF($B230="N/A","N/A",IF(C230&gt;10,"No",IF(C230&lt;-10,"No","Yes")))</f>
        <v>N/A</v>
      </c>
      <c r="E230" s="51">
        <v>781146803</v>
      </c>
      <c r="F230" s="43" t="str">
        <f t="shared" ref="F230:F253" si="37">IF($B230="N/A","N/A",IF(E230&gt;10,"No",IF(E230&lt;-10,"No","Yes")))</f>
        <v>N/A</v>
      </c>
      <c r="G230" s="51">
        <v>810168609</v>
      </c>
      <c r="H230" s="43" t="str">
        <f t="shared" ref="H230:H253" si="38">IF($B230="N/A","N/A",IF(G230&gt;10,"No",IF(G230&lt;-10,"No","Yes")))</f>
        <v>N/A</v>
      </c>
      <c r="I230" s="12">
        <v>12.84</v>
      </c>
      <c r="J230" s="12">
        <v>3.7149999999999999</v>
      </c>
      <c r="K230" s="44" t="s">
        <v>732</v>
      </c>
      <c r="L230" s="9" t="str">
        <f t="shared" ref="L230:L253" si="39">IF(J230="Div by 0", "N/A", IF(K230="N/A","N/A", IF(J230&gt;VALUE(MID(K230,1,2)), "No", IF(J230&lt;-1*VALUE(MID(K230,1,2)), "No", "Yes"))))</f>
        <v>Yes</v>
      </c>
    </row>
    <row r="231" spans="1:12" x14ac:dyDescent="0.2">
      <c r="A231" s="4" t="s">
        <v>1569</v>
      </c>
      <c r="B231" s="34" t="s">
        <v>217</v>
      </c>
      <c r="C231" s="49">
        <v>25316</v>
      </c>
      <c r="D231" s="49" t="str">
        <f t="shared" si="36"/>
        <v>N/A</v>
      </c>
      <c r="E231" s="49">
        <v>26897</v>
      </c>
      <c r="F231" s="49" t="str">
        <f t="shared" si="37"/>
        <v>N/A</v>
      </c>
      <c r="G231" s="49">
        <v>27896</v>
      </c>
      <c r="H231" s="43" t="str">
        <f t="shared" si="38"/>
        <v>N/A</v>
      </c>
      <c r="I231" s="12">
        <v>6.2450000000000001</v>
      </c>
      <c r="J231" s="12">
        <v>3.714</v>
      </c>
      <c r="K231" s="44" t="s">
        <v>732</v>
      </c>
      <c r="L231" s="9" t="str">
        <f t="shared" si="39"/>
        <v>Yes</v>
      </c>
    </row>
    <row r="232" spans="1:12" x14ac:dyDescent="0.2">
      <c r="A232" s="4" t="s">
        <v>1570</v>
      </c>
      <c r="B232" s="34" t="s">
        <v>217</v>
      </c>
      <c r="C232" s="51">
        <v>27345.967451</v>
      </c>
      <c r="D232" s="43" t="str">
        <f t="shared" si="36"/>
        <v>N/A</v>
      </c>
      <c r="E232" s="51">
        <v>29042.153512000001</v>
      </c>
      <c r="F232" s="43" t="str">
        <f t="shared" si="37"/>
        <v>N/A</v>
      </c>
      <c r="G232" s="51">
        <v>29042.465192</v>
      </c>
      <c r="H232" s="43" t="str">
        <f t="shared" si="38"/>
        <v>N/A</v>
      </c>
      <c r="I232" s="12">
        <v>6.2030000000000003</v>
      </c>
      <c r="J232" s="12">
        <v>1.1000000000000001E-3</v>
      </c>
      <c r="K232" s="44" t="s">
        <v>732</v>
      </c>
      <c r="L232" s="9" t="str">
        <f t="shared" si="39"/>
        <v>Yes</v>
      </c>
    </row>
    <row r="233" spans="1:12" x14ac:dyDescent="0.2">
      <c r="A233" s="52" t="s">
        <v>1571</v>
      </c>
      <c r="B233" s="34" t="s">
        <v>217</v>
      </c>
      <c r="C233" s="51">
        <v>16015.41539</v>
      </c>
      <c r="D233" s="43" t="str">
        <f t="shared" si="36"/>
        <v>N/A</v>
      </c>
      <c r="E233" s="51">
        <v>17336.994752999999</v>
      </c>
      <c r="F233" s="43" t="str">
        <f t="shared" si="37"/>
        <v>N/A</v>
      </c>
      <c r="G233" s="51">
        <v>21469.040518000002</v>
      </c>
      <c r="H233" s="43" t="str">
        <f t="shared" si="38"/>
        <v>N/A</v>
      </c>
      <c r="I233" s="12">
        <v>8.2520000000000007</v>
      </c>
      <c r="J233" s="12">
        <v>23.83</v>
      </c>
      <c r="K233" s="44" t="s">
        <v>732</v>
      </c>
      <c r="L233" s="9" t="str">
        <f t="shared" si="39"/>
        <v>Yes</v>
      </c>
    </row>
    <row r="234" spans="1:12" x14ac:dyDescent="0.2">
      <c r="A234" s="52" t="s">
        <v>1572</v>
      </c>
      <c r="B234" s="34" t="s">
        <v>217</v>
      </c>
      <c r="C234" s="51">
        <v>30864.268564999998</v>
      </c>
      <c r="D234" s="43" t="str">
        <f t="shared" si="36"/>
        <v>N/A</v>
      </c>
      <c r="E234" s="51">
        <v>33460.976861000003</v>
      </c>
      <c r="F234" s="43" t="str">
        <f t="shared" si="37"/>
        <v>N/A</v>
      </c>
      <c r="G234" s="51">
        <v>31661.637890000002</v>
      </c>
      <c r="H234" s="43" t="str">
        <f t="shared" si="38"/>
        <v>N/A</v>
      </c>
      <c r="I234" s="12">
        <v>8.4130000000000003</v>
      </c>
      <c r="J234" s="12">
        <v>-5.38</v>
      </c>
      <c r="K234" s="44" t="s">
        <v>732</v>
      </c>
      <c r="L234" s="9" t="str">
        <f t="shared" si="39"/>
        <v>Yes</v>
      </c>
    </row>
    <row r="235" spans="1:12" x14ac:dyDescent="0.2">
      <c r="A235" s="52" t="s">
        <v>1573</v>
      </c>
      <c r="B235" s="34" t="s">
        <v>217</v>
      </c>
      <c r="C235" s="51">
        <v>19693.588234999999</v>
      </c>
      <c r="D235" s="43" t="str">
        <f t="shared" si="36"/>
        <v>N/A</v>
      </c>
      <c r="E235" s="51">
        <v>19403.427728999999</v>
      </c>
      <c r="F235" s="43" t="str">
        <f t="shared" si="37"/>
        <v>N/A</v>
      </c>
      <c r="G235" s="51">
        <v>19580.453947000002</v>
      </c>
      <c r="H235" s="43" t="str">
        <f t="shared" si="38"/>
        <v>N/A</v>
      </c>
      <c r="I235" s="12">
        <v>-1.47</v>
      </c>
      <c r="J235" s="12">
        <v>0.9123</v>
      </c>
      <c r="K235" s="44" t="s">
        <v>732</v>
      </c>
      <c r="L235" s="9" t="str">
        <f t="shared" si="39"/>
        <v>Yes</v>
      </c>
    </row>
    <row r="236" spans="1:12" x14ac:dyDescent="0.2">
      <c r="A236" s="52" t="s">
        <v>1574</v>
      </c>
      <c r="B236" s="34" t="s">
        <v>217</v>
      </c>
      <c r="C236" s="51">
        <v>2785.1052632000001</v>
      </c>
      <c r="D236" s="43" t="str">
        <f t="shared" si="36"/>
        <v>N/A</v>
      </c>
      <c r="E236" s="51">
        <v>8043.6</v>
      </c>
      <c r="F236" s="43" t="str">
        <f t="shared" si="37"/>
        <v>N/A</v>
      </c>
      <c r="G236" s="51">
        <v>6020.84</v>
      </c>
      <c r="H236" s="43" t="str">
        <f t="shared" si="38"/>
        <v>N/A</v>
      </c>
      <c r="I236" s="12">
        <v>188.8</v>
      </c>
      <c r="J236" s="12">
        <v>-25.1</v>
      </c>
      <c r="K236" s="44" t="s">
        <v>732</v>
      </c>
      <c r="L236" s="9" t="str">
        <f t="shared" si="39"/>
        <v>Yes</v>
      </c>
    </row>
    <row r="237" spans="1:12" x14ac:dyDescent="0.2">
      <c r="A237" s="45" t="s">
        <v>1575</v>
      </c>
      <c r="B237" s="34" t="s">
        <v>217</v>
      </c>
      <c r="C237" s="43">
        <v>9.0041898150000002</v>
      </c>
      <c r="D237" s="43" t="str">
        <f t="shared" si="36"/>
        <v>N/A</v>
      </c>
      <c r="E237" s="43">
        <v>10.505573653000001</v>
      </c>
      <c r="F237" s="43" t="str">
        <f t="shared" si="37"/>
        <v>N/A</v>
      </c>
      <c r="G237" s="43">
        <v>10.084118670000001</v>
      </c>
      <c r="H237" s="43" t="str">
        <f t="shared" si="38"/>
        <v>N/A</v>
      </c>
      <c r="I237" s="12">
        <v>16.670000000000002</v>
      </c>
      <c r="J237" s="12">
        <v>-4.01</v>
      </c>
      <c r="K237" s="44" t="s">
        <v>732</v>
      </c>
      <c r="L237" s="9" t="str">
        <f t="shared" si="39"/>
        <v>Yes</v>
      </c>
    </row>
    <row r="238" spans="1:12" x14ac:dyDescent="0.2">
      <c r="A238" s="50" t="s">
        <v>1576</v>
      </c>
      <c r="B238" s="34" t="s">
        <v>217</v>
      </c>
      <c r="C238" s="43">
        <v>8.7554825388000008</v>
      </c>
      <c r="D238" s="43" t="str">
        <f t="shared" si="36"/>
        <v>N/A</v>
      </c>
      <c r="E238" s="43">
        <v>10.639710320000001</v>
      </c>
      <c r="F238" s="43" t="str">
        <f t="shared" si="37"/>
        <v>N/A</v>
      </c>
      <c r="G238" s="43">
        <v>9.2732537608999994</v>
      </c>
      <c r="H238" s="43" t="str">
        <f t="shared" si="38"/>
        <v>N/A</v>
      </c>
      <c r="I238" s="12">
        <v>21.52</v>
      </c>
      <c r="J238" s="12">
        <v>-12.8</v>
      </c>
      <c r="K238" s="44" t="s">
        <v>732</v>
      </c>
      <c r="L238" s="9" t="str">
        <f t="shared" si="39"/>
        <v>Yes</v>
      </c>
    </row>
    <row r="239" spans="1:12" x14ac:dyDescent="0.2">
      <c r="A239" s="50" t="s">
        <v>1577</v>
      </c>
      <c r="B239" s="34" t="s">
        <v>217</v>
      </c>
      <c r="C239" s="43">
        <v>16.674448768000001</v>
      </c>
      <c r="D239" s="43" t="str">
        <f t="shared" si="36"/>
        <v>N/A</v>
      </c>
      <c r="E239" s="43">
        <v>17.087026273999999</v>
      </c>
      <c r="F239" s="43" t="str">
        <f t="shared" si="37"/>
        <v>N/A</v>
      </c>
      <c r="G239" s="43">
        <v>16.292117271999999</v>
      </c>
      <c r="H239" s="43" t="str">
        <f t="shared" si="38"/>
        <v>N/A</v>
      </c>
      <c r="I239" s="12">
        <v>2.4740000000000002</v>
      </c>
      <c r="J239" s="12">
        <v>-4.6500000000000004</v>
      </c>
      <c r="K239" s="44" t="s">
        <v>732</v>
      </c>
      <c r="L239" s="9" t="str">
        <f t="shared" si="39"/>
        <v>Yes</v>
      </c>
    </row>
    <row r="240" spans="1:12" x14ac:dyDescent="0.2">
      <c r="A240" s="50" t="s">
        <v>1578</v>
      </c>
      <c r="B240" s="34" t="s">
        <v>217</v>
      </c>
      <c r="C240" s="43">
        <v>0.30927835050000002</v>
      </c>
      <c r="D240" s="43" t="str">
        <f t="shared" si="36"/>
        <v>N/A</v>
      </c>
      <c r="E240" s="43">
        <v>0.66716523660000004</v>
      </c>
      <c r="F240" s="43" t="str">
        <f t="shared" si="37"/>
        <v>N/A</v>
      </c>
      <c r="G240" s="43">
        <v>0.87532392739999998</v>
      </c>
      <c r="H240" s="43" t="str">
        <f t="shared" si="38"/>
        <v>N/A</v>
      </c>
      <c r="I240" s="12">
        <v>115.7</v>
      </c>
      <c r="J240" s="12">
        <v>31.2</v>
      </c>
      <c r="K240" s="44" t="s">
        <v>732</v>
      </c>
      <c r="L240" s="9" t="str">
        <f t="shared" si="39"/>
        <v>No</v>
      </c>
    </row>
    <row r="241" spans="1:12" x14ac:dyDescent="0.2">
      <c r="A241" s="50" t="s">
        <v>1579</v>
      </c>
      <c r="B241" s="34" t="s">
        <v>217</v>
      </c>
      <c r="C241" s="43">
        <v>5.7227192000000003E-2</v>
      </c>
      <c r="D241" s="43" t="str">
        <f t="shared" si="36"/>
        <v>N/A</v>
      </c>
      <c r="E241" s="43">
        <v>6.0325759100000001E-2</v>
      </c>
      <c r="F241" s="43" t="str">
        <f t="shared" si="37"/>
        <v>N/A</v>
      </c>
      <c r="G241" s="43">
        <v>9.7023324399999999E-2</v>
      </c>
      <c r="H241" s="43" t="str">
        <f t="shared" si="38"/>
        <v>N/A</v>
      </c>
      <c r="I241" s="12">
        <v>5.415</v>
      </c>
      <c r="J241" s="12">
        <v>60.83</v>
      </c>
      <c r="K241" s="44" t="s">
        <v>732</v>
      </c>
      <c r="L241" s="9" t="str">
        <f t="shared" si="39"/>
        <v>No</v>
      </c>
    </row>
    <row r="242" spans="1:12" ht="25.5" x14ac:dyDescent="0.2">
      <c r="A242" s="4" t="s">
        <v>1404</v>
      </c>
      <c r="B242" s="34" t="s">
        <v>217</v>
      </c>
      <c r="C242" s="51">
        <v>581100370</v>
      </c>
      <c r="D242" s="43" t="str">
        <f t="shared" si="36"/>
        <v>N/A</v>
      </c>
      <c r="E242" s="51">
        <v>638028008</v>
      </c>
      <c r="F242" s="43" t="str">
        <f t="shared" si="37"/>
        <v>N/A</v>
      </c>
      <c r="G242" s="51">
        <v>640659749</v>
      </c>
      <c r="H242" s="43" t="str">
        <f t="shared" si="38"/>
        <v>N/A</v>
      </c>
      <c r="I242" s="12">
        <v>9.7970000000000006</v>
      </c>
      <c r="J242" s="12">
        <v>0.41249999999999998</v>
      </c>
      <c r="K242" s="44" t="s">
        <v>732</v>
      </c>
      <c r="L242" s="9" t="str">
        <f t="shared" si="39"/>
        <v>Yes</v>
      </c>
    </row>
    <row r="243" spans="1:12" x14ac:dyDescent="0.2">
      <c r="A243" s="4" t="s">
        <v>1580</v>
      </c>
      <c r="B243" s="34" t="s">
        <v>217</v>
      </c>
      <c r="C243" s="49">
        <v>21384</v>
      </c>
      <c r="D243" s="49" t="str">
        <f t="shared" si="36"/>
        <v>N/A</v>
      </c>
      <c r="E243" s="49">
        <v>23226</v>
      </c>
      <c r="F243" s="49" t="str">
        <f t="shared" si="37"/>
        <v>N/A</v>
      </c>
      <c r="G243" s="49">
        <v>23116</v>
      </c>
      <c r="H243" s="43" t="str">
        <f t="shared" si="38"/>
        <v>N/A</v>
      </c>
      <c r="I243" s="12">
        <v>8.6140000000000008</v>
      </c>
      <c r="J243" s="12">
        <v>-0.47399999999999998</v>
      </c>
      <c r="K243" s="44" t="s">
        <v>732</v>
      </c>
      <c r="L243" s="9" t="str">
        <f t="shared" si="39"/>
        <v>Yes</v>
      </c>
    </row>
    <row r="244" spans="1:12" ht="25.5" x14ac:dyDescent="0.2">
      <c r="A244" s="4" t="s">
        <v>1581</v>
      </c>
      <c r="B244" s="34" t="s">
        <v>217</v>
      </c>
      <c r="C244" s="51">
        <v>27174.540311000001</v>
      </c>
      <c r="D244" s="43" t="str">
        <f t="shared" si="36"/>
        <v>N/A</v>
      </c>
      <c r="E244" s="51">
        <v>27470.421424</v>
      </c>
      <c r="F244" s="43" t="str">
        <f t="shared" si="37"/>
        <v>N/A</v>
      </c>
      <c r="G244" s="51">
        <v>27714.991737</v>
      </c>
      <c r="H244" s="43" t="str">
        <f t="shared" si="38"/>
        <v>N/A</v>
      </c>
      <c r="I244" s="12">
        <v>1.089</v>
      </c>
      <c r="J244" s="12">
        <v>0.89029999999999998</v>
      </c>
      <c r="K244" s="44" t="s">
        <v>732</v>
      </c>
      <c r="L244" s="9" t="str">
        <f t="shared" si="39"/>
        <v>Yes</v>
      </c>
    </row>
    <row r="245" spans="1:12" ht="25.5" x14ac:dyDescent="0.2">
      <c r="A245" s="52" t="s">
        <v>1582</v>
      </c>
      <c r="B245" s="34" t="s">
        <v>217</v>
      </c>
      <c r="C245" s="51">
        <v>13892.448453000001</v>
      </c>
      <c r="D245" s="43" t="str">
        <f t="shared" si="36"/>
        <v>N/A</v>
      </c>
      <c r="E245" s="51">
        <v>14495.310192000001</v>
      </c>
      <c r="F245" s="43" t="str">
        <f t="shared" si="37"/>
        <v>N/A</v>
      </c>
      <c r="G245" s="51">
        <v>18171.437113</v>
      </c>
      <c r="H245" s="43" t="str">
        <f t="shared" si="38"/>
        <v>N/A</v>
      </c>
      <c r="I245" s="12">
        <v>4.3390000000000004</v>
      </c>
      <c r="J245" s="12">
        <v>25.36</v>
      </c>
      <c r="K245" s="44" t="s">
        <v>732</v>
      </c>
      <c r="L245" s="9" t="str">
        <f t="shared" si="39"/>
        <v>Yes</v>
      </c>
    </row>
    <row r="246" spans="1:12" ht="25.5" x14ac:dyDescent="0.2">
      <c r="A246" s="52" t="s">
        <v>1583</v>
      </c>
      <c r="B246" s="34" t="s">
        <v>217</v>
      </c>
      <c r="C246" s="51">
        <v>31400.782775</v>
      </c>
      <c r="D246" s="43" t="str">
        <f t="shared" si="36"/>
        <v>N/A</v>
      </c>
      <c r="E246" s="51">
        <v>32609.717000000001</v>
      </c>
      <c r="F246" s="43" t="str">
        <f t="shared" si="37"/>
        <v>N/A</v>
      </c>
      <c r="G246" s="51">
        <v>31102.427910999999</v>
      </c>
      <c r="H246" s="43" t="str">
        <f t="shared" si="38"/>
        <v>N/A</v>
      </c>
      <c r="I246" s="12">
        <v>3.85</v>
      </c>
      <c r="J246" s="12">
        <v>-4.62</v>
      </c>
      <c r="K246" s="44" t="s">
        <v>732</v>
      </c>
      <c r="L246" s="9" t="str">
        <f t="shared" si="39"/>
        <v>Yes</v>
      </c>
    </row>
    <row r="247" spans="1:12" ht="25.5" x14ac:dyDescent="0.2">
      <c r="A247" s="52" t="s">
        <v>1584</v>
      </c>
      <c r="B247" s="34" t="s">
        <v>217</v>
      </c>
      <c r="C247" s="51">
        <v>16382.377551</v>
      </c>
      <c r="D247" s="43" t="str">
        <f t="shared" si="36"/>
        <v>N/A</v>
      </c>
      <c r="E247" s="51">
        <v>15069.083665</v>
      </c>
      <c r="F247" s="43" t="str">
        <f t="shared" si="37"/>
        <v>N/A</v>
      </c>
      <c r="G247" s="51">
        <v>17057.553671999998</v>
      </c>
      <c r="H247" s="43" t="str">
        <f t="shared" si="38"/>
        <v>N/A</v>
      </c>
      <c r="I247" s="12">
        <v>-8.02</v>
      </c>
      <c r="J247" s="12">
        <v>13.2</v>
      </c>
      <c r="K247" s="44" t="s">
        <v>732</v>
      </c>
      <c r="L247" s="9" t="str">
        <f t="shared" si="39"/>
        <v>Yes</v>
      </c>
    </row>
    <row r="248" spans="1:12" ht="25.5" x14ac:dyDescent="0.2">
      <c r="A248" s="52" t="s">
        <v>1585</v>
      </c>
      <c r="B248" s="34" t="s">
        <v>217</v>
      </c>
      <c r="C248" s="51">
        <v>10804.5</v>
      </c>
      <c r="D248" s="43" t="str">
        <f t="shared" si="36"/>
        <v>N/A</v>
      </c>
      <c r="E248" s="51">
        <v>13426</v>
      </c>
      <c r="F248" s="43" t="str">
        <f t="shared" si="37"/>
        <v>N/A</v>
      </c>
      <c r="G248" s="51">
        <v>11669.25</v>
      </c>
      <c r="H248" s="43" t="str">
        <f t="shared" si="38"/>
        <v>N/A</v>
      </c>
      <c r="I248" s="12">
        <v>24.26</v>
      </c>
      <c r="J248" s="12">
        <v>-13.1</v>
      </c>
      <c r="K248" s="44" t="s">
        <v>732</v>
      </c>
      <c r="L248" s="9" t="str">
        <f t="shared" si="39"/>
        <v>Yes</v>
      </c>
    </row>
    <row r="249" spans="1:12" ht="25.5" x14ac:dyDescent="0.2">
      <c r="A249" s="45" t="s">
        <v>1586</v>
      </c>
      <c r="B249" s="34" t="s">
        <v>217</v>
      </c>
      <c r="C249" s="43">
        <v>7.6056879049999999</v>
      </c>
      <c r="D249" s="43" t="str">
        <f t="shared" si="36"/>
        <v>N/A</v>
      </c>
      <c r="E249" s="43">
        <v>9.0717349018999993</v>
      </c>
      <c r="F249" s="43" t="str">
        <f t="shared" si="37"/>
        <v>N/A</v>
      </c>
      <c r="G249" s="43">
        <v>8.3561975614000001</v>
      </c>
      <c r="H249" s="43" t="str">
        <f t="shared" si="38"/>
        <v>N/A</v>
      </c>
      <c r="I249" s="12">
        <v>19.28</v>
      </c>
      <c r="J249" s="12">
        <v>-7.89</v>
      </c>
      <c r="K249" s="44" t="s">
        <v>732</v>
      </c>
      <c r="L249" s="9" t="str">
        <f t="shared" si="39"/>
        <v>Yes</v>
      </c>
    </row>
    <row r="250" spans="1:12" ht="25.5" x14ac:dyDescent="0.2">
      <c r="A250" s="50" t="s">
        <v>1587</v>
      </c>
      <c r="B250" s="34" t="s">
        <v>217</v>
      </c>
      <c r="C250" s="43">
        <v>7.6461633533000004</v>
      </c>
      <c r="D250" s="43" t="str">
        <f t="shared" si="36"/>
        <v>N/A</v>
      </c>
      <c r="E250" s="43">
        <v>9.5624622812000002</v>
      </c>
      <c r="F250" s="43" t="str">
        <f t="shared" si="37"/>
        <v>N/A</v>
      </c>
      <c r="G250" s="43">
        <v>7.9850271912000004</v>
      </c>
      <c r="H250" s="43" t="str">
        <f t="shared" si="38"/>
        <v>N/A</v>
      </c>
      <c r="I250" s="12">
        <v>25.06</v>
      </c>
      <c r="J250" s="12">
        <v>-16.5</v>
      </c>
      <c r="K250" s="44" t="s">
        <v>732</v>
      </c>
      <c r="L250" s="9" t="str">
        <f t="shared" si="39"/>
        <v>Yes</v>
      </c>
    </row>
    <row r="251" spans="1:12" ht="25.5" x14ac:dyDescent="0.2">
      <c r="A251" s="50" t="s">
        <v>1588</v>
      </c>
      <c r="B251" s="34" t="s">
        <v>217</v>
      </c>
      <c r="C251" s="43">
        <v>14.015564202</v>
      </c>
      <c r="D251" s="43" t="str">
        <f t="shared" si="36"/>
        <v>N/A</v>
      </c>
      <c r="E251" s="43">
        <v>14.578018567999999</v>
      </c>
      <c r="F251" s="43" t="str">
        <f t="shared" si="37"/>
        <v>N/A</v>
      </c>
      <c r="G251" s="43">
        <v>13.359536163</v>
      </c>
      <c r="H251" s="43" t="str">
        <f t="shared" si="38"/>
        <v>N/A</v>
      </c>
      <c r="I251" s="12">
        <v>4.0129999999999999</v>
      </c>
      <c r="J251" s="12">
        <v>-8.36</v>
      </c>
      <c r="K251" s="44" t="s">
        <v>732</v>
      </c>
      <c r="L251" s="9" t="str">
        <f t="shared" si="39"/>
        <v>Yes</v>
      </c>
    </row>
    <row r="252" spans="1:12" ht="25.5" x14ac:dyDescent="0.2">
      <c r="A252" s="50" t="s">
        <v>1589</v>
      </c>
      <c r="B252" s="34" t="s">
        <v>217</v>
      </c>
      <c r="C252" s="43">
        <v>0.1485748939</v>
      </c>
      <c r="D252" s="43" t="str">
        <f t="shared" si="36"/>
        <v>N/A</v>
      </c>
      <c r="E252" s="43">
        <v>0.49397780050000001</v>
      </c>
      <c r="F252" s="43" t="str">
        <f t="shared" si="37"/>
        <v>N/A</v>
      </c>
      <c r="G252" s="43">
        <v>0.67952778579999995</v>
      </c>
      <c r="H252" s="43" t="str">
        <f t="shared" si="38"/>
        <v>N/A</v>
      </c>
      <c r="I252" s="12">
        <v>232.5</v>
      </c>
      <c r="J252" s="12">
        <v>37.56</v>
      </c>
      <c r="K252" s="44" t="s">
        <v>732</v>
      </c>
      <c r="L252" s="9" t="str">
        <f t="shared" si="39"/>
        <v>No</v>
      </c>
    </row>
    <row r="253" spans="1:12" ht="25.5" x14ac:dyDescent="0.2">
      <c r="A253" s="50" t="s">
        <v>1590</v>
      </c>
      <c r="B253" s="34" t="s">
        <v>217</v>
      </c>
      <c r="C253" s="43">
        <v>1.2047829899999999E-2</v>
      </c>
      <c r="D253" s="43" t="str">
        <f t="shared" si="36"/>
        <v>N/A</v>
      </c>
      <c r="E253" s="43">
        <v>3.2173738200000003E-2</v>
      </c>
      <c r="F253" s="43" t="str">
        <f t="shared" si="37"/>
        <v>N/A</v>
      </c>
      <c r="G253" s="43">
        <v>4.6571195699999998E-2</v>
      </c>
      <c r="H253" s="43" t="str">
        <f t="shared" si="38"/>
        <v>N/A</v>
      </c>
      <c r="I253" s="12">
        <v>167.1</v>
      </c>
      <c r="J253" s="12">
        <v>44.75</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137406</v>
      </c>
      <c r="D7" s="146" t="str">
        <f>IF($B7="N/A","N/A",IF(C7&gt;15,"No",IF(C7&lt;-15,"No","Yes")))</f>
        <v>N/A</v>
      </c>
      <c r="E7" s="145">
        <v>142222</v>
      </c>
      <c r="F7" s="146" t="str">
        <f>IF($B7="N/A","N/A",IF(E7&gt;15,"No",IF(E7&lt;-15,"No","Yes")))</f>
        <v>N/A</v>
      </c>
      <c r="G7" s="145">
        <v>144126</v>
      </c>
      <c r="H7" s="146" t="str">
        <f>IF($B7="N/A","N/A",IF(G7&gt;15,"No",IF(G7&lt;-15,"No","Yes")))</f>
        <v>N/A</v>
      </c>
      <c r="I7" s="147">
        <v>3.5049999999999999</v>
      </c>
      <c r="J7" s="147">
        <v>1.339</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50.793056075999999</v>
      </c>
      <c r="H8" s="146" t="str">
        <f>IF($B8="N/A","N/A",IF(G8&gt;15,"No",IF(G8&lt;-15,"No","Yes")))</f>
        <v>N/A</v>
      </c>
      <c r="I8" s="147" t="s">
        <v>217</v>
      </c>
      <c r="J8" s="147" t="s">
        <v>217</v>
      </c>
      <c r="K8" s="146" t="str">
        <f t="shared" si="0"/>
        <v>N/A</v>
      </c>
    </row>
    <row r="9" spans="1:11" x14ac:dyDescent="0.2">
      <c r="A9" s="25" t="s">
        <v>306</v>
      </c>
      <c r="B9" s="136" t="s">
        <v>217</v>
      </c>
      <c r="C9" s="134">
        <v>49.972344730000003</v>
      </c>
      <c r="D9" s="134" t="str">
        <f>IF($B9="N/A","N/A",IF(C9&gt;15,"No",IF(C9&lt;-15,"No","Yes")))</f>
        <v>N/A</v>
      </c>
      <c r="E9" s="134">
        <v>49.683593256000002</v>
      </c>
      <c r="F9" s="134" t="str">
        <f>IF($B9="N/A","N/A",IF(E9&gt;15,"No",IF(E9&lt;-15,"No","Yes")))</f>
        <v>N/A</v>
      </c>
      <c r="G9" s="134">
        <v>49.206943924000001</v>
      </c>
      <c r="H9" s="134" t="str">
        <f>IF($B9="N/A","N/A",IF(G9&gt;15,"No",IF(G9&lt;-15,"No","Yes")))</f>
        <v>N/A</v>
      </c>
      <c r="I9" s="143">
        <v>-0.57799999999999996</v>
      </c>
      <c r="J9" s="143">
        <v>-0.95899999999999996</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99.162576817000001</v>
      </c>
      <c r="F11" s="134" t="str">
        <f>IF(OR($B11="N/A",$E11="N/A"),"N/A",IF(E11&gt;100,"No",IF(E11&lt;95,"No","Yes")))</f>
        <v>Yes</v>
      </c>
      <c r="G11" s="134">
        <v>99.992367788999999</v>
      </c>
      <c r="H11" s="134" t="str">
        <f>IF($B11="N/A","N/A",IF(G11&gt;100,"No",IF(G11&lt;95,"No","Yes")))</f>
        <v>Yes</v>
      </c>
      <c r="I11" s="143" t="s">
        <v>217</v>
      </c>
      <c r="J11" s="143">
        <v>0.83679999999999999</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97.543277411000005</v>
      </c>
      <c r="F13" s="134" t="str">
        <f t="shared" si="2"/>
        <v>Yes</v>
      </c>
      <c r="G13" s="134">
        <v>98.610243814</v>
      </c>
      <c r="H13" s="134" t="str">
        <f t="shared" si="3"/>
        <v>Yes</v>
      </c>
      <c r="I13" s="143" t="s">
        <v>217</v>
      </c>
      <c r="J13" s="143">
        <v>1.0940000000000001</v>
      </c>
      <c r="K13" s="134" t="str">
        <f t="shared" si="0"/>
        <v>Yes</v>
      </c>
    </row>
    <row r="14" spans="1:11" x14ac:dyDescent="0.2">
      <c r="A14" s="28" t="s">
        <v>309</v>
      </c>
      <c r="B14" s="136" t="s">
        <v>217</v>
      </c>
      <c r="C14" s="149">
        <v>68741</v>
      </c>
      <c r="D14" s="134" t="str">
        <f>IF($B14="N/A","N/A",IF(C14&gt;15,"No",IF(C14&lt;-15,"No","Yes")))</f>
        <v>N/A</v>
      </c>
      <c r="E14" s="149">
        <v>71561</v>
      </c>
      <c r="F14" s="134" t="str">
        <f>IF($B14="N/A","N/A",IF(E14&gt;15,"No",IF(E14&lt;-15,"No","Yes")))</f>
        <v>N/A</v>
      </c>
      <c r="G14" s="149">
        <v>73206</v>
      </c>
      <c r="H14" s="134" t="str">
        <f>IF($B14="N/A","N/A",IF(G14&gt;15,"No",IF(G14&lt;-15,"No","Yes")))</f>
        <v>N/A</v>
      </c>
      <c r="I14" s="143">
        <v>4.1020000000000003</v>
      </c>
      <c r="J14" s="143">
        <v>2.2989999999999999</v>
      </c>
      <c r="K14" s="134" t="str">
        <f t="shared" si="0"/>
        <v>Yes</v>
      </c>
    </row>
    <row r="15" spans="1:11" x14ac:dyDescent="0.2">
      <c r="A15" s="25" t="s">
        <v>435</v>
      </c>
      <c r="B15" s="136" t="s">
        <v>219</v>
      </c>
      <c r="C15" s="134">
        <v>14.409159017</v>
      </c>
      <c r="D15" s="134" t="str">
        <f>IF($B15="N/A","N/A",IF(C15&gt;20,"No",IF(C15&lt;5,"No","Yes")))</f>
        <v>Yes</v>
      </c>
      <c r="E15" s="134">
        <v>14.442224116</v>
      </c>
      <c r="F15" s="134" t="str">
        <f>IF($B15="N/A","N/A",IF(E15&gt;20,"No",IF(E15&lt;5,"No","Yes")))</f>
        <v>Yes</v>
      </c>
      <c r="G15" s="134">
        <v>14.993306560000001</v>
      </c>
      <c r="H15" s="134" t="str">
        <f>IF($B15="N/A","N/A",IF(G15&gt;20,"No",IF(G15&lt;5,"No","Yes")))</f>
        <v>Yes</v>
      </c>
      <c r="I15" s="143">
        <v>0.22950000000000001</v>
      </c>
      <c r="J15" s="143">
        <v>3.8159999999999998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85.006693440000006</v>
      </c>
      <c r="H16" s="134" t="str">
        <f>IF($B16="N/A","N/A",IF(G16&gt;15,"No",IF(G16&lt;-15,"No","Yes")))</f>
        <v>N/A</v>
      </c>
      <c r="I16" s="143" t="s">
        <v>217</v>
      </c>
      <c r="J16" s="143" t="s">
        <v>217</v>
      </c>
      <c r="K16" s="134" t="str">
        <f t="shared" si="0"/>
        <v>N/A</v>
      </c>
    </row>
    <row r="17" spans="1:11" x14ac:dyDescent="0.2">
      <c r="A17" s="25" t="s">
        <v>437</v>
      </c>
      <c r="B17" s="136" t="s">
        <v>217</v>
      </c>
      <c r="C17" s="134">
        <v>3.0491264310999999</v>
      </c>
      <c r="D17" s="134" t="str">
        <f>IF($B17="N/A","N/A",IF(C17&gt;15,"No",IF(C17&lt;-15,"No","Yes")))</f>
        <v>N/A</v>
      </c>
      <c r="E17" s="134">
        <v>3.5047022819999998</v>
      </c>
      <c r="F17" s="134" t="str">
        <f>IF($B17="N/A","N/A",IF(E17&gt;15,"No",IF(E17&lt;-15,"No","Yes")))</f>
        <v>N/A</v>
      </c>
      <c r="G17" s="134">
        <v>3.2934458923999999</v>
      </c>
      <c r="H17" s="134" t="str">
        <f>IF($B17="N/A","N/A",IF(G17&gt;15,"No",IF(G17&lt;-15,"No","Yes")))</f>
        <v>N/A</v>
      </c>
      <c r="I17" s="143">
        <v>14.94</v>
      </c>
      <c r="J17" s="143">
        <v>-6.03</v>
      </c>
      <c r="K17" s="134" t="str">
        <f t="shared" si="0"/>
        <v>Yes</v>
      </c>
    </row>
    <row r="18" spans="1:11" x14ac:dyDescent="0.2">
      <c r="A18" s="25" t="s">
        <v>813</v>
      </c>
      <c r="B18" s="136" t="s">
        <v>217</v>
      </c>
      <c r="C18" s="182">
        <v>9456.0157443000007</v>
      </c>
      <c r="D18" s="134" t="str">
        <f>IF($B18="N/A","N/A",IF(C18&gt;15,"No",IF(C18&lt;-15,"No","Yes")))</f>
        <v>N/A</v>
      </c>
      <c r="E18" s="182">
        <v>7438.7029505999999</v>
      </c>
      <c r="F18" s="134" t="str">
        <f>IF($B18="N/A","N/A",IF(E18&gt;15,"No",IF(E18&lt;-15,"No","Yes")))</f>
        <v>N/A</v>
      </c>
      <c r="G18" s="182">
        <v>7517.2845292000002</v>
      </c>
      <c r="H18" s="134" t="str">
        <f>IF($B18="N/A","N/A",IF(G18&gt;15,"No",IF(G18&lt;-15,"No","Yes")))</f>
        <v>N/A</v>
      </c>
      <c r="I18" s="143">
        <v>-21.3</v>
      </c>
      <c r="J18" s="143">
        <v>1.056</v>
      </c>
      <c r="K18" s="134" t="str">
        <f t="shared" si="0"/>
        <v>Yes</v>
      </c>
    </row>
    <row r="19" spans="1:11" x14ac:dyDescent="0.2">
      <c r="A19" s="3" t="s">
        <v>310</v>
      </c>
      <c r="B19" s="136" t="s">
        <v>217</v>
      </c>
      <c r="C19" s="149">
        <v>101</v>
      </c>
      <c r="D19" s="136" t="s">
        <v>217</v>
      </c>
      <c r="E19" s="149">
        <v>3251</v>
      </c>
      <c r="F19" s="136" t="s">
        <v>217</v>
      </c>
      <c r="G19" s="149">
        <v>1935</v>
      </c>
      <c r="H19" s="134" t="str">
        <f>IF($B19="N/A","N/A",IF(G19&gt;15,"No",IF(G19&lt;-15,"No","Yes")))</f>
        <v>N/A</v>
      </c>
      <c r="I19" s="143">
        <v>3119</v>
      </c>
      <c r="J19" s="143">
        <v>-40.5</v>
      </c>
      <c r="K19" s="134" t="str">
        <f t="shared" si="0"/>
        <v>No</v>
      </c>
    </row>
    <row r="20" spans="1:11" x14ac:dyDescent="0.2">
      <c r="A20" s="3" t="s">
        <v>350</v>
      </c>
      <c r="B20" s="136" t="s">
        <v>217</v>
      </c>
      <c r="C20" s="149" t="s">
        <v>217</v>
      </c>
      <c r="D20" s="136" t="s">
        <v>217</v>
      </c>
      <c r="E20" s="149" t="s">
        <v>217</v>
      </c>
      <c r="F20" s="136" t="s">
        <v>217</v>
      </c>
      <c r="G20" s="150">
        <v>1.3425752467000001</v>
      </c>
      <c r="H20" s="134" t="str">
        <f>IF($B20="N/A","N/A",IF(G20&gt;15,"No",IF(G20&lt;-15,"No","Yes")))</f>
        <v>N/A</v>
      </c>
      <c r="I20" s="143" t="s">
        <v>217</v>
      </c>
      <c r="J20" s="143" t="s">
        <v>217</v>
      </c>
      <c r="K20" s="134" t="str">
        <f t="shared" si="0"/>
        <v>N/A</v>
      </c>
    </row>
    <row r="21" spans="1:11" ht="25.5" x14ac:dyDescent="0.2">
      <c r="A21" s="3" t="s">
        <v>814</v>
      </c>
      <c r="B21" s="136" t="s">
        <v>217</v>
      </c>
      <c r="C21" s="151">
        <v>3438.2475248000001</v>
      </c>
      <c r="D21" s="134" t="str">
        <f>IF($B21="N/A","N/A",IF(C21&gt;60,"No",IF(C21&lt;15,"No","Yes")))</f>
        <v>N/A</v>
      </c>
      <c r="E21" s="151">
        <v>7336.7280836999998</v>
      </c>
      <c r="F21" s="134" t="str">
        <f>IF($B21="N/A","N/A",IF(E21&gt;60,"No",IF(E21&lt;15,"No","Yes")))</f>
        <v>N/A</v>
      </c>
      <c r="G21" s="151">
        <v>7705.0372092999996</v>
      </c>
      <c r="H21" s="134" t="str">
        <f>IF($B21="N/A","N/A",IF(G21&gt;60,"No",IF(G21&lt;15,"No","Yes")))</f>
        <v>N/A</v>
      </c>
      <c r="I21" s="143">
        <v>113.4</v>
      </c>
      <c r="J21" s="143">
        <v>5.0199999999999996</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58836</v>
      </c>
      <c r="D6" s="9" t="str">
        <f>IF($B6="N/A","N/A",IF(C6&gt;15,"No",IF(C6&lt;-15,"No","Yes")))</f>
        <v>N/A</v>
      </c>
      <c r="E6" s="35">
        <v>61226</v>
      </c>
      <c r="F6" s="9" t="str">
        <f>IF($B6="N/A","N/A",IF(E6&gt;15,"No",IF(E6&lt;-15,"No","Yes")))</f>
        <v>N/A</v>
      </c>
      <c r="G6" s="35">
        <v>62230</v>
      </c>
      <c r="H6" s="9" t="str">
        <f>IF($B6="N/A","N/A",IF(G6&gt;15,"No",IF(G6&lt;-15,"No","Yes")))</f>
        <v>N/A</v>
      </c>
      <c r="I6" s="10">
        <v>4.0620000000000003</v>
      </c>
      <c r="J6" s="10">
        <v>1.64</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6236.1578115000002</v>
      </c>
      <c r="D9" s="9" t="str">
        <f>IF($B9="N/A","N/A",IF(C9&gt;7000,"No",IF(C9&lt;2000,"No","Yes")))</f>
        <v>Yes</v>
      </c>
      <c r="E9" s="88">
        <v>6505.9004345000003</v>
      </c>
      <c r="F9" s="9" t="str">
        <f>IF($B9="N/A","N/A",IF(E9&gt;7000,"No",IF(E9&lt;2000,"No","Yes")))</f>
        <v>Yes</v>
      </c>
      <c r="G9" s="88">
        <v>6486.7447694000002</v>
      </c>
      <c r="H9" s="9" t="str">
        <f>IF($B9="N/A","N/A",IF(G9&gt;7000,"No",IF(G9&lt;2000,"No","Yes")))</f>
        <v>Yes</v>
      </c>
      <c r="I9" s="10">
        <v>4.3250000000000002</v>
      </c>
      <c r="J9" s="10">
        <v>-0.29399999999999998</v>
      </c>
      <c r="K9" s="9" t="str">
        <f t="shared" si="0"/>
        <v>Yes</v>
      </c>
    </row>
    <row r="10" spans="1:11" x14ac:dyDescent="0.2">
      <c r="A10" s="102" t="s">
        <v>819</v>
      </c>
      <c r="B10" s="34" t="s">
        <v>217</v>
      </c>
      <c r="C10" s="88">
        <v>1077.1600633</v>
      </c>
      <c r="D10" s="9" t="str">
        <f>IF($B10="N/A","N/A",IF(C10&gt;15,"No",IF(C10&lt;-15,"No","Yes")))</f>
        <v>N/A</v>
      </c>
      <c r="E10" s="88">
        <v>1152.7638543</v>
      </c>
      <c r="F10" s="9" t="str">
        <f>IF($B10="N/A","N/A",IF(E10&gt;15,"No",IF(E10&lt;-15,"No","Yes")))</f>
        <v>N/A</v>
      </c>
      <c r="G10" s="88">
        <v>1158.2873540000001</v>
      </c>
      <c r="H10" s="9" t="str">
        <f>IF($B10="N/A","N/A",IF(G10&gt;15,"No",IF(G10&lt;-15,"No","Yes")))</f>
        <v>N/A</v>
      </c>
      <c r="I10" s="10">
        <v>7.0190000000000001</v>
      </c>
      <c r="J10" s="10">
        <v>0.47920000000000001</v>
      </c>
      <c r="K10" s="9" t="str">
        <f t="shared" si="0"/>
        <v>Yes</v>
      </c>
    </row>
    <row r="11" spans="1:11" x14ac:dyDescent="0.2">
      <c r="A11" s="102" t="s">
        <v>313</v>
      </c>
      <c r="B11" s="34" t="s">
        <v>223</v>
      </c>
      <c r="C11" s="9">
        <v>1.1149636276999999</v>
      </c>
      <c r="D11" s="9" t="str">
        <f>IF($B11="N/A","N/A",IF(C11&gt;10,"No",IF(C11&lt;=0,"No","Yes")))</f>
        <v>Yes</v>
      </c>
      <c r="E11" s="9">
        <v>1.5271289975</v>
      </c>
      <c r="F11" s="9" t="str">
        <f>IF($B11="N/A","N/A",IF(E11&gt;10,"No",IF(E11&lt;=0,"No","Yes")))</f>
        <v>Yes</v>
      </c>
      <c r="G11" s="9">
        <v>1.7965611441</v>
      </c>
      <c r="H11" s="9" t="str">
        <f>IF($B11="N/A","N/A",IF(G11&gt;10,"No",IF(G11&lt;=0,"No","Yes")))</f>
        <v>Yes</v>
      </c>
      <c r="I11" s="10">
        <v>36.97</v>
      </c>
      <c r="J11" s="10">
        <v>17.64</v>
      </c>
      <c r="K11" s="9" t="str">
        <f t="shared" si="0"/>
        <v>Yes</v>
      </c>
    </row>
    <row r="12" spans="1:11" x14ac:dyDescent="0.2">
      <c r="A12" s="102" t="s">
        <v>820</v>
      </c>
      <c r="B12" s="34" t="s">
        <v>217</v>
      </c>
      <c r="C12" s="88">
        <v>4475.4115854000001</v>
      </c>
      <c r="D12" s="9" t="str">
        <f>IF($B12="N/A","N/A",IF(C12&gt;15,"No",IF(C12&lt;-15,"No","Yes")))</f>
        <v>N/A</v>
      </c>
      <c r="E12" s="88">
        <v>4411.1433155000004</v>
      </c>
      <c r="F12" s="9" t="str">
        <f>IF($B12="N/A","N/A",IF(E12&gt;15,"No",IF(E12&lt;-15,"No","Yes")))</f>
        <v>N/A</v>
      </c>
      <c r="G12" s="88">
        <v>5439.6690519000003</v>
      </c>
      <c r="H12" s="9" t="str">
        <f>IF($B12="N/A","N/A",IF(G12&gt;15,"No",IF(G12&lt;-15,"No","Yes")))</f>
        <v>N/A</v>
      </c>
      <c r="I12" s="10">
        <v>-1.44</v>
      </c>
      <c r="J12" s="10">
        <v>23.32</v>
      </c>
      <c r="K12" s="9" t="str">
        <f t="shared" si="0"/>
        <v>Yes</v>
      </c>
    </row>
    <row r="13" spans="1:11" x14ac:dyDescent="0.2">
      <c r="A13" s="102" t="s">
        <v>314</v>
      </c>
      <c r="B13" s="34" t="s">
        <v>218</v>
      </c>
      <c r="C13" s="8">
        <v>99.967706845999999</v>
      </c>
      <c r="D13" s="9" t="str">
        <f>IF($B13="N/A","N/A",IF(C13&gt;100,"No",IF(C13&lt;95,"No","Yes")))</f>
        <v>Yes</v>
      </c>
      <c r="E13" s="8">
        <v>99.991833534999998</v>
      </c>
      <c r="F13" s="9" t="str">
        <f>IF($B13="N/A","N/A",IF(E13&gt;100,"No",IF(E13&lt;95,"No","Yes")))</f>
        <v>Yes</v>
      </c>
      <c r="G13" s="8">
        <v>99.988751406000006</v>
      </c>
      <c r="H13" s="9" t="str">
        <f>IF($B13="N/A","N/A",IF(G13&gt;100,"No",IF(G13&lt;95,"No","Yes")))</f>
        <v>Yes</v>
      </c>
      <c r="I13" s="10">
        <v>2.41E-2</v>
      </c>
      <c r="J13" s="10">
        <v>-3.0000000000000001E-3</v>
      </c>
      <c r="K13" s="9" t="str">
        <f t="shared" si="0"/>
        <v>Yes</v>
      </c>
    </row>
    <row r="14" spans="1:11" x14ac:dyDescent="0.2">
      <c r="A14" s="102" t="s">
        <v>821</v>
      </c>
      <c r="B14" s="34" t="s">
        <v>224</v>
      </c>
      <c r="C14" s="8">
        <v>1.2283693490000001</v>
      </c>
      <c r="D14" s="9" t="str">
        <f>IF($B14="N/A","N/A",IF(C14&gt;1,"Yes","No"))</f>
        <v>Yes</v>
      </c>
      <c r="E14" s="8">
        <v>1.2468597376999999</v>
      </c>
      <c r="F14" s="9" t="str">
        <f>IF($B14="N/A","N/A",IF(E14&gt;1,"Yes","No"))</f>
        <v>Yes</v>
      </c>
      <c r="G14" s="8">
        <v>1.2570271443000001</v>
      </c>
      <c r="H14" s="9" t="str">
        <f>IF($B14="N/A","N/A",IF(G14&gt;1,"Yes","No"))</f>
        <v>Yes</v>
      </c>
      <c r="I14" s="10">
        <v>1.5049999999999999</v>
      </c>
      <c r="J14" s="10">
        <v>0.81540000000000001</v>
      </c>
      <c r="K14" s="9" t="str">
        <f t="shared" si="0"/>
        <v>Yes</v>
      </c>
    </row>
    <row r="15" spans="1:11" x14ac:dyDescent="0.2">
      <c r="A15" s="102" t="s">
        <v>315</v>
      </c>
      <c r="B15" s="34" t="s">
        <v>218</v>
      </c>
      <c r="C15" s="8">
        <v>90.366442313999997</v>
      </c>
      <c r="D15" s="9" t="str">
        <f>IF($B15="N/A","N/A",IF(C15&gt;100,"No",IF(C15&lt;95,"No","Yes")))</f>
        <v>No</v>
      </c>
      <c r="E15" s="8">
        <v>91.196550485000003</v>
      </c>
      <c r="F15" s="9" t="str">
        <f>IF($B15="N/A","N/A",IF(E15&gt;100,"No",IF(E15&lt;95,"No","Yes")))</f>
        <v>No</v>
      </c>
      <c r="G15" s="8">
        <v>90.628314317999994</v>
      </c>
      <c r="H15" s="9" t="str">
        <f>IF($B15="N/A","N/A",IF(G15&gt;100,"No",IF(G15&lt;95,"No","Yes")))</f>
        <v>No</v>
      </c>
      <c r="I15" s="10">
        <v>0.91859999999999997</v>
      </c>
      <c r="J15" s="10">
        <v>-0.623</v>
      </c>
      <c r="K15" s="9" t="str">
        <f t="shared" si="0"/>
        <v>Yes</v>
      </c>
    </row>
    <row r="16" spans="1:11" x14ac:dyDescent="0.2">
      <c r="A16" s="102" t="s">
        <v>822</v>
      </c>
      <c r="B16" s="34" t="s">
        <v>225</v>
      </c>
      <c r="C16" s="8">
        <v>11.747047095999999</v>
      </c>
      <c r="D16" s="9" t="str">
        <f>IF($B16="N/A","N/A",IF(C16&gt;3,"Yes","No"))</f>
        <v>Yes</v>
      </c>
      <c r="E16" s="8">
        <v>11.901264417</v>
      </c>
      <c r="F16" s="9" t="str">
        <f>IF($B16="N/A","N/A",IF(E16&gt;3,"Yes","No"))</f>
        <v>Yes</v>
      </c>
      <c r="G16" s="8">
        <v>12.126103763</v>
      </c>
      <c r="H16" s="9" t="str">
        <f>IF($B16="N/A","N/A",IF(G16&gt;3,"Yes","No"))</f>
        <v>Yes</v>
      </c>
      <c r="I16" s="10">
        <v>1.3129999999999999</v>
      </c>
      <c r="J16" s="10">
        <v>1.889</v>
      </c>
      <c r="K16" s="9" t="str">
        <f t="shared" si="0"/>
        <v>Yes</v>
      </c>
    </row>
    <row r="17" spans="1:11" x14ac:dyDescent="0.2">
      <c r="A17" s="102" t="s">
        <v>823</v>
      </c>
      <c r="B17" s="34" t="s">
        <v>226</v>
      </c>
      <c r="C17" s="8">
        <v>5.8715519880000002</v>
      </c>
      <c r="D17" s="9" t="str">
        <f>IF($B17="N/A","N/A",IF(C17&gt;=8,"No",IF(C17&lt;2,"No","Yes")))</f>
        <v>Yes</v>
      </c>
      <c r="E17" s="8">
        <v>5.6432785813999997</v>
      </c>
      <c r="F17" s="9" t="str">
        <f>IF($B17="N/A","N/A",IF(E17&gt;=8,"No",IF(E17&lt;2,"No","Yes")))</f>
        <v>Yes</v>
      </c>
      <c r="G17" s="8">
        <v>5.6215838209999998</v>
      </c>
      <c r="H17" s="9" t="str">
        <f>IF($B17="N/A","N/A",IF(G17&gt;=8,"No",IF(G17&lt;2,"No","Yes")))</f>
        <v>Yes</v>
      </c>
      <c r="I17" s="10">
        <v>-3.89</v>
      </c>
      <c r="J17" s="10">
        <v>-0.38400000000000001</v>
      </c>
      <c r="K17" s="9" t="str">
        <f t="shared" si="0"/>
        <v>Yes</v>
      </c>
    </row>
    <row r="18" spans="1:11" x14ac:dyDescent="0.2">
      <c r="A18" s="102" t="s">
        <v>824</v>
      </c>
      <c r="B18" s="34" t="s">
        <v>226</v>
      </c>
      <c r="C18" s="8">
        <v>5.7911615174</v>
      </c>
      <c r="D18" s="9" t="str">
        <f>IF($B18="N/A","N/A",IF(C18&gt;=8,"No",IF(C18&lt;2,"No","Yes")))</f>
        <v>Yes</v>
      </c>
      <c r="E18" s="8">
        <v>5.6441558442000002</v>
      </c>
      <c r="F18" s="9" t="str">
        <f>IF($B18="N/A","N/A",IF(E18&gt;=8,"No",IF(E18&lt;2,"No","Yes")))</f>
        <v>Yes</v>
      </c>
      <c r="G18" s="8">
        <v>5.6011797608</v>
      </c>
      <c r="H18" s="9" t="str">
        <f>IF($B18="N/A","N/A",IF(G18&gt;=8,"No",IF(G18&lt;2,"No","Yes")))</f>
        <v>Yes</v>
      </c>
      <c r="I18" s="10">
        <v>-2.54</v>
      </c>
      <c r="J18" s="10">
        <v>-0.76100000000000001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98.446529335999998</v>
      </c>
      <c r="D20" s="9" t="str">
        <f>IF($B20="N/A","N/A",IF(C20&gt;100,"No",IF(C20&lt;95,"No","Yes")))</f>
        <v>Yes</v>
      </c>
      <c r="E20" s="8">
        <v>99.438147192000002</v>
      </c>
      <c r="F20" s="9" t="str">
        <f>IF($B20="N/A","N/A",IF(E20&gt;100,"No",IF(E20&lt;95,"No","Yes")))</f>
        <v>Yes</v>
      </c>
      <c r="G20" s="8">
        <v>99.755744817999997</v>
      </c>
      <c r="H20" s="9" t="str">
        <f>IF($B20="N/A","N/A",IF(G20&gt;100,"No",IF(G20&lt;95,"No","Yes")))</f>
        <v>Yes</v>
      </c>
      <c r="I20" s="10">
        <v>1.0069999999999999</v>
      </c>
      <c r="J20" s="10">
        <v>0.31940000000000002</v>
      </c>
      <c r="K20" s="9" t="str">
        <f t="shared" si="0"/>
        <v>Yes</v>
      </c>
    </row>
    <row r="21" spans="1:11" x14ac:dyDescent="0.2">
      <c r="A21" s="102" t="s">
        <v>317</v>
      </c>
      <c r="B21" s="34" t="s">
        <v>218</v>
      </c>
      <c r="C21" s="8">
        <v>99.967706845999999</v>
      </c>
      <c r="D21" s="9" t="str">
        <f>IF($B21="N/A","N/A",IF(C21&gt;100,"No",IF(C21&lt;95,"No","Yes")))</f>
        <v>Yes</v>
      </c>
      <c r="E21" s="8">
        <v>99.991833534999998</v>
      </c>
      <c r="F21" s="9" t="str">
        <f>IF($B21="N/A","N/A",IF(E21&gt;100,"No",IF(E21&lt;95,"No","Yes")))</f>
        <v>Yes</v>
      </c>
      <c r="G21" s="8">
        <v>99.988751406000006</v>
      </c>
      <c r="H21" s="9" t="str">
        <f>IF($B21="N/A","N/A",IF(G21&gt;100,"No",IF(G21&lt;95,"No","Yes")))</f>
        <v>Yes</v>
      </c>
      <c r="I21" s="10">
        <v>2.41E-2</v>
      </c>
      <c r="J21" s="10">
        <v>-3.0000000000000001E-3</v>
      </c>
      <c r="K21" s="9" t="str">
        <f t="shared" si="0"/>
        <v>Yes</v>
      </c>
    </row>
    <row r="22" spans="1:11" x14ac:dyDescent="0.2">
      <c r="A22" s="102" t="s">
        <v>1719</v>
      </c>
      <c r="B22" s="34" t="s">
        <v>228</v>
      </c>
      <c r="C22" s="8">
        <v>0.2923380243</v>
      </c>
      <c r="D22" s="9" t="str">
        <f>IF($B22="N/A","N/A",IF(C22&gt;5,"No",IF(C22&lt;=0,"No","Yes")))</f>
        <v>Yes</v>
      </c>
      <c r="E22" s="8">
        <v>0.1012641688</v>
      </c>
      <c r="F22" s="9" t="str">
        <f>IF($B22="N/A","N/A",IF(E22&gt;5,"No",IF(E22&lt;=0,"No","Yes")))</f>
        <v>Yes</v>
      </c>
      <c r="G22" s="8">
        <v>0.14141089509999999</v>
      </c>
      <c r="H22" s="9" t="str">
        <f>IF($B22="N/A","N/A",IF(G22&gt;5,"No",IF(G22&lt;=0,"No","Yes")))</f>
        <v>Yes</v>
      </c>
      <c r="I22" s="10">
        <v>-65.400000000000006</v>
      </c>
      <c r="J22" s="10">
        <v>39.65</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6.1745190020000003</v>
      </c>
      <c r="D24" s="9" t="str">
        <f>IF($B24="N/A","N/A",IF(C24&gt;=2,"Yes","No"))</f>
        <v>Yes</v>
      </c>
      <c r="E24" s="8">
        <v>6.2943847384999998</v>
      </c>
      <c r="F24" s="9" t="str">
        <f>IF($B24="N/A","N/A",IF(E24&gt;=2,"Yes","No"))</f>
        <v>Yes</v>
      </c>
      <c r="G24" s="8">
        <v>6.5681343404000003</v>
      </c>
      <c r="H24" s="9" t="str">
        <f>IF($B24="N/A","N/A",IF(G24&gt;=2,"Yes","No"))</f>
        <v>Yes</v>
      </c>
      <c r="I24" s="10">
        <v>1.9410000000000001</v>
      </c>
      <c r="J24" s="10">
        <v>4.3490000000000002</v>
      </c>
      <c r="K24" s="9" t="str">
        <f t="shared" si="0"/>
        <v>Yes</v>
      </c>
    </row>
    <row r="25" spans="1:11" x14ac:dyDescent="0.2">
      <c r="A25" s="102" t="s">
        <v>826</v>
      </c>
      <c r="B25" s="34" t="s">
        <v>230</v>
      </c>
      <c r="C25" s="8">
        <v>5.3453667822000002</v>
      </c>
      <c r="D25" s="9" t="str">
        <f>IF($B25="N/A","N/A",IF(C25&gt;30,"No",IF(C25&lt;5,"No","Yes")))</f>
        <v>Yes</v>
      </c>
      <c r="E25" s="8">
        <v>5.2167379871000001</v>
      </c>
      <c r="F25" s="9" t="str">
        <f>IF($B25="N/A","N/A",IF(E25&gt;30,"No",IF(E25&lt;5,"No","Yes")))</f>
        <v>Yes</v>
      </c>
      <c r="G25" s="8">
        <v>4.7967218382999999</v>
      </c>
      <c r="H25" s="9" t="str">
        <f>IF($B25="N/A","N/A",IF(G25&gt;30,"No",IF(G25&lt;5,"No","Yes")))</f>
        <v>No</v>
      </c>
      <c r="I25" s="10">
        <v>-2.41</v>
      </c>
      <c r="J25" s="10">
        <v>-8.0500000000000007</v>
      </c>
      <c r="K25" s="9" t="str">
        <f t="shared" si="0"/>
        <v>Yes</v>
      </c>
    </row>
    <row r="26" spans="1:11" x14ac:dyDescent="0.2">
      <c r="A26" s="102" t="s">
        <v>827</v>
      </c>
      <c r="B26" s="34" t="s">
        <v>231</v>
      </c>
      <c r="C26" s="8">
        <v>21.689101910000002</v>
      </c>
      <c r="D26" s="9" t="str">
        <f>IF($B26="N/A","N/A",IF(C26&gt;75,"No",IF(C26&lt;15,"No","Yes")))</f>
        <v>Yes</v>
      </c>
      <c r="E26" s="8">
        <v>21.649299317000001</v>
      </c>
      <c r="F26" s="9" t="str">
        <f>IF($B26="N/A","N/A",IF(E26&gt;75,"No",IF(E26&lt;15,"No","Yes")))</f>
        <v>Yes</v>
      </c>
      <c r="G26" s="8">
        <v>23.533665435</v>
      </c>
      <c r="H26" s="9" t="str">
        <f>IF($B26="N/A","N/A",IF(G26&gt;75,"No",IF(G26&lt;15,"No","Yes")))</f>
        <v>Yes</v>
      </c>
      <c r="I26" s="10">
        <v>-0.184</v>
      </c>
      <c r="J26" s="10">
        <v>8.7040000000000006</v>
      </c>
      <c r="K26" s="9" t="str">
        <f t="shared" si="0"/>
        <v>Yes</v>
      </c>
    </row>
    <row r="27" spans="1:11" x14ac:dyDescent="0.2">
      <c r="A27" s="102" t="s">
        <v>828</v>
      </c>
      <c r="B27" s="34" t="s">
        <v>232</v>
      </c>
      <c r="C27" s="8">
        <v>72.965531307000006</v>
      </c>
      <c r="D27" s="9" t="str">
        <f>IF($B27="N/A","N/A",IF(C27&gt;70,"No",IF(C27&lt;25,"No","Yes")))</f>
        <v>No</v>
      </c>
      <c r="E27" s="8">
        <v>73.133962695999998</v>
      </c>
      <c r="F27" s="9" t="str">
        <f>IF($B27="N/A","N/A",IF(E27&gt;70,"No",IF(E27&lt;25,"No","Yes")))</f>
        <v>No</v>
      </c>
      <c r="G27" s="8">
        <v>71.669612727000001</v>
      </c>
      <c r="H27" s="9" t="str">
        <f>IF($B27="N/A","N/A",IF(G27&gt;70,"No",IF(G27&lt;25,"No","Yes")))</f>
        <v>No</v>
      </c>
      <c r="I27" s="10">
        <v>0.23080000000000001</v>
      </c>
      <c r="J27" s="10">
        <v>-2</v>
      </c>
      <c r="K27" s="9" t="str">
        <f t="shared" si="0"/>
        <v>Yes</v>
      </c>
    </row>
    <row r="28" spans="1:11" x14ac:dyDescent="0.2">
      <c r="A28" s="102" t="s">
        <v>322</v>
      </c>
      <c r="B28" s="34" t="s">
        <v>233</v>
      </c>
      <c r="C28" s="8">
        <v>57.760554761999998</v>
      </c>
      <c r="D28" s="9" t="str">
        <f>IF($B28="N/A","N/A",IF(C28&gt;70,"No",IF(C28&lt;35,"No","Yes")))</f>
        <v>Yes</v>
      </c>
      <c r="E28" s="8">
        <v>58.716884983999996</v>
      </c>
      <c r="F28" s="9" t="str">
        <f>IF($B28="N/A","N/A",IF(E28&gt;70,"No",IF(E28&lt;35,"No","Yes")))</f>
        <v>Yes</v>
      </c>
      <c r="G28" s="8">
        <v>58.579463281000002</v>
      </c>
      <c r="H28" s="9" t="str">
        <f>IF($B28="N/A","N/A",IF(G28&gt;70,"No",IF(G28&lt;35,"No","Yes")))</f>
        <v>Yes</v>
      </c>
      <c r="I28" s="10">
        <v>1.6559999999999999</v>
      </c>
      <c r="J28" s="10">
        <v>-0.23400000000000001</v>
      </c>
      <c r="K28" s="9" t="str">
        <f t="shared" si="0"/>
        <v>Yes</v>
      </c>
    </row>
    <row r="29" spans="1:11" x14ac:dyDescent="0.2">
      <c r="A29" s="102" t="s">
        <v>829</v>
      </c>
      <c r="B29" s="34" t="s">
        <v>224</v>
      </c>
      <c r="C29" s="8">
        <v>2.2653307438999999</v>
      </c>
      <c r="D29" s="9" t="str">
        <f>IF($B29="N/A","N/A",IF(C29&gt;1,"Yes","No"))</f>
        <v>Yes</v>
      </c>
      <c r="E29" s="8">
        <v>2.2423365785999998</v>
      </c>
      <c r="F29" s="9" t="str">
        <f>IF($B29="N/A","N/A",IF(E29&gt;1,"Yes","No"))</f>
        <v>Yes</v>
      </c>
      <c r="G29" s="8">
        <v>2.312997202</v>
      </c>
      <c r="H29" s="9" t="str">
        <f>IF($B29="N/A","N/A",IF(G29&gt;1,"Yes","No"))</f>
        <v>Yes</v>
      </c>
      <c r="I29" s="10">
        <v>-1.02</v>
      </c>
      <c r="J29" s="10">
        <v>3.1509999999999998</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99.988229755000006</v>
      </c>
      <c r="D31" s="9" t="str">
        <f>IF($B31="N/A","N/A",IF(C31&gt;15,"No",IF(C31&lt;-15,"No","Yes")))</f>
        <v>N/A</v>
      </c>
      <c r="E31" s="8">
        <v>99.963838664999997</v>
      </c>
      <c r="F31" s="9" t="str">
        <f>IF($B31="N/A","N/A",IF(E31&gt;15,"No",IF(E31&lt;-15,"No","Yes")))</f>
        <v>N/A</v>
      </c>
      <c r="G31" s="8">
        <v>99.983540900999998</v>
      </c>
      <c r="H31" s="9" t="str">
        <f>IF($B31="N/A","N/A",IF(G31&gt;15,"No",IF(G31&lt;-15,"No","Yes")))</f>
        <v>N/A</v>
      </c>
      <c r="I31" s="10">
        <v>-2.4E-2</v>
      </c>
      <c r="J31" s="10">
        <v>1.9699999999999999E-2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99.915018016000005</v>
      </c>
      <c r="D34" s="9" t="str">
        <f>IF($B34="N/A","N/A",IF(C34&gt;=90,"Yes","No"))</f>
        <v>Yes</v>
      </c>
      <c r="E34" s="8">
        <v>99.898735830999996</v>
      </c>
      <c r="F34" s="9" t="str">
        <f>IF($B34="N/A","N/A",IF(E34&gt;=90,"Yes","No"))</f>
        <v>Yes</v>
      </c>
      <c r="G34" s="8">
        <v>99.901976539000003</v>
      </c>
      <c r="H34" s="9" t="str">
        <f>IF($B34="N/A","N/A",IF(G34&gt;=90,"Yes","No"))</f>
        <v>Yes</v>
      </c>
      <c r="I34" s="10">
        <v>-1.6E-2</v>
      </c>
      <c r="J34" s="10">
        <v>3.2000000000000002E-3</v>
      </c>
      <c r="K34" s="9" t="str">
        <f t="shared" si="0"/>
        <v>Yes</v>
      </c>
    </row>
    <row r="35" spans="1:11" x14ac:dyDescent="0.2">
      <c r="A35" s="102" t="s">
        <v>327</v>
      </c>
      <c r="B35" s="34" t="s">
        <v>217</v>
      </c>
      <c r="C35" s="8">
        <v>14.827656536999999</v>
      </c>
      <c r="D35" s="9" t="str">
        <f>IF($B35="N/A","N/A",IF(C35&gt;15,"No",IF(C35&lt;-15,"No","Yes")))</f>
        <v>N/A</v>
      </c>
      <c r="E35" s="8">
        <v>14.484042727</v>
      </c>
      <c r="F35" s="9" t="str">
        <f>IF($B35="N/A","N/A",IF(E35&gt;15,"No",IF(E35&lt;-15,"No","Yes")))</f>
        <v>N/A</v>
      </c>
      <c r="G35" s="8">
        <v>11.578017034</v>
      </c>
      <c r="H35" s="9" t="str">
        <f>IF($B35="N/A","N/A",IF(G35&gt;15,"No",IF(G35&lt;-15,"No","Yes")))</f>
        <v>N/A</v>
      </c>
      <c r="I35" s="10">
        <v>-2.3199999999999998</v>
      </c>
      <c r="J35" s="10">
        <v>-20.100000000000001</v>
      </c>
      <c r="K35" s="9" t="str">
        <f t="shared" si="0"/>
        <v>Yes</v>
      </c>
    </row>
    <row r="36" spans="1:11" ht="25.5" x14ac:dyDescent="0.2">
      <c r="A36" s="102" t="s">
        <v>368</v>
      </c>
      <c r="B36" s="34" t="s">
        <v>217</v>
      </c>
      <c r="C36" s="8">
        <v>19.557753756</v>
      </c>
      <c r="D36" s="9" t="str">
        <f>IF($B36="N/A","N/A",IF(C36&gt;15,"No",IF(C36&lt;-15,"No","Yes")))</f>
        <v>N/A</v>
      </c>
      <c r="E36" s="8">
        <v>19.614216183</v>
      </c>
      <c r="F36" s="9" t="str">
        <f>IF($B36="N/A","N/A",IF(E36&gt;15,"No",IF(E36&lt;-15,"No","Yes")))</f>
        <v>N/A</v>
      </c>
      <c r="G36" s="8">
        <v>16.813434035</v>
      </c>
      <c r="H36" s="9" t="str">
        <f>IF($B36="N/A","N/A",IF(G36&gt;15,"No",IF(G36&lt;-15,"No","Yes")))</f>
        <v>N/A</v>
      </c>
      <c r="I36" s="10">
        <v>0.28870000000000001</v>
      </c>
      <c r="J36" s="10">
        <v>-14.3</v>
      </c>
      <c r="K36" s="9" t="str">
        <f t="shared" si="0"/>
        <v>Yes</v>
      </c>
    </row>
    <row r="37" spans="1:11" x14ac:dyDescent="0.2">
      <c r="A37" s="102" t="s">
        <v>373</v>
      </c>
      <c r="B37" s="34" t="s">
        <v>235</v>
      </c>
      <c r="C37" s="8">
        <v>81.531715276</v>
      </c>
      <c r="D37" s="9" t="str">
        <f>IF($B37="N/A","N/A",IF(C37&gt;90,"No",IF(C37&lt;75,"No","Yes")))</f>
        <v>Yes</v>
      </c>
      <c r="E37" s="8">
        <v>81.80838206</v>
      </c>
      <c r="F37" s="9" t="str">
        <f>IF($B37="N/A","N/A",IF(E37&gt;90,"No",IF(E37&lt;75,"No","Yes")))</f>
        <v>Yes</v>
      </c>
      <c r="G37" s="8">
        <v>81.004338743000005</v>
      </c>
      <c r="H37" s="9" t="str">
        <f>IF($B37="N/A","N/A",IF(G37&gt;90,"No",IF(G37&lt;75,"No","Yes")))</f>
        <v>Yes</v>
      </c>
      <c r="I37" s="10">
        <v>0.33929999999999999</v>
      </c>
      <c r="J37" s="10">
        <v>-0.98299999999999998</v>
      </c>
      <c r="K37" s="9" t="str">
        <f>IF(J37="Div by 0", "N/A", IF(J37="N/A","N/A", IF(J37&gt;30, "No", IF(J37&lt;-30, "No", "Yes"))))</f>
        <v>Yes</v>
      </c>
    </row>
    <row r="38" spans="1:11" x14ac:dyDescent="0.2">
      <c r="A38" s="102" t="s">
        <v>374</v>
      </c>
      <c r="B38" s="34" t="s">
        <v>236</v>
      </c>
      <c r="C38" s="8">
        <v>15.646882861</v>
      </c>
      <c r="D38" s="9" t="str">
        <f>IF($B38="N/A","N/A",IF(C38&gt;10,"No",IF(C38&lt;1,"No","Yes")))</f>
        <v>No</v>
      </c>
      <c r="E38" s="8">
        <v>15.25822363</v>
      </c>
      <c r="F38" s="9" t="str">
        <f>IF($B38="N/A","N/A",IF(E38&gt;10,"No",IF(E38&lt;1,"No","Yes")))</f>
        <v>No</v>
      </c>
      <c r="G38" s="8">
        <v>15.633938615</v>
      </c>
      <c r="H38" s="9" t="str">
        <f>IF($B38="N/A","N/A",IF(G38&gt;10,"No",IF(G38&lt;1,"No","Yes")))</f>
        <v>No</v>
      </c>
      <c r="I38" s="10">
        <v>-2.48</v>
      </c>
      <c r="J38" s="10">
        <v>2.4620000000000002</v>
      </c>
      <c r="K38" s="9" t="str">
        <f>IF(J38="Div by 0", "N/A", IF(J38="N/A","N/A", IF(J38&gt;30, "No", IF(J38&lt;-30, "No", "Yes"))))</f>
        <v>Yes</v>
      </c>
    </row>
    <row r="39" spans="1:11" x14ac:dyDescent="0.2">
      <c r="A39" s="102" t="s">
        <v>375</v>
      </c>
      <c r="B39" s="34" t="s">
        <v>237</v>
      </c>
      <c r="C39" s="8">
        <v>0.29913658300000001</v>
      </c>
      <c r="D39" s="9" t="str">
        <f>IF($B39="N/A","N/A",IF(C39&gt;2,"No",IF(C39&lt;=0,"No","Yes")))</f>
        <v>Yes</v>
      </c>
      <c r="E39" s="8">
        <v>4.0832326100000003E-2</v>
      </c>
      <c r="F39" s="9" t="str">
        <f>IF($B39="N/A","N/A",IF(E39&gt;2,"No",IF(E39&lt;=0,"No","Yes")))</f>
        <v>Yes</v>
      </c>
      <c r="G39" s="8">
        <v>2.5711071799999999E-2</v>
      </c>
      <c r="H39" s="9" t="str">
        <f>IF($B39="N/A","N/A",IF(G39&gt;2,"No",IF(G39&lt;=0,"No","Yes")))</f>
        <v>Yes</v>
      </c>
      <c r="I39" s="10">
        <v>-86.3</v>
      </c>
      <c r="J39" s="10">
        <v>-37</v>
      </c>
      <c r="K39" s="9" t="str">
        <f>IF(J39="Div by 0", "N/A", IF(J39="N/A","N/A", IF(J39&gt;30, "No", IF(J39&lt;-30, "No", "Yes"))))</f>
        <v>No</v>
      </c>
    </row>
    <row r="40" spans="1:11" x14ac:dyDescent="0.2">
      <c r="A40" s="102" t="s">
        <v>376</v>
      </c>
      <c r="B40" s="34" t="s">
        <v>238</v>
      </c>
      <c r="C40" s="8">
        <v>1.3835066966</v>
      </c>
      <c r="D40" s="9" t="str">
        <f>IF($B40="N/A","N/A",IF(C40&gt;3,"No",IF(C40&lt;=0,"No","Yes")))</f>
        <v>Yes</v>
      </c>
      <c r="E40" s="8">
        <v>1.3262339529</v>
      </c>
      <c r="F40" s="9" t="str">
        <f>IF($B40="N/A","N/A",IF(E40&gt;3,"No",IF(E40&lt;=0,"No","Yes")))</f>
        <v>Yes</v>
      </c>
      <c r="G40" s="8">
        <v>1.3900048208</v>
      </c>
      <c r="H40" s="9" t="str">
        <f>IF($B40="N/A","N/A",IF(G40&gt;3,"No",IF(G40&lt;=0,"No","Yes")))</f>
        <v>Yes</v>
      </c>
      <c r="I40" s="10">
        <v>-4.1399999999999997</v>
      </c>
      <c r="J40" s="10">
        <v>4.8079999999999998</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9905</v>
      </c>
      <c r="D6" s="9" t="str">
        <f>IF($B6="N/A","N/A",IF(C6&gt;15,"No",IF(C6&lt;-15,"No","Yes")))</f>
        <v>N/A</v>
      </c>
      <c r="E6" s="35">
        <v>10335</v>
      </c>
      <c r="F6" s="9" t="str">
        <f>IF($B6="N/A","N/A",IF(E6&gt;15,"No",IF(E6&lt;-15,"No","Yes")))</f>
        <v>N/A</v>
      </c>
      <c r="G6" s="35">
        <v>10976</v>
      </c>
      <c r="H6" s="9" t="str">
        <f>IF($B6="N/A","N/A",IF(G6&gt;15,"No",IF(G6&lt;-15,"No","Yes")))</f>
        <v>N/A</v>
      </c>
      <c r="I6" s="10">
        <v>4.3410000000000002</v>
      </c>
      <c r="J6" s="10">
        <v>6.202</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848.32317011999999</v>
      </c>
      <c r="D9" s="9" t="str">
        <f>IF($B9="N/A","N/A",IF(C9&gt;15,"No",IF(C9&lt;-15,"No","Yes")))</f>
        <v>N/A</v>
      </c>
      <c r="E9" s="88">
        <v>946.13507499000002</v>
      </c>
      <c r="F9" s="9" t="str">
        <f>IF($B9="N/A","N/A",IF(E9&gt;15,"No",IF(E9&lt;-15,"No","Yes")))</f>
        <v>N/A</v>
      </c>
      <c r="G9" s="88">
        <v>876.61989796</v>
      </c>
      <c r="H9" s="9" t="str">
        <f>IF($B9="N/A","N/A",IF(G9&gt;15,"No",IF(G9&lt;-15,"No","Yes")))</f>
        <v>N/A</v>
      </c>
      <c r="I9" s="10">
        <v>11.53</v>
      </c>
      <c r="J9" s="10">
        <v>-7.35</v>
      </c>
      <c r="K9" s="9" t="str">
        <f t="shared" si="0"/>
        <v>Yes</v>
      </c>
    </row>
    <row r="10" spans="1:11" x14ac:dyDescent="0.2">
      <c r="A10" s="102" t="s">
        <v>313</v>
      </c>
      <c r="B10" s="34" t="s">
        <v>217</v>
      </c>
      <c r="C10" s="8">
        <v>9.0863200399999997E-2</v>
      </c>
      <c r="D10" s="9" t="str">
        <f>IF($B10="N/A","N/A",IF(C10&gt;15,"No",IF(C10&lt;-15,"No","Yes")))</f>
        <v>N/A</v>
      </c>
      <c r="E10" s="8">
        <v>7.7406869899999994E-2</v>
      </c>
      <c r="F10" s="9" t="str">
        <f>IF($B10="N/A","N/A",IF(E10&gt;15,"No",IF(E10&lt;-15,"No","Yes")))</f>
        <v>N/A</v>
      </c>
      <c r="G10" s="8">
        <v>0.11844023319999999</v>
      </c>
      <c r="H10" s="9" t="str">
        <f>IF($B10="N/A","N/A",IF(G10&gt;15,"No",IF(G10&lt;-15,"No","Yes")))</f>
        <v>N/A</v>
      </c>
      <c r="I10" s="10">
        <v>-14.8</v>
      </c>
      <c r="J10" s="10">
        <v>53.01</v>
      </c>
      <c r="K10" s="9" t="str">
        <f t="shared" si="0"/>
        <v>No</v>
      </c>
    </row>
    <row r="11" spans="1:11" x14ac:dyDescent="0.2">
      <c r="A11" s="102" t="s">
        <v>820</v>
      </c>
      <c r="B11" s="34" t="s">
        <v>217</v>
      </c>
      <c r="C11" s="88">
        <v>1546.3333333</v>
      </c>
      <c r="D11" s="9" t="str">
        <f>IF($B11="N/A","N/A",IF(C11&gt;15,"No",IF(C11&lt;-15,"No","Yes")))</f>
        <v>N/A</v>
      </c>
      <c r="E11" s="88">
        <v>4504.5</v>
      </c>
      <c r="F11" s="9" t="str">
        <f>IF($B11="N/A","N/A",IF(E11&gt;15,"No",IF(E11&lt;-15,"No","Yes")))</f>
        <v>N/A</v>
      </c>
      <c r="G11" s="88">
        <v>2942.9230769000001</v>
      </c>
      <c r="H11" s="9" t="str">
        <f>IF($B11="N/A","N/A",IF(G11&gt;15,"No",IF(G11&lt;-15,"No","Yes")))</f>
        <v>N/A</v>
      </c>
      <c r="I11" s="10">
        <v>191.3</v>
      </c>
      <c r="J11" s="10">
        <v>-34.700000000000003</v>
      </c>
      <c r="K11" s="9" t="str">
        <f t="shared" si="0"/>
        <v>No</v>
      </c>
    </row>
    <row r="12" spans="1:11" x14ac:dyDescent="0.2">
      <c r="A12" s="102" t="s">
        <v>314</v>
      </c>
      <c r="B12" s="34" t="s">
        <v>218</v>
      </c>
      <c r="C12" s="8">
        <v>99.828369510000002</v>
      </c>
      <c r="D12" s="9" t="str">
        <f>IF($B12="N/A","N/A",IF(C12&gt;100,"No",IF(C12&lt;95,"No","Yes")))</f>
        <v>Yes</v>
      </c>
      <c r="E12" s="8">
        <v>99.883889694999993</v>
      </c>
      <c r="F12" s="9" t="str">
        <f>IF($B12="N/A","N/A",IF(E12&gt;100,"No",IF(E12&lt;95,"No","Yes")))</f>
        <v>Yes</v>
      </c>
      <c r="G12" s="8">
        <v>99.863338192000001</v>
      </c>
      <c r="H12" s="9" t="str">
        <f>IF($B12="N/A","N/A",IF(G12&gt;100,"No",IF(G12&lt;95,"No","Yes")))</f>
        <v>Yes</v>
      </c>
      <c r="I12" s="10">
        <v>5.5599999999999997E-2</v>
      </c>
      <c r="J12" s="10">
        <v>-2.1000000000000001E-2</v>
      </c>
      <c r="K12" s="9" t="str">
        <f t="shared" si="0"/>
        <v>Yes</v>
      </c>
    </row>
    <row r="13" spans="1:11" x14ac:dyDescent="0.2">
      <c r="A13" s="102" t="s">
        <v>821</v>
      </c>
      <c r="B13" s="34" t="s">
        <v>224</v>
      </c>
      <c r="C13" s="8">
        <v>1.2712378640999999</v>
      </c>
      <c r="D13" s="9" t="str">
        <f>IF($B13="N/A","N/A",IF(C13&gt;1,"Yes","No"))</f>
        <v>Yes</v>
      </c>
      <c r="E13" s="8">
        <v>1.2650392328</v>
      </c>
      <c r="F13" s="9" t="str">
        <f>IF($B13="N/A","N/A",IF(E13&gt;1,"Yes","No"))</f>
        <v>Yes</v>
      </c>
      <c r="G13" s="8">
        <v>1.3038043974</v>
      </c>
      <c r="H13" s="9" t="str">
        <f>IF($B13="N/A","N/A",IF(G13&gt;1,"Yes","No"))</f>
        <v>Yes</v>
      </c>
      <c r="I13" s="10">
        <v>-0.48799999999999999</v>
      </c>
      <c r="J13" s="10">
        <v>3.0640000000000001</v>
      </c>
      <c r="K13" s="9" t="str">
        <f t="shared" si="0"/>
        <v>Yes</v>
      </c>
    </row>
    <row r="14" spans="1:11" x14ac:dyDescent="0.2">
      <c r="A14" s="102" t="s">
        <v>315</v>
      </c>
      <c r="B14" s="34" t="s">
        <v>218</v>
      </c>
      <c r="C14" s="8">
        <v>98.112064614000005</v>
      </c>
      <c r="D14" s="9" t="str">
        <f>IF($B14="N/A","N/A",IF(C14&gt;100,"No",IF(C14&lt;95,"No","Yes")))</f>
        <v>Yes</v>
      </c>
      <c r="E14" s="8">
        <v>99.119496854999994</v>
      </c>
      <c r="F14" s="9" t="str">
        <f>IF($B14="N/A","N/A",IF(E14&gt;100,"No",IF(E14&lt;95,"No","Yes")))</f>
        <v>Yes</v>
      </c>
      <c r="G14" s="8">
        <v>99.170918366999999</v>
      </c>
      <c r="H14" s="9" t="str">
        <f>IF($B14="N/A","N/A",IF(G14&gt;100,"No",IF(G14&lt;95,"No","Yes")))</f>
        <v>Yes</v>
      </c>
      <c r="I14" s="10">
        <v>1.0269999999999999</v>
      </c>
      <c r="J14" s="10">
        <v>5.1900000000000002E-2</v>
      </c>
      <c r="K14" s="9" t="str">
        <f t="shared" si="0"/>
        <v>Yes</v>
      </c>
    </row>
    <row r="15" spans="1:11" x14ac:dyDescent="0.2">
      <c r="A15" s="102" t="s">
        <v>822</v>
      </c>
      <c r="B15" s="34" t="s">
        <v>225</v>
      </c>
      <c r="C15" s="8">
        <v>13.655587569</v>
      </c>
      <c r="D15" s="9" t="str">
        <f>IF($B15="N/A","N/A",IF(C15&gt;3,"Yes","No"))</f>
        <v>Yes</v>
      </c>
      <c r="E15" s="8">
        <v>13.418879344</v>
      </c>
      <c r="F15" s="9" t="str">
        <f>IF($B15="N/A","N/A",IF(E15&gt;3,"Yes","No"))</f>
        <v>Yes</v>
      </c>
      <c r="G15" s="8">
        <v>13.419292605000001</v>
      </c>
      <c r="H15" s="9" t="str">
        <f>IF($B15="N/A","N/A",IF(G15&gt;3,"Yes","No"))</f>
        <v>Yes</v>
      </c>
      <c r="I15" s="10">
        <v>-1.73</v>
      </c>
      <c r="J15" s="10">
        <v>3.0999999999999999E-3</v>
      </c>
      <c r="K15" s="9" t="str">
        <f t="shared" si="0"/>
        <v>Yes</v>
      </c>
    </row>
    <row r="16" spans="1:11" x14ac:dyDescent="0.2">
      <c r="A16" s="102" t="s">
        <v>823</v>
      </c>
      <c r="B16" s="34" t="s">
        <v>226</v>
      </c>
      <c r="C16" s="8">
        <v>5.9525252525000001</v>
      </c>
      <c r="D16" s="9" t="str">
        <f>IF($B16="N/A","N/A",IF(C16&gt;=8,"No",IF(C16&lt;2,"No","Yes")))</f>
        <v>Yes</v>
      </c>
      <c r="E16" s="8">
        <v>5.4247145344999996</v>
      </c>
      <c r="F16" s="9" t="str">
        <f>IF($B16="N/A","N/A",IF(E16&gt;=8,"No",IF(E16&lt;2,"No","Yes")))</f>
        <v>Yes</v>
      </c>
      <c r="G16" s="8">
        <v>5.6596810933999997</v>
      </c>
      <c r="H16" s="9" t="str">
        <f>IF($B16="N/A","N/A",IF(G16&gt;=8,"No",IF(G16&lt;2,"No","Yes")))</f>
        <v>Yes</v>
      </c>
      <c r="I16" s="10">
        <v>-8.8699999999999992</v>
      </c>
      <c r="J16" s="10">
        <v>4.3310000000000004</v>
      </c>
      <c r="K16" s="9" t="str">
        <f t="shared" si="0"/>
        <v>Yes</v>
      </c>
    </row>
    <row r="17" spans="1:11" x14ac:dyDescent="0.2">
      <c r="A17" s="102" t="s">
        <v>316</v>
      </c>
      <c r="B17" s="34" t="s">
        <v>227</v>
      </c>
      <c r="C17" s="8">
        <v>99.979808177999999</v>
      </c>
      <c r="D17" s="9" t="str">
        <f>IF(OR($B17="N/A",$C17="N/A"),"N/A",IF(C17&gt;100,"No",IF(C17&lt;98,"No","Yes")))</f>
        <v>Yes</v>
      </c>
      <c r="E17" s="8">
        <v>100</v>
      </c>
      <c r="F17" s="9" t="str">
        <f>IF(OR($B17="N/A",$E17="N/A"),"N/A",IF(E17&gt;100,"No",IF(E17&lt;98,"No","Yes")))</f>
        <v>Yes</v>
      </c>
      <c r="G17" s="8">
        <v>99.990889213000003</v>
      </c>
      <c r="H17" s="9" t="str">
        <f>IF($B17="N/A","N/A",IF(G17&gt;100,"No",IF(G17&lt;98,"No","Yes")))</f>
        <v>Yes</v>
      </c>
      <c r="I17" s="10">
        <v>2.0199999999999999E-2</v>
      </c>
      <c r="J17" s="10">
        <v>-8.9999999999999993E-3</v>
      </c>
      <c r="K17" s="9" t="str">
        <f t="shared" si="0"/>
        <v>Yes</v>
      </c>
    </row>
    <row r="18" spans="1:11" x14ac:dyDescent="0.2">
      <c r="A18" s="102" t="s">
        <v>31</v>
      </c>
      <c r="B18" s="34" t="s">
        <v>218</v>
      </c>
      <c r="C18" s="8">
        <v>99.717314488</v>
      </c>
      <c r="D18" s="9" t="str">
        <f>IF($B18="N/A","N/A",IF(C18&gt;100,"No",IF(C18&lt;95,"No","Yes")))</f>
        <v>Yes</v>
      </c>
      <c r="E18" s="8">
        <v>99.912917270999998</v>
      </c>
      <c r="F18" s="9" t="str">
        <f>IF($B18="N/A","N/A",IF(E18&gt;100,"No",IF(E18&lt;95,"No","Yes")))</f>
        <v>Yes</v>
      </c>
      <c r="G18" s="8">
        <v>99.963556851000007</v>
      </c>
      <c r="H18" s="9" t="str">
        <f>IF($B18="N/A","N/A",IF(G18&gt;100,"No",IF(G18&lt;95,"No","Yes")))</f>
        <v>Yes</v>
      </c>
      <c r="I18" s="10">
        <v>0.19620000000000001</v>
      </c>
      <c r="J18" s="10">
        <v>5.0700000000000002E-2</v>
      </c>
      <c r="K18" s="9" t="str">
        <f t="shared" si="0"/>
        <v>Yes</v>
      </c>
    </row>
    <row r="19" spans="1:11" x14ac:dyDescent="0.2">
      <c r="A19" s="102" t="s">
        <v>317</v>
      </c>
      <c r="B19" s="34" t="s">
        <v>218</v>
      </c>
      <c r="C19" s="8">
        <v>99.989904089000007</v>
      </c>
      <c r="D19" s="9" t="str">
        <f>IF($B19="N/A","N/A",IF(C19&gt;100,"No",IF(C19&lt;95,"No","Yes")))</f>
        <v>Yes</v>
      </c>
      <c r="E19" s="8">
        <v>100</v>
      </c>
      <c r="F19" s="9" t="str">
        <f>IF($B19="N/A","N/A",IF(E19&gt;100,"No",IF(E19&lt;95,"No","Yes")))</f>
        <v>Yes</v>
      </c>
      <c r="G19" s="8">
        <v>100</v>
      </c>
      <c r="H19" s="9" t="str">
        <f>IF($B19="N/A","N/A",IF(G19&gt;100,"No",IF(G19&lt;95,"No","Yes")))</f>
        <v>Yes</v>
      </c>
      <c r="I19" s="10">
        <v>1.01E-2</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8.1879858657</v>
      </c>
      <c r="D21" s="9" t="str">
        <f>IF($B21="N/A","N/A",IF(C21&gt;=2,"Yes","No"))</f>
        <v>Yes</v>
      </c>
      <c r="E21" s="8">
        <v>8.1665215288000006</v>
      </c>
      <c r="F21" s="9" t="str">
        <f>IF($B21="N/A","N/A",IF(E21&gt;=2,"Yes","No"))</f>
        <v>Yes</v>
      </c>
      <c r="G21" s="8">
        <v>8.1964285714000003</v>
      </c>
      <c r="H21" s="9" t="str">
        <f>IF($B21="N/A","N/A",IF(G21&gt;=2,"Yes","No"))</f>
        <v>Yes</v>
      </c>
      <c r="I21" s="10">
        <v>-0.26200000000000001</v>
      </c>
      <c r="J21" s="10">
        <v>0.36620000000000003</v>
      </c>
      <c r="K21" s="9" t="str">
        <f t="shared" si="0"/>
        <v>Yes</v>
      </c>
    </row>
    <row r="22" spans="1:11" x14ac:dyDescent="0.2">
      <c r="A22" s="102" t="s">
        <v>826</v>
      </c>
      <c r="B22" s="34" t="s">
        <v>230</v>
      </c>
      <c r="C22" s="8">
        <v>5.3710247349999998</v>
      </c>
      <c r="D22" s="9" t="str">
        <f>IF($B22="N/A","N/A",IF(C22&gt;30,"No",IF(C22&lt;5,"No","Yes")))</f>
        <v>Yes</v>
      </c>
      <c r="E22" s="8">
        <v>6.1151427188999996</v>
      </c>
      <c r="F22" s="9" t="str">
        <f>IF($B22="N/A","N/A",IF(E22&gt;30,"No",IF(E22&lt;5,"No","Yes")))</f>
        <v>Yes</v>
      </c>
      <c r="G22" s="8">
        <v>5.7853498541999997</v>
      </c>
      <c r="H22" s="9" t="str">
        <f>IF($B22="N/A","N/A",IF(G22&gt;30,"No",IF(G22&lt;5,"No","Yes")))</f>
        <v>Yes</v>
      </c>
      <c r="I22" s="10">
        <v>13.85</v>
      </c>
      <c r="J22" s="10">
        <v>-5.39</v>
      </c>
      <c r="K22" s="9" t="str">
        <f t="shared" si="0"/>
        <v>Yes</v>
      </c>
    </row>
    <row r="23" spans="1:11" x14ac:dyDescent="0.2">
      <c r="A23" s="102" t="s">
        <v>827</v>
      </c>
      <c r="B23" s="34" t="s">
        <v>231</v>
      </c>
      <c r="C23" s="8">
        <v>37.354871277000001</v>
      </c>
      <c r="D23" s="9" t="str">
        <f>IF($B23="N/A","N/A",IF(C23&gt;75,"No",IF(C23&lt;15,"No","Yes")))</f>
        <v>Yes</v>
      </c>
      <c r="E23" s="8">
        <v>35.742622158000003</v>
      </c>
      <c r="F23" s="9" t="str">
        <f>IF($B23="N/A","N/A",IF(E23&gt;75,"No",IF(E23&lt;15,"No","Yes")))</f>
        <v>Yes</v>
      </c>
      <c r="G23" s="8">
        <v>35.914723031999998</v>
      </c>
      <c r="H23" s="9" t="str">
        <f>IF($B23="N/A","N/A",IF(G23&gt;75,"No",IF(G23&lt;15,"No","Yes")))</f>
        <v>Yes</v>
      </c>
      <c r="I23" s="10">
        <v>-4.32</v>
      </c>
      <c r="J23" s="10">
        <v>0.48149999999999998</v>
      </c>
      <c r="K23" s="9" t="str">
        <f t="shared" si="0"/>
        <v>Yes</v>
      </c>
    </row>
    <row r="24" spans="1:11" x14ac:dyDescent="0.2">
      <c r="A24" s="102" t="s">
        <v>828</v>
      </c>
      <c r="B24" s="34" t="s">
        <v>232</v>
      </c>
      <c r="C24" s="8">
        <v>57.274103988</v>
      </c>
      <c r="D24" s="9" t="str">
        <f>IF($B24="N/A","N/A",IF(C24&gt;70,"No",IF(C24&lt;25,"No","Yes")))</f>
        <v>Yes</v>
      </c>
      <c r="E24" s="8">
        <v>58.142235122999999</v>
      </c>
      <c r="F24" s="9" t="str">
        <f>IF($B24="N/A","N/A",IF(E24&gt;70,"No",IF(E24&lt;25,"No","Yes")))</f>
        <v>Yes</v>
      </c>
      <c r="G24" s="8">
        <v>58.299927113999999</v>
      </c>
      <c r="H24" s="9" t="str">
        <f>IF($B24="N/A","N/A",IF(G24&gt;70,"No",IF(G24&lt;25,"No","Yes")))</f>
        <v>Yes</v>
      </c>
      <c r="I24" s="10">
        <v>1.516</v>
      </c>
      <c r="J24" s="10">
        <v>0.2712</v>
      </c>
      <c r="K24" s="9" t="str">
        <f t="shared" si="0"/>
        <v>Yes</v>
      </c>
    </row>
    <row r="25" spans="1:11" x14ac:dyDescent="0.2">
      <c r="A25" s="102" t="s">
        <v>322</v>
      </c>
      <c r="B25" s="34" t="s">
        <v>233</v>
      </c>
      <c r="C25" s="8">
        <v>49.217566884999997</v>
      </c>
      <c r="D25" s="9" t="str">
        <f>IF($B25="N/A","N/A",IF(C25&gt;70,"No",IF(C25&lt;35,"No","Yes")))</f>
        <v>Yes</v>
      </c>
      <c r="E25" s="8">
        <v>47.672955975000001</v>
      </c>
      <c r="F25" s="9" t="str">
        <f>IF($B25="N/A","N/A",IF(E25&gt;70,"No",IF(E25&lt;35,"No","Yes")))</f>
        <v>Yes</v>
      </c>
      <c r="G25" s="8">
        <v>48.596938776000002</v>
      </c>
      <c r="H25" s="9" t="str">
        <f>IF($B25="N/A","N/A",IF(G25&gt;70,"No",IF(G25&lt;35,"No","Yes")))</f>
        <v>Yes</v>
      </c>
      <c r="I25" s="10">
        <v>-3.14</v>
      </c>
      <c r="J25" s="10">
        <v>1.9379999999999999</v>
      </c>
      <c r="K25" s="9" t="str">
        <f t="shared" si="0"/>
        <v>Yes</v>
      </c>
    </row>
    <row r="26" spans="1:11" x14ac:dyDescent="0.2">
      <c r="A26" s="102" t="s">
        <v>829</v>
      </c>
      <c r="B26" s="34" t="s">
        <v>224</v>
      </c>
      <c r="C26" s="8">
        <v>2.510974359</v>
      </c>
      <c r="D26" s="9" t="str">
        <f>IF($B26="N/A","N/A",IF(C26&gt;1,"Yes","No"))</f>
        <v>Yes</v>
      </c>
      <c r="E26" s="8">
        <v>2.4932007306999999</v>
      </c>
      <c r="F26" s="9" t="str">
        <f>IF($B26="N/A","N/A",IF(E26&gt;1,"Yes","No"))</f>
        <v>Yes</v>
      </c>
      <c r="G26" s="8">
        <v>2.6796025496999998</v>
      </c>
      <c r="H26" s="9" t="str">
        <f>IF($B26="N/A","N/A",IF(G26&gt;1,"Yes","No"))</f>
        <v>Yes</v>
      </c>
      <c r="I26" s="10">
        <v>-0.70799999999999996</v>
      </c>
      <c r="J26" s="10">
        <v>7.476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99.158974358999998</v>
      </c>
      <c r="D28" s="9" t="str">
        <f>IF($B28="N/A","N/A",IF(C28&gt;15,"No",IF(C28&lt;-15,"No","Yes")))</f>
        <v>N/A</v>
      </c>
      <c r="E28" s="8">
        <v>99.797036735999995</v>
      </c>
      <c r="F28" s="9" t="str">
        <f>IF($B28="N/A","N/A",IF(E28&gt;15,"No",IF(E28&lt;-15,"No","Yes")))</f>
        <v>N/A</v>
      </c>
      <c r="G28" s="8">
        <v>99.850018747999997</v>
      </c>
      <c r="H28" s="9" t="str">
        <f>IF($B28="N/A","N/A",IF(G28&gt;15,"No",IF(G28&lt;-15,"No","Yes")))</f>
        <v>N/A</v>
      </c>
      <c r="I28" s="10">
        <v>0.64349999999999996</v>
      </c>
      <c r="J28" s="10">
        <v>5.3100000000000001E-2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99.636547198000002</v>
      </c>
      <c r="D31" s="9" t="str">
        <f>IF($B31="N/A","N/A",IF(C31&gt;=90,"Yes","No"))</f>
        <v>Yes</v>
      </c>
      <c r="E31" s="8">
        <v>99.709724238000007</v>
      </c>
      <c r="F31" s="9" t="str">
        <f>IF($B31="N/A","N/A",IF(E31&gt;=90,"Yes","No"))</f>
        <v>Yes</v>
      </c>
      <c r="G31" s="8">
        <v>99.854227405000003</v>
      </c>
      <c r="H31" s="9" t="str">
        <f>IF($B31="N/A","N/A",IF(G31&gt;=90,"Yes","No"))</f>
        <v>Yes</v>
      </c>
      <c r="I31" s="10">
        <v>7.3400000000000007E-2</v>
      </c>
      <c r="J31" s="10">
        <v>0.1449</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70661</v>
      </c>
      <c r="F6" s="9" t="str">
        <f>IF($B6="N/A","N/A",IF(E6&lt;0,"No","Yes"))</f>
        <v>N/A</v>
      </c>
      <c r="G6" s="35">
        <v>70920</v>
      </c>
      <c r="H6" s="9" t="str">
        <f>IF($B6="N/A","N/A",IF(G6&lt;0,"No","Yes"))</f>
        <v>N/A</v>
      </c>
      <c r="I6" s="10" t="s">
        <v>217</v>
      </c>
      <c r="J6" s="10">
        <v>0.36649999999999999</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4.2456235000000002E-3</v>
      </c>
      <c r="F7" s="9" t="str">
        <f t="shared" ref="F7:F17" si="2">IF($B7="N/A","N/A",IF(E7&lt;0,"No","Yes"))</f>
        <v>N/A</v>
      </c>
      <c r="G7" s="9">
        <v>1.4100395E-3</v>
      </c>
      <c r="H7" s="9" t="str">
        <f t="shared" ref="H7:H17" si="3">IF($B7="N/A","N/A",IF(G7&lt;0,"No","Yes"))</f>
        <v>N/A</v>
      </c>
      <c r="I7" s="10" t="s">
        <v>217</v>
      </c>
      <c r="J7" s="10">
        <v>-66.8</v>
      </c>
      <c r="K7" s="9" t="str">
        <f t="shared" si="0"/>
        <v>No</v>
      </c>
    </row>
    <row r="8" spans="1:11" x14ac:dyDescent="0.2">
      <c r="A8" s="102" t="s">
        <v>439</v>
      </c>
      <c r="B8" s="97" t="s">
        <v>217</v>
      </c>
      <c r="C8" s="9" t="s">
        <v>217</v>
      </c>
      <c r="D8" s="9" t="str">
        <f t="shared" si="1"/>
        <v>N/A</v>
      </c>
      <c r="E8" s="9">
        <v>3.3639489959</v>
      </c>
      <c r="F8" s="9" t="str">
        <f t="shared" si="2"/>
        <v>N/A</v>
      </c>
      <c r="G8" s="9">
        <v>3.4644670050999999</v>
      </c>
      <c r="H8" s="9" t="str">
        <f t="shared" si="3"/>
        <v>N/A</v>
      </c>
      <c r="I8" s="10" t="s">
        <v>217</v>
      </c>
      <c r="J8" s="10">
        <v>2.988</v>
      </c>
      <c r="K8" s="9" t="str">
        <f t="shared" si="0"/>
        <v>Yes</v>
      </c>
    </row>
    <row r="9" spans="1:11" x14ac:dyDescent="0.2">
      <c r="A9" s="102" t="s">
        <v>440</v>
      </c>
      <c r="B9" s="97" t="s">
        <v>217</v>
      </c>
      <c r="C9" s="9" t="s">
        <v>217</v>
      </c>
      <c r="D9" s="9" t="str">
        <f t="shared" si="1"/>
        <v>N/A</v>
      </c>
      <c r="E9" s="9">
        <v>46.765542519999997</v>
      </c>
      <c r="F9" s="9" t="str">
        <f t="shared" si="2"/>
        <v>N/A</v>
      </c>
      <c r="G9" s="9">
        <v>48.888888889</v>
      </c>
      <c r="H9" s="9" t="str">
        <f t="shared" si="3"/>
        <v>N/A</v>
      </c>
      <c r="I9" s="10" t="s">
        <v>217</v>
      </c>
      <c r="J9" s="10">
        <v>4.54</v>
      </c>
      <c r="K9" s="9" t="str">
        <f t="shared" si="0"/>
        <v>Yes</v>
      </c>
    </row>
    <row r="10" spans="1:11" x14ac:dyDescent="0.2">
      <c r="A10" s="102" t="s">
        <v>441</v>
      </c>
      <c r="B10" s="97" t="s">
        <v>217</v>
      </c>
      <c r="C10" s="9" t="s">
        <v>217</v>
      </c>
      <c r="D10" s="9" t="str">
        <f t="shared" si="1"/>
        <v>N/A</v>
      </c>
      <c r="E10" s="9">
        <v>48.448224621999998</v>
      </c>
      <c r="F10" s="9" t="str">
        <f t="shared" si="2"/>
        <v>N/A</v>
      </c>
      <c r="G10" s="9">
        <v>47.282853920000001</v>
      </c>
      <c r="H10" s="9" t="str">
        <f t="shared" si="3"/>
        <v>N/A</v>
      </c>
      <c r="I10" s="10" t="s">
        <v>217</v>
      </c>
      <c r="J10" s="10">
        <v>-2.41</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98.174381908000001</v>
      </c>
      <c r="F12" s="9" t="str">
        <f t="shared" si="2"/>
        <v>N/A</v>
      </c>
      <c r="G12" s="9">
        <v>98.601240834999999</v>
      </c>
      <c r="H12" s="9" t="str">
        <f t="shared" si="3"/>
        <v>N/A</v>
      </c>
      <c r="I12" s="10" t="s">
        <v>217</v>
      </c>
      <c r="J12" s="10">
        <v>0.43480000000000002</v>
      </c>
      <c r="K12" s="9" t="str">
        <f t="shared" si="0"/>
        <v>Yes</v>
      </c>
    </row>
    <row r="13" spans="1:11" x14ac:dyDescent="0.2">
      <c r="A13" s="25" t="s">
        <v>821</v>
      </c>
      <c r="B13" s="97" t="s">
        <v>217</v>
      </c>
      <c r="C13" s="9" t="s">
        <v>217</v>
      </c>
      <c r="D13" s="9" t="str">
        <f t="shared" si="1"/>
        <v>N/A</v>
      </c>
      <c r="E13" s="9">
        <v>1.1044816998</v>
      </c>
      <c r="F13" s="9" t="str">
        <f t="shared" si="2"/>
        <v>N/A</v>
      </c>
      <c r="G13" s="9">
        <v>1.0960845441</v>
      </c>
      <c r="H13" s="9" t="str">
        <f t="shared" si="3"/>
        <v>N/A</v>
      </c>
      <c r="I13" s="10" t="s">
        <v>217</v>
      </c>
      <c r="J13" s="10">
        <v>-0.76</v>
      </c>
      <c r="K13" s="9" t="str">
        <f t="shared" si="0"/>
        <v>Yes</v>
      </c>
    </row>
    <row r="14" spans="1:11" x14ac:dyDescent="0.2">
      <c r="A14" s="25" t="s">
        <v>315</v>
      </c>
      <c r="B14" s="97" t="s">
        <v>217</v>
      </c>
      <c r="C14" s="9" t="s">
        <v>217</v>
      </c>
      <c r="D14" s="9" t="str">
        <f t="shared" si="1"/>
        <v>N/A</v>
      </c>
      <c r="E14" s="9">
        <v>84.959171253999997</v>
      </c>
      <c r="F14" s="9" t="str">
        <f t="shared" si="2"/>
        <v>N/A</v>
      </c>
      <c r="G14" s="9">
        <v>72.983643541999996</v>
      </c>
      <c r="H14" s="9" t="str">
        <f t="shared" si="3"/>
        <v>N/A</v>
      </c>
      <c r="I14" s="10" t="s">
        <v>217</v>
      </c>
      <c r="J14" s="10">
        <v>-14.1</v>
      </c>
      <c r="K14" s="9" t="str">
        <f t="shared" si="0"/>
        <v>Yes</v>
      </c>
    </row>
    <row r="15" spans="1:11" x14ac:dyDescent="0.2">
      <c r="A15" s="25" t="s">
        <v>822</v>
      </c>
      <c r="B15" s="97" t="s">
        <v>217</v>
      </c>
      <c r="C15" s="9" t="s">
        <v>217</v>
      </c>
      <c r="D15" s="9" t="str">
        <f t="shared" si="1"/>
        <v>N/A</v>
      </c>
      <c r="E15" s="9">
        <v>9.1400396448999999</v>
      </c>
      <c r="F15" s="9" t="str">
        <f t="shared" si="2"/>
        <v>N/A</v>
      </c>
      <c r="G15" s="9">
        <v>8.9871522411000004</v>
      </c>
      <c r="H15" s="9" t="str">
        <f t="shared" si="3"/>
        <v>N/A</v>
      </c>
      <c r="I15" s="10" t="s">
        <v>217</v>
      </c>
      <c r="J15" s="10">
        <v>-1.67</v>
      </c>
      <c r="K15" s="9" t="str">
        <f t="shared" si="0"/>
        <v>Yes</v>
      </c>
    </row>
    <row r="16" spans="1:11" x14ac:dyDescent="0.2">
      <c r="A16" s="25" t="s">
        <v>831</v>
      </c>
      <c r="B16" s="97" t="s">
        <v>217</v>
      </c>
      <c r="C16" s="9" t="s">
        <v>217</v>
      </c>
      <c r="D16" s="9" t="str">
        <f t="shared" si="1"/>
        <v>N/A</v>
      </c>
      <c r="E16" s="9">
        <v>3.4283348666000002</v>
      </c>
      <c r="F16" s="9" t="str">
        <f t="shared" si="2"/>
        <v>N/A</v>
      </c>
      <c r="G16" s="9">
        <v>3.4845010616000001</v>
      </c>
      <c r="H16" s="9" t="str">
        <f t="shared" si="3"/>
        <v>N/A</v>
      </c>
      <c r="I16" s="10" t="s">
        <v>217</v>
      </c>
      <c r="J16" s="10">
        <v>1.6379999999999999</v>
      </c>
      <c r="K16" s="9" t="str">
        <f t="shared" si="0"/>
        <v>Yes</v>
      </c>
    </row>
    <row r="17" spans="1:11" x14ac:dyDescent="0.2">
      <c r="A17" s="25" t="s">
        <v>824</v>
      </c>
      <c r="B17" s="97" t="s">
        <v>217</v>
      </c>
      <c r="C17" s="9" t="s">
        <v>217</v>
      </c>
      <c r="D17" s="9" t="str">
        <f t="shared" si="1"/>
        <v>N/A</v>
      </c>
      <c r="E17" s="9">
        <v>3.4363638984999998</v>
      </c>
      <c r="F17" s="9" t="str">
        <f t="shared" si="2"/>
        <v>N/A</v>
      </c>
      <c r="G17" s="9">
        <v>4.1807702758999996</v>
      </c>
      <c r="H17" s="9" t="str">
        <f t="shared" si="3"/>
        <v>N/A</v>
      </c>
      <c r="I17" s="10" t="s">
        <v>217</v>
      </c>
      <c r="J17" s="10">
        <v>21.66</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98.846605624000006</v>
      </c>
      <c r="F19" s="9" t="str">
        <f>IF(OR($B19="N/A",$E19="N/A"),"N/A",IF(E19&gt;100,"No",IF(E19&lt;98,"No","Yes")))</f>
        <v>Yes</v>
      </c>
      <c r="G19" s="9">
        <v>99.942188380999994</v>
      </c>
      <c r="H19" s="9" t="str">
        <f>IF($B19="N/A","N/A",IF(G19&gt;100,"No",IF(G19&lt;95,"No","Yes")))</f>
        <v>Yes</v>
      </c>
      <c r="I19" s="10" t="s">
        <v>217</v>
      </c>
      <c r="J19" s="10">
        <v>1.1080000000000001</v>
      </c>
      <c r="K19" s="9" t="str">
        <f t="shared" si="0"/>
        <v>Yes</v>
      </c>
    </row>
    <row r="20" spans="1:11" x14ac:dyDescent="0.2">
      <c r="A20" s="25" t="s">
        <v>317</v>
      </c>
      <c r="B20" s="97" t="s">
        <v>217</v>
      </c>
      <c r="C20" s="9" t="s">
        <v>217</v>
      </c>
      <c r="D20" s="9" t="str">
        <f t="shared" ref="D20:D35" si="4">IF(OR($B20="N/A",$C20="N/A"),"N/A",IF(C20&lt;0,"No","Yes"))</f>
        <v>N/A</v>
      </c>
      <c r="E20" s="9">
        <v>99.888198582000001</v>
      </c>
      <c r="F20" s="9" t="str">
        <f t="shared" ref="F20:F34" si="5">IF($B20="N/A","N/A",IF(E20&lt;0,"No","Yes"))</f>
        <v>N/A</v>
      </c>
      <c r="G20" s="9">
        <v>99.871686406999999</v>
      </c>
      <c r="H20" s="9" t="str">
        <f t="shared" ref="H20:H35" si="6">IF($B20="N/A","N/A",IF(G20&lt;0,"No","Yes"))</f>
        <v>N/A</v>
      </c>
      <c r="I20" s="10" t="s">
        <v>217</v>
      </c>
      <c r="J20" s="10">
        <v>-1.7000000000000001E-2</v>
      </c>
      <c r="K20" s="9" t="str">
        <f t="shared" si="0"/>
        <v>Yes</v>
      </c>
    </row>
    <row r="21" spans="1:11" x14ac:dyDescent="0.2">
      <c r="A21" s="25" t="s">
        <v>832</v>
      </c>
      <c r="B21" s="97" t="s">
        <v>217</v>
      </c>
      <c r="C21" s="9" t="s">
        <v>217</v>
      </c>
      <c r="D21" s="9" t="str">
        <f t="shared" si="4"/>
        <v>N/A</v>
      </c>
      <c r="E21" s="9">
        <v>0.12878391189999999</v>
      </c>
      <c r="F21" s="9" t="str">
        <f t="shared" si="5"/>
        <v>N/A</v>
      </c>
      <c r="G21" s="9">
        <v>0.15087422449999999</v>
      </c>
      <c r="H21" s="9" t="str">
        <f t="shared" si="6"/>
        <v>N/A</v>
      </c>
      <c r="I21" s="10" t="s">
        <v>217</v>
      </c>
      <c r="J21" s="10">
        <v>17.149999999999999</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3.2821075275</v>
      </c>
      <c r="F23" s="9" t="str">
        <f t="shared" si="5"/>
        <v>N/A</v>
      </c>
      <c r="G23" s="9">
        <v>3.7711646926000002</v>
      </c>
      <c r="H23" s="9" t="str">
        <f t="shared" si="6"/>
        <v>N/A</v>
      </c>
      <c r="I23" s="10" t="s">
        <v>217</v>
      </c>
      <c r="J23" s="10">
        <v>14.9</v>
      </c>
      <c r="K23" s="9" t="str">
        <f t="shared" si="0"/>
        <v>Yes</v>
      </c>
    </row>
    <row r="24" spans="1:11" x14ac:dyDescent="0.2">
      <c r="A24" s="25" t="s">
        <v>319</v>
      </c>
      <c r="B24" s="97" t="s">
        <v>217</v>
      </c>
      <c r="C24" s="9" t="s">
        <v>217</v>
      </c>
      <c r="D24" s="9" t="str">
        <f t="shared" si="4"/>
        <v>N/A</v>
      </c>
      <c r="E24" s="9">
        <v>4.6942443497999999</v>
      </c>
      <c r="F24" s="9" t="str">
        <f t="shared" si="5"/>
        <v>N/A</v>
      </c>
      <c r="G24" s="9">
        <v>4.1934574168000003</v>
      </c>
      <c r="H24" s="9" t="str">
        <f t="shared" si="6"/>
        <v>N/A</v>
      </c>
      <c r="I24" s="10" t="s">
        <v>217</v>
      </c>
      <c r="J24" s="10">
        <v>-10.7</v>
      </c>
      <c r="K24" s="9" t="str">
        <f t="shared" si="0"/>
        <v>Yes</v>
      </c>
    </row>
    <row r="25" spans="1:11" x14ac:dyDescent="0.2">
      <c r="A25" s="25" t="s">
        <v>320</v>
      </c>
      <c r="B25" s="97" t="s">
        <v>217</v>
      </c>
      <c r="C25" s="9" t="s">
        <v>217</v>
      </c>
      <c r="D25" s="9" t="str">
        <f t="shared" si="4"/>
        <v>N/A</v>
      </c>
      <c r="E25" s="9">
        <v>7.1298170136000003</v>
      </c>
      <c r="F25" s="9" t="str">
        <f t="shared" si="5"/>
        <v>N/A</v>
      </c>
      <c r="G25" s="9">
        <v>7.1897913141999998</v>
      </c>
      <c r="H25" s="9" t="str">
        <f t="shared" si="6"/>
        <v>N/A</v>
      </c>
      <c r="I25" s="10" t="s">
        <v>217</v>
      </c>
      <c r="J25" s="10">
        <v>0.84119999999999995</v>
      </c>
      <c r="K25" s="9" t="str">
        <f t="shared" si="0"/>
        <v>Yes</v>
      </c>
    </row>
    <row r="26" spans="1:11" x14ac:dyDescent="0.2">
      <c r="A26" s="25" t="s">
        <v>321</v>
      </c>
      <c r="B26" s="97" t="s">
        <v>217</v>
      </c>
      <c r="C26" s="9" t="s">
        <v>217</v>
      </c>
      <c r="D26" s="9" t="str">
        <f t="shared" si="4"/>
        <v>N/A</v>
      </c>
      <c r="E26" s="9">
        <v>88.175938637000002</v>
      </c>
      <c r="F26" s="9" t="str">
        <f t="shared" si="5"/>
        <v>N/A</v>
      </c>
      <c r="G26" s="9">
        <v>88.616751269000005</v>
      </c>
      <c r="H26" s="9" t="str">
        <f t="shared" si="6"/>
        <v>N/A</v>
      </c>
      <c r="I26" s="10" t="s">
        <v>217</v>
      </c>
      <c r="J26" s="10">
        <v>0.49990000000000001</v>
      </c>
      <c r="K26" s="9" t="str">
        <f t="shared" si="0"/>
        <v>Yes</v>
      </c>
    </row>
    <row r="27" spans="1:11" x14ac:dyDescent="0.2">
      <c r="A27" s="25" t="s">
        <v>322</v>
      </c>
      <c r="B27" s="97" t="s">
        <v>217</v>
      </c>
      <c r="C27" s="9" t="s">
        <v>217</v>
      </c>
      <c r="D27" s="9" t="str">
        <f t="shared" si="4"/>
        <v>N/A</v>
      </c>
      <c r="E27" s="9">
        <v>37.405357977000001</v>
      </c>
      <c r="F27" s="9" t="str">
        <f t="shared" si="5"/>
        <v>N/A</v>
      </c>
      <c r="G27" s="9">
        <v>55.463902988999997</v>
      </c>
      <c r="H27" s="9" t="str">
        <f t="shared" si="6"/>
        <v>N/A</v>
      </c>
      <c r="I27" s="10" t="s">
        <v>217</v>
      </c>
      <c r="J27" s="10">
        <v>48.28</v>
      </c>
      <c r="K27" s="9" t="str">
        <f t="shared" si="0"/>
        <v>No</v>
      </c>
    </row>
    <row r="28" spans="1:11" x14ac:dyDescent="0.2">
      <c r="A28" s="25" t="s">
        <v>829</v>
      </c>
      <c r="B28" s="97" t="s">
        <v>217</v>
      </c>
      <c r="C28" s="9" t="s">
        <v>217</v>
      </c>
      <c r="D28" s="9" t="str">
        <f t="shared" si="4"/>
        <v>N/A</v>
      </c>
      <c r="E28" s="9">
        <v>1.0042752827999999</v>
      </c>
      <c r="F28" s="9" t="str">
        <f t="shared" si="5"/>
        <v>N/A</v>
      </c>
      <c r="G28" s="9">
        <v>1.2801576204</v>
      </c>
      <c r="H28" s="9" t="str">
        <f t="shared" si="6"/>
        <v>N/A</v>
      </c>
      <c r="I28" s="10" t="s">
        <v>217</v>
      </c>
      <c r="J28" s="10">
        <v>27.47</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99.326548371000001</v>
      </c>
      <c r="F30" s="9" t="str">
        <f t="shared" si="5"/>
        <v>N/A</v>
      </c>
      <c r="G30" s="9">
        <v>99.987288673999998</v>
      </c>
      <c r="H30" s="9" t="str">
        <f t="shared" si="6"/>
        <v>N/A</v>
      </c>
      <c r="I30" s="10" t="s">
        <v>217</v>
      </c>
      <c r="J30" s="10">
        <v>0.66520000000000001</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99.876876918999997</v>
      </c>
      <c r="F33" s="9" t="str">
        <f t="shared" si="5"/>
        <v>N/A</v>
      </c>
      <c r="G33" s="9">
        <v>99.870276368000006</v>
      </c>
      <c r="H33" s="9" t="str">
        <f t="shared" si="6"/>
        <v>N/A</v>
      </c>
      <c r="I33" s="10" t="s">
        <v>217</v>
      </c>
      <c r="J33" s="10">
        <v>-7.0000000000000001E-3</v>
      </c>
      <c r="K33" s="9" t="str">
        <f t="shared" si="0"/>
        <v>Yes</v>
      </c>
    </row>
    <row r="34" spans="1:11" x14ac:dyDescent="0.2">
      <c r="A34" s="25" t="s">
        <v>327</v>
      </c>
      <c r="B34" s="97" t="s">
        <v>217</v>
      </c>
      <c r="C34" s="9" t="s">
        <v>217</v>
      </c>
      <c r="D34" s="9" t="str">
        <f t="shared" si="4"/>
        <v>N/A</v>
      </c>
      <c r="E34" s="9">
        <v>44.907374648000001</v>
      </c>
      <c r="F34" s="9" t="str">
        <f t="shared" si="5"/>
        <v>N/A</v>
      </c>
      <c r="G34" s="9">
        <v>42.989283700000001</v>
      </c>
      <c r="H34" s="9" t="str">
        <f t="shared" si="6"/>
        <v>N/A</v>
      </c>
      <c r="I34" s="10" t="s">
        <v>217</v>
      </c>
      <c r="J34" s="10">
        <v>-4.2699999999999996</v>
      </c>
      <c r="K34" s="9" t="str">
        <f t="shared" si="0"/>
        <v>Yes</v>
      </c>
    </row>
    <row r="35" spans="1:11" ht="25.5" x14ac:dyDescent="0.2">
      <c r="A35" s="25" t="s">
        <v>369</v>
      </c>
      <c r="B35" s="97" t="s">
        <v>217</v>
      </c>
      <c r="C35" s="9" t="s">
        <v>217</v>
      </c>
      <c r="D35" s="9" t="str">
        <f t="shared" si="4"/>
        <v>N/A</v>
      </c>
      <c r="E35" s="9">
        <v>32.106819887</v>
      </c>
      <c r="F35" s="9" t="str">
        <f>IF($B35="N/A","N/A",IF(E35&lt;0,"No","Yes"))</f>
        <v>N/A</v>
      </c>
      <c r="G35" s="9">
        <v>33.873378455000001</v>
      </c>
      <c r="H35" s="9" t="str">
        <f t="shared" si="6"/>
        <v>N/A</v>
      </c>
      <c r="I35" s="10" t="s">
        <v>217</v>
      </c>
      <c r="J35" s="10">
        <v>5.5019999999999998</v>
      </c>
      <c r="K35" s="9" t="str">
        <f t="shared" si="0"/>
        <v>Yes</v>
      </c>
    </row>
    <row r="36" spans="1:11" x14ac:dyDescent="0.2">
      <c r="A36" s="28" t="s">
        <v>373</v>
      </c>
      <c r="B36" s="1" t="s">
        <v>217</v>
      </c>
      <c r="C36" s="8" t="s">
        <v>217</v>
      </c>
      <c r="D36" s="9" t="str">
        <f t="shared" ref="D36:D39" si="7">IF($B36="N/A","N/A",IF(C36&lt;0,"No","Yes"))</f>
        <v>N/A</v>
      </c>
      <c r="E36" s="8">
        <v>96.184599707999993</v>
      </c>
      <c r="F36" s="9" t="str">
        <f t="shared" ref="F36:F39" si="8">IF($B36="N/A","N/A",IF(E36&lt;0,"No","Yes"))</f>
        <v>N/A</v>
      </c>
      <c r="G36" s="8">
        <v>97.013536379000001</v>
      </c>
      <c r="H36" s="9" t="str">
        <f t="shared" ref="H36:H39" si="9">IF($B36="N/A","N/A",IF(G36&lt;0,"No","Yes"))</f>
        <v>N/A</v>
      </c>
      <c r="I36" s="10" t="s">
        <v>217</v>
      </c>
      <c r="J36" s="10">
        <v>0.86180000000000001</v>
      </c>
      <c r="K36" s="9" t="str">
        <f>IF(J36="Div by 0", "N/A", IF(J36="N/A","N/A", IF(J36&gt;30, "No", IF(J36&lt;-30, "No", "Yes"))))</f>
        <v>Yes</v>
      </c>
    </row>
    <row r="37" spans="1:11" x14ac:dyDescent="0.2">
      <c r="A37" s="28" t="s">
        <v>374</v>
      </c>
      <c r="B37" s="1" t="s">
        <v>217</v>
      </c>
      <c r="C37" s="8" t="s">
        <v>217</v>
      </c>
      <c r="D37" s="9" t="str">
        <f t="shared" si="7"/>
        <v>N/A</v>
      </c>
      <c r="E37" s="8">
        <v>3.4064052305999999</v>
      </c>
      <c r="F37" s="9" t="str">
        <f t="shared" si="8"/>
        <v>N/A</v>
      </c>
      <c r="G37" s="8">
        <v>2.5155104342999999</v>
      </c>
      <c r="H37" s="9" t="str">
        <f t="shared" si="9"/>
        <v>N/A</v>
      </c>
      <c r="I37" s="10" t="s">
        <v>217</v>
      </c>
      <c r="J37" s="10">
        <v>-26.2</v>
      </c>
      <c r="K37" s="9" t="str">
        <f>IF(J37="Div by 0", "N/A", IF(J37="N/A","N/A", IF(J37&gt;30, "No", IF(J37&lt;-30, "No", "Yes"))))</f>
        <v>Yes</v>
      </c>
    </row>
    <row r="38" spans="1:11" x14ac:dyDescent="0.2">
      <c r="A38" s="28" t="s">
        <v>375</v>
      </c>
      <c r="B38" s="1" t="s">
        <v>217</v>
      </c>
      <c r="C38" s="8" t="s">
        <v>217</v>
      </c>
      <c r="D38" s="9" t="str">
        <f t="shared" si="7"/>
        <v>N/A</v>
      </c>
      <c r="E38" s="8">
        <v>2.2643325200000002E-2</v>
      </c>
      <c r="F38" s="9" t="str">
        <f t="shared" si="8"/>
        <v>N/A</v>
      </c>
      <c r="G38" s="8">
        <v>2.8200789600000001E-2</v>
      </c>
      <c r="H38" s="9" t="str">
        <f t="shared" si="9"/>
        <v>N/A</v>
      </c>
      <c r="I38" s="10" t="s">
        <v>217</v>
      </c>
      <c r="J38" s="10">
        <v>24.54</v>
      </c>
      <c r="K38" s="9" t="str">
        <f>IF(J38="Div by 0", "N/A", IF(J38="N/A","N/A", IF(J38&gt;30, "No", IF(J38&lt;-30, "No", "Yes"))))</f>
        <v>Yes</v>
      </c>
    </row>
    <row r="39" spans="1:11" x14ac:dyDescent="0.2">
      <c r="A39" s="28" t="s">
        <v>376</v>
      </c>
      <c r="B39" s="1" t="s">
        <v>217</v>
      </c>
      <c r="C39" s="8" t="s">
        <v>217</v>
      </c>
      <c r="D39" s="9" t="str">
        <f t="shared" si="7"/>
        <v>N/A</v>
      </c>
      <c r="E39" s="8">
        <v>0.1570880684</v>
      </c>
      <c r="F39" s="9" t="str">
        <f t="shared" si="8"/>
        <v>N/A</v>
      </c>
      <c r="G39" s="8">
        <v>0.1804850536</v>
      </c>
      <c r="H39" s="9" t="str">
        <f t="shared" si="9"/>
        <v>N/A</v>
      </c>
      <c r="I39" s="10" t="s">
        <v>217</v>
      </c>
      <c r="J39" s="10">
        <v>14.89</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793493</v>
      </c>
      <c r="D7" s="31" t="str">
        <f>IF($B7="N/A","N/A",IF(C7&gt;15,"No",IF(C7&lt;-15,"No","Yes")))</f>
        <v>N/A</v>
      </c>
      <c r="E7" s="30">
        <v>820373</v>
      </c>
      <c r="F7" s="31" t="str">
        <f>IF($B7="N/A","N/A",IF(E7&gt;15,"No",IF(E7&lt;-15,"No","Yes")))</f>
        <v>N/A</v>
      </c>
      <c r="G7" s="30">
        <v>907865</v>
      </c>
      <c r="H7" s="31" t="str">
        <f>IF($B7="N/A","N/A",IF(G7&gt;15,"No",IF(G7&lt;-15,"No","Yes")))</f>
        <v>N/A</v>
      </c>
      <c r="I7" s="32">
        <v>3.3879999999999999</v>
      </c>
      <c r="J7" s="32">
        <v>10.66</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99.694227666000003</v>
      </c>
      <c r="H8" s="31" t="str">
        <f>IF($B8="N/A","N/A",IF(G8&gt;15,"No",IF(G8&lt;-15,"No","Yes")))</f>
        <v>N/A</v>
      </c>
      <c r="I8" s="32" t="s">
        <v>217</v>
      </c>
      <c r="J8" s="32" t="s">
        <v>217</v>
      </c>
      <c r="K8" s="31" t="str">
        <f t="shared" si="0"/>
        <v>N/A</v>
      </c>
    </row>
    <row r="9" spans="1:11" x14ac:dyDescent="0.2">
      <c r="A9" s="99" t="s">
        <v>119</v>
      </c>
      <c r="B9" s="34" t="s">
        <v>217</v>
      </c>
      <c r="C9" s="8">
        <v>0.17366252760000001</v>
      </c>
      <c r="D9" s="9" t="str">
        <f>IF($B9="N/A","N/A",IF(C9&gt;15,"No",IF(C9&lt;-15,"No","Yes")))</f>
        <v>N/A</v>
      </c>
      <c r="E9" s="8">
        <v>0.18918223780000001</v>
      </c>
      <c r="F9" s="9" t="str">
        <f>IF($B9="N/A","N/A",IF(E9&gt;15,"No",IF(E9&lt;-15,"No","Yes")))</f>
        <v>N/A</v>
      </c>
      <c r="G9" s="8">
        <v>0.30577233399999998</v>
      </c>
      <c r="H9" s="9" t="str">
        <f>IF($B9="N/A","N/A",IF(G9&gt;15,"No",IF(G9&lt;-15,"No","Yes")))</f>
        <v>N/A</v>
      </c>
      <c r="I9" s="10">
        <v>8.9369999999999994</v>
      </c>
      <c r="J9" s="10">
        <v>61.63</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99.624195336</v>
      </c>
      <c r="F11" s="9" t="str">
        <f>IF(OR($B11="N/A",$E11="N/A"),"N/A",IF(E11&gt;100,"No",IF(E11&lt;95,"No","Yes")))</f>
        <v>Yes</v>
      </c>
      <c r="G11" s="8">
        <v>99.635518497000007</v>
      </c>
      <c r="H11" s="9" t="str">
        <f>IF($B11="N/A","N/A",IF(G11&gt;100,"No",IF(G11&lt;95,"No","Yes")))</f>
        <v>Yes</v>
      </c>
      <c r="I11" s="10" t="s">
        <v>217</v>
      </c>
      <c r="J11" s="10">
        <v>1.14E-2</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87.566753172000006</v>
      </c>
      <c r="F13" s="9" t="str">
        <f t="shared" si="2"/>
        <v>No</v>
      </c>
      <c r="G13" s="8">
        <v>88.274247822999996</v>
      </c>
      <c r="H13" s="9" t="str">
        <f t="shared" si="3"/>
        <v>No</v>
      </c>
      <c r="I13" s="10" t="s">
        <v>217</v>
      </c>
      <c r="J13" s="10">
        <v>0.80789999999999995</v>
      </c>
      <c r="K13" s="9" t="str">
        <f t="shared" si="0"/>
        <v>Yes</v>
      </c>
    </row>
    <row r="14" spans="1:11" x14ac:dyDescent="0.2">
      <c r="A14" s="99" t="s">
        <v>13</v>
      </c>
      <c r="B14" s="34" t="s">
        <v>217</v>
      </c>
      <c r="C14" s="35">
        <v>792115</v>
      </c>
      <c r="D14" s="9" t="str">
        <f>IF($B14="N/A","N/A",IF(C14&gt;15,"No",IF(C14&lt;-15,"No","Yes")))</f>
        <v>N/A</v>
      </c>
      <c r="E14" s="35">
        <v>818821</v>
      </c>
      <c r="F14" s="9" t="str">
        <f>IF($B14="N/A","N/A",IF(E14&gt;15,"No",IF(E14&lt;-15,"No","Yes")))</f>
        <v>N/A</v>
      </c>
      <c r="G14" s="35">
        <v>905089</v>
      </c>
      <c r="H14" s="9" t="str">
        <f>IF($B14="N/A","N/A",IF(G14&gt;15,"No",IF(G14&lt;-15,"No","Yes")))</f>
        <v>N/A</v>
      </c>
      <c r="I14" s="10">
        <v>3.371</v>
      </c>
      <c r="J14" s="10">
        <v>10.54</v>
      </c>
      <c r="K14" s="9" t="str">
        <f t="shared" si="0"/>
        <v>Yes</v>
      </c>
    </row>
    <row r="15" spans="1:11" x14ac:dyDescent="0.2">
      <c r="A15" s="99" t="s">
        <v>442</v>
      </c>
      <c r="B15" s="34" t="s">
        <v>219</v>
      </c>
      <c r="C15" s="8">
        <v>0.33921842159999999</v>
      </c>
      <c r="D15" s="9" t="str">
        <f>IF($B15="N/A","N/A",IF(C15&gt;20,"No",IF(C15&lt;5,"No","Yes")))</f>
        <v>No</v>
      </c>
      <c r="E15" s="8">
        <v>0.30348513290000001</v>
      </c>
      <c r="F15" s="9" t="str">
        <f>IF($B15="N/A","N/A",IF(E15&gt;20,"No",IF(E15&lt;5,"No","Yes")))</f>
        <v>No</v>
      </c>
      <c r="G15" s="8">
        <v>0.30229071400000002</v>
      </c>
      <c r="H15" s="9" t="str">
        <f>IF($B15="N/A","N/A",IF(G15&gt;20,"No",IF(G15&lt;5,"No","Yes")))</f>
        <v>No</v>
      </c>
      <c r="I15" s="10">
        <v>-10.5</v>
      </c>
      <c r="J15" s="10">
        <v>-0.39400000000000002</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99.697709286000006</v>
      </c>
      <c r="H16" s="9" t="str">
        <f>IF($B16="N/A","N/A",IF(G16&gt;15,"No",IF(G16&lt;-15,"No","Yes")))</f>
        <v>N/A</v>
      </c>
      <c r="I16" s="10" t="s">
        <v>217</v>
      </c>
      <c r="J16" s="10" t="s">
        <v>217</v>
      </c>
      <c r="K16" s="9" t="str">
        <f t="shared" si="0"/>
        <v>N/A</v>
      </c>
    </row>
    <row r="17" spans="1:11" x14ac:dyDescent="0.2">
      <c r="A17" s="99" t="s">
        <v>444</v>
      </c>
      <c r="B17" s="34" t="s">
        <v>239</v>
      </c>
      <c r="C17" s="8">
        <v>57.477638978999998</v>
      </c>
      <c r="D17" s="9" t="str">
        <f>IF($B17="N/A","N/A",IF(C17&gt;1,"Yes","No"))</f>
        <v>Yes</v>
      </c>
      <c r="E17" s="8">
        <v>53.439884908000003</v>
      </c>
      <c r="F17" s="9" t="str">
        <f>IF($B17="N/A","N/A",IF(E17&gt;1,"Yes","No"))</f>
        <v>Yes</v>
      </c>
      <c r="G17" s="8">
        <v>64.931625509</v>
      </c>
      <c r="H17" s="9" t="str">
        <f>IF($B17="N/A","N/A",IF(G17&gt;1,"Yes","No"))</f>
        <v>Yes</v>
      </c>
      <c r="I17" s="10">
        <v>-7.02</v>
      </c>
      <c r="J17" s="10">
        <v>21.5</v>
      </c>
      <c r="K17" s="9" t="str">
        <f t="shared" si="0"/>
        <v>Yes</v>
      </c>
    </row>
    <row r="18" spans="1:11" x14ac:dyDescent="0.2">
      <c r="A18" s="99" t="s">
        <v>856</v>
      </c>
      <c r="B18" s="34" t="s">
        <v>217</v>
      </c>
      <c r="C18" s="100">
        <v>1408.8940651</v>
      </c>
      <c r="D18" s="9" t="str">
        <f>IF($B18="N/A","N/A",IF(C18&gt;15,"No",IF(C18&lt;-15,"No","Yes")))</f>
        <v>N/A</v>
      </c>
      <c r="E18" s="100">
        <v>1411.4701093000001</v>
      </c>
      <c r="F18" s="9" t="str">
        <f>IF($B18="N/A","N/A",IF(E18&gt;15,"No",IF(E18&lt;-15,"No","Yes")))</f>
        <v>N/A</v>
      </c>
      <c r="G18" s="100">
        <v>1317.8931305999999</v>
      </c>
      <c r="H18" s="9" t="str">
        <f>IF($B18="N/A","N/A",IF(G18&gt;15,"No",IF(G18&lt;-15,"No","Yes")))</f>
        <v>N/A</v>
      </c>
      <c r="I18" s="10">
        <v>0.18279999999999999</v>
      </c>
      <c r="J18" s="10">
        <v>-6.63</v>
      </c>
      <c r="K18" s="9" t="str">
        <f t="shared" si="0"/>
        <v>Yes</v>
      </c>
    </row>
    <row r="19" spans="1:11" x14ac:dyDescent="0.2">
      <c r="A19" s="3" t="s">
        <v>131</v>
      </c>
      <c r="B19" s="34" t="s">
        <v>217</v>
      </c>
      <c r="C19" s="35">
        <v>160</v>
      </c>
      <c r="D19" s="34" t="s">
        <v>217</v>
      </c>
      <c r="E19" s="35">
        <v>2576</v>
      </c>
      <c r="F19" s="34" t="s">
        <v>217</v>
      </c>
      <c r="G19" s="35">
        <v>1328</v>
      </c>
      <c r="H19" s="9" t="str">
        <f>IF($B19="N/A","N/A",IF(G19&gt;15,"No",IF(G19&lt;-15,"No","Yes")))</f>
        <v>N/A</v>
      </c>
      <c r="I19" s="10">
        <v>1510</v>
      </c>
      <c r="J19" s="10">
        <v>-48.4</v>
      </c>
      <c r="K19" s="9" t="str">
        <f t="shared" si="0"/>
        <v>No</v>
      </c>
    </row>
    <row r="20" spans="1:11" x14ac:dyDescent="0.2">
      <c r="A20" s="3" t="s">
        <v>350</v>
      </c>
      <c r="B20" s="29" t="s">
        <v>217</v>
      </c>
      <c r="C20" s="8" t="s">
        <v>217</v>
      </c>
      <c r="D20" s="34" t="s">
        <v>217</v>
      </c>
      <c r="E20" s="8" t="s">
        <v>217</v>
      </c>
      <c r="F20" s="34" t="s">
        <v>217</v>
      </c>
      <c r="G20" s="8">
        <v>0.14627725489999999</v>
      </c>
      <c r="H20" s="9" t="str">
        <f>IF($B20="N/A","N/A",IF(G20&gt;15,"No",IF(G20&lt;-15,"No","Yes")))</f>
        <v>N/A</v>
      </c>
      <c r="I20" s="10" t="s">
        <v>217</v>
      </c>
      <c r="J20" s="10" t="s">
        <v>217</v>
      </c>
      <c r="K20" s="9" t="str">
        <f t="shared" si="0"/>
        <v>N/A</v>
      </c>
    </row>
    <row r="21" spans="1:11" ht="25.5" x14ac:dyDescent="0.2">
      <c r="A21" s="3" t="s">
        <v>835</v>
      </c>
      <c r="B21" s="34" t="s">
        <v>217</v>
      </c>
      <c r="C21" s="100">
        <v>1597.9937500000001</v>
      </c>
      <c r="D21" s="9" t="str">
        <f>IF($B21="N/A","N/A",IF(C21&gt;60,"No",IF(C21&lt;15,"No","Yes")))</f>
        <v>N/A</v>
      </c>
      <c r="E21" s="100">
        <v>2945.4926242000001</v>
      </c>
      <c r="F21" s="9" t="str">
        <f>IF($B21="N/A","N/A",IF(E21&gt;60,"No",IF(E21&lt;15,"No","Yes")))</f>
        <v>N/A</v>
      </c>
      <c r="G21" s="100">
        <v>3162.7816265000001</v>
      </c>
      <c r="H21" s="9" t="str">
        <f>IF($B21="N/A","N/A",IF(G21&gt;60,"No",IF(G21&lt;15,"No","Yes")))</f>
        <v>N/A</v>
      </c>
      <c r="I21" s="10">
        <v>84.32</v>
      </c>
      <c r="J21" s="10">
        <v>7.3769999999999998</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789428</v>
      </c>
      <c r="D6" s="9" t="str">
        <f>IF($B6="N/A","N/A",IF(C6&gt;15,"No",IF(C6&lt;-15,"No","Yes")))</f>
        <v>N/A</v>
      </c>
      <c r="E6" s="35">
        <v>816336</v>
      </c>
      <c r="F6" s="9" t="str">
        <f>IF($B6="N/A","N/A",IF(E6&gt;15,"No",IF(E6&lt;-15,"No","Yes")))</f>
        <v>N/A</v>
      </c>
      <c r="G6" s="35">
        <v>902353</v>
      </c>
      <c r="H6" s="9" t="str">
        <f>IF($B6="N/A","N/A",IF(G6&gt;15,"No",IF(G6&lt;-15,"No","Yes")))</f>
        <v>N/A</v>
      </c>
      <c r="I6" s="10">
        <v>3.4089999999999998</v>
      </c>
      <c r="J6" s="10">
        <v>10.54</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120.54817810999999</v>
      </c>
      <c r="D9" s="9" t="str">
        <f>IF($B9="N/A","N/A",IF(C9&gt;100,"No",IF(C9&lt;50,"No","Yes")))</f>
        <v>No</v>
      </c>
      <c r="E9" s="36">
        <v>123.19822798</v>
      </c>
      <c r="F9" s="9" t="str">
        <f>IF($B9="N/A","N/A",IF(E9&gt;100,"No",IF(E9&lt;50,"No","Yes")))</f>
        <v>No</v>
      </c>
      <c r="G9" s="36">
        <v>124.61167699000001</v>
      </c>
      <c r="H9" s="9" t="str">
        <f>IF($B9="N/A","N/A",IF(G9&gt;100,"No",IF(G9&lt;50,"No","Yes")))</f>
        <v>No</v>
      </c>
      <c r="I9" s="10">
        <v>2.198</v>
      </c>
      <c r="J9" s="10">
        <v>1.147</v>
      </c>
      <c r="K9" s="9" t="str">
        <f t="shared" si="0"/>
        <v>Yes</v>
      </c>
    </row>
    <row r="10" spans="1:11" ht="25.5" x14ac:dyDescent="0.2">
      <c r="A10" s="81" t="s">
        <v>838</v>
      </c>
      <c r="B10" s="34" t="s">
        <v>217</v>
      </c>
      <c r="C10" s="36">
        <v>213.36795117</v>
      </c>
      <c r="D10" s="9" t="str">
        <f>IF($B10="N/A","N/A",IF(C10&gt;15,"No",IF(C10&lt;-15,"No","Yes")))</f>
        <v>N/A</v>
      </c>
      <c r="E10" s="36">
        <v>220.13500392</v>
      </c>
      <c r="F10" s="9" t="str">
        <f>IF($B10="N/A","N/A",IF(E10&gt;15,"No",IF(E10&lt;-15,"No","Yes")))</f>
        <v>N/A</v>
      </c>
      <c r="G10" s="36">
        <v>219.11682056000001</v>
      </c>
      <c r="H10" s="9" t="str">
        <f>IF($B10="N/A","N/A",IF(G10&gt;15,"No",IF(G10&lt;-15,"No","Yes")))</f>
        <v>N/A</v>
      </c>
      <c r="I10" s="10">
        <v>3.1720000000000002</v>
      </c>
      <c r="J10" s="10">
        <v>-0.46300000000000002</v>
      </c>
      <c r="K10" s="9" t="str">
        <f t="shared" si="0"/>
        <v>Yes</v>
      </c>
    </row>
    <row r="11" spans="1:11" ht="25.5" x14ac:dyDescent="0.2">
      <c r="A11" s="81" t="s">
        <v>839</v>
      </c>
      <c r="B11" s="34" t="s">
        <v>217</v>
      </c>
      <c r="C11" s="36">
        <v>463.86556798999999</v>
      </c>
      <c r="D11" s="9" t="str">
        <f>IF($B11="N/A","N/A",IF(C11&gt;15,"No",IF(C11&lt;-15,"No","Yes")))</f>
        <v>N/A</v>
      </c>
      <c r="E11" s="36">
        <v>445.04568157</v>
      </c>
      <c r="F11" s="9" t="str">
        <f>IF($B11="N/A","N/A",IF(E11&gt;15,"No",IF(E11&lt;-15,"No","Yes")))</f>
        <v>N/A</v>
      </c>
      <c r="G11" s="36">
        <v>491.26049212999999</v>
      </c>
      <c r="H11" s="9" t="str">
        <f>IF($B11="N/A","N/A",IF(G11&gt;15,"No",IF(G11&lt;-15,"No","Yes")))</f>
        <v>N/A</v>
      </c>
      <c r="I11" s="10">
        <v>-4.0599999999999996</v>
      </c>
      <c r="J11" s="10">
        <v>10.38</v>
      </c>
      <c r="K11" s="9" t="str">
        <f t="shared" si="0"/>
        <v>Yes</v>
      </c>
    </row>
    <row r="12" spans="1:11" ht="25.5" x14ac:dyDescent="0.2">
      <c r="A12" s="81" t="s">
        <v>840</v>
      </c>
      <c r="B12" s="34" t="s">
        <v>217</v>
      </c>
      <c r="C12" s="36">
        <v>435.07704371</v>
      </c>
      <c r="D12" s="9" t="str">
        <f>IF($B12="N/A","N/A",IF(C12&gt;15,"No",IF(C12&lt;-15,"No","Yes")))</f>
        <v>N/A</v>
      </c>
      <c r="E12" s="36">
        <v>420.37122053000002</v>
      </c>
      <c r="F12" s="9" t="str">
        <f>IF($B12="N/A","N/A",IF(E12&gt;15,"No",IF(E12&lt;-15,"No","Yes")))</f>
        <v>N/A</v>
      </c>
      <c r="G12" s="36">
        <v>495.38973897</v>
      </c>
      <c r="H12" s="9" t="str">
        <f>IF($B12="N/A","N/A",IF(G12&gt;15,"No",IF(G12&lt;-15,"No","Yes")))</f>
        <v>N/A</v>
      </c>
      <c r="I12" s="10">
        <v>-3.38</v>
      </c>
      <c r="J12" s="10">
        <v>17.850000000000001</v>
      </c>
      <c r="K12" s="9" t="str">
        <f t="shared" si="0"/>
        <v>Yes</v>
      </c>
    </row>
    <row r="13" spans="1:11" x14ac:dyDescent="0.2">
      <c r="A13" s="81" t="s">
        <v>655</v>
      </c>
      <c r="B13" s="34" t="s">
        <v>241</v>
      </c>
      <c r="C13" s="8">
        <v>85.866348798999994</v>
      </c>
      <c r="D13" s="9" t="str">
        <f>IF($B13="N/A","N/A",IF(C13&gt;99,"No",IF(C13&lt;75,"No","Yes")))</f>
        <v>Yes</v>
      </c>
      <c r="E13" s="8">
        <v>83.976205875999995</v>
      </c>
      <c r="F13" s="9" t="str">
        <f>IF($B13="N/A","N/A",IF(E13&gt;99,"No",IF(E13&lt;75,"No","Yes")))</f>
        <v>Yes</v>
      </c>
      <c r="G13" s="8">
        <v>86.656995655000003</v>
      </c>
      <c r="H13" s="9" t="str">
        <f>IF($B13="N/A","N/A",IF(G13&gt;99,"No",IF(G13&lt;75,"No","Yes")))</f>
        <v>Yes</v>
      </c>
      <c r="I13" s="10">
        <v>-2.2000000000000002</v>
      </c>
      <c r="J13" s="10">
        <v>3.1920000000000002</v>
      </c>
      <c r="K13" s="9" t="str">
        <f t="shared" ref="K13:K24" si="1">IF(J13="Div by 0", "N/A", IF(J13="N/A","N/A", IF(J13&gt;30, "No", IF(J13&lt;-30, "No", "Yes"))))</f>
        <v>Yes</v>
      </c>
    </row>
    <row r="14" spans="1:11" x14ac:dyDescent="0.2">
      <c r="A14" s="81" t="s">
        <v>495</v>
      </c>
      <c r="B14" s="34" t="s">
        <v>217</v>
      </c>
      <c r="C14" s="9">
        <v>79.747821430000002</v>
      </c>
      <c r="D14" s="9" t="str">
        <f>IF($B14="N/A","N/A",IF(C14&gt;15,"No",IF(C14&lt;-15,"No","Yes")))</f>
        <v>N/A</v>
      </c>
      <c r="E14" s="9">
        <v>84.297213243000002</v>
      </c>
      <c r="F14" s="9" t="str">
        <f>IF($B14="N/A","N/A",IF(E14&gt;15,"No",IF(E14&lt;-15,"No","Yes")))</f>
        <v>N/A</v>
      </c>
      <c r="G14" s="9">
        <v>75.959010272</v>
      </c>
      <c r="H14" s="9" t="str">
        <f>IF($B14="N/A","N/A",IF(G14&gt;15,"No",IF(G14&lt;-15,"No","Yes")))</f>
        <v>N/A</v>
      </c>
      <c r="I14" s="10">
        <v>5.7050000000000001</v>
      </c>
      <c r="J14" s="10">
        <v>-9.89</v>
      </c>
      <c r="K14" s="9" t="str">
        <f t="shared" si="1"/>
        <v>Yes</v>
      </c>
    </row>
    <row r="15" spans="1:11" x14ac:dyDescent="0.2">
      <c r="A15" s="81" t="s">
        <v>841</v>
      </c>
      <c r="B15" s="34" t="s">
        <v>217</v>
      </c>
      <c r="C15" s="35">
        <v>15.908191863000001</v>
      </c>
      <c r="D15" s="9" t="str">
        <f>IF($B15="N/A","N/A",IF(C15&gt;15,"No",IF(C15&lt;-15,"No","Yes")))</f>
        <v>N/A</v>
      </c>
      <c r="E15" s="10">
        <v>14.749967553999999</v>
      </c>
      <c r="F15" s="9" t="str">
        <f>IF($B15="N/A","N/A",IF(E15&gt;15,"No",IF(E15&lt;-15,"No","Yes")))</f>
        <v>N/A</v>
      </c>
      <c r="G15" s="10">
        <v>14.262558442</v>
      </c>
      <c r="H15" s="9" t="str">
        <f>IF($B15="N/A","N/A",IF(G15&gt;15,"No",IF(G15&lt;-15,"No","Yes")))</f>
        <v>N/A</v>
      </c>
      <c r="I15" s="10">
        <v>-7.28</v>
      </c>
      <c r="J15" s="10">
        <v>-3.3</v>
      </c>
      <c r="K15" s="9" t="str">
        <f t="shared" si="1"/>
        <v>Yes</v>
      </c>
    </row>
    <row r="16" spans="1:11" x14ac:dyDescent="0.2">
      <c r="A16" s="78" t="s">
        <v>656</v>
      </c>
      <c r="B16" s="59" t="s">
        <v>242</v>
      </c>
      <c r="C16" s="9">
        <v>13.803918787000001</v>
      </c>
      <c r="D16" s="9" t="str">
        <f>IF($B16="N/A","N/A",IF(C16&gt;20,"No",IF(C16&lt;=0,"No","Yes")))</f>
        <v>Yes</v>
      </c>
      <c r="E16" s="9">
        <v>15.564546951000001</v>
      </c>
      <c r="F16" s="9" t="str">
        <f>IF($B16="N/A","N/A",IF(E16&gt;20,"No",IF(E16&lt;=0,"No","Yes")))</f>
        <v>Yes</v>
      </c>
      <c r="G16" s="9">
        <v>13.040794456</v>
      </c>
      <c r="H16" s="9" t="str">
        <f>IF($B16="N/A","N/A",IF(G16&gt;20,"No",IF(G16&lt;=0,"No","Yes")))</f>
        <v>Yes</v>
      </c>
      <c r="I16" s="10">
        <v>12.75</v>
      </c>
      <c r="J16" s="10">
        <v>-16.2</v>
      </c>
      <c r="K16" s="9" t="str">
        <f t="shared" si="1"/>
        <v>Yes</v>
      </c>
    </row>
    <row r="17" spans="1:11" x14ac:dyDescent="0.2">
      <c r="A17" s="78" t="s">
        <v>370</v>
      </c>
      <c r="B17" s="34" t="s">
        <v>217</v>
      </c>
      <c r="C17" s="9">
        <v>78.689938699999999</v>
      </c>
      <c r="D17" s="9" t="str">
        <f>IF($B17="N/A","N/A",IF(C17&gt;15,"No",IF(C17&lt;-15,"No","Yes")))</f>
        <v>N/A</v>
      </c>
      <c r="E17" s="9">
        <v>72.826009963999994</v>
      </c>
      <c r="F17" s="9" t="str">
        <f>IF($B17="N/A","N/A",IF(E17&gt;15,"No",IF(E17&lt;-15,"No","Yes")))</f>
        <v>N/A</v>
      </c>
      <c r="G17" s="9">
        <v>80.288763872999994</v>
      </c>
      <c r="H17" s="9" t="str">
        <f>IF($B17="N/A","N/A",IF(G17&gt;15,"No",IF(G17&lt;-15,"No","Yes")))</f>
        <v>N/A</v>
      </c>
      <c r="I17" s="10">
        <v>-7.45</v>
      </c>
      <c r="J17" s="10">
        <v>10.25</v>
      </c>
      <c r="K17" s="9" t="str">
        <f t="shared" si="1"/>
        <v>Yes</v>
      </c>
    </row>
    <row r="18" spans="1:11" x14ac:dyDescent="0.2">
      <c r="A18" s="78" t="s">
        <v>842</v>
      </c>
      <c r="B18" s="34" t="s">
        <v>217</v>
      </c>
      <c r="C18" s="10">
        <v>15.996069971000001</v>
      </c>
      <c r="D18" s="9" t="str">
        <f>IF($B18="N/A","N/A",IF(C18&gt;15,"No",IF(C18&lt;-15,"No","Yes")))</f>
        <v>N/A</v>
      </c>
      <c r="E18" s="10">
        <v>14.979207193000001</v>
      </c>
      <c r="F18" s="9" t="str">
        <f>IF($B18="N/A","N/A",IF(E18&gt;15,"No",IF(E18&lt;-15,"No","Yes")))</f>
        <v>N/A</v>
      </c>
      <c r="G18" s="10">
        <v>14.78967813</v>
      </c>
      <c r="H18" s="9" t="str">
        <f>IF($B18="N/A","N/A",IF(G18&gt;15,"No",IF(G18&lt;-15,"No","Yes")))</f>
        <v>N/A</v>
      </c>
      <c r="I18" s="10">
        <v>-6.36</v>
      </c>
      <c r="J18" s="10">
        <v>-1.27</v>
      </c>
      <c r="K18" s="9" t="str">
        <f t="shared" si="1"/>
        <v>Yes</v>
      </c>
    </row>
    <row r="19" spans="1:11" x14ac:dyDescent="0.2">
      <c r="A19" s="81" t="s">
        <v>657</v>
      </c>
      <c r="B19" s="59" t="s">
        <v>243</v>
      </c>
      <c r="C19" s="9">
        <v>8.0184640000000001E-2</v>
      </c>
      <c r="D19" s="9" t="str">
        <f>IF($B19="N/A","N/A",IF(C19&gt;10,"No",IF(C19&lt;=0,"No","Yes")))</f>
        <v>Yes</v>
      </c>
      <c r="E19" s="9">
        <v>0.1275210208</v>
      </c>
      <c r="F19" s="9" t="str">
        <f>IF($B19="N/A","N/A",IF(E19&gt;10,"No",IF(E19&lt;=0,"No","Yes")))</f>
        <v>Yes</v>
      </c>
      <c r="G19" s="9">
        <v>8.0123853999999994E-2</v>
      </c>
      <c r="H19" s="9" t="str">
        <f>IF($B19="N/A","N/A",IF(G19&gt;10,"No",IF(G19&lt;=0,"No","Yes")))</f>
        <v>Yes</v>
      </c>
      <c r="I19" s="10">
        <v>59.03</v>
      </c>
      <c r="J19" s="10">
        <v>-37.200000000000003</v>
      </c>
      <c r="K19" s="9" t="str">
        <f t="shared" si="1"/>
        <v>No</v>
      </c>
    </row>
    <row r="20" spans="1:11" x14ac:dyDescent="0.2">
      <c r="A20" s="81" t="s">
        <v>129</v>
      </c>
      <c r="B20" s="34" t="s">
        <v>217</v>
      </c>
      <c r="C20" s="9">
        <v>97.788309636999998</v>
      </c>
      <c r="D20" s="9" t="str">
        <f>IF($B20="N/A","N/A",IF(C20&gt;15,"No",IF(C20&lt;-15,"No","Yes")))</f>
        <v>N/A</v>
      </c>
      <c r="E20" s="9">
        <v>52.929875119999998</v>
      </c>
      <c r="F20" s="9" t="str">
        <f>IF($B20="N/A","N/A",IF(E20&gt;15,"No",IF(E20&lt;-15,"No","Yes")))</f>
        <v>N/A</v>
      </c>
      <c r="G20" s="9">
        <v>72.890733057000006</v>
      </c>
      <c r="H20" s="9" t="str">
        <f>IF($B20="N/A","N/A",IF(G20&gt;15,"No",IF(G20&lt;-15,"No","Yes")))</f>
        <v>N/A</v>
      </c>
      <c r="I20" s="10">
        <v>-45.9</v>
      </c>
      <c r="J20" s="10">
        <v>37.71</v>
      </c>
      <c r="K20" s="9" t="str">
        <f t="shared" si="1"/>
        <v>No</v>
      </c>
    </row>
    <row r="21" spans="1:11" x14ac:dyDescent="0.2">
      <c r="A21" s="81" t="s">
        <v>843</v>
      </c>
      <c r="B21" s="34" t="s">
        <v>217</v>
      </c>
      <c r="C21" s="10">
        <v>29.310177706000001</v>
      </c>
      <c r="D21" s="9" t="str">
        <f>IF($B21="N/A","N/A",IF(C21&gt;15,"No",IF(C21&lt;-15,"No","Yes")))</f>
        <v>N/A</v>
      </c>
      <c r="E21" s="10">
        <v>29.796733211999999</v>
      </c>
      <c r="F21" s="9" t="str">
        <f>IF($B21="N/A","N/A",IF(E21&gt;15,"No",IF(E21&lt;-15,"No","Yes")))</f>
        <v>N/A</v>
      </c>
      <c r="G21" s="10">
        <v>29.072106261999998</v>
      </c>
      <c r="H21" s="9" t="str">
        <f>IF($B21="N/A","N/A",IF(G21&gt;15,"No",IF(G21&lt;-15,"No","Yes")))</f>
        <v>N/A</v>
      </c>
      <c r="I21" s="10">
        <v>1.66</v>
      </c>
      <c r="J21" s="10">
        <v>-2.4300000000000002</v>
      </c>
      <c r="K21" s="9" t="str">
        <f t="shared" si="1"/>
        <v>Yes</v>
      </c>
    </row>
    <row r="22" spans="1:11" x14ac:dyDescent="0.2">
      <c r="A22" s="81" t="s">
        <v>1720</v>
      </c>
      <c r="B22" s="59" t="s">
        <v>228</v>
      </c>
      <c r="C22" s="9">
        <v>0.24954777380000001</v>
      </c>
      <c r="D22" s="9" t="str">
        <f>IF($B22="N/A","N/A",IF(C22&gt;5,"No",IF(C22&lt;=0,"No","Yes")))</f>
        <v>Yes</v>
      </c>
      <c r="E22" s="9">
        <v>0.331726152</v>
      </c>
      <c r="F22" s="9" t="str">
        <f>IF($B22="N/A","N/A",IF(E22&gt;5,"No",IF(E22&lt;=0,"No","Yes")))</f>
        <v>Yes</v>
      </c>
      <c r="G22" s="9">
        <v>0.2220860351</v>
      </c>
      <c r="H22" s="9" t="str">
        <f>IF($B22="N/A","N/A",IF(G22&gt;5,"No",IF(G22&lt;=0,"No","Yes")))</f>
        <v>Yes</v>
      </c>
      <c r="I22" s="10">
        <v>32.93</v>
      </c>
      <c r="J22" s="10">
        <v>-33.1</v>
      </c>
      <c r="K22" s="9" t="str">
        <f t="shared" si="1"/>
        <v>No</v>
      </c>
    </row>
    <row r="23" spans="1:11" x14ac:dyDescent="0.2">
      <c r="A23" s="81" t="s">
        <v>130</v>
      </c>
      <c r="B23" s="34" t="s">
        <v>217</v>
      </c>
      <c r="C23" s="9">
        <v>99.187817258999999</v>
      </c>
      <c r="D23" s="9" t="str">
        <f>IF($B23="N/A","N/A",IF(C23&gt;15,"No",IF(C23&lt;-15,"No","Yes")))</f>
        <v>N/A</v>
      </c>
      <c r="E23" s="9">
        <v>72.673559823000005</v>
      </c>
      <c r="F23" s="9" t="str">
        <f>IF($B23="N/A","N/A",IF(E23&gt;15,"No",IF(E23&lt;-15,"No","Yes")))</f>
        <v>N/A</v>
      </c>
      <c r="G23" s="9">
        <v>95.159680639000001</v>
      </c>
      <c r="H23" s="9" t="str">
        <f>IF($B23="N/A","N/A",IF(G23&gt;15,"No",IF(G23&lt;-15,"No","Yes")))</f>
        <v>N/A</v>
      </c>
      <c r="I23" s="10">
        <v>-26.7</v>
      </c>
      <c r="J23" s="10">
        <v>30.94</v>
      </c>
      <c r="K23" s="9" t="str">
        <f t="shared" si="1"/>
        <v>No</v>
      </c>
    </row>
    <row r="24" spans="1:11" x14ac:dyDescent="0.2">
      <c r="A24" s="81" t="s">
        <v>844</v>
      </c>
      <c r="B24" s="34" t="s">
        <v>217</v>
      </c>
      <c r="C24" s="10">
        <v>20.233367450999999</v>
      </c>
      <c r="D24" s="9" t="str">
        <f>IF($B24="N/A","N/A",IF(C24&gt;15,"No",IF(C24&lt;-15,"No","Yes")))</f>
        <v>N/A</v>
      </c>
      <c r="E24" s="10">
        <v>18.771849592999999</v>
      </c>
      <c r="F24" s="9" t="str">
        <f>IF($B24="N/A","N/A",IF(E24&gt;15,"No",IF(E24&lt;-15,"No","Yes")))</f>
        <v>N/A</v>
      </c>
      <c r="G24" s="10">
        <v>18.642894599000002</v>
      </c>
      <c r="H24" s="9" t="str">
        <f>IF($B24="N/A","N/A",IF(G24&gt;15,"No",IF(G24&lt;-15,"No","Yes")))</f>
        <v>N/A</v>
      </c>
      <c r="I24" s="10">
        <v>-7.22</v>
      </c>
      <c r="J24" s="10">
        <v>-0.68700000000000006</v>
      </c>
      <c r="K24" s="9" t="str">
        <f t="shared" si="1"/>
        <v>Yes</v>
      </c>
    </row>
    <row r="25" spans="1:11" x14ac:dyDescent="0.2">
      <c r="A25" s="81" t="s">
        <v>15</v>
      </c>
      <c r="B25" s="34" t="s">
        <v>244</v>
      </c>
      <c r="C25" s="9">
        <v>3.3410266674</v>
      </c>
      <c r="D25" s="9" t="str">
        <f>IF($B25="N/A","N/A",IF(C25&gt;20,"No",IF(C25&lt;1,"No","Yes")))</f>
        <v>Yes</v>
      </c>
      <c r="E25" s="9">
        <v>3.2427823836999998</v>
      </c>
      <c r="F25" s="9" t="str">
        <f>IF($B25="N/A","N/A",IF(E25&gt;20,"No",IF(E25&lt;1,"No","Yes")))</f>
        <v>Yes</v>
      </c>
      <c r="G25" s="9">
        <v>2.8296021623000001</v>
      </c>
      <c r="H25" s="9" t="str">
        <f>IF($B25="N/A","N/A",IF(G25&gt;20,"No",IF(G25&lt;1,"No","Yes")))</f>
        <v>Yes</v>
      </c>
      <c r="I25" s="10">
        <v>-2.94</v>
      </c>
      <c r="J25" s="10">
        <v>-12.7</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98.055174125999997</v>
      </c>
      <c r="D27" s="9" t="str">
        <f>IF($B27="N/A","N/A",IF(C27&gt;100,"No",IF(C27&lt;95,"No","Yes")))</f>
        <v>Yes</v>
      </c>
      <c r="E27" s="9">
        <v>97.698864193000006</v>
      </c>
      <c r="F27" s="9" t="str">
        <f>IF($B27="N/A","N/A",IF(E27&gt;100,"No",IF(E27&lt;95,"No","Yes")))</f>
        <v>Yes</v>
      </c>
      <c r="G27" s="9">
        <v>98.017738069000004</v>
      </c>
      <c r="H27" s="9" t="str">
        <f>IF($B27="N/A","N/A",IF(G27&gt;100,"No",IF(G27&lt;95,"No","Yes")))</f>
        <v>Yes</v>
      </c>
      <c r="I27" s="10">
        <v>-0.36299999999999999</v>
      </c>
      <c r="J27" s="10">
        <v>0.32640000000000002</v>
      </c>
      <c r="K27" s="9" t="str">
        <f t="shared" si="2"/>
        <v>Yes</v>
      </c>
    </row>
    <row r="28" spans="1:11" x14ac:dyDescent="0.2">
      <c r="A28" s="81" t="s">
        <v>845</v>
      </c>
      <c r="B28" s="34" t="s">
        <v>230</v>
      </c>
      <c r="C28" s="9">
        <v>33.335787875999998</v>
      </c>
      <c r="D28" s="9" t="str">
        <f>IF($B28="N/A","N/A",IF(C28&gt;30,"No",IF(C28&lt;5,"No","Yes")))</f>
        <v>No</v>
      </c>
      <c r="E28" s="9">
        <v>35.993685669999998</v>
      </c>
      <c r="F28" s="9" t="str">
        <f>IF($B28="N/A","N/A",IF(E28&gt;30,"No",IF(E28&lt;5,"No","Yes")))</f>
        <v>No</v>
      </c>
      <c r="G28" s="9">
        <v>34.727281771999998</v>
      </c>
      <c r="H28" s="9" t="str">
        <f>IF($B28="N/A","N/A",IF(G28&gt;30,"No",IF(G28&lt;5,"No","Yes")))</f>
        <v>No</v>
      </c>
      <c r="I28" s="10">
        <v>7.9729999999999999</v>
      </c>
      <c r="J28" s="10">
        <v>-3.52</v>
      </c>
      <c r="K28" s="9" t="str">
        <f t="shared" si="2"/>
        <v>Yes</v>
      </c>
    </row>
    <row r="29" spans="1:11" x14ac:dyDescent="0.2">
      <c r="A29" s="81" t="s">
        <v>846</v>
      </c>
      <c r="B29" s="34" t="s">
        <v>231</v>
      </c>
      <c r="C29" s="9">
        <v>40.750444078000001</v>
      </c>
      <c r="D29" s="9" t="str">
        <f>IF($B29="N/A","N/A",IF(C29&gt;75,"No",IF(C29&lt;15,"No","Yes")))</f>
        <v>Yes</v>
      </c>
      <c r="E29" s="9">
        <v>38.330714901</v>
      </c>
      <c r="F29" s="9" t="str">
        <f>IF($B29="N/A","N/A",IF(E29&gt;75,"No",IF(E29&lt;15,"No","Yes")))</f>
        <v>Yes</v>
      </c>
      <c r="G29" s="9">
        <v>37.673240125</v>
      </c>
      <c r="H29" s="9" t="str">
        <f>IF($B29="N/A","N/A",IF(G29&gt;75,"No",IF(G29&lt;15,"No","Yes")))</f>
        <v>Yes</v>
      </c>
      <c r="I29" s="10">
        <v>-5.94</v>
      </c>
      <c r="J29" s="10">
        <v>-1.72</v>
      </c>
      <c r="K29" s="9" t="str">
        <f t="shared" si="2"/>
        <v>Yes</v>
      </c>
    </row>
    <row r="30" spans="1:11" x14ac:dyDescent="0.2">
      <c r="A30" s="81" t="s">
        <v>847</v>
      </c>
      <c r="B30" s="34" t="s">
        <v>232</v>
      </c>
      <c r="C30" s="9">
        <v>25.913768046000001</v>
      </c>
      <c r="D30" s="9" t="str">
        <f>IF($B30="N/A","N/A",IF(C30&gt;70,"No",IF(C30&lt;25,"No","Yes")))</f>
        <v>Yes</v>
      </c>
      <c r="E30" s="9">
        <v>25.675599428999998</v>
      </c>
      <c r="F30" s="9" t="str">
        <f>IF($B30="N/A","N/A",IF(E30&gt;70,"No",IF(E30&lt;25,"No","Yes")))</f>
        <v>Yes</v>
      </c>
      <c r="G30" s="9">
        <v>27.599478102999999</v>
      </c>
      <c r="H30" s="9" t="str">
        <f>IF($B30="N/A","N/A",IF(G30&gt;70,"No",IF(G30&lt;25,"No","Yes")))</f>
        <v>Yes</v>
      </c>
      <c r="I30" s="10">
        <v>-0.91900000000000004</v>
      </c>
      <c r="J30" s="10">
        <v>7.4930000000000003</v>
      </c>
      <c r="K30" s="9" t="str">
        <f t="shared" si="2"/>
        <v>Yes</v>
      </c>
    </row>
    <row r="31" spans="1:11" x14ac:dyDescent="0.2">
      <c r="A31" s="81" t="s">
        <v>164</v>
      </c>
      <c r="B31" s="34" t="s">
        <v>218</v>
      </c>
      <c r="C31" s="9">
        <v>99.996453127999999</v>
      </c>
      <c r="D31" s="9" t="str">
        <f>IF($B31="N/A","N/A",IF(C31&gt;100,"No",IF(C31&lt;95,"No","Yes")))</f>
        <v>Yes</v>
      </c>
      <c r="E31" s="9">
        <v>99.993630073999995</v>
      </c>
      <c r="F31" s="9" t="str">
        <f>IF($B31="N/A","N/A",IF(E31&gt;100,"No",IF(E31&lt;95,"No","Yes")))</f>
        <v>Yes</v>
      </c>
      <c r="G31" s="9">
        <v>99.993794003000005</v>
      </c>
      <c r="H31" s="9" t="str">
        <f>IF($B31="N/A","N/A",IF(G31&gt;100,"No",IF(G31&lt;95,"No","Yes")))</f>
        <v>Yes</v>
      </c>
      <c r="I31" s="10">
        <v>-3.0000000000000001E-3</v>
      </c>
      <c r="J31" s="10">
        <v>2.0000000000000001E-4</v>
      </c>
      <c r="K31" s="9" t="str">
        <f t="shared" si="2"/>
        <v>Yes</v>
      </c>
    </row>
    <row r="32" spans="1:11" x14ac:dyDescent="0.2">
      <c r="A32" s="28" t="s">
        <v>373</v>
      </c>
      <c r="B32" s="34" t="s">
        <v>245</v>
      </c>
      <c r="C32" s="9">
        <v>0.36304767500000001</v>
      </c>
      <c r="D32" s="9" t="str">
        <f>IF($B32="N/A","N/A",IF(C32&gt;5,"No",IF(C32&lt;1,"No","Yes")))</f>
        <v>No</v>
      </c>
      <c r="E32" s="9">
        <v>0.37251817879999999</v>
      </c>
      <c r="F32" s="9" t="str">
        <f>IF($B32="N/A","N/A",IF(E32&gt;5,"No",IF(E32&lt;1,"No","Yes")))</f>
        <v>No</v>
      </c>
      <c r="G32" s="9">
        <v>0.3914210957</v>
      </c>
      <c r="H32" s="9" t="str">
        <f>IF($B32="N/A","N/A",IF(G32&gt;5,"No",IF(G32&lt;1,"No","Yes")))</f>
        <v>No</v>
      </c>
      <c r="I32" s="10">
        <v>2.609</v>
      </c>
      <c r="J32" s="10">
        <v>5.0739999999999998</v>
      </c>
      <c r="K32" s="9" t="str">
        <f t="shared" si="2"/>
        <v>Yes</v>
      </c>
    </row>
    <row r="33" spans="1:11" x14ac:dyDescent="0.2">
      <c r="A33" s="28" t="s">
        <v>375</v>
      </c>
      <c r="B33" s="34" t="s">
        <v>246</v>
      </c>
      <c r="C33" s="9">
        <v>98.994715161000002</v>
      </c>
      <c r="D33" s="9" t="str">
        <f>IF($B33="N/A","N/A",IF(C33&gt;98,"No",IF(C33&lt;8,"No","Yes")))</f>
        <v>No</v>
      </c>
      <c r="E33" s="9">
        <v>99.101472923000003</v>
      </c>
      <c r="F33" s="9" t="str">
        <f>IF($B33="N/A","N/A",IF(E33&gt;98,"No",IF(E33&lt;8,"No","Yes")))</f>
        <v>No</v>
      </c>
      <c r="G33" s="9">
        <v>99.071427701000005</v>
      </c>
      <c r="H33" s="9" t="str">
        <f>IF($B33="N/A","N/A",IF(G33&gt;98,"No",IF(G33&lt;8,"No","Yes")))</f>
        <v>No</v>
      </c>
      <c r="I33" s="10">
        <v>0.10780000000000001</v>
      </c>
      <c r="J33" s="10">
        <v>-0.03</v>
      </c>
      <c r="K33" s="9" t="str">
        <f t="shared" si="2"/>
        <v>Yes</v>
      </c>
    </row>
    <row r="34" spans="1:11" x14ac:dyDescent="0.2">
      <c r="A34" s="28" t="s">
        <v>376</v>
      </c>
      <c r="B34" s="59" t="s">
        <v>228</v>
      </c>
      <c r="C34" s="9">
        <v>0.3331526118</v>
      </c>
      <c r="D34" s="9" t="str">
        <f>IF($B34="N/A","N/A",IF(C34&gt;5,"No",IF(C34&lt;=0,"No","Yes")))</f>
        <v>Yes</v>
      </c>
      <c r="E34" s="9">
        <v>0.28088924170000001</v>
      </c>
      <c r="F34" s="9" t="str">
        <f>IF($B34="N/A","N/A",IF(E34&gt;5,"No",IF(E34&lt;=0,"No","Yes")))</f>
        <v>Yes</v>
      </c>
      <c r="G34" s="9">
        <v>0.2982203195</v>
      </c>
      <c r="H34" s="9" t="str">
        <f>IF($B34="N/A","N/A",IF(G34&gt;5,"No",IF(G34&lt;=0,"No","Yes")))</f>
        <v>Yes</v>
      </c>
      <c r="I34" s="10">
        <v>-15.7</v>
      </c>
      <c r="J34" s="10">
        <v>6.17</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2687</v>
      </c>
      <c r="D6" s="9" t="str">
        <f>IF($B6="N/A","N/A",IF(C6&gt;15,"No",IF(C6&lt;-15,"No","Yes")))</f>
        <v>N/A</v>
      </c>
      <c r="E6" s="35">
        <v>2485</v>
      </c>
      <c r="F6" s="9" t="str">
        <f>IF($B6="N/A","N/A",IF(E6&gt;15,"No",IF(E6&lt;-15,"No","Yes")))</f>
        <v>N/A</v>
      </c>
      <c r="G6" s="35">
        <v>2736</v>
      </c>
      <c r="H6" s="9" t="str">
        <f>IF($B6="N/A","N/A",IF(G6&gt;15,"No",IF(G6&lt;-15,"No","Yes")))</f>
        <v>N/A</v>
      </c>
      <c r="I6" s="10">
        <v>-7.52</v>
      </c>
      <c r="J6" s="10">
        <v>10.1</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768.94119836000004</v>
      </c>
      <c r="D9" s="9" t="str">
        <f>IF($B9="N/A","N/A",IF(C9&gt;15,"No",IF(C9&lt;-15,"No","Yes")))</f>
        <v>N/A</v>
      </c>
      <c r="E9" s="36">
        <v>798.51348088999998</v>
      </c>
      <c r="F9" s="9" t="str">
        <f>IF($B9="N/A","N/A",IF(E9&gt;15,"No",IF(E9&lt;-15,"No","Yes")))</f>
        <v>N/A</v>
      </c>
      <c r="G9" s="36">
        <v>776.76973683999995</v>
      </c>
      <c r="H9" s="9" t="str">
        <f>IF($B9="N/A","N/A",IF(G9&gt;15,"No",IF(G9&lt;-15,"No","Yes")))</f>
        <v>N/A</v>
      </c>
      <c r="I9" s="10">
        <v>3.8460000000000001</v>
      </c>
      <c r="J9" s="10">
        <v>-2.72</v>
      </c>
      <c r="K9" s="9" t="str">
        <f t="shared" si="0"/>
        <v>Yes</v>
      </c>
    </row>
    <row r="10" spans="1:11" x14ac:dyDescent="0.2">
      <c r="A10" s="81" t="s">
        <v>655</v>
      </c>
      <c r="B10" s="34" t="s">
        <v>241</v>
      </c>
      <c r="C10" s="8">
        <v>94.380349832999997</v>
      </c>
      <c r="D10" s="9" t="str">
        <f>IF($B10="N/A","N/A",IF(C10&gt;99,"No",IF(C10&lt;75,"No","Yes")))</f>
        <v>Yes</v>
      </c>
      <c r="E10" s="8">
        <v>99.154929577000004</v>
      </c>
      <c r="F10" s="9" t="str">
        <f>IF($B10="N/A","N/A",IF(E10&gt;99,"No",IF(E10&lt;75,"No","Yes")))</f>
        <v>No</v>
      </c>
      <c r="G10" s="8">
        <v>98.647660818999995</v>
      </c>
      <c r="H10" s="9" t="str">
        <f>IF($B10="N/A","N/A",IF(G10&gt;99,"No",IF(G10&lt;75,"No","Yes")))</f>
        <v>Yes</v>
      </c>
      <c r="I10" s="10">
        <v>5.0590000000000002</v>
      </c>
      <c r="J10" s="10">
        <v>-0.51200000000000001</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5.5452177148999997</v>
      </c>
      <c r="D12" s="9" t="str">
        <f>IF($B12="N/A","N/A",IF(C12&gt;10,"No",IF(C12&lt;=0,"No","Yes")))</f>
        <v>Yes</v>
      </c>
      <c r="E12" s="9">
        <v>0.80482897379999996</v>
      </c>
      <c r="F12" s="9" t="str">
        <f>IF($B12="N/A","N/A",IF(E12&gt;10,"No",IF(E12&lt;=0,"No","Yes")))</f>
        <v>Yes</v>
      </c>
      <c r="G12" s="9">
        <v>1.2426900585</v>
      </c>
      <c r="H12" s="9" t="str">
        <f>IF($B12="N/A","N/A",IF(G12&gt;10,"No",IF(G12&lt;=0,"No","Yes")))</f>
        <v>Yes</v>
      </c>
      <c r="I12" s="10">
        <v>-85.5</v>
      </c>
      <c r="J12" s="10">
        <v>54.4</v>
      </c>
      <c r="K12" s="9" t="str">
        <f t="shared" si="0"/>
        <v>No</v>
      </c>
    </row>
    <row r="13" spans="1:11" x14ac:dyDescent="0.2">
      <c r="A13" s="81" t="s">
        <v>658</v>
      </c>
      <c r="B13" s="59" t="s">
        <v>228</v>
      </c>
      <c r="C13" s="9">
        <v>7.4432452499999996E-2</v>
      </c>
      <c r="D13" s="9" t="str">
        <f>IF($B13="N/A","N/A",IF(C13&gt;5,"No",IF(C13&lt;=0,"No","Yes")))</f>
        <v>Yes</v>
      </c>
      <c r="E13" s="9">
        <v>4.0241448700000002E-2</v>
      </c>
      <c r="F13" s="9" t="str">
        <f>IF($B13="N/A","N/A",IF(E13&gt;5,"No",IF(E13&lt;=0,"No","Yes")))</f>
        <v>Yes</v>
      </c>
      <c r="G13" s="9">
        <v>0.1096491228</v>
      </c>
      <c r="H13" s="9" t="str">
        <f>IF($B13="N/A","N/A",IF(G13&gt;5,"No",IF(G13&lt;=0,"No","Yes")))</f>
        <v>Yes</v>
      </c>
      <c r="I13" s="10">
        <v>-45.9</v>
      </c>
      <c r="J13" s="10">
        <v>172.5</v>
      </c>
      <c r="K13" s="9" t="str">
        <f t="shared" si="0"/>
        <v>No</v>
      </c>
    </row>
    <row r="14" spans="1:11" x14ac:dyDescent="0.2">
      <c r="A14" s="81" t="s">
        <v>163</v>
      </c>
      <c r="B14" s="34" t="s">
        <v>218</v>
      </c>
      <c r="C14" s="9">
        <v>100</v>
      </c>
      <c r="D14" s="9" t="str">
        <f>IF($B14="N/A","N/A",IF(C14&gt;100,"No",IF(C14&lt;95,"No","Yes")))</f>
        <v>Yes</v>
      </c>
      <c r="E14" s="9">
        <v>99.959758550999993</v>
      </c>
      <c r="F14" s="9" t="str">
        <f>IF($B14="N/A","N/A",IF(E14&gt;100,"No",IF(E14&lt;95,"No","Yes")))</f>
        <v>Yes</v>
      </c>
      <c r="G14" s="9">
        <v>100</v>
      </c>
      <c r="H14" s="9" t="str">
        <f>IF($B14="N/A","N/A",IF(G14&gt;100,"No",IF(G14&lt;95,"No","Yes")))</f>
        <v>Yes</v>
      </c>
      <c r="I14" s="10">
        <v>-0.04</v>
      </c>
      <c r="J14" s="10">
        <v>4.0300000000000002E-2</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15.891328618999999</v>
      </c>
      <c r="D16" s="9" t="str">
        <f>IF($B16="N/A","N/A",IF(C16&gt;30,"No",IF(C16&lt;5,"No","Yes")))</f>
        <v>Yes</v>
      </c>
      <c r="E16" s="9">
        <v>14.808853119</v>
      </c>
      <c r="F16" s="9" t="str">
        <f>IF($B16="N/A","N/A",IF(E16&gt;30,"No",IF(E16&lt;5,"No","Yes")))</f>
        <v>Yes</v>
      </c>
      <c r="G16" s="9">
        <v>17.032163743000002</v>
      </c>
      <c r="H16" s="9" t="str">
        <f>IF($B16="N/A","N/A",IF(G16&gt;30,"No",IF(G16&lt;5,"No","Yes")))</f>
        <v>Yes</v>
      </c>
      <c r="I16" s="10">
        <v>-6.81</v>
      </c>
      <c r="J16" s="10">
        <v>15.01</v>
      </c>
      <c r="K16" s="9" t="str">
        <f t="shared" si="0"/>
        <v>Yes</v>
      </c>
    </row>
    <row r="17" spans="1:11" x14ac:dyDescent="0.2">
      <c r="A17" s="81" t="s">
        <v>846</v>
      </c>
      <c r="B17" s="34" t="s">
        <v>231</v>
      </c>
      <c r="C17" s="9">
        <v>40.416821734000003</v>
      </c>
      <c r="D17" s="9" t="str">
        <f>IF($B17="N/A","N/A",IF(C17&gt;75,"No",IF(C17&lt;15,"No","Yes")))</f>
        <v>Yes</v>
      </c>
      <c r="E17" s="9">
        <v>41.408450704000003</v>
      </c>
      <c r="F17" s="9" t="str">
        <f>IF($B17="N/A","N/A",IF(E17&gt;75,"No",IF(E17&lt;15,"No","Yes")))</f>
        <v>Yes</v>
      </c>
      <c r="G17" s="9">
        <v>39.254385964999997</v>
      </c>
      <c r="H17" s="9" t="str">
        <f>IF($B17="N/A","N/A",IF(G17&gt;75,"No",IF(G17&lt;15,"No","Yes")))</f>
        <v>Yes</v>
      </c>
      <c r="I17" s="10">
        <v>2.4540000000000002</v>
      </c>
      <c r="J17" s="10">
        <v>-5.2</v>
      </c>
      <c r="K17" s="9" t="str">
        <f t="shared" si="0"/>
        <v>Yes</v>
      </c>
    </row>
    <row r="18" spans="1:11" x14ac:dyDescent="0.2">
      <c r="A18" s="81" t="s">
        <v>847</v>
      </c>
      <c r="B18" s="34" t="s">
        <v>232</v>
      </c>
      <c r="C18" s="9">
        <v>43.691849646000001</v>
      </c>
      <c r="D18" s="9" t="str">
        <f>IF($B18="N/A","N/A",IF(C18&gt;70,"No",IF(C18&lt;25,"No","Yes")))</f>
        <v>Yes</v>
      </c>
      <c r="E18" s="9">
        <v>43.782696176999998</v>
      </c>
      <c r="F18" s="9" t="str">
        <f>IF($B18="N/A","N/A",IF(E18&gt;70,"No",IF(E18&lt;25,"No","Yes")))</f>
        <v>Yes</v>
      </c>
      <c r="G18" s="9">
        <v>43.713450291999997</v>
      </c>
      <c r="H18" s="9" t="str">
        <f>IF($B18="N/A","N/A",IF(G18&gt;70,"No",IF(G18&lt;25,"No","Yes")))</f>
        <v>Yes</v>
      </c>
      <c r="I18" s="10">
        <v>0.2079</v>
      </c>
      <c r="J18" s="10">
        <v>-0.158</v>
      </c>
      <c r="K18" s="9" t="str">
        <f t="shared" si="0"/>
        <v>Yes</v>
      </c>
    </row>
    <row r="19" spans="1:11" x14ac:dyDescent="0.2">
      <c r="A19" s="81" t="s">
        <v>164</v>
      </c>
      <c r="B19" s="34" t="s">
        <v>218</v>
      </c>
      <c r="C19" s="9">
        <v>98.548567175000002</v>
      </c>
      <c r="D19" s="9" t="str">
        <f>IF($B19="N/A","N/A",IF(C19&gt;100,"No",IF(C19&lt;95,"No","Yes")))</f>
        <v>Yes</v>
      </c>
      <c r="E19" s="9">
        <v>98.269617706000005</v>
      </c>
      <c r="F19" s="9" t="str">
        <f>IF($B19="N/A","N/A",IF(E19&gt;100,"No",IF(E19&lt;95,"No","Yes")))</f>
        <v>Yes</v>
      </c>
      <c r="G19" s="9">
        <v>99.561403509000002</v>
      </c>
      <c r="H19" s="9" t="str">
        <f>IF($B19="N/A","N/A",IF(G19&gt;100,"No",IF(G19&lt;95,"No","Yes")))</f>
        <v>Yes</v>
      </c>
      <c r="I19" s="10">
        <v>-0.28299999999999997</v>
      </c>
      <c r="J19" s="10">
        <v>1.3149999999999999</v>
      </c>
      <c r="K19" s="9" t="str">
        <f t="shared" si="0"/>
        <v>Yes</v>
      </c>
    </row>
    <row r="20" spans="1:11" x14ac:dyDescent="0.2">
      <c r="A20" s="28" t="s">
        <v>373</v>
      </c>
      <c r="B20" s="34" t="s">
        <v>245</v>
      </c>
      <c r="C20" s="9">
        <v>3.9449199850999999</v>
      </c>
      <c r="D20" s="9" t="str">
        <f>IF($B20="N/A","N/A",IF(C20&gt;5,"No",IF(C20&lt;1,"No","Yes")))</f>
        <v>Yes</v>
      </c>
      <c r="E20" s="9">
        <v>3.9034205230999999</v>
      </c>
      <c r="F20" s="9" t="str">
        <f>IF($B20="N/A","N/A",IF(E20&gt;5,"No",IF(E20&lt;1,"No","Yes")))</f>
        <v>Yes</v>
      </c>
      <c r="G20" s="9">
        <v>4.4956140351</v>
      </c>
      <c r="H20" s="9" t="str">
        <f>IF($B20="N/A","N/A",IF(G20&gt;5,"No",IF(G20&lt;1,"No","Yes")))</f>
        <v>Yes</v>
      </c>
      <c r="I20" s="10">
        <v>-1.05</v>
      </c>
      <c r="J20" s="10">
        <v>15.17</v>
      </c>
      <c r="K20" s="9" t="str">
        <f t="shared" si="0"/>
        <v>Yes</v>
      </c>
    </row>
    <row r="21" spans="1:11" x14ac:dyDescent="0.2">
      <c r="A21" s="28" t="s">
        <v>375</v>
      </c>
      <c r="B21" s="34" t="s">
        <v>246</v>
      </c>
      <c r="C21" s="9">
        <v>76.814291030999996</v>
      </c>
      <c r="D21" s="9" t="str">
        <f>IF($B21="N/A","N/A",IF(C21&gt;98,"No",IF(C21&lt;8,"No","Yes")))</f>
        <v>Yes</v>
      </c>
      <c r="E21" s="9">
        <v>75.814889335999993</v>
      </c>
      <c r="F21" s="9" t="str">
        <f>IF($B21="N/A","N/A",IF(E21&gt;98,"No",IF(E21&lt;8,"No","Yes")))</f>
        <v>Yes</v>
      </c>
      <c r="G21" s="9">
        <v>76.571637426999999</v>
      </c>
      <c r="H21" s="9" t="str">
        <f>IF($B21="N/A","N/A",IF(G21&gt;98,"No",IF(G21&lt;8,"No","Yes")))</f>
        <v>Yes</v>
      </c>
      <c r="I21" s="10">
        <v>-1.3</v>
      </c>
      <c r="J21" s="10">
        <v>0.99819999999999998</v>
      </c>
      <c r="K21" s="9" t="str">
        <f t="shared" si="0"/>
        <v>Yes</v>
      </c>
    </row>
    <row r="22" spans="1:11" x14ac:dyDescent="0.2">
      <c r="A22" s="28" t="s">
        <v>376</v>
      </c>
      <c r="B22" s="59" t="s">
        <v>228</v>
      </c>
      <c r="C22" s="9">
        <v>1.4886490509999999</v>
      </c>
      <c r="D22" s="9" t="str">
        <f>IF($B22="N/A","N/A",IF(C22&gt;5,"No",IF(C22&lt;=0,"No","Yes")))</f>
        <v>Yes</v>
      </c>
      <c r="E22" s="9">
        <v>0.84507042249999997</v>
      </c>
      <c r="F22" s="9" t="str">
        <f>IF($B22="N/A","N/A",IF(E22&gt;5,"No",IF(E22&lt;=0,"No","Yes")))</f>
        <v>Yes</v>
      </c>
      <c r="G22" s="9">
        <v>1.3523391813000001</v>
      </c>
      <c r="H22" s="9" t="str">
        <f>IF($B22="N/A","N/A",IF(G22&gt;5,"No",IF(G22&lt;=0,"No","Yes")))</f>
        <v>Yes</v>
      </c>
      <c r="I22" s="10">
        <v>-43.2</v>
      </c>
      <c r="J22" s="10">
        <v>60.03</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2014-12-04T21:26:45Z</dcterms:modified>
  <dc:language>English</dc:language>
</cp:coreProperties>
</file>