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<sst xmlns="http://schemas.openxmlformats.org/spreadsheetml/2006/main" count="6201" uniqueCount="1117">
  <si>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</si>
  <si>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</si>
  <si>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</si>
  <si>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</si>
  <si>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</si>
  <si>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</si>
  <si>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</si>
  <si>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</si>
  <si>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</si>
  <si>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</si>
  <si>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</si>
  <si>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</si>
  <si>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</si>
  <si>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</si>
  <si>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</si>
  <si>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</si>
  <si>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</si>
  <si>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</si>
  <si>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</si>
  <si>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</si>
  <si>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</si>
  <si>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</si>
  <si>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</si>
  <si>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</si>
  <si>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</si>
  <si>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</si>
  <si>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</si>
  <si>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</si>
  <si>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</si>
  <si>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</si>
  <si>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</si>
  <si>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</si>
  <si>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</si>
  <si>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</si>
  <si>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</si>
  <si>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</si>
  <si>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</si>
  <si>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</si>
  <si>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</si>
  <si>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</si>
  <si>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</si>
  <si>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</si>
  <si>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</si>
  <si>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</si>
  <si>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</si>
  <si>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</si>
  <si>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</si>
  <si>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</si>
  <si>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</si>
  <si>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</si>
  <si>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</si>
  <si>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</si>
  <si>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</si>
  <si>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</si>
  <si>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</si>
  <si>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</si>
  <si>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</si>
  <si>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</si>
  <si>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</si>
  <si>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</si>
  <si>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</si>
  <si>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</si>
  <si>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</si>
  <si>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</si>
  <si>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</si>
  <si>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</si>
  <si>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</si>
  <si>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</si>
  <si>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</si>
  <si>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</si>
  <si>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</si>
  <si>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</si>
  <si>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</si>
  <si>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</si>
  <si>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</si>
  <si>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</si>
  <si>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</si>
  <si>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</si>
  <si>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</si>
  <si>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</si>
  <si>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</si>
  <si>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</si>
  <si>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</si>
  <si>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</si>
  <si>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</si>
  <si>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</si>
  <si>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</si>
  <si>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</si>
  <si>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</si>
  <si>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</si>
  <si>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</si>
  <si>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</si>
  <si>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</si>
  <si>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</si>
  <si>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</si>
  <si>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</si>
  <si>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</si>
  <si>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</si>
  <si>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</si>
  <si>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</si>
  <si>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</si>
  <si>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</si>
  <si>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</si>
  <si>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</si>
  <si>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</si>
  <si>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</si>
  <si>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</si>
  <si>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</si>
  <si>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</si>
  <si>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</si>
  <si>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</si>
  <si>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</si>
  <si>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</si>
  <si>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</si>
  <si>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</si>
  <si>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</si>
  <si>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</si>
  <si>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</si>
  <si>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</si>
  <si>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</si>
  <si>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</si>
  <si>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</si>
  <si>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</si>
  <si>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</si>
  <si>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</si>
  <si>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</si>
  <si>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</si>
  <si>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</si>
  <si>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</si>
  <si>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</si>
  <si>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</si>
  <si>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</si>
  <si>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</si>
  <si>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</si>
  <si>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</si>
  <si>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</si>
  <si>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</si>
  <si>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</si>
  <si>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</si>
  <si>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</si>
  <si>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</si>
  <si>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</si>
  <si>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</si>
  <si>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</si>
  <si>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</si>
  <si>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</si>
  <si>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</si>
  <si>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</si>
  <si>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</si>
  <si>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</si>
  <si>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</si>
  <si>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</si>
  <si>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</si>
  <si>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</si>
  <si>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</si>
  <si>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</si>
  <si>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</si>
  <si>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</si>
  <si>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</si>
  <si>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</si>
  <si>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</si>
  <si>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</si>
  <si>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</si>
  <si>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</si>
  <si>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</si>
  <si>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</si>
  <si>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</si>
  <si>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</si>
  <si>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</si>
  <si>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</si>
  <si>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</si>
  <si>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</si>
  <si>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</si>
  <si>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</si>
  <si>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</si>
  <si>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</si>
  <si>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</si>
  <si>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</si>
  <si>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</si>
  <si>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</si>
  <si>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</si>
  <si>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</si>
  <si>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</si>
  <si>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</si>
  <si>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</si>
  <si>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</si>
  <si>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</si>
  <si>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</si>
  <si>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</si>
  <si>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</si>
  <si>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</si>
  <si>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</si>
  <si>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</si>
  <si>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</si>
  <si>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</si>
  <si>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</si>
  <si>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</si>
  <si>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</si>
  <si>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</si>
  <si>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</si>
  <si>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</si>
  <si>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</si>
  <si>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</si>
  <si>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</si>
  <si>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</si>
  <si>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</si>
  <si>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</si>
  <si>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</si>
  <si>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</si>
  <si>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</si>
  <si>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</si>
  <si>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</si>
  <si>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</si>
  <si>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</si>
  <si>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</si>
  <si>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</si>
  <si>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</si>
  <si>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</si>
  <si>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</si>
  <si>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</si>
  <si>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</si>
  <si>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</si>
  <si>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</si>
  <si>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</si>
  <si>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</si>
  <si>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</si>
  <si>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</si>
  <si>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</si>
  <si>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</si>
  <si>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</si>
  <si>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</si>
  <si>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</si>
  <si>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</si>
  <si>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</si>
  <si>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</si>
  <si>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</si>
  <si>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</si>
  <si>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</si>
  <si>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</si>
  <si>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</si>
  <si>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</si>
  <si>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</si>
  <si>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</si>
  <si>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</si>
  <si>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</si>
  <si>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</si>
  <si>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</si>
  <si>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</si>
  <si>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</si>
  <si>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</si>
  <si>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</si>
  <si>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</si>
  <si>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</si>
  <si>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</si>
  <si>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</si>
  <si>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</si>
  <si>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</si>
  <si>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</si>
  <si>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</si>
  <si>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</si>
  <si>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</si>
  <si>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</si>
  <si>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</si>
  <si>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</si>
  <si>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</si>
  <si>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</si>
  <si>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</si>
  <si>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</si>
  <si>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</si>
  <si>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</si>
  <si>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</si>
  <si>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</si>
  <si>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</si>
  <si>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</si>
  <si>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</si>
  <si>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</si>
  <si>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</si>
  <si>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</si>
  <si>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</si>
  <si>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</si>
  <si>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</si>
  <si>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</si>
  <si>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</si>
  <si>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</si>
  <si>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</si>
  <si>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</si>
  <si>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</si>
  <si>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</si>
  <si>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</si>
  <si>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</si>
  <si>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</si>
  <si>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</si>
  <si>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</si>
  <si>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</si>
  <si>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</si>
  <si>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</si>
  <si>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</si>
  <si>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</si>
  <si>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</si>
  <si>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</si>
  <si>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</si>
  <si>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</si>
  <si>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</si>
  <si>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</si>
  <si>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</si>
  <si>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</si>
  <si>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</si>
  <si>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</si>
  <si>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</si>
  <si>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</si>
  <si>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</si>
  <si>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</si>
  <si>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</si>
  <si>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</si>
  <si>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</si>
  <si>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</si>
  <si>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</si>
  <si>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</si>
  <si>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</si>
  <si>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</si>
  <si>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</si>
  <si>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</si>
  <si>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</si>
  <si>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</si>
  <si>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</si>
  <si>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</si>
  <si>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</si>
  <si>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</si>
  <si>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</si>
  <si>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</si>
  <si>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</si>
  <si>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</si>
  <si>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</si>
  <si>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</si>
  <si>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</si>
  <si>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</si>
  <si>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</si>
  <si>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</si>
  <si>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</si>
  <si>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</si>
  <si>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</si>
  <si>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</si>
  <si>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</si>
  <si>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</si>
  <si>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</si>
  <si>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</si>
  <si>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</si>
  <si>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</si>
  <si>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</si>
  <si>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</si>
  <si>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</si>
  <si>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</si>
  <si>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</si>
  <si>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</si>
  <si>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</si>
  <si>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</si>
  <si>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</si>
  <si>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</si>
  <si>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</si>
  <si>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</si>
  <si>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</si>
  <si>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</si>
  <si>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</si>
  <si>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</si>
  <si>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</si>
  <si>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</si>
  <si>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</si>
  <si>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</si>
  <si>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</si>
  <si>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</si>
  <si>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</si>
  <si>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</si>
  <si>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</si>
  <si>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</si>
  <si>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</si>
  <si>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</si>
  <si>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</si>
  <si>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</si>
  <si>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</si>
  <si>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</si>
  <si>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</si>
  <si>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</si>
  <si>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</si>
  <si>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</si>
  <si>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</si>
  <si>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</si>
  <si>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</si>
  <si>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</si>
  <si>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</si>
  <si>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</si>
  <si>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</si>
  <si>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</si>
  <si>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</si>
  <si>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</si>
  <si>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</si>
  <si>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</si>
  <si>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</si>
  <si>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</si>
  <si>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</si>
  <si>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</si>
  <si>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</si>
  <si>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</si>
  <si>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</si>
  <si>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</si>
  <si>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</si>
  <si>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</si>
  <si>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</si>
  <si>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</si>
  <si>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</si>
  <si>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</si>
  <si>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</si>
  <si>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</si>
  <si>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</si>
  <si>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</si>
  <si>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</si>
  <si>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</si>
  <si>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</si>
  <si>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</si>
  <si>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</si>
  <si>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</si>
  <si>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</si>
  <si>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</si>
  <si>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</si>
  <si>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</si>
  <si>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</si>
  <si>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</si>
  <si>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</si>
  <si>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</si>
  <si>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</si>
  <si>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</si>
  <si>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</si>
  <si>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</si>
  <si>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</si>
  <si>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</si>
  <si>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</si>
  <si>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</si>
  <si>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</si>
  <si>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</si>
  <si>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</si>
  <si>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</si>
  <si>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</si>
  <si>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</si>
  <si>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</si>
  <si>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</si>
  <si>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</si>
  <si>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</si>
  <si>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</si>
  <si>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</si>
  <si>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</si>
  <si>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</si>
  <si>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</si>
  <si>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</si>
  <si>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</si>
  <si>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</si>
  <si>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</si>
  <si>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</si>
  <si>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</si>
  <si>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</si>
  <si>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</si>
  <si>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</si>
  <si>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</si>
  <si>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</si>
  <si>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</si>
  <si>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</si>
  <si>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</si>
  <si>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</si>
  <si>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</si>
  <si>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</si>
  <si>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</si>
  <si>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</si>
  <si>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</si>
  <si>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</si>
  <si>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</si>
  <si>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</si>
  <si>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</si>
  <si>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</si>
  <si>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</si>
  <si>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</si>
  <si>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</si>
  <si>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</si>
  <si>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</si>
  <si>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</si>
  <si>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</si>
  <si>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</si>
  <si>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</si>
  <si>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</si>
  <si>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</si>
  <si>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</si>
  <si>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</si>
  <si>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</si>
  <si>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</si>
  <si>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</si>
  <si>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</si>
  <si>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</si>
  <si>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</si>
  <si>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</si>
  <si>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</si>
  <si>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</si>
  <si>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</si>
  <si>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</si>
  <si>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</si>
  <si>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</si>
  <si>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</si>
  <si>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</si>
  <si>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</si>
  <si>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</si>
  <si>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</si>
  <si>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</si>
  <si>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</si>
  <si>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</si>
  <si>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</si>
  <si>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</si>
  <si>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</si>
  <si>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</si>
  <si>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</si>
  <si>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</si>
  <si>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</si>
  <si>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</si>
  <si>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</si>
  <si>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</si>
  <si>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</si>
  <si>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</si>
  <si>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</si>
  <si>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</si>
  <si>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</si>
  <si>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</si>
  <si>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</si>
  <si>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</si>
  <si>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</si>
  <si>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</si>
  <si>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</si>
  <si>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</si>
  <si>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</si>
  <si>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</si>
  <si>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</si>
  <si>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</si>
  <si>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</si>
  <si>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</si>
  <si>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</si>
  <si>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</si>
  <si>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</si>
  <si>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</si>
  <si>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</si>
  <si>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</si>
  <si>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</si>
  <si>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</si>
  <si>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</si>
  <si>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</si>
  <si>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</si>
  <si>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</si>
  <si>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</si>
  <si>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</si>
  <si>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</si>
  <si>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</si>
  <si>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</si>
  <si>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</si>
  <si>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</si>
  <si>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</si>
  <si>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</si>
  <si>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</si>
  <si>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</si>
  <si>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</si>
  <si>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</si>
  <si>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</si>
  <si>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</si>
  <si>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</si>
  <si>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</si>
  <si>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</si>
  <si>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</si>
  <si>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</si>
  <si>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</si>
  <si>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</si>
  <si>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</si>
  <si>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</si>
  <si>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</si>
  <si>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</si>
  <si>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</si>
  <si>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</si>
  <si>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</si>
  <si>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</si>
  <si>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</si>
  <si>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</si>
  <si>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</si>
  <si>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</si>
  <si>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</si>
  <si>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</si>
  <si>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</si>
  <si>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</si>
  <si>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</si>
  <si>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</si>
  <si>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</si>
  <si>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</si>
  <si>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</si>
  <si>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</si>
  <si>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</si>
  <si>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</si>
  <si>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</si>
  <si>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</si>
  <si>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</si>
  <si>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</si>
  <si>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</si>
  <si>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</si>
  <si>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</si>
  <si>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</si>
  <si>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</si>
  <si>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</si>
  <si>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</si>
  <si>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</si>
  <si>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</si>
  <si>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</si>
  <si>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</si>
  <si>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</si>
  <si>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</si>
  <si>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</si>
  <si>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</si>
  <si>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</si>
  <si>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</si>
  <si>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</si>
  <si>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</si>
  <si>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</si>
  <si>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</si>
  <si>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</si>
  <si>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</si>
  <si>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</si>
  <si>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</si>
  <si>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</si>
  <si>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</si>
  <si>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</si>
  <si>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</si>
  <si>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</si>
  <si>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</si>
  <si>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</si>
  <si>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</si>
  <si>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</si>
  <si>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</si>
  <si>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</si>
  <si>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</si>
  <si>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</si>
  <si>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</si>
  <si>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</si>
  <si>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</si>
  <si>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</si>
  <si>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</si>
  <si>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</si>
  <si>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</si>
  <si>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</si>
  <si>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</si>
  <si>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</si>
  <si>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</si>
  <si>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</si>
  <si>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</si>
  <si>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</si>
  <si>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</si>
  <si>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</si>
  <si>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</si>
  <si>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</si>
  <si>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</si>
  <si>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</si>
  <si>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</si>
  <si>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</si>
  <si>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</si>
  <si>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</si>
  <si>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</si>
  <si>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</si>
  <si>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</si>
  <si>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</si>
  <si>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</si>
  <si>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</si>
  <si>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</si>
  <si>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</si>
  <si>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</si>
  <si>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</si>
  <si>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</si>
  <si>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</si>
  <si>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</si>
  <si>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</si>
  <si>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</si>
  <si>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</si>
  <si>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</si>
  <si>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</si>
  <si>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</si>
  <si>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</si>
  <si>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</si>
  <si>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</si>
  <si>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</si>
  <si>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</si>
  <si>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</si>
  <si>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</si>
  <si>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</si>
  <si>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</si>
  <si>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</si>
  <si>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</si>
  <si>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</si>
  <si>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</si>
  <si>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</si>
  <si>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</si>
  <si>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</si>
  <si>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</si>
  <si>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</si>
  <si>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</si>
  <si>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</si>
  <si>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</si>
  <si>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</si>
  <si>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</si>
  <si>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</si>
  <si>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</si>
  <si>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</si>
  <si>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</si>
  <si>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</si>
  <si>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</si>
  <si>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</si>
  <si>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</si>
  <si>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</si>
  <si>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</si>
  <si>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</si>
  <si>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</si>
  <si>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</si>
  <si>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</si>
  <si>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</si>
  <si>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</si>
  <si>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</si>
  <si>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</si>
  <si>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</si>
  <si>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</si>
  <si>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</si>
  <si>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</si>
  <si>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</si>
  <si>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</si>
  <si>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</si>
  <si>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</si>
  <si>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</si>
  <si>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</si>
  <si>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</si>
  <si>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</si>
  <si>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</si>
  <si>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</si>
  <si>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</si>
  <si>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</si>
  <si>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</si>
  <si>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</si>
  <si>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</si>
  <si>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</si>
  <si>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</si>
  <si>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</si>
  <si>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</si>
  <si>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</si>
  <si>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</si>
  <si>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</si>
  <si>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</si>
  <si>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</si>
  <si>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</si>
  <si>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</si>
  <si>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</si>
  <si>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</si>
  <si>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</si>
  <si>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</si>
  <si>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</si>
  <si>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</si>
  <si>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</si>
  <si>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</si>
  <si>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</si>
  <si>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</si>
  <si>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</si>
  <si>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</si>
  <si>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</si>
  <si>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</si>
  <si>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</si>
  <si>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</si>
  <si>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</si>
  <si>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</si>
  <si>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</si>
  <si>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</si>
  <si>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</si>
  <si>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</si>
  <si>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</si>
  <si>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</si>
  <si>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</si>
  <si>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</si>
  <si>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</si>
  <si>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</si>
  <si>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</si>
  <si>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</si>
  <si>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</si>
  <si>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</si>
  <si>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</si>
  <si>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</si>
  <si>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</si>
  <si>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</si>
  <si>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</si>
  <si>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</si>
  <si>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</si>
  <si>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</si>
  <si>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</si>
  <si>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</si>
  <si>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</si>
  <si>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</si>
  <si>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</si>
  <si>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</si>
  <si>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</si>
  <si>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</si>
  <si>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</si>
  <si>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</si>
  <si>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</si>
  <si>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</si>
  <si>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</si>
  <si>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</si>
  <si>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</si>
  <si>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</si>
  <si>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</si>
  <si>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</si>
  <si>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</si>
  <si>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</si>
  <si>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</si>
  <si>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</si>
  <si>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</si>
  <si>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</si>
  <si>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</si>
  <si>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</si>
  <si>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</si>
  <si>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</si>
  <si>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</si>
  <si>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</si>
  <si>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</si>
  <si>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</si>
  <si>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</si>
  <si>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</si>
  <si>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</si>
  <si>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</si>
  <si>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</si>
  <si>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</si>
  <si>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</si>
  <si>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</si>
  <si>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</si>
  <si>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</si>
  <si>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</si>
  <si>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</si>
  <si>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</si>
  <si>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</si>
  <si>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</si>
  <si>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</si>
  <si>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</si>
  <si>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</si>
  <si>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</si>
  <si>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</si>
  <si>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</si>
  <si>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</si>
  <si>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</si>
  <si>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</si>
  <si>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</si>
  <si>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</si>
  <si>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</si>
  <si>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</si>
  <si>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</si>
  <si>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</si>
  <si>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</si>
  <si>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</si>
  <si>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</si>
  <si>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</si>
  <si>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</si>
  <si>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</si>
  <si>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</si>
  <si>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</si>
  <si>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</si>
  <si>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</si>
  <si>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</si>
  <si>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</si>
  <si>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</si>
  <si>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</si>
  <si>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</si>
  <si>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</si>
  <si>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</si>
  <si>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</si>
  <si>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</si>
  <si>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</si>
  <si>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</si>
  <si>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</si>
  <si>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</si>
  <si>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</si>
  <si>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</si>
  <si>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</si>
  <si>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</si>
  <si>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</si>
  <si>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</si>
  <si>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</si>
  <si>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</si>
  <si>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</si>
  <si>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</si>
  <si>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</si>
  <si>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</si>
  <si>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</si>
  <si>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</si>
  <si>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</si>
  <si>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</si>
  <si>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</si>
  <si>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</si>
  <si>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</si>
  <si>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</si>
  <si>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</si>
  <si>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</si>
  <si>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</si>
  <si>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</si>
  <si>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</si>
  <si>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</si>
  <si>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</si>
  <si>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</si>
  <si>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</si>
  <si>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</si>
  <si>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</si>
  <si>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</si>
  <si>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</si>
  <si>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</si>
  <si>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</si>
  <si>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</si>
  <si>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</si>
  <si>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</si>
  <si>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</si>
  <si>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</si>
  <si>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</si>
  <si>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</si>
  <si>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</si>
  <si>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</si>
  <si>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</si>
  <si>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</si>
  <si>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</si>
  <si>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</si>
  <si>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</si>
  <si>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</si>
  <si>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</si>
  <si>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</si>
  <si>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</si>
  <si>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</si>
  <si>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</si>
  <si>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</si>
  <si>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</si>
  <si>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</si>
  <si>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</si>
  <si>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</si>
  <si>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</si>
  <si>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</si>
  <si>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</si>
  <si>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</si>
  <si>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</si>
  <si>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</si>
  <si>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</si>
  <si>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</si>
  <si>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</si>
  <si>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</si>
  <si>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</si>
  <si>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</si>
  <si>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</si>
  <si>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</si>
  <si>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</si>
  <si>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</si>
  <si>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</si>
  <si>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</si>
  <si>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</si>
  <si>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</si>
  <si>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</si>
  <si>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</si>
  <si>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</si>
  <si>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</si>
  <si>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</si>
  <si>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</si>
  <si>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</si>
  <si>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</si>
  <si>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</si>
  <si>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</si>
  <si>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</si>
  <si>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</si>
  <si>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</si>
  <si>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</si>
  <si>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</si>
  <si>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</si>
  <si>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</si>
  <si>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</si>
  <si>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</si>
  <si>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</si>
  <si>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</si>
  <si>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</si>
  <si>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</si>
  <si>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</si>
  <si>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</si>
  <si>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</si>
  <si>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</si>
  <si>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</si>
  <si>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</si>
  <si>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</si>
  <si>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</si>
  <si>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</si>
  <si>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</si>
  <si>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</si>
  <si>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</si>
  <si>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</si>
  <si>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</si>
  <si>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</si>
  <si>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</si>
  <si>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</si>
  <si>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</si>
  <si>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</si>
  <si>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</si>
  <si>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</si>
  <si>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</si>
  <si>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</si>
  <si>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</si>
  <si>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</si>
  <si>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</si>
  <si>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</si>
  <si>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</si>
  <si>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</si>
  <si>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</si>
  <si>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</si>
  <si>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</si>
  <si>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</si>
  <si>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</si>
  <si>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</si>
  <si>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</si>
  <si>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</si>
  <si>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</si>
  <si>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</si>
  <si>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</si>
  <si>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</si>
  <si>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</si>
  <si>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</si>
  <si>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</si>
  <si>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</si>
  <si>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</si>
  <si>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</si>
  <si>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</si>
  <si>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</si>
  <si>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</si>
  <si>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</si>
  <si>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</si>
  <si>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</si>
  <si>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</si>
  <si>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</si>
  <si>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</si>
  <si>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</si>
  <si>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</si>
  <si>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</si>
  <si>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</si>
  <si>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</si>
  <si>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</si>
  <si>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</si>
  <si>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</si>
  <si>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</si>
  <si>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</si>
  <si>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</si>
  <si>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</si>
  <si>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</si>
  <si>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</si>
  <si>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</si>
  <si>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</si>
  <si>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</si>
  <si>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</si>
  <si>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</si>
  <si>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</si>
  <si>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</si>
  <si>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</si>
  <si>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</si>
  <si>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</si>
  <si>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</si>
  <si>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</si>
  <si>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</si>
  <si>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</si>
  <si>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</si>
  <si>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</si>
  <si>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</si>
  <si>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</si>
  <si>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</si>
  <si>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</si>
  <si>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</si>
  <si>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</si>
  <si>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</si>
  <si>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</si>
  <si>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</si>
  <si>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</si>
  <si>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</si>
  <si>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</si>
  <si>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</si>
  <si>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</si>
  <si>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</si>
  <si>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</si>
  <si>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</si>
  <si>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</si>
  <si>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</si>
  <si>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</si>
  <si>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</si>
  <si>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</si>
  <si>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</si>
  <si>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IN</t>
  </si>
  <si>
    <t>Div by 0</t>
  </si>
  <si>
    <t>81.94</t>
  </si>
  <si>
    <t>-100</t>
  </si>
  <si>
    <t>38.71</t>
  </si>
  <si>
    <t>287.6</t>
  </si>
  <si>
    <t>2.645</t>
  </si>
  <si>
    <t>-8.14</t>
  </si>
  <si>
    <t>5.840</t>
  </si>
  <si>
    <t>-36.6</t>
  </si>
  <si>
    <t>2.842</t>
  </si>
  <si>
    <t>1.699</t>
  </si>
  <si>
    <t>36.83</t>
  </si>
  <si>
    <t>1.235</t>
  </si>
  <si>
    <t>2.716</t>
  </si>
  <si>
    <t>2.489</t>
  </si>
  <si>
    <t>35.53</t>
  </si>
  <si>
    <t>-2.91</t>
  </si>
  <si>
    <t>52.25</t>
  </si>
  <si>
    <t>232.9</t>
  </si>
  <si>
    <t>-75.0</t>
  </si>
  <si>
    <t>-.442</t>
  </si>
  <si>
    <t>-.960</t>
  </si>
  <si>
    <t>2.146</t>
  </si>
  <si>
    <t>28.24</t>
  </si>
  <si>
    <t>3.523</t>
  </si>
  <si>
    <t>3.944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</si>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</sst>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145966</v>
      </c>
      <c r="D6" s="87" t="str">
        <f>IF($B6="N/A","N/A",IF(C6&gt;15,"No",IF(C6&lt;-15,"No","Yes")))</f>
        <v>N/A</v>
      </c>
      <c r="E6" s="83">
        <v>139955</v>
      </c>
      <c r="F6" s="87" t="str">
        <f>IF($B6="N/A","N/A",IF(E6&gt;15,"No",IF(E6&lt;-15,"No","Yes")))</f>
        <v>N/A</v>
      </c>
      <c r="G6" s="83">
        <v>137406</v>
      </c>
      <c r="H6" s="87" t="str">
        <f>IF($B6="N/A","N/A",IF(G6&gt;15,"No",IF(G6&lt;-15,"No","Yes")))</f>
        <v>N/A</v>
      </c>
      <c r="I6" s="90">
        <v>-4.12</v>
      </c>
      <c r="J6" s="90">
        <v>-1.82</v>
      </c>
      <c r="K6" s="87" t="str">
        <f>IF(J6="Div by 0", "N/A", IF(J6="N/A","N/A", IF(J6&gt;15, "No", IF(J6&lt;-15, "No", "Yes"))))</f>
        <v>Yes</v>
      </c>
    </row>
    <row r="7" spans="1:11">
      <c r="A7" s="201" t="s">
        <v>695</v>
      </c>
      <c r="B7" s="82" t="s">
        <v>50</v>
      </c>
      <c r="C7" s="87">
        <v>50.963923104999999</v>
      </c>
      <c r="D7" s="87" t="str">
        <f>IF($B7="N/A","N/A",IF(C7&gt;15,"No",IF(C7&lt;-15,"No","Yes")))</f>
        <v>N/A</v>
      </c>
      <c r="E7" s="87">
        <v>51.411525132999998</v>
      </c>
      <c r="F7" s="87" t="str">
        <f>IF($B7="N/A","N/A",IF(E7&gt;15,"No",IF(E7&lt;-15,"No","Yes")))</f>
        <v>N/A</v>
      </c>
      <c r="G7" s="87">
        <v>49.972344730000003</v>
      </c>
      <c r="H7" s="87" t="str">
        <f>IF($B7="N/A","N/A",IF(G7&gt;15,"No",IF(G7&lt;-15,"No","Yes")))</f>
        <v>N/A</v>
      </c>
      <c r="I7" s="90">
        <v>0.87829999999999997</v>
      </c>
      <c r="J7" s="90">
        <v>-2.8</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71576</v>
      </c>
      <c r="D9" s="87" t="str">
        <f>IF($B9="N/A","N/A",IF(C9&gt;15,"No",IF(C9&lt;-15,"No","Yes")))</f>
        <v>N/A</v>
      </c>
      <c r="E9" s="83">
        <v>68002</v>
      </c>
      <c r="F9" s="87" t="str">
        <f>IF($B9="N/A","N/A",IF(E9&gt;15,"No",IF(E9&lt;-15,"No","Yes")))</f>
        <v>N/A</v>
      </c>
      <c r="G9" s="83">
        <v>68741</v>
      </c>
      <c r="H9" s="87" t="str">
        <f>IF($B9="N/A","N/A",IF(G9&gt;15,"No",IF(G9&lt;-15,"No","Yes")))</f>
        <v>N/A</v>
      </c>
      <c r="I9" s="90">
        <v>-4.99</v>
      </c>
      <c r="J9" s="90">
        <v>1.087</v>
      </c>
      <c r="K9" s="87" t="str">
        <f t="shared" ref="K9:K18" si="0">IF(J9="Div by 0", "N/A", IF(J9="N/A","N/A", IF(J9&gt;15, "No", IF(J9&lt;-15, "No", "Yes"))))</f>
        <v>Yes</v>
      </c>
    </row>
    <row r="10" spans="1:11">
      <c r="A10" s="201" t="s">
        <v>697</v>
      </c>
      <c r="B10" s="82" t="s">
        <v>52</v>
      </c>
      <c r="C10" s="87">
        <v>14.328825305000001</v>
      </c>
      <c r="D10" s="87" t="str">
        <f>IF($B10="N/A","N/A",IF(C10&gt;20,"No",IF(C10&lt;5,"No","Yes")))</f>
        <v>Yes</v>
      </c>
      <c r="E10" s="87">
        <v>14.068703862</v>
      </c>
      <c r="F10" s="87" t="str">
        <f>IF($B10="N/A","N/A",IF(E10&gt;20,"No",IF(E10&lt;5,"No","Yes")))</f>
        <v>Yes</v>
      </c>
      <c r="G10" s="87">
        <v>14.409159017</v>
      </c>
      <c r="H10" s="87" t="str">
        <f>IF($B10="N/A","N/A",IF(G10&gt;20,"No",IF(G10&lt;5,"No","Yes")))</f>
        <v>Yes</v>
      </c>
      <c r="I10" s="90">
        <v>-1.82</v>
      </c>
      <c r="J10" s="90">
        <v>2.42</v>
      </c>
      <c r="K10" s="87" t="str">
        <f t="shared" si="0"/>
        <v>Yes</v>
      </c>
    </row>
    <row r="11" spans="1:11">
      <c r="A11" s="201" t="s">
        <v>698</v>
      </c>
      <c r="B11" s="82" t="s">
        <v>50</v>
      </c>
      <c r="C11" s="87">
        <v>1.2099027606999999</v>
      </c>
      <c r="D11" s="87" t="str">
        <f>IF($B11="N/A","N/A",IF(C11&gt;15,"No",IF(C11&lt;-15,"No","Yes")))</f>
        <v>N/A</v>
      </c>
      <c r="E11" s="87">
        <v>3.7057733596000002</v>
      </c>
      <c r="F11" s="87" t="str">
        <f>IF($B11="N/A","N/A",IF(E11&gt;15,"No",IF(E11&lt;-15,"No","Yes")))</f>
        <v>N/A</v>
      </c>
      <c r="G11" s="87">
        <v>3.0491264310999999</v>
      </c>
      <c r="H11" s="87" t="str">
        <f>IF($B11="N/A","N/A",IF(G11&gt;15,"No",IF(G11&lt;-15,"No","Yes")))</f>
        <v>N/A</v>
      </c>
      <c r="I11" s="90">
        <v>206.3</v>
      </c>
      <c r="J11" s="90">
        <v>-17.7</v>
      </c>
      <c r="K11" s="87" t="str">
        <f t="shared" si="0"/>
        <v>No</v>
      </c>
    </row>
    <row r="12" spans="1:11">
      <c r="A12" s="201" t="s">
        <v>699</v>
      </c>
      <c r="B12" s="82" t="s">
        <v>175</v>
      </c>
      <c r="C12" s="87">
        <v>87.066974595999994</v>
      </c>
      <c r="D12" s="87" t="str">
        <f>IF($B12="N/A","N/A",IF(C12&gt;1,"Yes","No"))</f>
        <v>Yes</v>
      </c>
      <c r="E12" s="87">
        <v>75.277777778000001</v>
      </c>
      <c r="F12" s="87" t="str">
        <f>IF($B12="N/A","N/A",IF(E12&gt;1,"Yes","No"))</f>
        <v>Yes</v>
      </c>
      <c r="G12" s="87">
        <v>75.095419847000002</v>
      </c>
      <c r="H12" s="87" t="str">
        <f>IF($B12="N/A","N/A",IF(G12&gt;1,"Yes","No"))</f>
        <v>Yes</v>
      </c>
      <c r="I12" s="90">
        <v>-13.5</v>
      </c>
      <c r="J12" s="90">
        <v>-0.24199999999999999</v>
      </c>
      <c r="K12" s="87" t="str">
        <f t="shared" si="0"/>
        <v>Yes</v>
      </c>
    </row>
    <row r="13" spans="1:11">
      <c r="A13" s="201" t="s">
        <v>700</v>
      </c>
      <c r="B13" s="82" t="s">
        <v>50</v>
      </c>
      <c r="C13" s="211">
        <v>8630.9191685999995</v>
      </c>
      <c r="D13" s="87" t="str">
        <f>IF($B13="N/A","N/A",IF(C13&gt;15,"No",IF(C13&lt;-15,"No","Yes")))</f>
        <v>N/A</v>
      </c>
      <c r="E13" s="211">
        <v>6613.5047618999997</v>
      </c>
      <c r="F13" s="87" t="str">
        <f>IF($B13="N/A","N/A",IF(E13&gt;15,"No",IF(E13&lt;-15,"No","Yes")))</f>
        <v>N/A</v>
      </c>
      <c r="G13" s="211">
        <v>9456.0157443000007</v>
      </c>
      <c r="H13" s="87" t="str">
        <f>IF($B13="N/A","N/A",IF(G13&gt;15,"No",IF(G13&lt;-15,"No","Yes")))</f>
        <v>N/A</v>
      </c>
      <c r="I13" s="90">
        <v>-23.4</v>
      </c>
      <c r="J13" s="90">
        <v>42.98</v>
      </c>
      <c r="K13" s="87" t="str">
        <f t="shared" si="0"/>
        <v>No</v>
      </c>
    </row>
    <row r="14" spans="1:11" ht="12.75" customHeight="1">
      <c r="A14" s="169" t="s">
        <v>846</v>
      </c>
      <c r="B14" s="82" t="s">
        <v>50</v>
      </c>
      <c r="C14" s="83">
        <v>72</v>
      </c>
      <c r="D14" s="82" t="s">
        <v>50</v>
      </c>
      <c r="E14" s="83">
        <v>131</v>
      </c>
      <c r="F14" s="82" t="s">
        <v>50</v>
      </c>
      <c r="G14" s="83">
        <v>101</v>
      </c>
      <c r="H14" s="87" t="str">
        <f>IF($B14="N/A","N/A",IF(G14&gt;15,"No",IF(G14&lt;-15,"No","Yes")))</f>
        <v>N/A</v>
      </c>
      <c r="I14" s="82" t="s">
        <v>1091</v>
      </c>
      <c r="J14" s="90">
        <v>-22.9</v>
      </c>
      <c r="K14" s="87" t="str">
        <f t="shared" si="0"/>
        <v>No</v>
      </c>
    </row>
    <row r="15" spans="1:11" ht="25.5">
      <c r="A15" s="169" t="s">
        <v>847</v>
      </c>
      <c r="B15" s="82" t="s">
        <v>50</v>
      </c>
      <c r="C15" s="202">
        <v>1798.7777778</v>
      </c>
      <c r="D15" s="87" t="str">
        <f>IF($B15="N/A","N/A",IF(C15&gt;60,"No",IF(C15&lt;15,"No","Yes")))</f>
        <v>N/A</v>
      </c>
      <c r="E15" s="202">
        <v>6018.3740458000002</v>
      </c>
      <c r="F15" s="87" t="str">
        <f>IF($B15="N/A","N/A",IF(E15&gt;60,"No",IF(E15&lt;15,"No","Yes")))</f>
        <v>N/A</v>
      </c>
      <c r="G15" s="202">
        <v>3438.2475248000001</v>
      </c>
      <c r="H15" s="87" t="str">
        <f>IF($B15="N/A","N/A",IF(G15&gt;60,"No",IF(G15&lt;15,"No","Yes")))</f>
        <v>N/A</v>
      </c>
      <c r="I15" s="90">
        <v>234.6</v>
      </c>
      <c r="J15" s="90">
        <v>-42.9</v>
      </c>
      <c r="K15" s="87" t="str">
        <f t="shared" si="0"/>
        <v>No</v>
      </c>
    </row>
    <row r="16" spans="1:11">
      <c r="A16" s="169" t="s">
        <v>165</v>
      </c>
      <c r="B16" s="82" t="s">
        <v>127</v>
      </c>
      <c r="C16" s="83">
        <v>11</v>
      </c>
      <c r="D16" s="87" t="str">
        <f>IF($B16="N/A","N/A",IF(C16="N/A","N/A",IF(C16=0,"Yes","No")))</f>
        <v>No</v>
      </c>
      <c r="E16" s="83">
        <v>0</v>
      </c>
      <c r="F16" s="87" t="str">
        <f>IF($B16="N/A","N/A",IF(E16="N/A","N/A",IF(E16=0,"Yes","No")))</f>
        <v>Yes</v>
      </c>
      <c r="G16" s="83">
        <v>0</v>
      </c>
      <c r="H16" s="87" t="str">
        <f>IF($B16="N/A","N/A",IF(G16=0,"Yes","No"))</f>
        <v>Yes</v>
      </c>
      <c r="I16" s="82" t="s">
        <v>1092</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61320</v>
      </c>
      <c r="D20" s="87" t="str">
        <f>IF($B20="N/A","N/A",IF(C20&gt;15,"No",IF(C20&lt;-15,"No","Yes")))</f>
        <v>N/A</v>
      </c>
      <c r="E20" s="83">
        <v>58435</v>
      </c>
      <c r="F20" s="87" t="str">
        <f>IF($B20="N/A","N/A",IF(E20&gt;15,"No",IF(E20&lt;-15,"No","Yes")))</f>
        <v>N/A</v>
      </c>
      <c r="G20" s="83">
        <v>58836</v>
      </c>
      <c r="H20" s="87" t="str">
        <f>IF($B20="N/A","N/A",IF(G20&gt;15,"No",IF(G20&lt;-15,"No","Yes")))</f>
        <v>N/A</v>
      </c>
      <c r="I20" s="90">
        <v>-4.7</v>
      </c>
      <c r="J20" s="90">
        <v>0.68620000000000003</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5300.0566861999996</v>
      </c>
      <c r="D23" s="87" t="str">
        <f>IF($B23="N/A","N/A",IF(C23&gt;7000,"No",IF(C23&lt;2000,"No","Yes")))</f>
        <v>Yes</v>
      </c>
      <c r="E23" s="211">
        <v>5898.8037991000001</v>
      </c>
      <c r="F23" s="87" t="str">
        <f>IF($B23="N/A","N/A",IF(E23&gt;7000,"No",IF(E23&lt;2000,"No","Yes")))</f>
        <v>Yes</v>
      </c>
      <c r="G23" s="211">
        <v>6236.1578115000002</v>
      </c>
      <c r="H23" s="87" t="str">
        <f>IF($B23="N/A","N/A",IF(G23&gt;7000,"No",IF(G23&lt;2000,"No","Yes")))</f>
        <v>Yes</v>
      </c>
      <c r="I23" s="90">
        <v>11.3</v>
      </c>
      <c r="J23" s="90">
        <v>5.7190000000000003</v>
      </c>
      <c r="K23" s="87" t="str">
        <f t="shared" si="3"/>
        <v>Yes</v>
      </c>
    </row>
    <row r="24" spans="1:11">
      <c r="A24" s="200" t="s">
        <v>186</v>
      </c>
      <c r="B24" s="82" t="s">
        <v>50</v>
      </c>
      <c r="C24" s="211">
        <v>995.68239913000002</v>
      </c>
      <c r="D24" s="87" t="str">
        <f>IF($B24="N/A","N/A",IF(C24&gt;15,"No",IF(C24&lt;-15,"No","Yes")))</f>
        <v>N/A</v>
      </c>
      <c r="E24" s="211">
        <v>1055.2196325</v>
      </c>
      <c r="F24" s="87" t="str">
        <f>IF($B24="N/A","N/A",IF(E24&gt;15,"No",IF(E24&lt;-15,"No","Yes")))</f>
        <v>N/A</v>
      </c>
      <c r="G24" s="211">
        <v>1077.1600633</v>
      </c>
      <c r="H24" s="87" t="str">
        <f>IF($B24="N/A","N/A",IF(G24&gt;15,"No",IF(G24&lt;-15,"No","Yes")))</f>
        <v>N/A</v>
      </c>
      <c r="I24" s="90">
        <v>5.98</v>
      </c>
      <c r="J24" s="90">
        <v>2.0790000000000002</v>
      </c>
      <c r="K24" s="87" t="str">
        <f t="shared" si="3"/>
        <v>Yes</v>
      </c>
    </row>
    <row r="25" spans="1:11">
      <c r="A25" s="200" t="s">
        <v>48</v>
      </c>
      <c r="B25" s="82" t="s">
        <v>15</v>
      </c>
      <c r="C25" s="87">
        <v>1.0616438356</v>
      </c>
      <c r="D25" s="87" t="str">
        <f>IF($B25="N/A","N/A",IF(C25&gt;10,"No",IF(C25&lt;=0,"No","Yes")))</f>
        <v>Yes</v>
      </c>
      <c r="E25" s="87">
        <v>1.0712757765000001</v>
      </c>
      <c r="F25" s="87" t="str">
        <f>IF($B25="N/A","N/A",IF(E25&gt;10,"No",IF(E25&lt;=0,"No","Yes")))</f>
        <v>Yes</v>
      </c>
      <c r="G25" s="87">
        <v>1.1149636276999999</v>
      </c>
      <c r="H25" s="87" t="str">
        <f>IF($B25="N/A","N/A",IF(G25&gt;10,"No",IF(G25&lt;=0,"No","Yes")))</f>
        <v>Yes</v>
      </c>
      <c r="I25" s="90">
        <v>0.9073</v>
      </c>
      <c r="J25" s="90">
        <v>4.0780000000000003</v>
      </c>
      <c r="K25" s="87" t="str">
        <f t="shared" si="3"/>
        <v>Yes</v>
      </c>
    </row>
    <row r="26" spans="1:11">
      <c r="A26" s="200" t="s">
        <v>187</v>
      </c>
      <c r="B26" s="82" t="s">
        <v>50</v>
      </c>
      <c r="C26" s="211">
        <v>3026.5913977999999</v>
      </c>
      <c r="D26" s="87" t="str">
        <f>IF($B26="N/A","N/A",IF(C26&gt;15,"No",IF(C26&lt;-15,"No","Yes")))</f>
        <v>N/A</v>
      </c>
      <c r="E26" s="211">
        <v>3635.5495208000002</v>
      </c>
      <c r="F26" s="87" t="str">
        <f>IF($B26="N/A","N/A",IF(E26&gt;15,"No",IF(E26&lt;-15,"No","Yes")))</f>
        <v>N/A</v>
      </c>
      <c r="G26" s="211">
        <v>4475.4115854000001</v>
      </c>
      <c r="H26" s="87" t="str">
        <f>IF($B26="N/A","N/A",IF(G26&gt;15,"No",IF(G26&lt;-15,"No","Yes")))</f>
        <v>N/A</v>
      </c>
      <c r="I26" s="90">
        <v>20.12</v>
      </c>
      <c r="J26" s="90">
        <v>23.1</v>
      </c>
      <c r="K26" s="87" t="str">
        <f t="shared" si="3"/>
        <v>No</v>
      </c>
    </row>
    <row r="27" spans="1:11">
      <c r="A27" s="200" t="s">
        <v>125</v>
      </c>
      <c r="B27" s="82" t="s">
        <v>53</v>
      </c>
      <c r="C27" s="90">
        <v>99.880952381</v>
      </c>
      <c r="D27" s="87" t="str">
        <f>IF($B27="N/A","N/A",IF(C27&gt;100,"No",IF(C27&lt;95,"No","Yes")))</f>
        <v>Yes</v>
      </c>
      <c r="E27" s="90">
        <v>99.864807051</v>
      </c>
      <c r="F27" s="87" t="str">
        <f>IF($B27="N/A","N/A",IF(E27&gt;100,"No",IF(E27&lt;95,"No","Yes")))</f>
        <v>Yes</v>
      </c>
      <c r="G27" s="90">
        <v>99.967706845999999</v>
      </c>
      <c r="H27" s="87" t="str">
        <f>IF($B27="N/A","N/A",IF(G27&gt;100,"No",IF(G27&lt;95,"No","Yes")))</f>
        <v>Yes</v>
      </c>
      <c r="I27" s="90">
        <v>-1.6E-2</v>
      </c>
      <c r="J27" s="90">
        <v>0.10299999999999999</v>
      </c>
      <c r="K27" s="87" t="str">
        <f t="shared" si="3"/>
        <v>Yes</v>
      </c>
    </row>
    <row r="28" spans="1:11">
      <c r="A28" s="200" t="s">
        <v>188</v>
      </c>
      <c r="B28" s="82" t="s">
        <v>128</v>
      </c>
      <c r="C28" s="90">
        <v>1.18763368</v>
      </c>
      <c r="D28" s="87" t="str">
        <f>IF($B28="N/A","N/A",IF(C28&gt;1,"Yes","No"))</f>
        <v>Yes</v>
      </c>
      <c r="E28" s="90">
        <v>1.2120433203000001</v>
      </c>
      <c r="F28" s="87" t="str">
        <f>IF($B28="N/A","N/A",IF(E28&gt;1,"Yes","No"))</f>
        <v>Yes</v>
      </c>
      <c r="G28" s="90">
        <v>1.2283693490000001</v>
      </c>
      <c r="H28" s="87" t="str">
        <f>IF($B28="N/A","N/A",IF(G28&gt;1,"Yes","No"))</f>
        <v>Yes</v>
      </c>
      <c r="I28" s="90">
        <v>2.0550000000000002</v>
      </c>
      <c r="J28" s="90">
        <v>1.347</v>
      </c>
      <c r="K28" s="87" t="str">
        <f t="shared" si="3"/>
        <v>Yes</v>
      </c>
    </row>
    <row r="29" spans="1:11">
      <c r="A29" s="200" t="s">
        <v>126</v>
      </c>
      <c r="B29" s="82" t="s">
        <v>53</v>
      </c>
      <c r="C29" s="90">
        <v>89.468362687999999</v>
      </c>
      <c r="D29" s="87" t="str">
        <f>IF($B29="N/A","N/A",IF(C29&gt;100,"No",IF(C29&lt;95,"No","Yes")))</f>
        <v>No</v>
      </c>
      <c r="E29" s="90">
        <v>90.409857106000004</v>
      </c>
      <c r="F29" s="87" t="str">
        <f>IF($B29="N/A","N/A",IF(E29&gt;100,"No",IF(E29&lt;95,"No","Yes")))</f>
        <v>No</v>
      </c>
      <c r="G29" s="90">
        <v>90.366442313999997</v>
      </c>
      <c r="H29" s="87" t="str">
        <f>IF($B29="N/A","N/A",IF(G29&gt;100,"No",IF(G29&lt;95,"No","Yes")))</f>
        <v>No</v>
      </c>
      <c r="I29" s="90">
        <v>1.052</v>
      </c>
      <c r="J29" s="90">
        <v>-4.8000000000000001E-2</v>
      </c>
      <c r="K29" s="87" t="str">
        <f t="shared" si="3"/>
        <v>Yes</v>
      </c>
    </row>
    <row r="30" spans="1:11">
      <c r="A30" s="200" t="s">
        <v>189</v>
      </c>
      <c r="B30" s="82" t="s">
        <v>129</v>
      </c>
      <c r="C30" s="90">
        <v>10.915405928</v>
      </c>
      <c r="D30" s="87" t="str">
        <f>IF($B30="N/A","N/A",IF(C30&gt;3,"Yes","No"))</f>
        <v>Yes</v>
      </c>
      <c r="E30" s="90">
        <v>11.602506104</v>
      </c>
      <c r="F30" s="87" t="str">
        <f>IF($B30="N/A","N/A",IF(E30&gt;3,"Yes","No"))</f>
        <v>Yes</v>
      </c>
      <c r="G30" s="90">
        <v>11.747047095999999</v>
      </c>
      <c r="H30" s="87" t="str">
        <f>IF($B30="N/A","N/A",IF(G30&gt;3,"Yes","No"))</f>
        <v>Yes</v>
      </c>
      <c r="I30" s="90">
        <v>6.2949999999999999</v>
      </c>
      <c r="J30" s="90">
        <v>1.246</v>
      </c>
      <c r="K30" s="87" t="str">
        <f t="shared" si="3"/>
        <v>Yes</v>
      </c>
    </row>
    <row r="31" spans="1:11">
      <c r="A31" s="200" t="s">
        <v>843</v>
      </c>
      <c r="B31" s="82" t="s">
        <v>16</v>
      </c>
      <c r="C31" s="90">
        <v>5.4047949114999998</v>
      </c>
      <c r="D31" s="87" t="str">
        <f>IF($B31="N/A","N/A",IF(C31&gt;=8,"No",IF(C31&lt;2,"No","Yes")))</f>
        <v>Yes</v>
      </c>
      <c r="E31" s="90">
        <v>5.6604855831999998</v>
      </c>
      <c r="F31" s="87" t="str">
        <f>IF($B31="N/A","N/A",IF(E31&gt;=8,"No",IF(E31&lt;2,"No","Yes")))</f>
        <v>Yes</v>
      </c>
      <c r="G31" s="90">
        <v>5.8715519880000002</v>
      </c>
      <c r="H31" s="87" t="str">
        <f>IF($B31="N/A","N/A",IF(G31&gt;=8,"No",IF(G31&lt;2,"No","Yes")))</f>
        <v>Yes</v>
      </c>
      <c r="I31" s="90">
        <v>4.7309999999999999</v>
      </c>
      <c r="J31" s="90">
        <v>3.7290000000000001</v>
      </c>
      <c r="K31" s="87" t="str">
        <f t="shared" si="3"/>
        <v>Yes</v>
      </c>
    </row>
    <row r="32" spans="1:11">
      <c r="A32" s="200" t="s">
        <v>190</v>
      </c>
      <c r="B32" s="82" t="s">
        <v>16</v>
      </c>
      <c r="C32" s="90">
        <v>5.3274333392999997</v>
      </c>
      <c r="D32" s="87" t="str">
        <f>IF($B32="N/A","N/A",IF(C32&gt;=8,"No",IF(C32&lt;2,"No","Yes")))</f>
        <v>Yes</v>
      </c>
      <c r="E32" s="90">
        <v>5.5966241109999997</v>
      </c>
      <c r="F32" s="87" t="str">
        <f>IF($B32="N/A","N/A",IF(E32&gt;=8,"No",IF(E32&lt;2,"No","Yes")))</f>
        <v>Yes</v>
      </c>
      <c r="G32" s="90">
        <v>5.7911615174</v>
      </c>
      <c r="H32" s="87" t="str">
        <f>IF($B32="N/A","N/A",IF(G32&gt;=8,"No",IF(G32&lt;2,"No","Yes")))</f>
        <v>Yes</v>
      </c>
      <c r="I32" s="90">
        <v>5.0529999999999999</v>
      </c>
      <c r="J32" s="90">
        <v>3.476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99.662426613999997</v>
      </c>
      <c r="D34" s="87" t="str">
        <f>IF($B34="N/A","N/A",IF(C34&gt;100,"No",IF(C34&lt;95,"No","Yes")))</f>
        <v>Yes</v>
      </c>
      <c r="E34" s="90">
        <v>98.873962521999999</v>
      </c>
      <c r="F34" s="87" t="str">
        <f>IF($B34="N/A","N/A",IF(E34&gt;100,"No",IF(E34&lt;95,"No","Yes")))</f>
        <v>Yes</v>
      </c>
      <c r="G34" s="90">
        <v>98.446529335999998</v>
      </c>
      <c r="H34" s="87" t="str">
        <f>IF($B34="N/A","N/A",IF(G34&gt;100,"No",IF(G34&lt;95,"No","Yes")))</f>
        <v>Yes</v>
      </c>
      <c r="I34" s="90">
        <v>-0.79100000000000004</v>
      </c>
      <c r="J34" s="90">
        <v>-0.432</v>
      </c>
      <c r="K34" s="87" t="str">
        <f t="shared" si="3"/>
        <v>Yes</v>
      </c>
    </row>
    <row r="35" spans="1:11">
      <c r="A35" s="200" t="s">
        <v>192</v>
      </c>
      <c r="B35" s="82" t="s">
        <v>53</v>
      </c>
      <c r="C35" s="90">
        <v>99.882583170000004</v>
      </c>
      <c r="D35" s="87" t="str">
        <f>IF($B35="N/A","N/A",IF(C35&gt;100,"No",IF(C35&lt;95,"No","Yes")))</f>
        <v>Yes</v>
      </c>
      <c r="E35" s="90">
        <v>99.869940959999994</v>
      </c>
      <c r="F35" s="87" t="str">
        <f>IF($B35="N/A","N/A",IF(E35&gt;100,"No",IF(E35&lt;95,"No","Yes")))</f>
        <v>Yes</v>
      </c>
      <c r="G35" s="90">
        <v>99.967706845999999</v>
      </c>
      <c r="H35" s="87" t="str">
        <f>IF($B35="N/A","N/A",IF(G35&gt;100,"No",IF(G35&lt;95,"No","Yes")))</f>
        <v>Yes</v>
      </c>
      <c r="I35" s="90">
        <v>-1.2999999999999999E-2</v>
      </c>
      <c r="J35" s="90">
        <v>9.7900000000000001E-2</v>
      </c>
      <c r="K35" s="87" t="str">
        <f t="shared" si="3"/>
        <v>Yes</v>
      </c>
    </row>
    <row r="36" spans="1:11">
      <c r="A36" s="200" t="s">
        <v>193</v>
      </c>
      <c r="B36" s="82" t="s">
        <v>54</v>
      </c>
      <c r="C36" s="90">
        <v>0.93607305939999996</v>
      </c>
      <c r="D36" s="87" t="str">
        <f>IF($B36="N/A","N/A",IF(C36&gt;5,"No",IF(C36&lt;=0,"No","Yes")))</f>
        <v>Yes</v>
      </c>
      <c r="E36" s="90">
        <v>0.9703088902</v>
      </c>
      <c r="F36" s="87" t="str">
        <f>IF($B36="N/A","N/A",IF(E36&gt;5,"No",IF(E36&lt;=0,"No","Yes")))</f>
        <v>Yes</v>
      </c>
      <c r="G36" s="90">
        <v>0.2923380243</v>
      </c>
      <c r="H36" s="87" t="str">
        <f>IF($B36="N/A","N/A",IF(G36&gt;5,"No",IF(G36&lt;=0,"No","Yes")))</f>
        <v>Yes</v>
      </c>
      <c r="I36" s="90">
        <v>3.657</v>
      </c>
      <c r="J36" s="90">
        <v>-69.900000000000006</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5.7726027396999999</v>
      </c>
      <c r="D38" s="87" t="str">
        <f>IF($B38="N/A","N/A",IF(C38&gt;=2,"Yes","No"))</f>
        <v>Yes</v>
      </c>
      <c r="E38" s="90">
        <v>6.1107555402999996</v>
      </c>
      <c r="F38" s="87" t="str">
        <f>IF($B38="N/A","N/A",IF(E38&gt;=2,"Yes","No"))</f>
        <v>Yes</v>
      </c>
      <c r="G38" s="90">
        <v>6.1745190020000003</v>
      </c>
      <c r="H38" s="87" t="str">
        <f>IF($B38="N/A","N/A",IF(G38&gt;=2,"Yes","No"))</f>
        <v>Yes</v>
      </c>
      <c r="I38" s="90">
        <v>5.8579999999999997</v>
      </c>
      <c r="J38" s="90">
        <v>1.0429999999999999</v>
      </c>
      <c r="K38" s="87" t="str">
        <f t="shared" si="3"/>
        <v>Yes</v>
      </c>
    </row>
    <row r="39" spans="1:11">
      <c r="A39" s="200" t="s">
        <v>196</v>
      </c>
      <c r="B39" s="82" t="s">
        <v>56</v>
      </c>
      <c r="C39" s="90">
        <v>5.0424005219000003</v>
      </c>
      <c r="D39" s="87" t="str">
        <f>IF($B39="N/A","N/A",IF(C39&gt;30,"No",IF(C39&lt;5,"No","Yes")))</f>
        <v>Yes</v>
      </c>
      <c r="E39" s="90">
        <v>5.1167964404999999</v>
      </c>
      <c r="F39" s="87" t="str">
        <f>IF($B39="N/A","N/A",IF(E39&gt;30,"No",IF(E39&lt;5,"No","Yes")))</f>
        <v>Yes</v>
      </c>
      <c r="G39" s="90">
        <v>5.3453667822000002</v>
      </c>
      <c r="H39" s="87" t="str">
        <f>IF($B39="N/A","N/A",IF(G39&gt;30,"No",IF(G39&lt;5,"No","Yes")))</f>
        <v>Yes</v>
      </c>
      <c r="I39" s="90">
        <v>1.4750000000000001</v>
      </c>
      <c r="J39" s="90">
        <v>4.4669999999999996</v>
      </c>
      <c r="K39" s="87" t="str">
        <f t="shared" si="3"/>
        <v>Yes</v>
      </c>
    </row>
    <row r="40" spans="1:11">
      <c r="A40" s="200" t="s">
        <v>197</v>
      </c>
      <c r="B40" s="82" t="s">
        <v>10</v>
      </c>
      <c r="C40" s="90">
        <v>21.329093280999999</v>
      </c>
      <c r="D40" s="87" t="str">
        <f>IF($B40="N/A","N/A",IF(C40&gt;75,"No",IF(C40&lt;15,"No","Yes")))</f>
        <v>Yes</v>
      </c>
      <c r="E40" s="90">
        <v>22.481389578000002</v>
      </c>
      <c r="F40" s="87" t="str">
        <f>IF($B40="N/A","N/A",IF(E40&gt;75,"No",IF(E40&lt;15,"No","Yes")))</f>
        <v>Yes</v>
      </c>
      <c r="G40" s="90">
        <v>21.689101910000002</v>
      </c>
      <c r="H40" s="87" t="str">
        <f>IF($B40="N/A","N/A",IF(G40&gt;75,"No",IF(G40&lt;15,"No","Yes")))</f>
        <v>Yes</v>
      </c>
      <c r="I40" s="90">
        <v>5.4020000000000001</v>
      </c>
      <c r="J40" s="90">
        <v>-3.52</v>
      </c>
      <c r="K40" s="87" t="str">
        <f t="shared" si="3"/>
        <v>Yes</v>
      </c>
    </row>
    <row r="41" spans="1:11">
      <c r="A41" s="200" t="s">
        <v>198</v>
      </c>
      <c r="B41" s="82" t="s">
        <v>11</v>
      </c>
      <c r="C41" s="90">
        <v>73.628506196999993</v>
      </c>
      <c r="D41" s="87" t="str">
        <f>IF($B41="N/A","N/A",IF(C41&gt;70,"No",IF(C41&lt;25,"No","Yes")))</f>
        <v>No</v>
      </c>
      <c r="E41" s="90">
        <v>72.401813981000004</v>
      </c>
      <c r="F41" s="87" t="str">
        <f>IF($B41="N/A","N/A",IF(E41&gt;70,"No",IF(E41&lt;25,"No","Yes")))</f>
        <v>No</v>
      </c>
      <c r="G41" s="90">
        <v>72.965531307000006</v>
      </c>
      <c r="H41" s="87" t="str">
        <f>IF($B41="N/A","N/A",IF(G41&gt;70,"No",IF(G41&lt;25,"No","Yes")))</f>
        <v>No</v>
      </c>
      <c r="I41" s="90">
        <v>-1.67</v>
      </c>
      <c r="J41" s="90">
        <v>0.77859999999999996</v>
      </c>
      <c r="K41" s="87" t="str">
        <f t="shared" si="3"/>
        <v>Yes</v>
      </c>
    </row>
    <row r="42" spans="1:11">
      <c r="A42" s="200" t="s">
        <v>199</v>
      </c>
      <c r="B42" s="82" t="s">
        <v>18</v>
      </c>
      <c r="C42" s="90">
        <v>56.325831702999999</v>
      </c>
      <c r="D42" s="87" t="str">
        <f>IF($B42="N/A","N/A",IF(C42&gt;70,"No",IF(C42&lt;35,"No","Yes")))</f>
        <v>Yes</v>
      </c>
      <c r="E42" s="90">
        <v>58.227089929000002</v>
      </c>
      <c r="F42" s="87" t="str">
        <f>IF($B42="N/A","N/A",IF(E42&gt;70,"No",IF(E42&lt;35,"No","Yes")))</f>
        <v>Yes</v>
      </c>
      <c r="G42" s="90">
        <v>57.760554761999998</v>
      </c>
      <c r="H42" s="87" t="str">
        <f>IF($B42="N/A","N/A",IF(G42&gt;70,"No",IF(G42&lt;35,"No","Yes")))</f>
        <v>Yes</v>
      </c>
      <c r="I42" s="90">
        <v>3.375</v>
      </c>
      <c r="J42" s="90">
        <v>-0.80100000000000005</v>
      </c>
      <c r="K42" s="87" t="str">
        <f t="shared" si="3"/>
        <v>Yes</v>
      </c>
    </row>
    <row r="43" spans="1:11">
      <c r="A43" s="200" t="s">
        <v>200</v>
      </c>
      <c r="B43" s="82" t="s">
        <v>128</v>
      </c>
      <c r="C43" s="90">
        <v>2.2184487102000001</v>
      </c>
      <c r="D43" s="87" t="str">
        <f>IF($B43="N/A","N/A",IF(C43&gt;1,"Yes","No"))</f>
        <v>Yes</v>
      </c>
      <c r="E43" s="90">
        <v>2.3121234386</v>
      </c>
      <c r="F43" s="87" t="str">
        <f>IF($B43="N/A","N/A",IF(E43&gt;1,"Yes","No"))</f>
        <v>Yes</v>
      </c>
      <c r="G43" s="90">
        <v>2.2653307438999999</v>
      </c>
      <c r="H43" s="87" t="str">
        <f>IF($B43="N/A","N/A",IF(G43&gt;1,"Yes","No"))</f>
        <v>Yes</v>
      </c>
      <c r="I43" s="90">
        <v>4.2229999999999999</v>
      </c>
      <c r="J43" s="90">
        <v>-2.02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99.976837778000004</v>
      </c>
      <c r="D45" s="87" t="str">
        <f>IF($B45="N/A","N/A",IF(C45&gt;15,"No",IF(C45&lt;-15,"No","Yes")))</f>
        <v>N/A</v>
      </c>
      <c r="E45" s="90">
        <v>99.923585599000006</v>
      </c>
      <c r="F45" s="87" t="str">
        <f>IF($B45="N/A","N/A",IF(E45&gt;15,"No",IF(E45&lt;-15,"No","Yes")))</f>
        <v>N/A</v>
      </c>
      <c r="G45" s="90">
        <v>99.988229755000006</v>
      </c>
      <c r="H45" s="87" t="str">
        <f>IF($B45="N/A","N/A",IF(G45&gt;15,"No",IF(G45&lt;-15,"No","Yes")))</f>
        <v>N/A</v>
      </c>
      <c r="I45" s="90">
        <v>-5.2999999999999999E-2</v>
      </c>
      <c r="J45" s="90">
        <v>6.4699999999999994E-2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99.703196347000002</v>
      </c>
      <c r="D48" s="87" t="str">
        <f>IF($B48="N/A","N/A",IF(C48&gt;=90,"Yes","No"))</f>
        <v>Yes</v>
      </c>
      <c r="E48" s="90">
        <v>99.681697612999997</v>
      </c>
      <c r="F48" s="87" t="str">
        <f>IF($B48="N/A","N/A",IF(E48&gt;=90,"Yes","No"))</f>
        <v>Yes</v>
      </c>
      <c r="G48" s="90">
        <v>99.915018016000005</v>
      </c>
      <c r="H48" s="87" t="str">
        <f>IF($B48="N/A","N/A",IF(G48&gt;=90,"Yes","No"))</f>
        <v>Yes</v>
      </c>
      <c r="I48" s="90">
        <v>-2.1999999999999999E-2</v>
      </c>
      <c r="J48" s="90">
        <v>0.2341</v>
      </c>
      <c r="K48" s="87" t="str">
        <f t="shared" si="3"/>
        <v>Yes</v>
      </c>
    </row>
    <row r="49" spans="1:11">
      <c r="A49" s="200" t="s">
        <v>87</v>
      </c>
      <c r="B49" s="82" t="s">
        <v>50</v>
      </c>
      <c r="C49" s="90">
        <v>13.600782778999999</v>
      </c>
      <c r="D49" s="87" t="str">
        <f>IF($B49="N/A","N/A",IF(C49&gt;15,"No",IF(C49&lt;-15,"No","Yes")))</f>
        <v>N/A</v>
      </c>
      <c r="E49" s="90">
        <v>14.997860871</v>
      </c>
      <c r="F49" s="87" t="str">
        <f>IF($B49="N/A","N/A",IF(E49&gt;15,"No",IF(E49&lt;-15,"No","Yes")))</f>
        <v>N/A</v>
      </c>
      <c r="G49" s="90">
        <v>14.827656536999999</v>
      </c>
      <c r="H49" s="87" t="str">
        <f>IF($B49="N/A","N/A",IF(G49&gt;15,"No",IF(G49&lt;-15,"No","Yes")))</f>
        <v>N/A</v>
      </c>
      <c r="I49" s="90">
        <v>10.27</v>
      </c>
      <c r="J49" s="90">
        <v>-1.1299999999999999</v>
      </c>
      <c r="K49" s="87" t="str">
        <f t="shared" si="3"/>
        <v>Yes</v>
      </c>
    </row>
    <row r="50" spans="1:11" ht="25.5">
      <c r="A50" s="200" t="s">
        <v>206</v>
      </c>
      <c r="B50" s="82" t="s">
        <v>50</v>
      </c>
      <c r="C50" s="90">
        <v>23.506196999</v>
      </c>
      <c r="D50" s="87" t="str">
        <f>IF($B50="N/A","N/A",IF(C50&gt;15,"No",IF(C50&lt;-15,"No","Yes")))</f>
        <v>N/A</v>
      </c>
      <c r="E50" s="90">
        <v>19.284675279999998</v>
      </c>
      <c r="F50" s="87" t="str">
        <f>IF($B50="N/A","N/A",IF(E50&gt;15,"No",IF(E50&lt;-15,"No","Yes")))</f>
        <v>N/A</v>
      </c>
      <c r="G50" s="90">
        <v>19.557753756</v>
      </c>
      <c r="H50" s="87" t="str">
        <f>IF($B50="N/A","N/A",IF(G50&gt;15,"No",IF(G50&lt;-15,"No","Yes")))</f>
        <v>N/A</v>
      </c>
      <c r="I50" s="90">
        <v>-18</v>
      </c>
      <c r="J50" s="90">
        <v>1.4159999999999999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82.857142856999999</v>
      </c>
      <c r="D52" s="87" t="str">
        <f>IF($B52="N/A","N/A",IF(C52&gt;90,"No",IF(C52&lt;75,"No","Yes")))</f>
        <v>Yes</v>
      </c>
      <c r="E52" s="90">
        <v>81.521348506999999</v>
      </c>
      <c r="F52" s="87" t="str">
        <f>IF($B52="N/A","N/A",IF(E52&gt;90,"No",IF(E52&lt;75,"No","Yes")))</f>
        <v>Yes</v>
      </c>
      <c r="G52" s="90">
        <v>81.531715276</v>
      </c>
      <c r="H52" s="87" t="str">
        <f>IF($B52="N/A","N/A",IF(G52&gt;90,"No",IF(G52&lt;75,"No","Yes")))</f>
        <v>Yes</v>
      </c>
      <c r="I52" s="90">
        <v>-1.61</v>
      </c>
      <c r="J52" s="90">
        <v>1.2699999999999999E-2</v>
      </c>
      <c r="K52" s="87" t="str">
        <f>IF(J52="Div by 0", "N/A", IF(J52="N/A","N/A", IF(J52&gt;15, "No", IF(J52&lt;-15, "No", "Yes"))))</f>
        <v>Yes</v>
      </c>
    </row>
    <row r="53" spans="1:11">
      <c r="A53" s="200" t="s">
        <v>702</v>
      </c>
      <c r="B53" s="82" t="s">
        <v>130</v>
      </c>
      <c r="C53" s="90">
        <v>14.942922374</v>
      </c>
      <c r="D53" s="87" t="str">
        <f>IF($B53="N/A","N/A",IF(C53&gt;10,"No",IF(C53&lt;1,"No","Yes")))</f>
        <v>No</v>
      </c>
      <c r="E53" s="90">
        <v>15.990416701999999</v>
      </c>
      <c r="F53" s="87" t="str">
        <f>IF($B53="N/A","N/A",IF(E53&gt;10,"No",IF(E53&lt;1,"No","Yes")))</f>
        <v>No</v>
      </c>
      <c r="G53" s="90">
        <v>15.646882861</v>
      </c>
      <c r="H53" s="87" t="str">
        <f>IF($B53="N/A","N/A",IF(G53&gt;10,"No",IF(G53&lt;1,"No","Yes")))</f>
        <v>No</v>
      </c>
      <c r="I53" s="90">
        <v>7.01</v>
      </c>
      <c r="J53" s="90">
        <v>-2.15</v>
      </c>
      <c r="K53" s="87" t="str">
        <f>IF(J53="Div by 0", "N/A", IF(J53="N/A","N/A", IF(J53&gt;15, "No", IF(J53&lt;-15, "No", "Yes"))))</f>
        <v>Yes</v>
      </c>
    </row>
    <row r="54" spans="1:11">
      <c r="A54" s="200" t="s">
        <v>703</v>
      </c>
      <c r="B54" s="82" t="s">
        <v>173</v>
      </c>
      <c r="C54" s="90">
        <v>6.3600782800000005E-2</v>
      </c>
      <c r="D54" s="87" t="str">
        <f>IF($B54="N/A","N/A",IF(C54&gt;2,"No",IF(C54&lt;=0,"No","Yes")))</f>
        <v>Yes</v>
      </c>
      <c r="E54" s="90">
        <v>9.2410370500000005E-2</v>
      </c>
      <c r="F54" s="87" t="str">
        <f>IF($B54="N/A","N/A",IF(E54&gt;2,"No",IF(E54&lt;=0,"No","Yes")))</f>
        <v>Yes</v>
      </c>
      <c r="G54" s="90">
        <v>0.29913658300000001</v>
      </c>
      <c r="H54" s="87" t="str">
        <f>IF($B54="N/A","N/A",IF(G54&gt;2,"No",IF(G54&lt;=0,"No","Yes")))</f>
        <v>Yes</v>
      </c>
      <c r="I54" s="90">
        <v>45.3</v>
      </c>
      <c r="J54" s="90">
        <v>223.7</v>
      </c>
      <c r="K54" s="87" t="str">
        <f>IF(J54="Div by 0", "N/A", IF(J54="N/A","N/A", IF(J54&gt;15, "No", IF(J54&lt;-15, "No", "Yes"))))</f>
        <v>No</v>
      </c>
    </row>
    <row r="55" spans="1:11">
      <c r="A55" s="200" t="s">
        <v>704</v>
      </c>
      <c r="B55" s="82" t="s">
        <v>174</v>
      </c>
      <c r="C55" s="90">
        <v>1.3421395956</v>
      </c>
      <c r="D55" s="87" t="str">
        <f>IF($B55="N/A","N/A",IF(C55&gt;3,"No",IF(C55&lt;=0,"No","Yes")))</f>
        <v>Yes</v>
      </c>
      <c r="E55" s="90">
        <v>1.2680756395999999</v>
      </c>
      <c r="F55" s="87" t="str">
        <f>IF($B55="N/A","N/A",IF(E55&gt;3,"No",IF(E55&lt;=0,"No","Yes")))</f>
        <v>Yes</v>
      </c>
      <c r="G55" s="90">
        <v>1.3835066966</v>
      </c>
      <c r="H55" s="87" t="str">
        <f>IF($B55="N/A","N/A",IF(G55&gt;3,"No",IF(G55&lt;=0,"No","Yes")))</f>
        <v>Yes</v>
      </c>
      <c r="I55" s="90">
        <v>-5.52</v>
      </c>
      <c r="J55" s="90">
        <v>9.1029999999999998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10256</v>
      </c>
      <c r="D57" s="87" t="str">
        <f>IF($B57="N/A","N/A",IF(C57&gt;15,"No",IF(C57&lt;-15,"No","Yes")))</f>
        <v>N/A</v>
      </c>
      <c r="E57" s="83">
        <v>9567</v>
      </c>
      <c r="F57" s="87" t="str">
        <f>IF($B57="N/A","N/A",IF(E57&gt;15,"No",IF(E57&lt;-15,"No","Yes")))</f>
        <v>N/A</v>
      </c>
      <c r="G57" s="83">
        <v>9905</v>
      </c>
      <c r="H57" s="87" t="str">
        <f>IF($B57="N/A","N/A",IF(G57&gt;15,"No",IF(G57&lt;-15,"No","Yes")))</f>
        <v>N/A</v>
      </c>
      <c r="I57" s="90">
        <v>-6.72</v>
      </c>
      <c r="J57" s="90">
        <v>3.5329999999999999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870.34087363000003</v>
      </c>
      <c r="D60" s="87" t="str">
        <f>IF($B60="N/A","N/A",IF(C60&gt;15,"No",IF(C60&lt;-15,"No","Yes")))</f>
        <v>N/A</v>
      </c>
      <c r="E60" s="211">
        <v>919.87383714999999</v>
      </c>
      <c r="F60" s="87" t="str">
        <f>IF($B60="N/A","N/A",IF(E60&gt;15,"No",IF(E60&lt;-15,"No","Yes")))</f>
        <v>N/A</v>
      </c>
      <c r="G60" s="211">
        <v>848.32317011999999</v>
      </c>
      <c r="H60" s="87" t="str">
        <f>IF($B60="N/A","N/A",IF(G60&gt;15,"No",IF(G60&lt;-15,"No","Yes")))</f>
        <v>N/A</v>
      </c>
      <c r="I60" s="90">
        <v>5.6909999999999998</v>
      </c>
      <c r="J60" s="90">
        <v>-7.78</v>
      </c>
      <c r="K60" s="87" t="str">
        <f t="shared" si="4"/>
        <v>Yes</v>
      </c>
    </row>
    <row r="61" spans="1:11">
      <c r="A61" s="200" t="s">
        <v>48</v>
      </c>
      <c r="B61" s="82" t="s">
        <v>50</v>
      </c>
      <c r="C61" s="90">
        <v>0</v>
      </c>
      <c r="D61" s="87" t="str">
        <f>IF($B61="N/A","N/A",IF(C61&gt;15,"No",IF(C61&lt;-15,"No","Yes")))</f>
        <v>N/A</v>
      </c>
      <c r="E61" s="90">
        <v>3.1357792400000001E-2</v>
      </c>
      <c r="F61" s="87" t="str">
        <f>IF($B61="N/A","N/A",IF(E61&gt;15,"No",IF(E61&lt;-15,"No","Yes")))</f>
        <v>N/A</v>
      </c>
      <c r="G61" s="90">
        <v>9.0863200399999997E-2</v>
      </c>
      <c r="H61" s="87" t="str">
        <f>IF($B61="N/A","N/A",IF(G61&gt;15,"No",IF(G61&lt;-15,"No","Yes")))</f>
        <v>N/A</v>
      </c>
      <c r="I61" s="90" t="s">
        <v>1090</v>
      </c>
      <c r="J61" s="90">
        <v>189.8</v>
      </c>
      <c r="K61" s="87" t="str">
        <f t="shared" si="4"/>
        <v>No</v>
      </c>
    </row>
    <row r="62" spans="1:11">
      <c r="A62" s="200" t="s">
        <v>187</v>
      </c>
      <c r="B62" s="82" t="s">
        <v>50</v>
      </c>
      <c r="C62" s="211" t="s">
        <v>1090</v>
      </c>
      <c r="D62" s="87" t="str">
        <f>IF($B62="N/A","N/A",IF(C62&gt;15,"No",IF(C62&lt;-15,"No","Yes")))</f>
        <v>N/A</v>
      </c>
      <c r="E62" s="211">
        <v>1450.3333333</v>
      </c>
      <c r="F62" s="87" t="str">
        <f>IF($B62="N/A","N/A",IF(E62&gt;15,"No",IF(E62&lt;-15,"No","Yes")))</f>
        <v>N/A</v>
      </c>
      <c r="G62" s="211">
        <v>1546.3333333</v>
      </c>
      <c r="H62" s="87" t="str">
        <f>IF($B62="N/A","N/A",IF(G62&gt;15,"No",IF(G62&lt;-15,"No","Yes")))</f>
        <v>N/A</v>
      </c>
      <c r="I62" s="90" t="s">
        <v>1090</v>
      </c>
      <c r="J62" s="90">
        <v>6.6189999999999998</v>
      </c>
      <c r="K62" s="87" t="str">
        <f t="shared" si="4"/>
        <v>Yes</v>
      </c>
    </row>
    <row r="63" spans="1:11">
      <c r="A63" s="200" t="s">
        <v>125</v>
      </c>
      <c r="B63" s="82" t="s">
        <v>53</v>
      </c>
      <c r="C63" s="90">
        <v>99.697737910000001</v>
      </c>
      <c r="D63" s="87" t="str">
        <f>IF($B63="N/A","N/A",IF(C63&gt;100,"No",IF(C63&lt;95,"No","Yes")))</f>
        <v>Yes</v>
      </c>
      <c r="E63" s="90">
        <v>99.749137661000006</v>
      </c>
      <c r="F63" s="87" t="str">
        <f>IF($B63="N/A","N/A",IF(E63&gt;100,"No",IF(E63&lt;95,"No","Yes")))</f>
        <v>Yes</v>
      </c>
      <c r="G63" s="90">
        <v>99.828369510000002</v>
      </c>
      <c r="H63" s="87" t="str">
        <f>IF($B63="N/A","N/A",IF(G63&gt;100,"No",IF(G63&lt;95,"No","Yes")))</f>
        <v>Yes</v>
      </c>
      <c r="I63" s="90">
        <v>5.16E-2</v>
      </c>
      <c r="J63" s="90">
        <v>7.9399999999999998E-2</v>
      </c>
      <c r="K63" s="87" t="str">
        <f t="shared" si="4"/>
        <v>Yes</v>
      </c>
    </row>
    <row r="64" spans="1:11">
      <c r="A64" s="200" t="s">
        <v>188</v>
      </c>
      <c r="B64" s="82" t="s">
        <v>128</v>
      </c>
      <c r="C64" s="90">
        <v>1.2644498778</v>
      </c>
      <c r="D64" s="87" t="str">
        <f>IF($B64="N/A","N/A",IF(C64&gt;1,"Yes","No"))</f>
        <v>Yes</v>
      </c>
      <c r="E64" s="90">
        <v>1.2937231479</v>
      </c>
      <c r="F64" s="87" t="str">
        <f>IF($B64="N/A","N/A",IF(E64&gt;1,"Yes","No"))</f>
        <v>Yes</v>
      </c>
      <c r="G64" s="90">
        <v>1.2712378640999999</v>
      </c>
      <c r="H64" s="87" t="str">
        <f>IF($B64="N/A","N/A",IF(G64&gt;1,"Yes","No"))</f>
        <v>Yes</v>
      </c>
      <c r="I64" s="90">
        <v>2.3149999999999999</v>
      </c>
      <c r="J64" s="90">
        <v>-1.74</v>
      </c>
      <c r="K64" s="87" t="str">
        <f t="shared" si="4"/>
        <v>Yes</v>
      </c>
    </row>
    <row r="65" spans="1:11">
      <c r="A65" s="200" t="s">
        <v>126</v>
      </c>
      <c r="B65" s="82" t="s">
        <v>53</v>
      </c>
      <c r="C65" s="90">
        <v>97.757410296000003</v>
      </c>
      <c r="D65" s="87" t="str">
        <f>IF($B65="N/A","N/A",IF(C65&gt;100,"No",IF(C65&lt;95,"No","Yes")))</f>
        <v>Yes</v>
      </c>
      <c r="E65" s="90">
        <v>98.202153234999997</v>
      </c>
      <c r="F65" s="87" t="str">
        <f>IF($B65="N/A","N/A",IF(E65&gt;100,"No",IF(E65&lt;95,"No","Yes")))</f>
        <v>Yes</v>
      </c>
      <c r="G65" s="90">
        <v>98.112064614000005</v>
      </c>
      <c r="H65" s="87" t="str">
        <f>IF($B65="N/A","N/A",IF(G65&gt;100,"No",IF(G65&lt;95,"No","Yes")))</f>
        <v>Yes</v>
      </c>
      <c r="I65" s="90">
        <v>0.45490000000000003</v>
      </c>
      <c r="J65" s="90">
        <v>-9.1999999999999998E-2</v>
      </c>
      <c r="K65" s="87" t="str">
        <f t="shared" si="4"/>
        <v>Yes</v>
      </c>
    </row>
    <row r="66" spans="1:11">
      <c r="A66" s="200" t="s">
        <v>189</v>
      </c>
      <c r="B66" s="82" t="s">
        <v>129</v>
      </c>
      <c r="C66" s="90">
        <v>13.584679832000001</v>
      </c>
      <c r="D66" s="87" t="str">
        <f>IF($B66="N/A","N/A",IF(C66&gt;3,"Yes","No"))</f>
        <v>Yes</v>
      </c>
      <c r="E66" s="90">
        <v>13.759765832999999</v>
      </c>
      <c r="F66" s="87" t="str">
        <f>IF($B66="N/A","N/A",IF(E66&gt;3,"Yes","No"))</f>
        <v>Yes</v>
      </c>
      <c r="G66" s="90">
        <v>13.655587569</v>
      </c>
      <c r="H66" s="87" t="str">
        <f>IF($B66="N/A","N/A",IF(G66&gt;3,"Yes","No"))</f>
        <v>Yes</v>
      </c>
      <c r="I66" s="90">
        <v>1.2889999999999999</v>
      </c>
      <c r="J66" s="90">
        <v>-0.75700000000000001</v>
      </c>
      <c r="K66" s="87" t="str">
        <f t="shared" si="4"/>
        <v>Yes</v>
      </c>
    </row>
    <row r="67" spans="1:11">
      <c r="A67" s="200" t="s">
        <v>843</v>
      </c>
      <c r="B67" s="82" t="s">
        <v>16</v>
      </c>
      <c r="C67" s="90">
        <v>6.7255705090999998</v>
      </c>
      <c r="D67" s="87" t="str">
        <f>IF($B67="N/A","N/A",IF(C67&gt;=8,"No",IF(C67&lt;2,"No","Yes")))</f>
        <v>Yes</v>
      </c>
      <c r="E67" s="90">
        <v>6.4972300616999998</v>
      </c>
      <c r="F67" s="87" t="str">
        <f>IF($B67="N/A","N/A",IF(E67&gt;=8,"No",IF(E67&lt;2,"No","Yes")))</f>
        <v>Yes</v>
      </c>
      <c r="G67" s="90">
        <v>5.9525252525000001</v>
      </c>
      <c r="H67" s="87" t="str">
        <f>IF($B67="N/A","N/A",IF(G67&gt;=8,"No",IF(G67&lt;2,"No","Yes")))</f>
        <v>Yes</v>
      </c>
      <c r="I67" s="90">
        <v>-3.4</v>
      </c>
      <c r="J67" s="90">
        <v>-8.3800000000000008</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99.979808177999999</v>
      </c>
      <c r="H68" s="87" t="str">
        <f>IF($B68="N/A","N/A",IF(G68&gt;100,"No",IF(G68&lt;98,"No","Yes")))</f>
        <v>Yes</v>
      </c>
      <c r="I68" s="90" t="s">
        <v>50</v>
      </c>
      <c r="J68" s="90" t="s">
        <v>50</v>
      </c>
      <c r="K68" s="87" t="str">
        <f t="shared" si="4"/>
        <v>N/A</v>
      </c>
    </row>
    <row r="69" spans="1:11">
      <c r="A69" s="200" t="s">
        <v>191</v>
      </c>
      <c r="B69" s="82" t="s">
        <v>53</v>
      </c>
      <c r="C69" s="90">
        <v>99.795241809999993</v>
      </c>
      <c r="D69" s="87" t="str">
        <f>IF($B69="N/A","N/A",IF(C69&gt;100,"No",IF(C69&lt;95,"No","Yes")))</f>
        <v>Yes</v>
      </c>
      <c r="E69" s="90">
        <v>99.728232465999994</v>
      </c>
      <c r="F69" s="87" t="str">
        <f>IF($B69="N/A","N/A",IF(E69&gt;100,"No",IF(E69&lt;95,"No","Yes")))</f>
        <v>Yes</v>
      </c>
      <c r="G69" s="90">
        <v>99.717314488</v>
      </c>
      <c r="H69" s="87" t="str">
        <f>IF($B69="N/A","N/A",IF(G69&gt;100,"No",IF(G69&lt;95,"No","Yes")))</f>
        <v>Yes</v>
      </c>
      <c r="I69" s="90">
        <v>-6.7000000000000004E-2</v>
      </c>
      <c r="J69" s="90">
        <v>-1.0999999999999999E-2</v>
      </c>
      <c r="K69" s="87" t="str">
        <f t="shared" si="4"/>
        <v>Yes</v>
      </c>
    </row>
    <row r="70" spans="1:11">
      <c r="A70" s="200" t="s">
        <v>192</v>
      </c>
      <c r="B70" s="82" t="s">
        <v>53</v>
      </c>
      <c r="C70" s="90">
        <v>99.980499219999999</v>
      </c>
      <c r="D70" s="87" t="str">
        <f>IF($B70="N/A","N/A",IF(C70&gt;100,"No",IF(C70&lt;95,"No","Yes")))</f>
        <v>Yes</v>
      </c>
      <c r="E70" s="90">
        <v>99.958189610000005</v>
      </c>
      <c r="F70" s="87" t="str">
        <f>IF($B70="N/A","N/A",IF(E70&gt;100,"No",IF(E70&lt;95,"No","Yes")))</f>
        <v>Yes</v>
      </c>
      <c r="G70" s="90">
        <v>99.989904089000007</v>
      </c>
      <c r="H70" s="87" t="str">
        <f>IF($B70="N/A","N/A",IF(G70&gt;100,"No",IF(G70&lt;95,"No","Yes")))</f>
        <v>Yes</v>
      </c>
      <c r="I70" s="90">
        <v>-2.1999999999999999E-2</v>
      </c>
      <c r="J70" s="90">
        <v>3.1699999999999999E-2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7.9348673947000004</v>
      </c>
      <c r="D72" s="87" t="str">
        <f>IF($B72="N/A","N/A",IF(C72&gt;=2,"Yes","No"))</f>
        <v>Yes</v>
      </c>
      <c r="E72" s="90">
        <v>8.0749451238999992</v>
      </c>
      <c r="F72" s="87" t="str">
        <f>IF($B72="N/A","N/A",IF(E72&gt;=2,"Yes","No"))</f>
        <v>Yes</v>
      </c>
      <c r="G72" s="90">
        <v>8.1879858657</v>
      </c>
      <c r="H72" s="87" t="str">
        <f>IF($B72="N/A","N/A",IF(G72&gt;=2,"Yes","No"))</f>
        <v>Yes</v>
      </c>
      <c r="I72" s="90">
        <v>1.7649999999999999</v>
      </c>
      <c r="J72" s="90">
        <v>1.4</v>
      </c>
      <c r="K72" s="87" t="str">
        <f t="shared" si="4"/>
        <v>Yes</v>
      </c>
    </row>
    <row r="73" spans="1:11">
      <c r="A73" s="200" t="s">
        <v>196</v>
      </c>
      <c r="B73" s="82" t="s">
        <v>56</v>
      </c>
      <c r="C73" s="90">
        <v>6.5327613104999998</v>
      </c>
      <c r="D73" s="87" t="str">
        <f>IF($B73="N/A","N/A",IF(C73&gt;30,"No",IF(C73&lt;5,"No","Yes")))</f>
        <v>Yes</v>
      </c>
      <c r="E73" s="90">
        <v>5.6862130238999997</v>
      </c>
      <c r="F73" s="87" t="str">
        <f>IF($B73="N/A","N/A",IF(E73&gt;30,"No",IF(E73&lt;5,"No","Yes")))</f>
        <v>Yes</v>
      </c>
      <c r="G73" s="90">
        <v>5.3710247349999998</v>
      </c>
      <c r="H73" s="87" t="str">
        <f>IF($B73="N/A","N/A",IF(G73&gt;30,"No",IF(G73&lt;5,"No","Yes")))</f>
        <v>Yes</v>
      </c>
      <c r="I73" s="90">
        <v>-13</v>
      </c>
      <c r="J73" s="90">
        <v>-5.54</v>
      </c>
      <c r="K73" s="87" t="str">
        <f t="shared" si="4"/>
        <v>Yes</v>
      </c>
    </row>
    <row r="74" spans="1:11">
      <c r="A74" s="200" t="s">
        <v>197</v>
      </c>
      <c r="B74" s="82" t="s">
        <v>10</v>
      </c>
      <c r="C74" s="90">
        <v>39.128315133000001</v>
      </c>
      <c r="D74" s="87" t="str">
        <f>IF($B74="N/A","N/A",IF(C74&gt;75,"No",IF(C74&lt;15,"No","Yes")))</f>
        <v>Yes</v>
      </c>
      <c r="E74" s="90">
        <v>39.803491168000001</v>
      </c>
      <c r="F74" s="87" t="str">
        <f>IF($B74="N/A","N/A",IF(E74&gt;75,"No",IF(E74&lt;15,"No","Yes")))</f>
        <v>Yes</v>
      </c>
      <c r="G74" s="90">
        <v>37.354871277000001</v>
      </c>
      <c r="H74" s="87" t="str">
        <f>IF($B74="N/A","N/A",IF(G74&gt;75,"No",IF(G74&lt;15,"No","Yes")))</f>
        <v>Yes</v>
      </c>
      <c r="I74" s="90">
        <v>1.726</v>
      </c>
      <c r="J74" s="90">
        <v>-6.15</v>
      </c>
      <c r="K74" s="87" t="str">
        <f t="shared" si="4"/>
        <v>Yes</v>
      </c>
    </row>
    <row r="75" spans="1:11">
      <c r="A75" s="200" t="s">
        <v>198</v>
      </c>
      <c r="B75" s="82" t="s">
        <v>11</v>
      </c>
      <c r="C75" s="90">
        <v>54.338923557000001</v>
      </c>
      <c r="D75" s="87" t="str">
        <f>IF($B75="N/A","N/A",IF(C75&gt;70,"No",IF(C75&lt;25,"No","Yes")))</f>
        <v>Yes</v>
      </c>
      <c r="E75" s="90">
        <v>54.510295808999999</v>
      </c>
      <c r="F75" s="87" t="str">
        <f>IF($B75="N/A","N/A",IF(E75&gt;70,"No",IF(E75&lt;25,"No","Yes")))</f>
        <v>Yes</v>
      </c>
      <c r="G75" s="90">
        <v>57.274103988</v>
      </c>
      <c r="H75" s="87" t="str">
        <f>IF($B75="N/A","N/A",IF(G75&gt;70,"No",IF(G75&lt;25,"No","Yes")))</f>
        <v>Yes</v>
      </c>
      <c r="I75" s="90">
        <v>0.31540000000000001</v>
      </c>
      <c r="J75" s="90">
        <v>5.07</v>
      </c>
      <c r="K75" s="87" t="str">
        <f t="shared" si="4"/>
        <v>Yes</v>
      </c>
    </row>
    <row r="76" spans="1:11">
      <c r="A76" s="200" t="s">
        <v>199</v>
      </c>
      <c r="B76" s="82" t="s">
        <v>18</v>
      </c>
      <c r="C76" s="90">
        <v>50.887285491</v>
      </c>
      <c r="D76" s="87" t="str">
        <f>IF($B76="N/A","N/A",IF(C76&gt;70,"No",IF(C76&lt;35,"No","Yes")))</f>
        <v>Yes</v>
      </c>
      <c r="E76" s="90">
        <v>52.618375665999999</v>
      </c>
      <c r="F76" s="87" t="str">
        <f>IF($B76="N/A","N/A",IF(E76&gt;70,"No",IF(E76&lt;35,"No","Yes")))</f>
        <v>Yes</v>
      </c>
      <c r="G76" s="90">
        <v>49.217566884999997</v>
      </c>
      <c r="H76" s="87" t="str">
        <f>IF($B76="N/A","N/A",IF(G76&gt;70,"No",IF(G76&lt;35,"No","Yes")))</f>
        <v>Yes</v>
      </c>
      <c r="I76" s="90">
        <v>3.4020000000000001</v>
      </c>
      <c r="J76" s="90">
        <v>-6.46</v>
      </c>
      <c r="K76" s="87" t="str">
        <f t="shared" si="4"/>
        <v>Yes</v>
      </c>
    </row>
    <row r="77" spans="1:11">
      <c r="A77" s="200" t="s">
        <v>200</v>
      </c>
      <c r="B77" s="82" t="s">
        <v>128</v>
      </c>
      <c r="C77" s="90">
        <v>2.4692469822000001</v>
      </c>
      <c r="D77" s="87" t="str">
        <f>IF($B77="N/A","N/A",IF(C77&gt;1,"Yes","No"))</f>
        <v>Yes</v>
      </c>
      <c r="E77" s="90">
        <v>2.5375446960999999</v>
      </c>
      <c r="F77" s="87" t="str">
        <f>IF($B77="N/A","N/A",IF(E77&gt;1,"Yes","No"))</f>
        <v>Yes</v>
      </c>
      <c r="G77" s="90">
        <v>2.510974359</v>
      </c>
      <c r="H77" s="87" t="str">
        <f>IF($B77="N/A","N/A",IF(G77&gt;1,"Yes","No"))</f>
        <v>Yes</v>
      </c>
      <c r="I77" s="90">
        <v>2.766</v>
      </c>
      <c r="J77" s="90">
        <v>-1.05</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99.425177237</v>
      </c>
      <c r="D79" s="87" t="str">
        <f>IF($B79="N/A","N/A",IF(C79&gt;15,"No",IF(C79&lt;-15,"No","Yes")))</f>
        <v>N/A</v>
      </c>
      <c r="E79" s="90">
        <v>96.940802543000004</v>
      </c>
      <c r="F79" s="87" t="str">
        <f>IF($B79="N/A","N/A",IF(E79&gt;15,"No",IF(E79&lt;-15,"No","Yes")))</f>
        <v>N/A</v>
      </c>
      <c r="G79" s="90">
        <v>99.158974358999998</v>
      </c>
      <c r="H79" s="87" t="str">
        <f>IF($B79="N/A","N/A",IF(G79&gt;15,"No",IF(G79&lt;-15,"No","Yes")))</f>
        <v>N/A</v>
      </c>
      <c r="I79" s="90">
        <v>-2.5</v>
      </c>
      <c r="J79" s="90">
        <v>2.2879999999999998</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99.961456928000004</v>
      </c>
      <c r="D81" s="87" t="str">
        <f>IF($B81="N/A","N/A",IF(C81&gt;15,"No",IF(C81&lt;-15,"No","Yes")))</f>
        <v>N/A</v>
      </c>
      <c r="E81" s="90">
        <v>98.319672131000004</v>
      </c>
      <c r="F81" s="87" t="str">
        <f>IF($B81="N/A","N/A",IF(E81&gt;15,"No",IF(E81&lt;-15,"No","Yes")))</f>
        <v>N/A</v>
      </c>
      <c r="G81" s="90">
        <v>100</v>
      </c>
      <c r="H81" s="87" t="str">
        <f>IF($B81="N/A","N/A",IF(G81&gt;15,"No",IF(G81&lt;-15,"No","Yes")))</f>
        <v>N/A</v>
      </c>
      <c r="I81" s="90">
        <v>-1.64</v>
      </c>
      <c r="J81" s="90">
        <v>1.7090000000000001</v>
      </c>
      <c r="K81" s="87" t="str">
        <f t="shared" si="4"/>
        <v>Yes</v>
      </c>
    </row>
    <row r="82" spans="1:11">
      <c r="A82" s="200" t="s">
        <v>205</v>
      </c>
      <c r="B82" s="82" t="s">
        <v>19</v>
      </c>
      <c r="C82" s="90">
        <v>99.717238690000002</v>
      </c>
      <c r="D82" s="87" t="str">
        <f>IF($B82="N/A","N/A",IF(C82&gt;=90,"Yes","No"))</f>
        <v>Yes</v>
      </c>
      <c r="E82" s="90">
        <v>99.665516881000002</v>
      </c>
      <c r="F82" s="87" t="str">
        <f>IF($B82="N/A","N/A",IF(E82&gt;=90,"Yes","No"))</f>
        <v>Yes</v>
      </c>
      <c r="G82" s="90">
        <v>99.636547198000002</v>
      </c>
      <c r="H82" s="87" t="str">
        <f>IF($B82="N/A","N/A",IF(G82&gt;=90,"Yes","No"))</f>
        <v>Yes</v>
      </c>
      <c r="I82" s="90">
        <v>-5.1999999999999998E-2</v>
      </c>
      <c r="J82" s="90">
        <v>-2.9000000000000001E-2</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901392</v>
      </c>
      <c r="D6" s="15" t="str">
        <f>IF($B6="N/A","N/A",IF(C6&gt;15,"No",IF(C6&lt;-15,"No","Yes")))</f>
        <v>N/A</v>
      </c>
      <c r="E6" s="14">
        <v>924000</v>
      </c>
      <c r="F6" s="15" t="str">
        <f>IF($B6="N/A","N/A",IF(E6&gt;15,"No",IF(E6&lt;-15,"No","Yes")))</f>
        <v>N/A</v>
      </c>
      <c r="G6" s="14">
        <v>793493</v>
      </c>
      <c r="H6" s="15" t="str">
        <f>IF($B6="N/A","N/A",IF(G6&gt;15,"No",IF(G6&lt;-15,"No","Yes")))</f>
        <v>N/A</v>
      </c>
      <c r="I6" s="16">
        <v>2.508</v>
      </c>
      <c r="J6" s="16">
        <v>-14.1</v>
      </c>
      <c r="K6" s="15" t="str">
        <f>IF(J6="Div by 0", "N/A", IF(J6="N/A","N/A", IF(J6&gt;15, "No", IF(J6&lt;-15, "No", "Yes"))))</f>
        <v>Yes</v>
      </c>
    </row>
    <row r="7" spans="1:11">
      <c r="A7" s="53" t="s">
        <v>695</v>
      </c>
      <c r="B7" s="2" t="s">
        <v>50</v>
      </c>
      <c r="C7" s="17">
        <v>5.5469760000000003E-4</v>
      </c>
      <c r="D7" s="15" t="str">
        <f>IF($B7="N/A","N/A",IF(C7&gt;15,"No",IF(C7&lt;-15,"No","Yes")))</f>
        <v>N/A</v>
      </c>
      <c r="E7" s="17">
        <v>0.1047619048</v>
      </c>
      <c r="F7" s="15" t="str">
        <f>IF($B7="N/A","N/A",IF(E7&gt;15,"No",IF(E7&lt;-15,"No","Yes")))</f>
        <v>N/A</v>
      </c>
      <c r="G7" s="17">
        <v>0.17366252760000001</v>
      </c>
      <c r="H7" s="15" t="str">
        <f>IF($B7="N/A","N/A",IF(G7&gt;15,"No",IF(G7&lt;-15,"No","Yes")))</f>
        <v>N/A</v>
      </c>
      <c r="I7" s="16">
        <v>18786</v>
      </c>
      <c r="J7" s="16">
        <v>65.77</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901387</v>
      </c>
      <c r="D9" s="15" t="str">
        <f>IF($B9="N/A","N/A",IF(C9&gt;15,"No",IF(C9&lt;-15,"No","Yes")))</f>
        <v>N/A</v>
      </c>
      <c r="E9" s="14">
        <v>923032</v>
      </c>
      <c r="F9" s="15" t="str">
        <f>IF($B9="N/A","N/A",IF(E9&gt;15,"No",IF(E9&lt;-15,"No","Yes")))</f>
        <v>N/A</v>
      </c>
      <c r="G9" s="14">
        <v>792115</v>
      </c>
      <c r="H9" s="15" t="str">
        <f>IF($B9="N/A","N/A",IF(G9&gt;15,"No",IF(G9&lt;-15,"No","Yes")))</f>
        <v>N/A</v>
      </c>
      <c r="I9" s="16">
        <v>2.4009999999999998</v>
      </c>
      <c r="J9" s="16">
        <v>-14.2</v>
      </c>
      <c r="K9" s="15" t="str">
        <f t="shared" ref="K9:K18" si="0">IF(J9="Div by 0", "N/A", IF(J9="N/A","N/A", IF(J9&gt;15, "No", IF(J9&lt;-15, "No", "Yes"))))</f>
        <v>Yes</v>
      </c>
    </row>
    <row r="10" spans="1:11">
      <c r="A10" s="53" t="s">
        <v>697</v>
      </c>
      <c r="B10" s="2" t="s">
        <v>52</v>
      </c>
      <c r="C10" s="17">
        <v>0.30286658230000002</v>
      </c>
      <c r="D10" s="15" t="str">
        <f>IF($B10="N/A","N/A",IF(C10&gt;20,"No",IF(C10&lt;5,"No","Yes")))</f>
        <v>No</v>
      </c>
      <c r="E10" s="17">
        <v>0.24842042310000001</v>
      </c>
      <c r="F10" s="15" t="str">
        <f>IF($B10="N/A","N/A",IF(E10&gt;20,"No",IF(E10&lt;5,"No","Yes")))</f>
        <v>No</v>
      </c>
      <c r="G10" s="17">
        <v>0.33921842159999999</v>
      </c>
      <c r="H10" s="15" t="str">
        <f>IF($B10="N/A","N/A",IF(G10&gt;20,"No",IF(G10&lt;5,"No","Yes")))</f>
        <v>No</v>
      </c>
      <c r="I10" s="16">
        <v>-18</v>
      </c>
      <c r="J10" s="16">
        <v>36.549999999999997</v>
      </c>
      <c r="K10" s="15" t="str">
        <f t="shared" si="0"/>
        <v>No</v>
      </c>
    </row>
    <row r="11" spans="1:11">
      <c r="A11" s="53" t="s">
        <v>698</v>
      </c>
      <c r="B11" s="2" t="s">
        <v>51</v>
      </c>
      <c r="C11" s="17">
        <v>76.610046517000001</v>
      </c>
      <c r="D11" s="15" t="str">
        <f>IF($B11="N/A","N/A",IF(C11&gt;1,"Yes","No"))</f>
        <v>Yes</v>
      </c>
      <c r="E11" s="17">
        <v>74.433389091999999</v>
      </c>
      <c r="F11" s="15" t="str">
        <f>IF($B11="N/A","N/A",IF(E11&gt;1,"Yes","No"))</f>
        <v>Yes</v>
      </c>
      <c r="G11" s="17">
        <v>57.477638978999998</v>
      </c>
      <c r="H11" s="15" t="str">
        <f>IF($B11="N/A","N/A",IF(G11&gt;1,"Yes","No"))</f>
        <v>Yes</v>
      </c>
      <c r="I11" s="16">
        <v>-2.84</v>
      </c>
      <c r="J11" s="16">
        <v>-22.8</v>
      </c>
      <c r="K11" s="15" t="str">
        <f t="shared" si="0"/>
        <v>No</v>
      </c>
    </row>
    <row r="12" spans="1:11">
      <c r="A12" s="53" t="s">
        <v>699</v>
      </c>
      <c r="B12" s="2" t="s">
        <v>50</v>
      </c>
      <c r="C12" s="17">
        <v>22.851251098999999</v>
      </c>
      <c r="D12" s="15" t="str">
        <f>IF($B12="N/A","N/A",IF(C12&gt;15,"No",IF(C12&lt;-15,"No","Yes")))</f>
        <v>N/A</v>
      </c>
      <c r="E12" s="17">
        <v>21.085112453000001</v>
      </c>
      <c r="F12" s="15" t="str">
        <f>IF($B12="N/A","N/A",IF(E12&gt;15,"No",IF(E12&lt;-15,"No","Yes")))</f>
        <v>N/A</v>
      </c>
      <c r="G12" s="17">
        <v>35.318226445000001</v>
      </c>
      <c r="H12" s="15" t="str">
        <f>IF($B12="N/A","N/A",IF(G12&gt;15,"No",IF(G12&lt;-15,"No","Yes")))</f>
        <v>N/A</v>
      </c>
      <c r="I12" s="16">
        <v>-7.73</v>
      </c>
      <c r="J12" s="16">
        <v>67.5</v>
      </c>
      <c r="K12" s="15" t="str">
        <f t="shared" si="0"/>
        <v>No</v>
      </c>
    </row>
    <row r="13" spans="1:11">
      <c r="A13" s="53" t="s">
        <v>700</v>
      </c>
      <c r="B13" s="2" t="s">
        <v>50</v>
      </c>
      <c r="C13" s="22">
        <v>1239.3397031</v>
      </c>
      <c r="D13" s="15" t="str">
        <f>IF($B13="N/A","N/A",IF(C13&gt;15,"No",IF(C13&lt;-15,"No","Yes")))</f>
        <v>N/A</v>
      </c>
      <c r="E13" s="22">
        <v>1154.8455397</v>
      </c>
      <c r="F13" s="15" t="str">
        <f>IF($B13="N/A","N/A",IF(E13&gt;15,"No",IF(E13&lt;-15,"No","Yes")))</f>
        <v>N/A</v>
      </c>
      <c r="G13" s="22">
        <v>1408.8940651</v>
      </c>
      <c r="H13" s="15" t="str">
        <f>IF($B13="N/A","N/A",IF(G13&gt;15,"No",IF(G13&lt;-15,"No","Yes")))</f>
        <v>N/A</v>
      </c>
      <c r="I13" s="16">
        <v>-6.82</v>
      </c>
      <c r="J13" s="16">
        <v>22</v>
      </c>
      <c r="K13" s="15" t="str">
        <f t="shared" si="0"/>
        <v>No</v>
      </c>
    </row>
    <row r="14" spans="1:11" ht="12.75" customHeight="1">
      <c r="A14" s="31" t="s">
        <v>846</v>
      </c>
      <c r="B14" s="30" t="s">
        <v>50</v>
      </c>
      <c r="C14" s="27">
        <v>62</v>
      </c>
      <c r="D14" s="30" t="s">
        <v>50</v>
      </c>
      <c r="E14" s="27">
        <v>86</v>
      </c>
      <c r="F14" s="30" t="s">
        <v>50</v>
      </c>
      <c r="G14" s="27">
        <v>160</v>
      </c>
      <c r="H14" s="15" t="str">
        <f>IF($B14="N/A","N/A",IF(G14&gt;15,"No",IF(G14&lt;-15,"No","Yes")))</f>
        <v>N/A</v>
      </c>
      <c r="I14" s="30" t="s">
        <v>1093</v>
      </c>
      <c r="J14" s="28">
        <v>86.05</v>
      </c>
      <c r="K14" s="15" t="str">
        <f t="shared" si="0"/>
        <v>No</v>
      </c>
    </row>
    <row r="15" spans="1:11" ht="25.5">
      <c r="A15" s="1" t="s">
        <v>847</v>
      </c>
      <c r="B15" s="30" t="s">
        <v>50</v>
      </c>
      <c r="C15" s="22">
        <v>959.96774194</v>
      </c>
      <c r="D15" s="15" t="str">
        <f>IF($B15="N/A","N/A",IF(C15&gt;60,"No",IF(C15&lt;15,"No","Yes")))</f>
        <v>N/A</v>
      </c>
      <c r="E15" s="22">
        <v>2882.1162791000002</v>
      </c>
      <c r="F15" s="15" t="str">
        <f>IF($B15="N/A","N/A",IF(E15&gt;60,"No",IF(E15&lt;15,"No","Yes")))</f>
        <v>N/A</v>
      </c>
      <c r="G15" s="22">
        <v>1597.9937500000001</v>
      </c>
      <c r="H15" s="15" t="str">
        <f>IF($B15="N/A","N/A",IF(G15&gt;60,"No",IF(G15&lt;15,"No","Yes")))</f>
        <v>N/A</v>
      </c>
      <c r="I15" s="16">
        <v>200.2</v>
      </c>
      <c r="J15" s="16">
        <v>-44.6</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898657</v>
      </c>
      <c r="D20" s="15" t="str">
        <f>IF($B20="N/A","N/A",IF(C20&gt;15,"No",IF(C20&lt;-15,"No","Yes")))</f>
        <v>N/A</v>
      </c>
      <c r="E20" s="14">
        <v>920739</v>
      </c>
      <c r="F20" s="15" t="str">
        <f>IF($B20="N/A","N/A",IF(E20&gt;15,"No",IF(E20&lt;-15,"No","Yes")))</f>
        <v>N/A</v>
      </c>
      <c r="G20" s="14">
        <v>789428</v>
      </c>
      <c r="H20" s="15" t="str">
        <f>IF($B20="N/A","N/A",IF(G20&gt;15,"No",IF(G20&lt;-15,"No","Yes")))</f>
        <v>N/A</v>
      </c>
      <c r="I20" s="16">
        <v>2.4569999999999999</v>
      </c>
      <c r="J20" s="16">
        <v>-14.3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105.59959756000001</v>
      </c>
      <c r="D24" s="15" t="str">
        <f>IF($B24="N/A","N/A",IF(C24&gt;100,"No",IF(C24&lt;50,"No","Yes")))</f>
        <v>No</v>
      </c>
      <c r="E24" s="22">
        <v>113.16338331999999</v>
      </c>
      <c r="F24" s="15" t="str">
        <f>IF($B24="N/A","N/A",IF(E24&gt;100,"No",IF(E24&lt;50,"No","Yes")))</f>
        <v>No</v>
      </c>
      <c r="G24" s="22">
        <v>120.54817810999999</v>
      </c>
      <c r="H24" s="15" t="str">
        <f>IF($B24="N/A","N/A",IF(G24&gt;100,"No",IF(G24&lt;50,"No","Yes")))</f>
        <v>No</v>
      </c>
      <c r="I24" s="16">
        <v>7.1630000000000003</v>
      </c>
      <c r="J24" s="16">
        <v>6.5259999999999998</v>
      </c>
      <c r="K24" s="15" t="str">
        <f t="shared" ref="K24:K49" si="4">IF(J24="Div by 0", "N/A", IF(J24="N/A","N/A", IF(J24&gt;15, "No", IF(J24&lt;-15, "No", "Yes"))))</f>
        <v>Yes</v>
      </c>
    </row>
    <row r="25" spans="1:11">
      <c r="A25" s="6" t="s">
        <v>213</v>
      </c>
      <c r="B25" s="2" t="s">
        <v>50</v>
      </c>
      <c r="C25" s="22">
        <v>231.04427482</v>
      </c>
      <c r="D25" s="15" t="str">
        <f>IF($B25="N/A","N/A",IF(C25&gt;15,"No",IF(C25&lt;-15,"No","Yes")))</f>
        <v>N/A</v>
      </c>
      <c r="E25" s="22">
        <v>210.1447641</v>
      </c>
      <c r="F25" s="15" t="str">
        <f>IF($B25="N/A","N/A",IF(E25&gt;15,"No",IF(E25&lt;-15,"No","Yes")))</f>
        <v>N/A</v>
      </c>
      <c r="G25" s="22">
        <v>213.36795117</v>
      </c>
      <c r="H25" s="15" t="str">
        <f>IF($B25="N/A","N/A",IF(G25&gt;15,"No",IF(G25&lt;-15,"No","Yes")))</f>
        <v>N/A</v>
      </c>
      <c r="I25" s="16">
        <v>-9.0500000000000007</v>
      </c>
      <c r="J25" s="16">
        <v>1.534</v>
      </c>
      <c r="K25" s="15" t="str">
        <f t="shared" si="4"/>
        <v>Yes</v>
      </c>
    </row>
    <row r="26" spans="1:11">
      <c r="A26" s="6" t="s">
        <v>834</v>
      </c>
      <c r="B26" s="2" t="s">
        <v>50</v>
      </c>
      <c r="C26" s="22">
        <v>473.59724339000002</v>
      </c>
      <c r="D26" s="15" t="str">
        <f>IF($B26="N/A","N/A",IF(C26&gt;15,"No",IF(C26&lt;-15,"No","Yes")))</f>
        <v>N/A</v>
      </c>
      <c r="E26" s="22">
        <v>464.27453738000003</v>
      </c>
      <c r="F26" s="15" t="str">
        <f>IF($B26="N/A","N/A",IF(E26&gt;15,"No",IF(E26&lt;-15,"No","Yes")))</f>
        <v>N/A</v>
      </c>
      <c r="G26" s="22">
        <v>463.86556798999999</v>
      </c>
      <c r="H26" s="15" t="str">
        <f>IF($B26="N/A","N/A",IF(G26&gt;15,"No",IF(G26&lt;-15,"No","Yes")))</f>
        <v>N/A</v>
      </c>
      <c r="I26" s="16">
        <v>-1.97</v>
      </c>
      <c r="J26" s="16">
        <v>-8.7999999999999995E-2</v>
      </c>
      <c r="K26" s="15" t="str">
        <f t="shared" si="4"/>
        <v>Yes</v>
      </c>
    </row>
    <row r="27" spans="1:11">
      <c r="A27" s="6" t="s">
        <v>838</v>
      </c>
      <c r="B27" s="2" t="s">
        <v>50</v>
      </c>
      <c r="C27" s="22">
        <v>431.12690856</v>
      </c>
      <c r="D27" s="15" t="str">
        <f>IF($B27="N/A","N/A",IF(C27&gt;15,"No",IF(C27&lt;-15,"No","Yes")))</f>
        <v>N/A</v>
      </c>
      <c r="E27" s="22">
        <v>438.7601421</v>
      </c>
      <c r="F27" s="15" t="str">
        <f>IF($B27="N/A","N/A",IF(E27&gt;15,"No",IF(E27&lt;-15,"No","Yes")))</f>
        <v>N/A</v>
      </c>
      <c r="G27" s="22">
        <v>435.07704371</v>
      </c>
      <c r="H27" s="15" t="str">
        <f>IF($B27="N/A","N/A",IF(G27&gt;15,"No",IF(G27&lt;-15,"No","Yes")))</f>
        <v>N/A</v>
      </c>
      <c r="I27" s="16">
        <v>1.7709999999999999</v>
      </c>
      <c r="J27" s="16">
        <v>-0.83899999999999997</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87.574458331000002</v>
      </c>
      <c r="D29" s="15" t="str">
        <f>IF($B29="N/A","N/A",IF(C29&gt;99,"No",IF(C29&lt;75,"No","Yes")))</f>
        <v>Yes</v>
      </c>
      <c r="E29" s="16">
        <v>87.703247066000003</v>
      </c>
      <c r="F29" s="15" t="str">
        <f>IF($B29="N/A","N/A",IF(E29&gt;99,"No",IF(E29&lt;75,"No","Yes")))</f>
        <v>Yes</v>
      </c>
      <c r="G29" s="16">
        <v>85.866348798999994</v>
      </c>
      <c r="H29" s="15" t="str">
        <f>IF($B29="N/A","N/A",IF(G29&gt;99,"No",IF(G29&lt;75,"No","Yes")))</f>
        <v>Yes</v>
      </c>
      <c r="I29" s="16">
        <v>0.14710000000000001</v>
      </c>
      <c r="J29" s="16">
        <v>-2.09</v>
      </c>
      <c r="K29" s="15" t="str">
        <f t="shared" si="4"/>
        <v>Yes</v>
      </c>
    </row>
    <row r="30" spans="1:11">
      <c r="A30" s="6" t="s">
        <v>115</v>
      </c>
      <c r="B30" s="2" t="s">
        <v>50</v>
      </c>
      <c r="C30" s="17">
        <v>65.075210229999996</v>
      </c>
      <c r="D30" s="15" t="str">
        <f>IF($B30="N/A","N/A",IF(C30&gt;15,"No",IF(C30&lt;-15,"No","Yes")))</f>
        <v>N/A</v>
      </c>
      <c r="E30" s="17">
        <v>65.184057816999996</v>
      </c>
      <c r="F30" s="15" t="str">
        <f>IF($B30="N/A","N/A",IF(E30&gt;15,"No",IF(E30&lt;-15,"No","Yes")))</f>
        <v>N/A</v>
      </c>
      <c r="G30" s="17">
        <v>79.747821430000002</v>
      </c>
      <c r="H30" s="15" t="str">
        <f>IF($B30="N/A","N/A",IF(G30&gt;15,"No",IF(G30&lt;-15,"No","Yes")))</f>
        <v>N/A</v>
      </c>
      <c r="I30" s="16">
        <v>0.1673</v>
      </c>
      <c r="J30" s="16">
        <v>22.34</v>
      </c>
      <c r="K30" s="15" t="str">
        <f t="shared" si="4"/>
        <v>No</v>
      </c>
    </row>
    <row r="31" spans="1:11">
      <c r="A31" s="6" t="s">
        <v>117</v>
      </c>
      <c r="B31" s="2" t="s">
        <v>50</v>
      </c>
      <c r="C31" s="23">
        <v>17.125142052000001</v>
      </c>
      <c r="D31" s="15" t="str">
        <f>IF($B31="N/A","N/A",IF(C31&gt;15,"No",IF(C31&lt;-15,"No","Yes")))</f>
        <v>N/A</v>
      </c>
      <c r="E31" s="23">
        <v>16.60690233</v>
      </c>
      <c r="F31" s="15" t="str">
        <f>IF($B31="N/A","N/A",IF(E31&gt;15,"No",IF(E31&lt;-15,"No","Yes")))</f>
        <v>N/A</v>
      </c>
      <c r="G31" s="23">
        <v>15.908191863000001</v>
      </c>
      <c r="H31" s="15" t="str">
        <f>IF($B31="N/A","N/A",IF(G31&gt;15,"No",IF(G31&lt;-15,"No","Yes")))</f>
        <v>N/A</v>
      </c>
      <c r="I31" s="16">
        <v>-3.03</v>
      </c>
      <c r="J31" s="16">
        <v>-4.21</v>
      </c>
      <c r="K31" s="15" t="str">
        <f t="shared" si="4"/>
        <v>Yes</v>
      </c>
    </row>
    <row r="32" spans="1:11">
      <c r="A32" s="6" t="s">
        <v>215</v>
      </c>
      <c r="B32" s="18" t="s">
        <v>62</v>
      </c>
      <c r="C32" s="17">
        <v>11.855134939999999</v>
      </c>
      <c r="D32" s="15" t="str">
        <f>IF($B32="N/A","N/A",IF(C32&gt;20,"No",IF(C32&lt;=0,"No","Yes")))</f>
        <v>Yes</v>
      </c>
      <c r="E32" s="17">
        <v>12.014805499</v>
      </c>
      <c r="F32" s="15" t="str">
        <f>IF($B32="N/A","N/A",IF(E32&gt;20,"No",IF(E32&lt;=0,"No","Yes")))</f>
        <v>Yes</v>
      </c>
      <c r="G32" s="17">
        <v>13.803918787000001</v>
      </c>
      <c r="H32" s="15" t="str">
        <f>IF($B32="N/A","N/A",IF(G32&gt;20,"No",IF(G32&lt;=0,"No","Yes")))</f>
        <v>Yes</v>
      </c>
      <c r="I32" s="16">
        <v>1.347</v>
      </c>
      <c r="J32" s="16">
        <v>14.89</v>
      </c>
      <c r="K32" s="15" t="str">
        <f t="shared" si="4"/>
        <v>Yes</v>
      </c>
    </row>
    <row r="33" spans="1:11">
      <c r="A33" s="6" t="s">
        <v>116</v>
      </c>
      <c r="B33" s="2" t="s">
        <v>50</v>
      </c>
      <c r="C33" s="17">
        <v>81.008475928999999</v>
      </c>
      <c r="D33" s="15" t="str">
        <f>IF($B33="N/A","N/A",IF(C33&gt;15,"No",IF(C33&lt;-15,"No","Yes")))</f>
        <v>N/A</v>
      </c>
      <c r="E33" s="17">
        <v>77.945310734000003</v>
      </c>
      <c r="F33" s="15" t="str">
        <f>IF($B33="N/A","N/A",IF(E33&gt;15,"No",IF(E33&lt;-15,"No","Yes")))</f>
        <v>N/A</v>
      </c>
      <c r="G33" s="17">
        <v>78.689938699999999</v>
      </c>
      <c r="H33" s="15" t="str">
        <f>IF($B33="N/A","N/A",IF(G33&gt;15,"No",IF(G33&lt;-15,"No","Yes")))</f>
        <v>N/A</v>
      </c>
      <c r="I33" s="16">
        <v>-3.78</v>
      </c>
      <c r="J33" s="16">
        <v>0.95530000000000004</v>
      </c>
      <c r="K33" s="15" t="str">
        <f t="shared" si="4"/>
        <v>Yes</v>
      </c>
    </row>
    <row r="34" spans="1:11">
      <c r="A34" s="6" t="s">
        <v>118</v>
      </c>
      <c r="B34" s="2" t="s">
        <v>50</v>
      </c>
      <c r="C34" s="23">
        <v>16.244299220999999</v>
      </c>
      <c r="D34" s="15" t="str">
        <f>IF($B34="N/A","N/A",IF(C34&gt;15,"No",IF(C34&lt;-15,"No","Yes")))</f>
        <v>N/A</v>
      </c>
      <c r="E34" s="23">
        <v>15.889431385</v>
      </c>
      <c r="F34" s="15" t="str">
        <f>IF($B34="N/A","N/A",IF(E34&gt;15,"No",IF(E34&lt;-15,"No","Yes")))</f>
        <v>N/A</v>
      </c>
      <c r="G34" s="23">
        <v>15.996069971000001</v>
      </c>
      <c r="H34" s="15" t="str">
        <f>IF($B34="N/A","N/A",IF(G34&gt;15,"No",IF(G34&lt;-15,"No","Yes")))</f>
        <v>N/A</v>
      </c>
      <c r="I34" s="16">
        <v>-2.1800000000000002</v>
      </c>
      <c r="J34" s="16">
        <v>0.67110000000000003</v>
      </c>
      <c r="K34" s="15" t="str">
        <f t="shared" si="4"/>
        <v>Yes</v>
      </c>
    </row>
    <row r="35" spans="1:11">
      <c r="A35" s="6" t="s">
        <v>835</v>
      </c>
      <c r="B35" s="18" t="s">
        <v>63</v>
      </c>
      <c r="C35" s="17">
        <v>5.9978389999999999E-2</v>
      </c>
      <c r="D35" s="15" t="str">
        <f>IF($B35="N/A","N/A",IF(C35&gt;10,"No",IF(C35&lt;=0,"No","Yes")))</f>
        <v>Yes</v>
      </c>
      <c r="E35" s="17">
        <v>6.6142522499999995E-2</v>
      </c>
      <c r="F35" s="15" t="str">
        <f>IF($B35="N/A","N/A",IF(E35&gt;10,"No",IF(E35&lt;=0,"No","Yes")))</f>
        <v>Yes</v>
      </c>
      <c r="G35" s="17">
        <v>8.0184640000000001E-2</v>
      </c>
      <c r="H35" s="15" t="str">
        <f>IF($B35="N/A","N/A",IF(G35&gt;10,"No",IF(G35&lt;=0,"No","Yes")))</f>
        <v>Yes</v>
      </c>
      <c r="I35" s="16">
        <v>10.28</v>
      </c>
      <c r="J35" s="16">
        <v>21.23</v>
      </c>
      <c r="K35" s="15" t="str">
        <f t="shared" si="4"/>
        <v>No</v>
      </c>
    </row>
    <row r="36" spans="1:11">
      <c r="A36" s="6" t="s">
        <v>836</v>
      </c>
      <c r="B36" s="2" t="s">
        <v>50</v>
      </c>
      <c r="C36" s="17">
        <v>99.072356214999999</v>
      </c>
      <c r="D36" s="15" t="str">
        <f>IF($B36="N/A","N/A",IF(C36&gt;15,"No",IF(C36&lt;-15,"No","Yes")))</f>
        <v>N/A</v>
      </c>
      <c r="E36" s="17">
        <v>98.686371100000002</v>
      </c>
      <c r="F36" s="15" t="str">
        <f>IF($B36="N/A","N/A",IF(E36&gt;15,"No",IF(E36&lt;-15,"No","Yes")))</f>
        <v>N/A</v>
      </c>
      <c r="G36" s="17">
        <v>97.788309636999998</v>
      </c>
      <c r="H36" s="15" t="str">
        <f>IF($B36="N/A","N/A",IF(G36&gt;15,"No",IF(G36&lt;-15,"No","Yes")))</f>
        <v>N/A</v>
      </c>
      <c r="I36" s="16">
        <v>-0.39</v>
      </c>
      <c r="J36" s="16">
        <v>-0.91</v>
      </c>
      <c r="K36" s="15" t="str">
        <f t="shared" si="4"/>
        <v>Yes</v>
      </c>
    </row>
    <row r="37" spans="1:11">
      <c r="A37" s="6" t="s">
        <v>837</v>
      </c>
      <c r="B37" s="2" t="s">
        <v>50</v>
      </c>
      <c r="C37" s="23">
        <v>29.483146067</v>
      </c>
      <c r="D37" s="15" t="str">
        <f>IF($B37="N/A","N/A",IF(C37&gt;15,"No",IF(C37&lt;-15,"No","Yes")))</f>
        <v>N/A</v>
      </c>
      <c r="E37" s="23">
        <v>29.582362729</v>
      </c>
      <c r="F37" s="15" t="str">
        <f>IF($B37="N/A","N/A",IF(E37&gt;15,"No",IF(E37&lt;-15,"No","Yes")))</f>
        <v>N/A</v>
      </c>
      <c r="G37" s="23">
        <v>29.310177706000001</v>
      </c>
      <c r="H37" s="15" t="str">
        <f>IF($B37="N/A","N/A",IF(G37&gt;15,"No",IF(G37&lt;-15,"No","Yes")))</f>
        <v>N/A</v>
      </c>
      <c r="I37" s="16">
        <v>0.33650000000000002</v>
      </c>
      <c r="J37" s="16">
        <v>-0.92</v>
      </c>
      <c r="K37" s="15" t="str">
        <f t="shared" si="4"/>
        <v>Yes</v>
      </c>
    </row>
    <row r="38" spans="1:11">
      <c r="A38" s="6" t="s">
        <v>839</v>
      </c>
      <c r="B38" s="18" t="s">
        <v>54</v>
      </c>
      <c r="C38" s="17">
        <v>0.51042833919999997</v>
      </c>
      <c r="D38" s="15" t="str">
        <f>IF($B38="N/A","N/A",IF(C38&gt;5,"No",IF(C38&lt;=0,"No","Yes")))</f>
        <v>Yes</v>
      </c>
      <c r="E38" s="17">
        <v>0.2158049132</v>
      </c>
      <c r="F38" s="15" t="str">
        <f>IF($B38="N/A","N/A",IF(E38&gt;5,"No",IF(E38&lt;=0,"No","Yes")))</f>
        <v>Yes</v>
      </c>
      <c r="G38" s="17">
        <v>0.24954777380000001</v>
      </c>
      <c r="H38" s="15" t="str">
        <f>IF($B38="N/A","N/A",IF(G38&gt;5,"No",IF(G38&lt;=0,"No","Yes")))</f>
        <v>Yes</v>
      </c>
      <c r="I38" s="16">
        <v>-57.7</v>
      </c>
      <c r="J38" s="16">
        <v>15.64</v>
      </c>
      <c r="K38" s="15" t="str">
        <f t="shared" si="4"/>
        <v>No</v>
      </c>
    </row>
    <row r="39" spans="1:11">
      <c r="A39" s="6" t="s">
        <v>840</v>
      </c>
      <c r="B39" s="2" t="s">
        <v>50</v>
      </c>
      <c r="C39" s="17">
        <v>98.909962938999996</v>
      </c>
      <c r="D39" s="15" t="str">
        <f>IF($B39="N/A","N/A",IF(C39&gt;15,"No",IF(C39&lt;-15,"No","Yes")))</f>
        <v>N/A</v>
      </c>
      <c r="E39" s="17">
        <v>98.741821841999993</v>
      </c>
      <c r="F39" s="15" t="str">
        <f>IF($B39="N/A","N/A",IF(E39&gt;15,"No",IF(E39&lt;-15,"No","Yes")))</f>
        <v>N/A</v>
      </c>
      <c r="G39" s="17">
        <v>99.187817258999999</v>
      </c>
      <c r="H39" s="15" t="str">
        <f>IF($B39="N/A","N/A",IF(G39&gt;15,"No",IF(G39&lt;-15,"No","Yes")))</f>
        <v>N/A</v>
      </c>
      <c r="I39" s="16">
        <v>-0.17</v>
      </c>
      <c r="J39" s="16">
        <v>0.45169999999999999</v>
      </c>
      <c r="K39" s="15" t="str">
        <f t="shared" si="4"/>
        <v>Yes</v>
      </c>
    </row>
    <row r="40" spans="1:11">
      <c r="A40" s="6" t="s">
        <v>841</v>
      </c>
      <c r="B40" s="2" t="s">
        <v>50</v>
      </c>
      <c r="C40" s="23">
        <v>15.648225699999999</v>
      </c>
      <c r="D40" s="15" t="str">
        <f>IF($B40="N/A","N/A",IF(C40&gt;15,"No",IF(C40&lt;-15,"No","Yes")))</f>
        <v>N/A</v>
      </c>
      <c r="E40" s="23">
        <v>20.516309887999999</v>
      </c>
      <c r="F40" s="15" t="str">
        <f>IF($B40="N/A","N/A",IF(E40&gt;15,"No",IF(E40&lt;-15,"No","Yes")))</f>
        <v>N/A</v>
      </c>
      <c r="G40" s="23">
        <v>20.233367450999999</v>
      </c>
      <c r="H40" s="15" t="str">
        <f>IF($B40="N/A","N/A",IF(G40&gt;15,"No",IF(G40&lt;-15,"No","Yes")))</f>
        <v>N/A</v>
      </c>
      <c r="I40" s="16">
        <v>31.11</v>
      </c>
      <c r="J40" s="16">
        <v>-1.38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2.9900173258999998</v>
      </c>
      <c r="D42" s="15" t="str">
        <f>IF($B42="N/A","N/A",IF(C42&gt;20,"No",IF(C42&lt;1,"No","Yes")))</f>
        <v>Yes</v>
      </c>
      <c r="E42" s="17">
        <v>2.8507535795000001</v>
      </c>
      <c r="F42" s="15" t="str">
        <f>IF($B42="N/A","N/A",IF(E42&gt;20,"No",IF(E42&lt;1,"No","Yes")))</f>
        <v>Yes</v>
      </c>
      <c r="G42" s="17">
        <v>3.3410266674</v>
      </c>
      <c r="H42" s="15" t="str">
        <f>IF($B42="N/A","N/A",IF(G42&gt;20,"No",IF(G42&lt;1,"No","Yes")))</f>
        <v>Yes</v>
      </c>
      <c r="I42" s="16">
        <v>-4.66</v>
      </c>
      <c r="J42" s="16">
        <v>17.2</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98.307140544000006</v>
      </c>
      <c r="D46" s="15" t="str">
        <f>IF($B46="N/A","N/A",IF(C46&gt;100,"No",IF(C46&lt;95,"No","Yes")))</f>
        <v>Yes</v>
      </c>
      <c r="E46" s="17">
        <v>97.826854299000004</v>
      </c>
      <c r="F46" s="15" t="str">
        <f>IF($B46="N/A","N/A",IF(E46&gt;100,"No",IF(E46&lt;95,"No","Yes")))</f>
        <v>Yes</v>
      </c>
      <c r="G46" s="17">
        <v>98.055174125999997</v>
      </c>
      <c r="H46" s="15" t="str">
        <f>IF($B46="N/A","N/A",IF(G46&gt;100,"No",IF(G46&lt;95,"No","Yes")))</f>
        <v>Yes</v>
      </c>
      <c r="I46" s="16">
        <v>-0.48899999999999999</v>
      </c>
      <c r="J46" s="16">
        <v>0.2334</v>
      </c>
      <c r="K46" s="15" t="str">
        <f t="shared" si="4"/>
        <v>Yes</v>
      </c>
    </row>
    <row r="47" spans="1:11">
      <c r="A47" s="6" t="s">
        <v>196</v>
      </c>
      <c r="B47" s="2" t="s">
        <v>56</v>
      </c>
      <c r="C47" s="17">
        <v>27.618275747999999</v>
      </c>
      <c r="D47" s="15" t="str">
        <f>IF($B47="N/A","N/A",IF(C47&gt;30,"No",IF(C47&lt;5,"No","Yes")))</f>
        <v>Yes</v>
      </c>
      <c r="E47" s="17">
        <v>32.286145681999997</v>
      </c>
      <c r="F47" s="15" t="str">
        <f>IF($B47="N/A","N/A",IF(E47&gt;30,"No",IF(E47&lt;5,"No","Yes")))</f>
        <v>No</v>
      </c>
      <c r="G47" s="17">
        <v>33.335787875999998</v>
      </c>
      <c r="H47" s="15" t="str">
        <f>IF($B47="N/A","N/A",IF(G47&gt;30,"No",IF(G47&lt;5,"No","Yes")))</f>
        <v>No</v>
      </c>
      <c r="I47" s="16">
        <v>16.899999999999999</v>
      </c>
      <c r="J47" s="16">
        <v>3.2509999999999999</v>
      </c>
      <c r="K47" s="15" t="str">
        <f t="shared" si="4"/>
        <v>Yes</v>
      </c>
    </row>
    <row r="48" spans="1:11">
      <c r="A48" s="6" t="s">
        <v>197</v>
      </c>
      <c r="B48" s="2" t="s">
        <v>10</v>
      </c>
      <c r="C48" s="17">
        <v>47.764204634999999</v>
      </c>
      <c r="D48" s="15" t="str">
        <f>IF($B48="N/A","N/A",IF(C48&gt;75,"No",IF(C48&lt;15,"No","Yes")))</f>
        <v>Yes</v>
      </c>
      <c r="E48" s="17">
        <v>43.320084819999998</v>
      </c>
      <c r="F48" s="15" t="str">
        <f>IF($B48="N/A","N/A",IF(E48&gt;75,"No",IF(E48&lt;15,"No","Yes")))</f>
        <v>Yes</v>
      </c>
      <c r="G48" s="17">
        <v>40.750444078000001</v>
      </c>
      <c r="H48" s="15" t="str">
        <f>IF($B48="N/A","N/A",IF(G48&gt;75,"No",IF(G48&lt;15,"No","Yes")))</f>
        <v>Yes</v>
      </c>
      <c r="I48" s="16">
        <v>-9.3000000000000007</v>
      </c>
      <c r="J48" s="16">
        <v>-5.93</v>
      </c>
      <c r="K48" s="15" t="str">
        <f t="shared" si="4"/>
        <v>Yes</v>
      </c>
    </row>
    <row r="49" spans="1:11">
      <c r="A49" s="6" t="s">
        <v>198</v>
      </c>
      <c r="B49" s="2" t="s">
        <v>11</v>
      </c>
      <c r="C49" s="17">
        <v>24.617519615999999</v>
      </c>
      <c r="D49" s="15" t="str">
        <f>IF($B49="N/A","N/A",IF(C49&gt;70,"No",IF(C49&lt;25,"No","Yes")))</f>
        <v>No</v>
      </c>
      <c r="E49" s="17">
        <v>24.393769498000001</v>
      </c>
      <c r="F49" s="15" t="str">
        <f>IF($B49="N/A","N/A",IF(E49&gt;70,"No",IF(E49&lt;25,"No","Yes")))</f>
        <v>No</v>
      </c>
      <c r="G49" s="17">
        <v>25.913768046000001</v>
      </c>
      <c r="H49" s="15" t="str">
        <f>IF($B49="N/A","N/A",IF(G49&gt;70,"No",IF(G49&lt;25,"No","Yes")))</f>
        <v>Yes</v>
      </c>
      <c r="I49" s="16">
        <v>-0.90900000000000003</v>
      </c>
      <c r="J49" s="16">
        <v>6.2309999999999999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99.998153657000003</v>
      </c>
      <c r="F51" s="15" t="str">
        <f>IF($B51="N/A","N/A",IF(E51&gt;100,"No",IF(E51&lt;95,"No","Yes")))</f>
        <v>Yes</v>
      </c>
      <c r="G51" s="17">
        <v>99.996453127999999</v>
      </c>
      <c r="H51" s="15" t="str">
        <f>IF($B51="N/A","N/A",IF(G51&gt;100,"No",IF(G51&lt;95,"No","Yes")))</f>
        <v>Yes</v>
      </c>
      <c r="I51" s="16" t="s">
        <v>50</v>
      </c>
      <c r="J51" s="16">
        <v>-2E-3</v>
      </c>
      <c r="K51" s="15" t="str">
        <f>IF(J51="Div by 0", "N/A", IF(J51="N/A","N/A", IF(J51&gt;15, "No", IF(J51&lt;-15, "No", "Yes"))))</f>
        <v>Yes</v>
      </c>
    </row>
    <row r="52" spans="1:11">
      <c r="A52" s="6" t="s">
        <v>701</v>
      </c>
      <c r="B52" s="2" t="s">
        <v>65</v>
      </c>
      <c r="C52" s="17">
        <v>0.64418348709999995</v>
      </c>
      <c r="D52" s="15" t="str">
        <f>IF($B52="N/A","N/A",IF(C52&gt;5,"No",IF(C52&lt;1,"No","Yes")))</f>
        <v>No</v>
      </c>
      <c r="E52" s="17">
        <v>0.34732969930000002</v>
      </c>
      <c r="F52" s="15" t="str">
        <f>IF($B52="N/A","N/A",IF(E52&gt;5,"No",IF(E52&lt;1,"No","Yes")))</f>
        <v>No</v>
      </c>
      <c r="G52" s="17">
        <v>0.36304767500000001</v>
      </c>
      <c r="H52" s="15" t="str">
        <f>IF($B52="N/A","N/A",IF(G52&gt;5,"No",IF(G52&lt;1,"No","Yes")))</f>
        <v>No</v>
      </c>
      <c r="I52" s="16">
        <v>-46.1</v>
      </c>
      <c r="J52" s="16">
        <v>4.5250000000000004</v>
      </c>
      <c r="K52" s="15" t="str">
        <f>IF(J52="Div by 0", "N/A", IF(J52="N/A","N/A", IF(J52&gt;15, "No", IF(J52&lt;-15, "No", "Yes"))))</f>
        <v>Yes</v>
      </c>
    </row>
    <row r="53" spans="1:11">
      <c r="A53" s="6" t="s">
        <v>703</v>
      </c>
      <c r="B53" s="2" t="s">
        <v>66</v>
      </c>
      <c r="C53" s="17">
        <v>98.615489557999993</v>
      </c>
      <c r="D53" s="15" t="str">
        <f>IF($B53="N/A","N/A",IF(C53&gt;98,"No",IF(C53&lt;8,"No","Yes")))</f>
        <v>No</v>
      </c>
      <c r="E53" s="17">
        <v>99.005038343999999</v>
      </c>
      <c r="F53" s="15" t="str">
        <f>IF($B53="N/A","N/A",IF(E53&gt;98,"No",IF(E53&lt;8,"No","Yes")))</f>
        <v>No</v>
      </c>
      <c r="G53" s="17">
        <v>98.994715161000002</v>
      </c>
      <c r="H53" s="15" t="str">
        <f>IF($B53="N/A","N/A",IF(G53&gt;98,"No",IF(G53&lt;8,"No","Yes")))</f>
        <v>No</v>
      </c>
      <c r="I53" s="16">
        <v>0.39500000000000002</v>
      </c>
      <c r="J53" s="16">
        <v>-0.01</v>
      </c>
      <c r="K53" s="15" t="str">
        <f>IF(J53="Div by 0", "N/A", IF(J53="N/A","N/A", IF(J53&gt;15, "No", IF(J53&lt;-15, "No", "Yes"))))</f>
        <v>Yes</v>
      </c>
    </row>
    <row r="54" spans="1:11">
      <c r="A54" s="6" t="s">
        <v>704</v>
      </c>
      <c r="B54" s="18" t="s">
        <v>54</v>
      </c>
      <c r="C54" s="17">
        <v>0.39314221110000003</v>
      </c>
      <c r="D54" s="15" t="str">
        <f>IF($B54="N/A","N/A",IF(C54&gt;5,"No",IF(C54&lt;=0,"No","Yes")))</f>
        <v>Yes</v>
      </c>
      <c r="E54" s="17">
        <v>0.34081319459999998</v>
      </c>
      <c r="F54" s="15" t="str">
        <f>IF($B54="N/A","N/A",IF(E54&gt;5,"No",IF(E54&lt;=0,"No","Yes")))</f>
        <v>Yes</v>
      </c>
      <c r="G54" s="17">
        <v>0.3331526118</v>
      </c>
      <c r="H54" s="15" t="str">
        <f>IF($B54="N/A","N/A",IF(G54&gt;5,"No",IF(G54&lt;=0,"No","Yes")))</f>
        <v>Yes</v>
      </c>
      <c r="I54" s="16">
        <v>-13.3</v>
      </c>
      <c r="J54" s="16">
        <v>-2.25</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2730</v>
      </c>
      <c r="D56" s="15" t="str">
        <f>IF($B56="N/A","N/A",IF(C56&gt;15,"No",IF(C56&lt;-15,"No","Yes")))</f>
        <v>N/A</v>
      </c>
      <c r="E56" s="14">
        <v>2293</v>
      </c>
      <c r="F56" s="15" t="str">
        <f>IF($B56="N/A","N/A",IF(E56&gt;15,"No",IF(E56&lt;-15,"No","Yes")))</f>
        <v>N/A</v>
      </c>
      <c r="G56" s="14">
        <v>2687</v>
      </c>
      <c r="H56" s="15" t="str">
        <f>IF($B56="N/A","N/A",IF(G56&gt;15,"No",IF(G56&lt;-15,"No","Yes")))</f>
        <v>N/A</v>
      </c>
      <c r="I56" s="16">
        <v>-16</v>
      </c>
      <c r="J56" s="16">
        <v>17.18</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720.11465200999999</v>
      </c>
      <c r="D59" s="15" t="str">
        <f>IF($B59="N/A","N/A",IF(C59&gt;15,"No",IF(C59&lt;-15,"No","Yes")))</f>
        <v>N/A</v>
      </c>
      <c r="E59" s="22">
        <v>747.03750545000003</v>
      </c>
      <c r="F59" s="15" t="str">
        <f>IF($B59="N/A","N/A",IF(E59&gt;15,"No",IF(E59&lt;-15,"No","Yes")))</f>
        <v>N/A</v>
      </c>
      <c r="G59" s="22">
        <v>768.94119836000004</v>
      </c>
      <c r="H59" s="15" t="str">
        <f>IF($B59="N/A","N/A",IF(G59&gt;15,"No",IF(G59&lt;-15,"No","Yes")))</f>
        <v>N/A</v>
      </c>
      <c r="I59" s="16">
        <v>3.7389999999999999</v>
      </c>
      <c r="J59" s="16">
        <v>2.9319999999999999</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89.780219779999996</v>
      </c>
      <c r="D61" s="15" t="str">
        <f>IF($B61="N/A","N/A",IF(C61&gt;99,"No",IF(C61&lt;75,"No","Yes")))</f>
        <v>Yes</v>
      </c>
      <c r="E61" s="16">
        <v>79.895333624000003</v>
      </c>
      <c r="F61" s="15" t="str">
        <f>IF($B61="N/A","N/A",IF(E61&gt;99,"No",IF(E61&lt;75,"No","Yes")))</f>
        <v>Yes</v>
      </c>
      <c r="G61" s="16">
        <v>94.380349832999997</v>
      </c>
      <c r="H61" s="15" t="str">
        <f>IF($B61="N/A","N/A",IF(G61&gt;99,"No",IF(G61&lt;75,"No","Yes")))</f>
        <v>Yes</v>
      </c>
      <c r="I61" s="16">
        <v>-11</v>
      </c>
      <c r="J61" s="16">
        <v>18.13</v>
      </c>
      <c r="K61" s="15" t="str">
        <f t="shared" si="6"/>
        <v>No</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10.073260073</v>
      </c>
      <c r="D63" s="15" t="str">
        <f>IF($B63="N/A","N/A",IF(C63&gt;10,"No",IF(C63&lt;=0,"No","Yes")))</f>
        <v>No</v>
      </c>
      <c r="E63" s="17">
        <v>20.061055386</v>
      </c>
      <c r="F63" s="15" t="str">
        <f>IF($B63="N/A","N/A",IF(E63&gt;10,"No",IF(E63&lt;=0,"No","Yes")))</f>
        <v>No</v>
      </c>
      <c r="G63" s="17">
        <v>5.5452177148999997</v>
      </c>
      <c r="H63" s="15" t="str">
        <f>IF($B63="N/A","N/A",IF(G63&gt;10,"No",IF(G63&lt;=0,"No","Yes")))</f>
        <v>Yes</v>
      </c>
      <c r="I63" s="16">
        <v>99.15</v>
      </c>
      <c r="J63" s="16">
        <v>-72.400000000000006</v>
      </c>
      <c r="K63" s="15" t="str">
        <f t="shared" si="6"/>
        <v>No</v>
      </c>
    </row>
    <row r="64" spans="1:11">
      <c r="A64" s="6" t="s">
        <v>839</v>
      </c>
      <c r="B64" s="18" t="s">
        <v>54</v>
      </c>
      <c r="C64" s="17">
        <v>0.1465201465</v>
      </c>
      <c r="D64" s="15" t="str">
        <f>IF($B64="N/A","N/A",IF(C64&gt;5,"No",IF(C64&lt;=0,"No","Yes")))</f>
        <v>Yes</v>
      </c>
      <c r="E64" s="17">
        <v>4.3610990000000002E-2</v>
      </c>
      <c r="F64" s="15" t="str">
        <f>IF($B64="N/A","N/A",IF(E64&gt;5,"No",IF(E64&lt;=0,"No","Yes")))</f>
        <v>Yes</v>
      </c>
      <c r="G64" s="17">
        <v>7.4432452499999996E-2</v>
      </c>
      <c r="H64" s="15" t="str">
        <f>IF($B64="N/A","N/A",IF(G64&gt;5,"No",IF(G64&lt;=0,"No","Yes")))</f>
        <v>Yes</v>
      </c>
      <c r="I64" s="16">
        <v>-70.2</v>
      </c>
      <c r="J64" s="16">
        <v>70.67</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99.912778020000005</v>
      </c>
      <c r="F66" s="15" t="str">
        <f>IF($B66="N/A","N/A",IF(E66&gt;100,"No",IF(E66&lt;95,"No","Yes")))</f>
        <v>Yes</v>
      </c>
      <c r="G66" s="17">
        <v>100</v>
      </c>
      <c r="H66" s="15" t="str">
        <f>IF($B66="N/A","N/A",IF(G66&gt;100,"No",IF(G66&lt;95,"No","Yes")))</f>
        <v>Yes</v>
      </c>
      <c r="I66" s="16" t="s">
        <v>50</v>
      </c>
      <c r="J66" s="16">
        <v>8.7300000000000003E-2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17.545787546</v>
      </c>
      <c r="D69" s="15" t="str">
        <f>IF($B69="N/A","N/A",IF(C69&gt;30,"No",IF(C69&lt;5,"No","Yes")))</f>
        <v>Yes</v>
      </c>
      <c r="E69" s="17">
        <v>17.313563018</v>
      </c>
      <c r="F69" s="15" t="str">
        <f>IF($B69="N/A","N/A",IF(E69&gt;30,"No",IF(E69&lt;5,"No","Yes")))</f>
        <v>Yes</v>
      </c>
      <c r="G69" s="17">
        <v>15.891328618999999</v>
      </c>
      <c r="H69" s="15" t="str">
        <f>IF($B69="N/A","N/A",IF(G69&gt;30,"No",IF(G69&lt;5,"No","Yes")))</f>
        <v>Yes</v>
      </c>
      <c r="I69" s="16">
        <v>-1.32</v>
      </c>
      <c r="J69" s="16">
        <v>-8.2100000000000009</v>
      </c>
      <c r="K69" s="15" t="str">
        <f t="shared" si="6"/>
        <v>Yes</v>
      </c>
    </row>
    <row r="70" spans="1:11">
      <c r="A70" s="6" t="s">
        <v>197</v>
      </c>
      <c r="B70" s="2" t="s">
        <v>10</v>
      </c>
      <c r="C70" s="17">
        <v>45.531135530999997</v>
      </c>
      <c r="D70" s="15" t="str">
        <f>IF($B70="N/A","N/A",IF(C70&gt;75,"No",IF(C70&lt;15,"No","Yes")))</f>
        <v>Yes</v>
      </c>
      <c r="E70" s="17">
        <v>41.822939380999998</v>
      </c>
      <c r="F70" s="15" t="str">
        <f>IF($B70="N/A","N/A",IF(E70&gt;75,"No",IF(E70&lt;15,"No","Yes")))</f>
        <v>Yes</v>
      </c>
      <c r="G70" s="17">
        <v>40.416821734000003</v>
      </c>
      <c r="H70" s="15" t="str">
        <f>IF($B70="N/A","N/A",IF(G70&gt;75,"No",IF(G70&lt;15,"No","Yes")))</f>
        <v>Yes</v>
      </c>
      <c r="I70" s="16">
        <v>-8.14</v>
      </c>
      <c r="J70" s="16">
        <v>-3.36</v>
      </c>
      <c r="K70" s="15" t="str">
        <f t="shared" si="6"/>
        <v>Yes</v>
      </c>
    </row>
    <row r="71" spans="1:11">
      <c r="A71" s="6" t="s">
        <v>198</v>
      </c>
      <c r="B71" s="2" t="s">
        <v>11</v>
      </c>
      <c r="C71" s="17">
        <v>36.923076923000004</v>
      </c>
      <c r="D71" s="15" t="str">
        <f>IF($B71="N/A","N/A",IF(C71&gt;70,"No",IF(C71&lt;25,"No","Yes")))</f>
        <v>Yes</v>
      </c>
      <c r="E71" s="17">
        <v>40.863497600999999</v>
      </c>
      <c r="F71" s="15" t="str">
        <f>IF($B71="N/A","N/A",IF(E71&gt;70,"No",IF(E71&lt;25,"No","Yes")))</f>
        <v>Yes</v>
      </c>
      <c r="G71" s="17">
        <v>43.691849646000001</v>
      </c>
      <c r="H71" s="15" t="str">
        <f>IF($B71="N/A","N/A",IF(G71&gt;70,"No",IF(G71&lt;25,"No","Yes")))</f>
        <v>Yes</v>
      </c>
      <c r="I71" s="16">
        <v>10.67</v>
      </c>
      <c r="J71" s="16">
        <v>6.9210000000000003</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98.691670301000002</v>
      </c>
      <c r="F73" s="15" t="str">
        <f>IF($B73="N/A","N/A",IF(E73&gt;100,"No",IF(E73&lt;95,"No","Yes")))</f>
        <v>Yes</v>
      </c>
      <c r="G73" s="17">
        <v>98.548567175000002</v>
      </c>
      <c r="H73" s="15" t="str">
        <f>IF($B73="N/A","N/A",IF(G73&gt;100,"No",IF(G73&lt;95,"No","Yes")))</f>
        <v>Yes</v>
      </c>
      <c r="I73" s="16" t="s">
        <v>50</v>
      </c>
      <c r="J73" s="16">
        <v>-0.14499999999999999</v>
      </c>
      <c r="K73" s="15" t="str">
        <f>IF(J73="Div by 0", "N/A", IF(J73="N/A","N/A", IF(J73&gt;15, "No", IF(J73&lt;-15, "No", "Yes"))))</f>
        <v>Yes</v>
      </c>
    </row>
    <row r="74" spans="1:11">
      <c r="A74" s="6" t="s">
        <v>701</v>
      </c>
      <c r="B74" s="2" t="s">
        <v>65</v>
      </c>
      <c r="C74" s="17">
        <v>3.2600732601</v>
      </c>
      <c r="D74" s="15" t="str">
        <f>IF($B74="N/A","N/A",IF(C74&gt;5,"No",IF(C74&lt;1,"No","Yes")))</f>
        <v>Yes</v>
      </c>
      <c r="E74" s="17">
        <v>3.1836022678</v>
      </c>
      <c r="F74" s="15" t="str">
        <f>IF($B74="N/A","N/A",IF(E74&gt;5,"No",IF(E74&lt;1,"No","Yes")))</f>
        <v>Yes</v>
      </c>
      <c r="G74" s="17">
        <v>3.9449199850999999</v>
      </c>
      <c r="H74" s="15" t="str">
        <f>IF($B74="N/A","N/A",IF(G74&gt;5,"No",IF(G74&lt;1,"No","Yes")))</f>
        <v>Yes</v>
      </c>
      <c r="I74" s="16">
        <v>-2.35</v>
      </c>
      <c r="J74" s="16">
        <v>23.91</v>
      </c>
      <c r="K74" s="15" t="str">
        <f>IF(J74="Div by 0", "N/A", IF(J74="N/A","N/A", IF(J74&gt;15, "No", IF(J74&lt;-15, "No", "Yes"))))</f>
        <v>No</v>
      </c>
    </row>
    <row r="75" spans="1:11">
      <c r="A75" s="6" t="s">
        <v>703</v>
      </c>
      <c r="B75" s="2" t="s">
        <v>66</v>
      </c>
      <c r="C75" s="17">
        <v>74.981684982000004</v>
      </c>
      <c r="D75" s="15" t="str">
        <f>IF($B75="N/A","N/A",IF(C75&gt;98,"No",IF(C75&lt;8,"No","Yes")))</f>
        <v>Yes</v>
      </c>
      <c r="E75" s="17">
        <v>78.150894024999999</v>
      </c>
      <c r="F75" s="15" t="str">
        <f>IF($B75="N/A","N/A",IF(E75&gt;98,"No",IF(E75&lt;8,"No","Yes")))</f>
        <v>Yes</v>
      </c>
      <c r="G75" s="17">
        <v>76.814291030999996</v>
      </c>
      <c r="H75" s="15" t="str">
        <f>IF($B75="N/A","N/A",IF(G75&gt;98,"No",IF(G75&lt;8,"No","Yes")))</f>
        <v>Yes</v>
      </c>
      <c r="I75" s="16">
        <v>4.2270000000000003</v>
      </c>
      <c r="J75" s="16">
        <v>-1.71</v>
      </c>
      <c r="K75" s="15" t="str">
        <f>IF(J75="Div by 0", "N/A", IF(J75="N/A","N/A", IF(J75&gt;15, "No", IF(J75&lt;-15, "No", "Yes"))))</f>
        <v>Yes</v>
      </c>
    </row>
    <row r="76" spans="1:11">
      <c r="A76" s="6" t="s">
        <v>704</v>
      </c>
      <c r="B76" s="18" t="s">
        <v>54</v>
      </c>
      <c r="C76" s="17">
        <v>1.3553113553</v>
      </c>
      <c r="D76" s="15" t="str">
        <f>IF($B76="N/A","N/A",IF(C76&gt;5,"No",IF(C76&lt;=0,"No","Yes")))</f>
        <v>Yes</v>
      </c>
      <c r="E76" s="17">
        <v>1.2211077190999999</v>
      </c>
      <c r="F76" s="15" t="str">
        <f>IF($B76="N/A","N/A",IF(E76&gt;5,"No",IF(E76&lt;=0,"No","Yes")))</f>
        <v>Yes</v>
      </c>
      <c r="G76" s="17">
        <v>1.4886490509999999</v>
      </c>
      <c r="H76" s="15" t="str">
        <f>IF($B76="N/A","N/A",IF(G76&gt;5,"No",IF(G76&lt;=0,"No","Yes")))</f>
        <v>Yes</v>
      </c>
      <c r="I76" s="16">
        <v>-9.9</v>
      </c>
      <c r="J76" s="16">
        <v>21.91</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35465274</v>
      </c>
      <c r="D6" s="15" t="str">
        <f>IF($B6="N/A","N/A",IF(C6&gt;15,"No",IF(C6&lt;-15,"No","Yes")))</f>
        <v>N/A</v>
      </c>
      <c r="E6" s="27">
        <v>40326571</v>
      </c>
      <c r="F6" s="15" t="str">
        <f>IF($B6="N/A","N/A",IF(E6&gt;15,"No",IF(E6&lt;-15,"No","Yes")))</f>
        <v>N/A</v>
      </c>
      <c r="G6" s="27">
        <v>37191857</v>
      </c>
      <c r="H6" s="15" t="str">
        <f>IF($B6="N/A","N/A",IF(G6&gt;15,"No",IF(G6&lt;-15,"No","Yes")))</f>
        <v>N/A</v>
      </c>
      <c r="I6" s="28">
        <v>13.71</v>
      </c>
      <c r="J6" s="28">
        <v>-7.77</v>
      </c>
      <c r="K6" s="15" t="str">
        <f>IF(J6="Div by 0", "N/A", IF(J6="N/A","N/A", IF(J6&gt;15, "No", IF(J6&lt;-15, "No", "Yes"))))</f>
        <v>Yes</v>
      </c>
    </row>
    <row r="7" spans="1:11">
      <c r="A7" s="50" t="s">
        <v>695</v>
      </c>
      <c r="B7" s="30" t="s">
        <v>50</v>
      </c>
      <c r="C7" s="8">
        <v>21.388505274</v>
      </c>
      <c r="D7" s="15" t="str">
        <f>IF($B7="N/A","N/A",IF(C7&gt;15,"No",IF(C7&lt;-15,"No","Yes")))</f>
        <v>N/A</v>
      </c>
      <c r="E7" s="15">
        <v>22.161222188</v>
      </c>
      <c r="F7" s="15" t="str">
        <f>IF($B7="N/A","N/A",IF(E7&gt;15,"No",IF(E7&lt;-15,"No","Yes")))</f>
        <v>N/A</v>
      </c>
      <c r="G7" s="15">
        <v>24.563540884999998</v>
      </c>
      <c r="H7" s="15" t="str">
        <f>IF($B7="N/A","N/A",IF(G7&gt;15,"No",IF(G7&lt;-15,"No","Yes")))</f>
        <v>N/A</v>
      </c>
      <c r="I7" s="28">
        <v>3.613</v>
      </c>
      <c r="J7" s="28">
        <v>10.84</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25.409376507000001</v>
      </c>
      <c r="D9" s="15" t="str">
        <f>IF($B9="N/A","N/A",IF(C9&gt;15,"No",IF(C9&lt;-15,"No","Yes")))</f>
        <v>N/A</v>
      </c>
      <c r="E9" s="15">
        <v>29.782405748999999</v>
      </c>
      <c r="F9" s="15" t="str">
        <f>IF($B9="N/A","N/A",IF(E9&gt;15,"No",IF(E9&lt;-15,"No","Yes")))</f>
        <v>N/A</v>
      </c>
      <c r="G9" s="15">
        <v>21.21572741</v>
      </c>
      <c r="H9" s="15" t="str">
        <f>IF($B9="N/A","N/A",IF(G9&gt;15,"No",IF(G9&lt;-15,"No","Yes")))</f>
        <v>N/A</v>
      </c>
      <c r="I9" s="28">
        <v>17.21</v>
      </c>
      <c r="J9" s="28">
        <v>-28.8</v>
      </c>
      <c r="K9" s="15" t="str">
        <f t="shared" ref="K9:K26" si="0">IF(J9="Div by 0", "N/A", IF(J9="N/A","N/A", IF(J9&gt;15, "No", IF(J9&lt;-15, "No", "Yes"))))</f>
        <v>No</v>
      </c>
    </row>
    <row r="10" spans="1:11">
      <c r="A10" s="210" t="s">
        <v>1079</v>
      </c>
      <c r="B10" s="30" t="s">
        <v>50</v>
      </c>
      <c r="C10" s="29">
        <v>18868277</v>
      </c>
      <c r="D10" s="15" t="str">
        <f>IF($B10="N/A","N/A",IF(C10&gt;15,"No",IF(C10&lt;-15,"No","Yes")))</f>
        <v>N/A</v>
      </c>
      <c r="E10" s="27">
        <v>19379487</v>
      </c>
      <c r="F10" s="15" t="str">
        <f>IF($B10="N/A","N/A",IF(E10&gt;15,"No",IF(E10&lt;-15,"No","Yes")))</f>
        <v>N/A</v>
      </c>
      <c r="G10" s="27">
        <v>20165697</v>
      </c>
      <c r="H10" s="15" t="str">
        <f>IF($B10="N/A","N/A",IF(G10&gt;15,"No",IF(G10&lt;-15,"No","Yes")))</f>
        <v>N/A</v>
      </c>
      <c r="I10" s="28">
        <v>2.7090000000000001</v>
      </c>
      <c r="J10" s="28">
        <v>4.0570000000000004</v>
      </c>
      <c r="K10" s="15" t="str">
        <f t="shared" si="0"/>
        <v>Yes</v>
      </c>
    </row>
    <row r="11" spans="1:11">
      <c r="A11" s="50" t="s">
        <v>697</v>
      </c>
      <c r="B11" s="30" t="s">
        <v>52</v>
      </c>
      <c r="C11" s="8">
        <v>7.1043741832</v>
      </c>
      <c r="D11" s="15" t="str">
        <f>IF($B11="N/A","N/A",IF(C11&gt;20,"No",IF(C11&lt;5,"No","Yes")))</f>
        <v>Yes</v>
      </c>
      <c r="E11" s="15">
        <v>8.9817754206</v>
      </c>
      <c r="F11" s="15" t="str">
        <f>IF($B11="N/A","N/A",IF(E11&gt;20,"No",IF(E11&lt;5,"No","Yes")))</f>
        <v>Yes</v>
      </c>
      <c r="G11" s="15">
        <v>8.7694414926000004</v>
      </c>
      <c r="H11" s="15" t="str">
        <f>IF($B11="N/A","N/A",IF(G11&gt;20,"No",IF(G11&lt;5,"No","Yes")))</f>
        <v>Yes</v>
      </c>
      <c r="I11" s="28">
        <v>26.43</v>
      </c>
      <c r="J11" s="28">
        <v>-2.36</v>
      </c>
      <c r="K11" s="15" t="str">
        <f t="shared" si="0"/>
        <v>Yes</v>
      </c>
    </row>
    <row r="12" spans="1:11">
      <c r="A12" s="50" t="s">
        <v>698</v>
      </c>
      <c r="B12" s="30" t="s">
        <v>175</v>
      </c>
      <c r="C12" s="8">
        <v>4.0241459249</v>
      </c>
      <c r="D12" s="15" t="str">
        <f>IF($B12="N/A","N/A",IF(C12&gt;1,"Yes","No"))</f>
        <v>Yes</v>
      </c>
      <c r="E12" s="15">
        <v>3.1506561551000001</v>
      </c>
      <c r="F12" s="15" t="str">
        <f>IF($B12="N/A","N/A",IF(E12&gt;1,"Yes","No"))</f>
        <v>Yes</v>
      </c>
      <c r="G12" s="15">
        <v>2.0823926889000002</v>
      </c>
      <c r="H12" s="15" t="str">
        <f>IF($B12="N/A","N/A",IF(G12&gt;1,"Yes","No"))</f>
        <v>Yes</v>
      </c>
      <c r="I12" s="28">
        <v>-21.7</v>
      </c>
      <c r="J12" s="28">
        <v>-33.9</v>
      </c>
      <c r="K12" s="15" t="str">
        <f t="shared" si="0"/>
        <v>No</v>
      </c>
    </row>
    <row r="13" spans="1:11">
      <c r="A13" s="50" t="s">
        <v>699</v>
      </c>
      <c r="B13" s="30" t="s">
        <v>50</v>
      </c>
      <c r="C13" s="8">
        <v>95.353535620000002</v>
      </c>
      <c r="D13" s="15" t="str">
        <f>IF($B13="N/A","N/A",IF(C13&gt;15,"No",IF(C13&lt;-15,"No","Yes")))</f>
        <v>N/A</v>
      </c>
      <c r="E13" s="15">
        <v>71.225111819999995</v>
      </c>
      <c r="F13" s="15" t="str">
        <f>IF($B13="N/A","N/A",IF(E13&gt;15,"No",IF(E13&lt;-15,"No","Yes")))</f>
        <v>N/A</v>
      </c>
      <c r="G13" s="15">
        <v>80.018526941000005</v>
      </c>
      <c r="H13" s="15" t="str">
        <f>IF($B13="N/A","N/A",IF(G13&gt;15,"No",IF(G13&lt;-15,"No","Yes")))</f>
        <v>N/A</v>
      </c>
      <c r="I13" s="28">
        <v>-25.3</v>
      </c>
      <c r="J13" s="28">
        <v>12.35</v>
      </c>
      <c r="K13" s="15" t="str">
        <f t="shared" si="0"/>
        <v>Yes</v>
      </c>
    </row>
    <row r="14" spans="1:11">
      <c r="A14" s="50" t="s">
        <v>700</v>
      </c>
      <c r="B14" s="30" t="s">
        <v>50</v>
      </c>
      <c r="C14" s="43">
        <v>112.02128576</v>
      </c>
      <c r="D14" s="15" t="str">
        <f>IF($B14="N/A","N/A",IF(C14&gt;15,"No",IF(C14&lt;-15,"No","Yes")))</f>
        <v>N/A</v>
      </c>
      <c r="E14" s="37">
        <v>102.49466328</v>
      </c>
      <c r="F14" s="15" t="str">
        <f>IF($B14="N/A","N/A",IF(E14&gt;15,"No",IF(E14&lt;-15,"No","Yes")))</f>
        <v>N/A</v>
      </c>
      <c r="G14" s="37">
        <v>154.68559685</v>
      </c>
      <c r="H14" s="15" t="str">
        <f>IF($B14="N/A","N/A",IF(G14&gt;15,"No",IF(G14&lt;-15,"No","Yes")))</f>
        <v>N/A</v>
      </c>
      <c r="I14" s="28">
        <v>-8.5</v>
      </c>
      <c r="J14" s="28">
        <v>50.92</v>
      </c>
      <c r="K14" s="15" t="str">
        <f t="shared" si="0"/>
        <v>No</v>
      </c>
    </row>
    <row r="15" spans="1:11">
      <c r="A15" s="42" t="s">
        <v>217</v>
      </c>
      <c r="B15" s="30" t="s">
        <v>50</v>
      </c>
      <c r="C15" s="44">
        <v>29.660741250000001</v>
      </c>
      <c r="D15" s="15" t="str">
        <f>IF($B15="N/A","N/A",IF(C15&gt;15,"No",IF(C15&lt;-15,"No","Yes")))</f>
        <v>N/A</v>
      </c>
      <c r="E15" s="38">
        <v>36.100766780000001</v>
      </c>
      <c r="F15" s="15" t="str">
        <f>IF($B15="N/A","N/A",IF(E15&gt;15,"No",IF(E15&lt;-15,"No","Yes")))</f>
        <v>N/A</v>
      </c>
      <c r="G15" s="38">
        <v>26.321628501999999</v>
      </c>
      <c r="H15" s="15" t="str">
        <f>IF($B15="N/A","N/A",IF(G15&gt;15,"No",IF(G15&lt;-15,"No","Yes")))</f>
        <v>N/A</v>
      </c>
      <c r="I15" s="28">
        <v>21.71</v>
      </c>
      <c r="J15" s="28">
        <v>-27.1</v>
      </c>
      <c r="K15" s="15" t="str">
        <f t="shared" si="0"/>
        <v>No</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2.6619827946000001</v>
      </c>
      <c r="D17" s="15" t="str">
        <f>IF($B17="N/A","N/A",IF(C17&gt;15,"No",IF(C17&lt;-15,"No","Yes")))</f>
        <v>N/A</v>
      </c>
      <c r="E17" s="38">
        <v>2.1608896673000002</v>
      </c>
      <c r="F17" s="15" t="str">
        <f>IF($B17="N/A","N/A",IF(E17&gt;15,"No",IF(E17&lt;-15,"No","Yes")))</f>
        <v>N/A</v>
      </c>
      <c r="G17" s="38">
        <v>1.8023418693</v>
      </c>
      <c r="H17" s="15" t="str">
        <f>IF($B17="N/A","N/A",IF(G17&gt;15,"No",IF(G17&lt;-15,"No","Yes")))</f>
        <v>N/A</v>
      </c>
      <c r="I17" s="28">
        <v>-18.8</v>
      </c>
      <c r="J17" s="28">
        <v>-16.600000000000001</v>
      </c>
      <c r="K17" s="15" t="str">
        <f t="shared" si="0"/>
        <v>No</v>
      </c>
    </row>
    <row r="18" spans="1:11">
      <c r="A18" s="42" t="s">
        <v>220</v>
      </c>
      <c r="B18" s="30" t="s">
        <v>138</v>
      </c>
      <c r="C18" s="43">
        <v>146.76234009000001</v>
      </c>
      <c r="D18" s="15" t="str">
        <f>IF($B18="N/A","N/A",IF(C18&gt;300,"No",IF(C18&lt;75,"No","Yes")))</f>
        <v>Yes</v>
      </c>
      <c r="E18" s="37">
        <v>98.562250848000005</v>
      </c>
      <c r="F18" s="15" t="str">
        <f>IF($B18="N/A","N/A",IF(E18&gt;300,"No",IF(E18&lt;75,"No","Yes")))</f>
        <v>Yes</v>
      </c>
      <c r="G18" s="37">
        <v>167.21196044999999</v>
      </c>
      <c r="H18" s="15" t="str">
        <f>IF($B18="N/A","N/A",IF(G18&gt;300,"No",IF(G18&lt;75,"No","Yes")))</f>
        <v>Yes</v>
      </c>
      <c r="I18" s="28">
        <v>-32.799999999999997</v>
      </c>
      <c r="J18" s="28">
        <v>69.650000000000006</v>
      </c>
      <c r="K18" s="15" t="str">
        <f t="shared" si="0"/>
        <v>No</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4.0002384946999996</v>
      </c>
      <c r="D20" s="15" t="str">
        <f>IF($B20="N/A","N/A",IF(C20&gt;5,"No",IF(C20&lt;3,"No","Yes")))</f>
        <v>Yes</v>
      </c>
      <c r="E20" s="37">
        <v>4.2363418974</v>
      </c>
      <c r="F20" s="15" t="str">
        <f>IF($B20="N/A","N/A",IF(E20&gt;5,"No",IF(E20&lt;3,"No","Yes")))</f>
        <v>Yes</v>
      </c>
      <c r="G20" s="37">
        <v>13.843187935</v>
      </c>
      <c r="H20" s="15" t="str">
        <f>IF($B20="N/A","N/A",IF(G20&gt;5,"No",IF(G20&lt;3,"No","Yes")))</f>
        <v>No</v>
      </c>
      <c r="I20" s="28">
        <v>5.9020000000000001</v>
      </c>
      <c r="J20" s="28">
        <v>226.8</v>
      </c>
      <c r="K20" s="15" t="str">
        <f t="shared" si="0"/>
        <v>No</v>
      </c>
    </row>
    <row r="21" spans="1:11" ht="12.75" customHeight="1">
      <c r="A21" s="31" t="s">
        <v>846</v>
      </c>
      <c r="B21" s="30" t="s">
        <v>50</v>
      </c>
      <c r="C21" s="29">
        <v>4091</v>
      </c>
      <c r="D21" s="30" t="s">
        <v>50</v>
      </c>
      <c r="E21" s="27">
        <v>15856</v>
      </c>
      <c r="F21" s="30" t="s">
        <v>50</v>
      </c>
      <c r="G21" s="27">
        <v>16432</v>
      </c>
      <c r="H21" s="15" t="str">
        <f>IF($B21="N/A","N/A",IF(G21&gt;15,"No",IF(G21&lt;-15,"No","Yes")))</f>
        <v>N/A</v>
      </c>
      <c r="I21" s="30" t="s">
        <v>1094</v>
      </c>
      <c r="J21" s="28">
        <v>3.633</v>
      </c>
      <c r="K21" s="15" t="str">
        <f t="shared" si="0"/>
        <v>Yes</v>
      </c>
    </row>
    <row r="22" spans="1:11" ht="25.5">
      <c r="A22" s="1" t="s">
        <v>847</v>
      </c>
      <c r="B22" s="30" t="s">
        <v>50</v>
      </c>
      <c r="C22" s="22">
        <v>66.208995356000003</v>
      </c>
      <c r="D22" s="30" t="s">
        <v>50</v>
      </c>
      <c r="E22" s="22">
        <v>55.605385974000001</v>
      </c>
      <c r="F22" s="30" t="s">
        <v>50</v>
      </c>
      <c r="G22" s="22">
        <v>67.162852970000003</v>
      </c>
      <c r="H22" s="30" t="s">
        <v>50</v>
      </c>
      <c r="I22" s="16">
        <v>-16</v>
      </c>
      <c r="J22" s="16">
        <v>20.78</v>
      </c>
      <c r="K22" s="15" t="str">
        <f t="shared" si="0"/>
        <v>No</v>
      </c>
    </row>
    <row r="23" spans="1:11">
      <c r="A23" s="1" t="s">
        <v>166</v>
      </c>
      <c r="B23" s="30" t="s">
        <v>127</v>
      </c>
      <c r="C23" s="27">
        <v>0</v>
      </c>
      <c r="D23" s="15" t="str">
        <f>IF($B23="N/A","N/A",IF(C23="N/A","N/A",IF(C23=0,"Yes","No")))</f>
        <v>Yes</v>
      </c>
      <c r="E23" s="27">
        <v>11</v>
      </c>
      <c r="F23" s="15" t="str">
        <f>IF($B23="N/A","N/A",IF(E23="N/A","N/A",IF(E23=0,"Yes","No")))</f>
        <v>No</v>
      </c>
      <c r="G23" s="27">
        <v>0</v>
      </c>
      <c r="H23" s="15" t="str">
        <f>IF($B23="N/A","N/A",IF(G23=0,"Yes","No"))</f>
        <v>Yes</v>
      </c>
      <c r="I23" s="30" t="s">
        <v>1090</v>
      </c>
      <c r="J23" s="28">
        <v>-100</v>
      </c>
      <c r="K23" s="15" t="str">
        <f t="shared" si="0"/>
        <v>No</v>
      </c>
    </row>
    <row r="24" spans="1:11">
      <c r="A24" s="59" t="s">
        <v>946</v>
      </c>
      <c r="B24" s="30" t="s">
        <v>50</v>
      </c>
      <c r="C24" s="29" t="s">
        <v>50</v>
      </c>
      <c r="D24" s="30" t="s">
        <v>50</v>
      </c>
      <c r="E24" s="27">
        <v>8936861</v>
      </c>
      <c r="F24" s="30" t="s">
        <v>50</v>
      </c>
      <c r="G24" s="27">
        <v>9135637</v>
      </c>
      <c r="H24" s="30" t="s">
        <v>50</v>
      </c>
      <c r="I24" s="28" t="s">
        <v>50</v>
      </c>
      <c r="J24" s="28">
        <v>2.2240000000000002</v>
      </c>
      <c r="K24" s="15" t="str">
        <f t="shared" si="0"/>
        <v>Yes</v>
      </c>
    </row>
    <row r="25" spans="1:11">
      <c r="A25" s="59" t="s">
        <v>947</v>
      </c>
      <c r="B25" s="30" t="s">
        <v>50</v>
      </c>
      <c r="C25" s="45" t="s">
        <v>50</v>
      </c>
      <c r="D25" s="15" t="str">
        <f t="shared" ref="D25:D26" si="1">IF($B25="N/A","N/A",IF(C25&gt;15,"No",IF(C25&lt;-15,"No","Yes")))</f>
        <v>N/A</v>
      </c>
      <c r="E25" s="28">
        <v>99.545019218999997</v>
      </c>
      <c r="F25" s="15" t="str">
        <f t="shared" ref="F25:F26" si="2">IF($B25="N/A","N/A",IF(E25&gt;15,"No",IF(E25&lt;-15,"No","Yes")))</f>
        <v>N/A</v>
      </c>
      <c r="G25" s="28">
        <v>99.674636809999996</v>
      </c>
      <c r="H25" s="15" t="str">
        <f t="shared" ref="H25:H26" si="3">IF($B25="N/A","N/A",IF(G25&gt;15,"No",IF(G25&lt;-15,"No","Yes")))</f>
        <v>N/A</v>
      </c>
      <c r="I25" s="28" t="s">
        <v>50</v>
      </c>
      <c r="J25" s="28">
        <v>0.13020000000000001</v>
      </c>
      <c r="K25" s="15" t="str">
        <f t="shared" si="0"/>
        <v>Yes</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17527804</v>
      </c>
      <c r="D28" s="15" t="str">
        <f>IF($B28="N/A","N/A",IF(C28&gt;15,"No",IF(C28&lt;-15,"No","Yes")))</f>
        <v>N/A</v>
      </c>
      <c r="E28" s="27">
        <v>17638865</v>
      </c>
      <c r="F28" s="15" t="str">
        <f>IF($B28="N/A","N/A",IF(E28&gt;15,"No",IF(E28&lt;-15,"No","Yes")))</f>
        <v>N/A</v>
      </c>
      <c r="G28" s="27">
        <v>18397278</v>
      </c>
      <c r="H28" s="15" t="str">
        <f>IF($B28="N/A","N/A",IF(G28&gt;15,"No",IF(G28&lt;-15,"No","Yes")))</f>
        <v>N/A</v>
      </c>
      <c r="I28" s="28">
        <v>0.63360000000000005</v>
      </c>
      <c r="J28" s="28">
        <v>4.3</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2.8301719942000001</v>
      </c>
      <c r="D31" s="15" t="str">
        <f t="shared" ref="D31:D37" si="5">IF($B31="N/A","N/A",IF(C31&gt;15,"No",IF(C31&lt;-15,"No","Yes")))</f>
        <v>N/A</v>
      </c>
      <c r="E31" s="28">
        <v>2.5380374530999998</v>
      </c>
      <c r="F31" s="15" t="str">
        <f t="shared" ref="F31:F37" si="6">IF($B31="N/A","N/A",IF(E31&gt;15,"No",IF(E31&lt;-15,"No","Yes")))</f>
        <v>N/A</v>
      </c>
      <c r="G31" s="28">
        <v>2.5894265445000002</v>
      </c>
      <c r="H31" s="15" t="str">
        <f t="shared" ref="H31:H37" si="7">IF($B31="N/A","N/A",IF(G31&gt;15,"No",IF(G31&lt;-15,"No","Yes")))</f>
        <v>N/A</v>
      </c>
      <c r="I31" s="28">
        <v>-10.3</v>
      </c>
      <c r="J31" s="28">
        <v>2.0249999999999999</v>
      </c>
      <c r="K31" s="15" t="str">
        <f t="shared" si="4"/>
        <v>Yes</v>
      </c>
    </row>
    <row r="32" spans="1:11">
      <c r="A32" s="42" t="s">
        <v>223</v>
      </c>
      <c r="B32" s="30" t="s">
        <v>50</v>
      </c>
      <c r="C32" s="45">
        <v>0</v>
      </c>
      <c r="D32" s="15" t="str">
        <f t="shared" si="5"/>
        <v>N/A</v>
      </c>
      <c r="E32" s="28">
        <v>1.7897172E-3</v>
      </c>
      <c r="F32" s="15" t="str">
        <f t="shared" si="6"/>
        <v>N/A</v>
      </c>
      <c r="G32" s="28">
        <v>3.8972680000000002E-3</v>
      </c>
      <c r="H32" s="15" t="str">
        <f t="shared" si="7"/>
        <v>N/A</v>
      </c>
      <c r="I32" s="28" t="s">
        <v>1090</v>
      </c>
      <c r="J32" s="28">
        <v>117.8</v>
      </c>
      <c r="K32" s="15" t="str">
        <f t="shared" si="4"/>
        <v>No</v>
      </c>
    </row>
    <row r="33" spans="1:11" ht="12.75" customHeight="1">
      <c r="A33" s="42" t="s">
        <v>224</v>
      </c>
      <c r="B33" s="30" t="s">
        <v>50</v>
      </c>
      <c r="C33" s="45">
        <v>7.122888E-4</v>
      </c>
      <c r="D33" s="15" t="str">
        <f t="shared" si="5"/>
        <v>N/A</v>
      </c>
      <c r="E33" s="28">
        <v>1.1145920000000001E-4</v>
      </c>
      <c r="F33" s="15" t="str">
        <f t="shared" si="6"/>
        <v>N/A</v>
      </c>
      <c r="G33" s="28">
        <v>4.1309259999999998E-4</v>
      </c>
      <c r="H33" s="15" t="str">
        <f t="shared" si="7"/>
        <v>N/A</v>
      </c>
      <c r="I33" s="28">
        <v>-84.4</v>
      </c>
      <c r="J33" s="28">
        <v>270.60000000000002</v>
      </c>
      <c r="K33" s="15" t="str">
        <f t="shared" si="4"/>
        <v>No</v>
      </c>
    </row>
    <row r="34" spans="1:11">
      <c r="A34" s="42" t="s">
        <v>225</v>
      </c>
      <c r="B34" s="30" t="s">
        <v>50</v>
      </c>
      <c r="C34" s="45">
        <v>3.0989638614000001</v>
      </c>
      <c r="D34" s="15" t="str">
        <f t="shared" si="5"/>
        <v>N/A</v>
      </c>
      <c r="E34" s="28">
        <v>2.7855330340000002</v>
      </c>
      <c r="F34" s="15" t="str">
        <f t="shared" si="6"/>
        <v>N/A</v>
      </c>
      <c r="G34" s="28">
        <v>2.8418959782000002</v>
      </c>
      <c r="H34" s="15" t="str">
        <f t="shared" si="7"/>
        <v>N/A</v>
      </c>
      <c r="I34" s="28">
        <v>-10.1</v>
      </c>
      <c r="J34" s="28">
        <v>2.0230000000000001</v>
      </c>
      <c r="K34" s="15" t="str">
        <f t="shared" si="4"/>
        <v>Yes</v>
      </c>
    </row>
    <row r="35" spans="1:11">
      <c r="A35" s="42" t="s">
        <v>877</v>
      </c>
      <c r="B35" s="30" t="s">
        <v>50</v>
      </c>
      <c r="C35" s="45" t="s">
        <v>50</v>
      </c>
      <c r="D35" s="15" t="str">
        <f t="shared" si="5"/>
        <v>N/A</v>
      </c>
      <c r="E35" s="28">
        <v>33.824112335000002</v>
      </c>
      <c r="F35" s="15" t="str">
        <f t="shared" si="6"/>
        <v>N/A</v>
      </c>
      <c r="G35" s="28">
        <v>29.316730673999999</v>
      </c>
      <c r="H35" s="15" t="str">
        <f t="shared" si="7"/>
        <v>N/A</v>
      </c>
      <c r="I35" s="28" t="s">
        <v>50</v>
      </c>
      <c r="J35" s="28">
        <v>-13.3</v>
      </c>
      <c r="K35" s="15" t="str">
        <f t="shared" ref="K35" si="8">IF(J35="Div by 0", "N/A", IF(J35="N/A","N/A", IF(J35&gt;15, "No", IF(J35&lt;-15, "No", "Yes"))))</f>
        <v>Yes</v>
      </c>
    </row>
    <row r="36" spans="1:11">
      <c r="A36" s="42" t="s">
        <v>878</v>
      </c>
      <c r="B36" s="30" t="s">
        <v>50</v>
      </c>
      <c r="C36" s="45" t="s">
        <v>50</v>
      </c>
      <c r="D36" s="15" t="str">
        <f t="shared" si="5"/>
        <v>N/A</v>
      </c>
      <c r="E36" s="28">
        <v>18.532476694</v>
      </c>
      <c r="F36" s="15" t="str">
        <f t="shared" si="6"/>
        <v>N/A</v>
      </c>
      <c r="G36" s="28">
        <v>17.357305688</v>
      </c>
      <c r="H36" s="15" t="str">
        <f t="shared" si="7"/>
        <v>N/A</v>
      </c>
      <c r="I36" s="28" t="s">
        <v>50</v>
      </c>
      <c r="J36" s="28">
        <v>-6.34</v>
      </c>
      <c r="K36" s="15" t="str">
        <f t="shared" si="4"/>
        <v>Yes</v>
      </c>
    </row>
    <row r="37" spans="1:11">
      <c r="A37" s="58" t="s">
        <v>949</v>
      </c>
      <c r="B37" s="30" t="s">
        <v>50</v>
      </c>
      <c r="C37" s="45" t="s">
        <v>50</v>
      </c>
      <c r="D37" s="15" t="str">
        <f t="shared" si="5"/>
        <v>N/A</v>
      </c>
      <c r="E37" s="28">
        <v>33.228844373000001</v>
      </c>
      <c r="F37" s="15" t="str">
        <f t="shared" si="6"/>
        <v>N/A</v>
      </c>
      <c r="G37" s="28">
        <v>34.666193552999999</v>
      </c>
      <c r="H37" s="15" t="str">
        <f t="shared" si="7"/>
        <v>N/A</v>
      </c>
      <c r="I37" s="28" t="s">
        <v>50</v>
      </c>
      <c r="J37" s="28">
        <v>4.3259999999999996</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99.086948054999993</v>
      </c>
      <c r="F39" s="15" t="str">
        <f>IF($B39="N/A","N/A",IF(E39&gt;95,"Yes","No"))</f>
        <v>Yes</v>
      </c>
      <c r="G39" s="28">
        <v>99.162425006999996</v>
      </c>
      <c r="H39" s="15" t="str">
        <f>IF($B39="N/A","N/A",IF(G39&gt;95,"Yes","No"))</f>
        <v>Yes</v>
      </c>
      <c r="I39" s="28" t="s">
        <v>50</v>
      </c>
      <c r="J39" s="28">
        <v>7.6200000000000004E-2</v>
      </c>
      <c r="K39" s="15" t="str">
        <f t="shared" ref="K39" si="10">IF(J39="Div by 0", "N/A", IF(J39="N/A","N/A", IF(J39&gt;15, "No", IF(J39&lt;-15, "No", "Yes"))))</f>
        <v>Yes</v>
      </c>
    </row>
    <row r="40" spans="1:11">
      <c r="A40" s="42" t="s">
        <v>226</v>
      </c>
      <c r="B40" s="39" t="s">
        <v>85</v>
      </c>
      <c r="C40" s="45">
        <v>27.343248474999999</v>
      </c>
      <c r="D40" s="15" t="str">
        <f>IF($B40="N/A","N/A",IF(C40&gt;90,"No",IF(C40&lt;50,"No","Yes")))</f>
        <v>No</v>
      </c>
      <c r="E40" s="28">
        <v>27.56347985</v>
      </c>
      <c r="F40" s="15" t="str">
        <f>IF($B40="N/A","N/A",IF(E40&gt;90,"No",IF(E40&lt;50,"No","Yes")))</f>
        <v>No</v>
      </c>
      <c r="G40" s="28">
        <v>27.149853363999998</v>
      </c>
      <c r="H40" s="15" t="str">
        <f>IF($B40="N/A","N/A",IF(G40&gt;90,"No",IF(G40&lt;50,"No","Yes")))</f>
        <v>No</v>
      </c>
      <c r="I40" s="28">
        <v>0.8054</v>
      </c>
      <c r="J40" s="28">
        <v>-1.5</v>
      </c>
      <c r="K40" s="15" t="str">
        <f t="shared" si="4"/>
        <v>Yes</v>
      </c>
    </row>
    <row r="41" spans="1:11">
      <c r="A41" s="42" t="s">
        <v>227</v>
      </c>
      <c r="B41" s="39" t="s">
        <v>54</v>
      </c>
      <c r="C41" s="45">
        <v>14.671455705</v>
      </c>
      <c r="D41" s="15" t="str">
        <f t="shared" ref="D41:D46" si="11">IF($B41="N/A","N/A",IF(C41&gt;5,"No",IF(C41&lt;=0,"No","Yes")))</f>
        <v>No</v>
      </c>
      <c r="E41" s="28">
        <v>15.686649906</v>
      </c>
      <c r="F41" s="15" t="str">
        <f t="shared" ref="F41:F46" si="12">IF($B41="N/A","N/A",IF(E41&gt;5,"No",IF(E41&lt;=0,"No","Yes")))</f>
        <v>No</v>
      </c>
      <c r="G41" s="28">
        <v>17.693432691999998</v>
      </c>
      <c r="H41" s="15" t="str">
        <f t="shared" ref="H41:H46" si="13">IF($B41="N/A","N/A",IF(G41&gt;5,"No",IF(G41&lt;=0,"No","Yes")))</f>
        <v>No</v>
      </c>
      <c r="I41" s="28">
        <v>6.92</v>
      </c>
      <c r="J41" s="28">
        <v>12.79</v>
      </c>
      <c r="K41" s="15" t="str">
        <f t="shared" si="4"/>
        <v>Yes</v>
      </c>
    </row>
    <row r="42" spans="1:11">
      <c r="A42" s="42" t="s">
        <v>228</v>
      </c>
      <c r="B42" s="39" t="s">
        <v>54</v>
      </c>
      <c r="C42" s="45">
        <v>3.5799921084999999</v>
      </c>
      <c r="D42" s="15" t="str">
        <f t="shared" si="11"/>
        <v>Yes</v>
      </c>
      <c r="E42" s="28">
        <v>3.5127090093</v>
      </c>
      <c r="F42" s="15" t="str">
        <f t="shared" si="12"/>
        <v>Yes</v>
      </c>
      <c r="G42" s="28">
        <v>3.3380155477</v>
      </c>
      <c r="H42" s="15" t="str">
        <f t="shared" si="13"/>
        <v>Yes</v>
      </c>
      <c r="I42" s="28">
        <v>-1.88</v>
      </c>
      <c r="J42" s="28">
        <v>-4.97</v>
      </c>
      <c r="K42" s="15" t="str">
        <f t="shared" si="4"/>
        <v>Yes</v>
      </c>
    </row>
    <row r="43" spans="1:11">
      <c r="A43" s="42" t="s">
        <v>229</v>
      </c>
      <c r="B43" s="39" t="s">
        <v>54</v>
      </c>
      <c r="C43" s="45">
        <v>0.79351069880000002</v>
      </c>
      <c r="D43" s="15" t="str">
        <f t="shared" si="11"/>
        <v>Yes</v>
      </c>
      <c r="E43" s="28">
        <v>0.78808925630000004</v>
      </c>
      <c r="F43" s="15" t="str">
        <f t="shared" si="12"/>
        <v>Yes</v>
      </c>
      <c r="G43" s="28">
        <v>0.76627640239999995</v>
      </c>
      <c r="H43" s="15" t="str">
        <f t="shared" si="13"/>
        <v>Yes</v>
      </c>
      <c r="I43" s="28">
        <v>-0.68300000000000005</v>
      </c>
      <c r="J43" s="28">
        <v>-2.77</v>
      </c>
      <c r="K43" s="15" t="str">
        <f t="shared" si="4"/>
        <v>Yes</v>
      </c>
    </row>
    <row r="44" spans="1:11">
      <c r="A44" s="42" t="s">
        <v>879</v>
      </c>
      <c r="B44" s="30" t="s">
        <v>50</v>
      </c>
      <c r="C44" s="45" t="s">
        <v>50</v>
      </c>
      <c r="D44" s="15" t="str">
        <f t="shared" si="11"/>
        <v>N/A</v>
      </c>
      <c r="E44" s="28">
        <v>0.1190836258</v>
      </c>
      <c r="F44" s="15" t="str">
        <f t="shared" si="12"/>
        <v>N/A</v>
      </c>
      <c r="G44" s="28">
        <v>0.1025369079</v>
      </c>
      <c r="H44" s="15" t="str">
        <f t="shared" si="13"/>
        <v>N/A</v>
      </c>
      <c r="I44" s="28" t="s">
        <v>50</v>
      </c>
      <c r="J44" s="28">
        <v>-13.9</v>
      </c>
      <c r="K44" s="15" t="str">
        <f t="shared" ref="K44" si="14">IF(J44="Div by 0", "N/A", IF(J44="N/A","N/A", IF(J44&gt;15, "No", IF(J44&lt;-15, "No", "Yes"))))</f>
        <v>Yes</v>
      </c>
    </row>
    <row r="45" spans="1:11">
      <c r="A45" s="42" t="s">
        <v>880</v>
      </c>
      <c r="B45" s="30" t="s">
        <v>50</v>
      </c>
      <c r="C45" s="45" t="s">
        <v>50</v>
      </c>
      <c r="D45" s="15" t="str">
        <f t="shared" si="11"/>
        <v>N/A</v>
      </c>
      <c r="E45" s="28">
        <v>1.9312863951000001</v>
      </c>
      <c r="F45" s="15" t="str">
        <f t="shared" si="12"/>
        <v>N/A</v>
      </c>
      <c r="G45" s="28">
        <v>2.1685599358999998</v>
      </c>
      <c r="H45" s="15" t="str">
        <f t="shared" si="13"/>
        <v>N/A</v>
      </c>
      <c r="I45" s="28" t="s">
        <v>50</v>
      </c>
      <c r="J45" s="28">
        <v>12.29</v>
      </c>
      <c r="K45" s="15" t="str">
        <f t="shared" si="4"/>
        <v>Yes</v>
      </c>
    </row>
    <row r="46" spans="1:11" ht="12.75" customHeight="1">
      <c r="A46" s="42" t="s">
        <v>881</v>
      </c>
      <c r="B46" s="30" t="s">
        <v>50</v>
      </c>
      <c r="C46" s="45" t="s">
        <v>50</v>
      </c>
      <c r="D46" s="15" t="str">
        <f t="shared" si="11"/>
        <v>N/A</v>
      </c>
      <c r="E46" s="28">
        <v>9.8141235300000004E-2</v>
      </c>
      <c r="F46" s="15" t="str">
        <f t="shared" si="12"/>
        <v>N/A</v>
      </c>
      <c r="G46" s="28">
        <v>0.11843599909999999</v>
      </c>
      <c r="H46" s="15" t="str">
        <f t="shared" si="13"/>
        <v>N/A</v>
      </c>
      <c r="I46" s="28" t="s">
        <v>50</v>
      </c>
      <c r="J46" s="28">
        <v>20.68</v>
      </c>
      <c r="K46" s="15" t="str">
        <f t="shared" ref="K46" si="15">IF(J46="Div by 0", "N/A", IF(J46="N/A","N/A", IF(J46&gt;15, "No", IF(J46&lt;-15, "No", "Yes"))))</f>
        <v>No</v>
      </c>
    </row>
    <row r="47" spans="1:11">
      <c r="A47" s="42" t="s">
        <v>230</v>
      </c>
      <c r="B47" s="30" t="s">
        <v>130</v>
      </c>
      <c r="C47" s="45">
        <v>1.7419352704</v>
      </c>
      <c r="D47" s="15" t="str">
        <f>IF($B47="N/A","N/A",IF(C47&gt;10,"No",IF(C47&lt;1,"No","Yes")))</f>
        <v>Yes</v>
      </c>
      <c r="E47" s="28">
        <v>1.8507823490999999</v>
      </c>
      <c r="F47" s="15" t="str">
        <f>IF($B47="N/A","N/A",IF(E47&gt;10,"No",IF(E47&lt;1,"No","Yes")))</f>
        <v>Yes</v>
      </c>
      <c r="G47" s="28">
        <v>1.7134165174</v>
      </c>
      <c r="H47" s="15" t="str">
        <f>IF($B47="N/A","N/A",IF(G47&gt;10,"No",IF(G47&lt;1,"No","Yes")))</f>
        <v>Yes</v>
      </c>
      <c r="I47" s="28">
        <v>6.2489999999999997</v>
      </c>
      <c r="J47" s="28">
        <v>-7.42</v>
      </c>
      <c r="K47" s="15" t="str">
        <f t="shared" si="4"/>
        <v>Yes</v>
      </c>
    </row>
    <row r="48" spans="1:11">
      <c r="A48" s="42" t="s">
        <v>231</v>
      </c>
      <c r="B48" s="40" t="s">
        <v>63</v>
      </c>
      <c r="C48" s="45">
        <v>17.531311966000001</v>
      </c>
      <c r="D48" s="15" t="str">
        <f>IF($B48="N/A","N/A",IF(C48&gt;10,"No",IF(C48&lt;=0,"No","Yes")))</f>
        <v>No</v>
      </c>
      <c r="E48" s="28">
        <v>18.838570396000001</v>
      </c>
      <c r="F48" s="15" t="str">
        <f>IF($B48="N/A","N/A",IF(E48&gt;10,"No",IF(E48&lt;=0,"No","Yes")))</f>
        <v>No</v>
      </c>
      <c r="G48" s="28">
        <v>18.615531057999998</v>
      </c>
      <c r="H48" s="15" t="str">
        <f>IF($B48="N/A","N/A",IF(G48&gt;10,"No",IF(G48&lt;=0,"No","Yes")))</f>
        <v>No</v>
      </c>
      <c r="I48" s="28">
        <v>7.4569999999999999</v>
      </c>
      <c r="J48" s="28">
        <v>-1.18</v>
      </c>
      <c r="K48" s="15" t="str">
        <f t="shared" si="4"/>
        <v>Yes</v>
      </c>
    </row>
    <row r="49" spans="1:11">
      <c r="A49" s="42" t="s">
        <v>232</v>
      </c>
      <c r="B49" s="39" t="s">
        <v>86</v>
      </c>
      <c r="C49" s="45">
        <v>1.6802561234</v>
      </c>
      <c r="D49" s="15" t="str">
        <f>IF($B49="N/A","N/A",IF(C49&gt;=5,"No",IF(C49&lt;0,"No","Yes")))</f>
        <v>Yes</v>
      </c>
      <c r="E49" s="28">
        <v>0.91188406960000001</v>
      </c>
      <c r="F49" s="15" t="str">
        <f>IF($B49="N/A","N/A",IF(E49&gt;=5,"No",IF(E49&lt;0,"No","Yes")))</f>
        <v>Yes</v>
      </c>
      <c r="G49" s="28">
        <v>0.83534640289999995</v>
      </c>
      <c r="H49" s="15" t="str">
        <f>IF($B49="N/A","N/A",IF(G49&gt;=5,"No",IF(G49&lt;0,"No","Yes")))</f>
        <v>Yes</v>
      </c>
      <c r="I49" s="28">
        <v>-45.7</v>
      </c>
      <c r="J49" s="28">
        <v>-8.39</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0.49521320530000001</v>
      </c>
      <c r="D51" s="15" t="str">
        <f>IF($B51="N/A","N/A",IF(C51&gt;15,"No",IF(C51&lt;=0,"No","Yes")))</f>
        <v>Yes</v>
      </c>
      <c r="E51" s="28">
        <v>0.44947903389999999</v>
      </c>
      <c r="F51" s="15" t="str">
        <f>IF($B51="N/A","N/A",IF(E51&gt;15,"No",IF(E51&lt;=0,"No","Yes")))</f>
        <v>Yes</v>
      </c>
      <c r="G51" s="28">
        <v>0.51630464030000001</v>
      </c>
      <c r="H51" s="15" t="str">
        <f>IF($B51="N/A","N/A",IF(G51&gt;15,"No",IF(G51&lt;=0,"No","Yes")))</f>
        <v>Yes</v>
      </c>
      <c r="I51" s="28">
        <v>-9.24</v>
      </c>
      <c r="J51" s="28">
        <v>14.87</v>
      </c>
      <c r="K51" s="15" t="str">
        <f t="shared" si="4"/>
        <v>Yes</v>
      </c>
    </row>
    <row r="52" spans="1:11">
      <c r="A52" s="42" t="s">
        <v>187</v>
      </c>
      <c r="B52" s="30" t="s">
        <v>50</v>
      </c>
      <c r="C52" s="43">
        <v>52.604700461</v>
      </c>
      <c r="D52" s="15" t="str">
        <f>IF($B52="N/A","N/A",IF(C52&gt;15,"No",IF(C52&lt;-15,"No","Yes")))</f>
        <v>N/A</v>
      </c>
      <c r="E52" s="37">
        <v>59.202628558000001</v>
      </c>
      <c r="F52" s="15" t="str">
        <f>IF($B52="N/A","N/A",IF(E52&gt;15,"No",IF(E52&lt;-15,"No","Yes")))</f>
        <v>N/A</v>
      </c>
      <c r="G52" s="37">
        <v>61.985124124000002</v>
      </c>
      <c r="H52" s="15" t="str">
        <f>IF($B52="N/A","N/A",IF(G52&gt;15,"No",IF(G52&lt;-15,"No","Yes")))</f>
        <v>N/A</v>
      </c>
      <c r="I52" s="28">
        <v>12.54</v>
      </c>
      <c r="J52" s="28">
        <v>4.7</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7.8093467954999998</v>
      </c>
      <c r="D54" s="15" t="str">
        <f>IF($B54="N/A","N/A",IF(C54&gt;35,"No",IF(C54&lt;10,"No","Yes")))</f>
        <v>No</v>
      </c>
      <c r="E54" s="28">
        <v>7.6622673850999998</v>
      </c>
      <c r="F54" s="15" t="str">
        <f>IF($B54="N/A","N/A",IF(E54&gt;35,"No",IF(E54&lt;10,"No","Yes")))</f>
        <v>No</v>
      </c>
      <c r="G54" s="28">
        <v>7.1221840534999998</v>
      </c>
      <c r="H54" s="15" t="str">
        <f>IF($B54="N/A","N/A",IF(G54&gt;35,"No",IF(G54&lt;10,"No","Yes")))</f>
        <v>No</v>
      </c>
      <c r="I54" s="28">
        <v>-1.88</v>
      </c>
      <c r="J54" s="28">
        <v>-7.05</v>
      </c>
      <c r="K54" s="15" t="str">
        <f t="shared" ref="K54:K79" si="16">IF(J54="Div by 0", "N/A", IF(J54="N/A","N/A", IF(J54&gt;15, "No", IF(J54&lt;-15, "No", "Yes"))))</f>
        <v>Yes</v>
      </c>
    </row>
    <row r="55" spans="1:11">
      <c r="A55" s="42" t="s">
        <v>234</v>
      </c>
      <c r="B55" s="30" t="s">
        <v>70</v>
      </c>
      <c r="C55" s="45">
        <v>14.376056463999999</v>
      </c>
      <c r="D55" s="15" t="str">
        <f>IF($B55="N/A","N/A",IF(C55&gt;20,"No",IF(C55&lt;2,"No","Yes")))</f>
        <v>Yes</v>
      </c>
      <c r="E55" s="28">
        <v>15.987105745999999</v>
      </c>
      <c r="F55" s="15" t="str">
        <f>IF($B55="N/A","N/A",IF(E55&gt;20,"No",IF(E55&lt;2,"No","Yes")))</f>
        <v>Yes</v>
      </c>
      <c r="G55" s="28">
        <v>16.464625907999999</v>
      </c>
      <c r="H55" s="15" t="str">
        <f>IF($B55="N/A","N/A",IF(G55&gt;20,"No",IF(G55&lt;2,"No","Yes")))</f>
        <v>Yes</v>
      </c>
      <c r="I55" s="28">
        <v>11.21</v>
      </c>
      <c r="J55" s="28">
        <v>2.9870000000000001</v>
      </c>
      <c r="K55" s="15" t="str">
        <f t="shared" si="16"/>
        <v>Yes</v>
      </c>
    </row>
    <row r="56" spans="1:11">
      <c r="A56" s="42" t="s">
        <v>235</v>
      </c>
      <c r="B56" s="30" t="s">
        <v>91</v>
      </c>
      <c r="C56" s="45">
        <v>1.1681839892999999</v>
      </c>
      <c r="D56" s="15" t="str">
        <f>IF($B56="N/A","N/A",IF(C56&gt;8,"No",IF(C56&lt;0.5,"No","Yes")))</f>
        <v>Yes</v>
      </c>
      <c r="E56" s="28">
        <v>0.7765125477</v>
      </c>
      <c r="F56" s="15" t="str">
        <f>IF($B56="N/A","N/A",IF(E56&gt;8,"No",IF(E56&lt;0.5,"No","Yes")))</f>
        <v>Yes</v>
      </c>
      <c r="G56" s="28">
        <v>0.55967518670000005</v>
      </c>
      <c r="H56" s="15" t="str">
        <f>IF($B56="N/A","N/A",IF(G56&gt;8,"No",IF(G56&lt;0.5,"No","Yes")))</f>
        <v>Yes</v>
      </c>
      <c r="I56" s="28">
        <v>-33.5</v>
      </c>
      <c r="J56" s="28">
        <v>-27.9</v>
      </c>
      <c r="K56" s="15" t="str">
        <f t="shared" si="16"/>
        <v>No</v>
      </c>
    </row>
    <row r="57" spans="1:11">
      <c r="A57" s="42" t="s">
        <v>236</v>
      </c>
      <c r="B57" s="30" t="s">
        <v>71</v>
      </c>
      <c r="C57" s="45">
        <v>3.8688873974</v>
      </c>
      <c r="D57" s="15" t="str">
        <f>IF($B57="N/A","N/A",IF(C57&gt;25,"No",IF(C57&lt;3,"No","Yes")))</f>
        <v>Yes</v>
      </c>
      <c r="E57" s="28">
        <v>3.8012479828000001</v>
      </c>
      <c r="F57" s="15" t="str">
        <f>IF($B57="N/A","N/A",IF(E57&gt;25,"No",IF(E57&lt;3,"No","Yes")))</f>
        <v>Yes</v>
      </c>
      <c r="G57" s="28">
        <v>3.6262647116000002</v>
      </c>
      <c r="H57" s="15" t="str">
        <f>IF($B57="N/A","N/A",IF(G57&gt;25,"No",IF(G57&lt;3,"No","Yes")))</f>
        <v>Yes</v>
      </c>
      <c r="I57" s="28">
        <v>-1.75</v>
      </c>
      <c r="J57" s="28">
        <v>-4.5999999999999996</v>
      </c>
      <c r="K57" s="15" t="str">
        <f t="shared" si="16"/>
        <v>Yes</v>
      </c>
    </row>
    <row r="58" spans="1:11">
      <c r="A58" s="42" t="s">
        <v>237</v>
      </c>
      <c r="B58" s="30" t="s">
        <v>72</v>
      </c>
      <c r="C58" s="45">
        <v>3.5380359114000002</v>
      </c>
      <c r="D58" s="15" t="str">
        <f>IF($B58="N/A","N/A",IF(C58&gt;25,"No",IF(C58&lt;2,"No","Yes")))</f>
        <v>Yes</v>
      </c>
      <c r="E58" s="28">
        <v>8.5288537556000001</v>
      </c>
      <c r="F58" s="15" t="str">
        <f>IF($B58="N/A","N/A",IF(E58&gt;25,"No",IF(E58&lt;2,"No","Yes")))</f>
        <v>Yes</v>
      </c>
      <c r="G58" s="28">
        <v>17.155543336000001</v>
      </c>
      <c r="H58" s="15" t="str">
        <f>IF($B58="N/A","N/A",IF(G58&gt;25,"No",IF(G58&lt;2,"No","Yes")))</f>
        <v>Yes</v>
      </c>
      <c r="I58" s="28">
        <v>141.1</v>
      </c>
      <c r="J58" s="28">
        <v>101.1</v>
      </c>
      <c r="K58" s="15" t="str">
        <f t="shared" si="16"/>
        <v>No</v>
      </c>
    </row>
    <row r="59" spans="1:11">
      <c r="A59" s="42" t="s">
        <v>238</v>
      </c>
      <c r="B59" s="30" t="s">
        <v>73</v>
      </c>
      <c r="C59" s="45">
        <v>4.8058216533999998</v>
      </c>
      <c r="D59" s="15" t="str">
        <f>IF($B59="N/A","N/A",IF(C59&gt;25,"No",IF(C59&lt;=0,"No","Yes")))</f>
        <v>Yes</v>
      </c>
      <c r="E59" s="28">
        <v>5.0864327155</v>
      </c>
      <c r="F59" s="15" t="str">
        <f>IF($B59="N/A","N/A",IF(E59&gt;25,"No",IF(E59&lt;=0,"No","Yes")))</f>
        <v>Yes</v>
      </c>
      <c r="G59" s="28">
        <v>5.2633112354999998</v>
      </c>
      <c r="H59" s="15" t="str">
        <f>IF($B59="N/A","N/A",IF(G59&gt;25,"No",IF(G59&lt;=0,"No","Yes")))</f>
        <v>Yes</v>
      </c>
      <c r="I59" s="28">
        <v>5.8390000000000004</v>
      </c>
      <c r="J59" s="28">
        <v>3.4769999999999999</v>
      </c>
      <c r="K59" s="15" t="str">
        <f t="shared" si="16"/>
        <v>Yes</v>
      </c>
    </row>
    <row r="60" spans="1:11">
      <c r="A60" s="42" t="s">
        <v>239</v>
      </c>
      <c r="B60" s="30" t="s">
        <v>75</v>
      </c>
      <c r="C60" s="45">
        <v>13.351079234</v>
      </c>
      <c r="D60" s="15" t="str">
        <f>IF($B60="N/A","N/A",IF(C60&gt;20,"No",IF(C60&lt;4,"No","Yes")))</f>
        <v>Yes</v>
      </c>
      <c r="E60" s="28">
        <v>14.203895771999999</v>
      </c>
      <c r="F60" s="15" t="str">
        <f>IF($B60="N/A","N/A",IF(E60&gt;20,"No",IF(E60&lt;4,"No","Yes")))</f>
        <v>Yes</v>
      </c>
      <c r="G60" s="28">
        <v>13.979182138000001</v>
      </c>
      <c r="H60" s="15" t="str">
        <f>IF($B60="N/A","N/A",IF(G60&gt;20,"No",IF(G60&lt;4,"No","Yes")))</f>
        <v>Yes</v>
      </c>
      <c r="I60" s="28">
        <v>6.3879999999999999</v>
      </c>
      <c r="J60" s="28">
        <v>-1.58</v>
      </c>
      <c r="K60" s="15" t="str">
        <f t="shared" si="16"/>
        <v>Yes</v>
      </c>
    </row>
    <row r="61" spans="1:11">
      <c r="A61" s="42" t="s">
        <v>240</v>
      </c>
      <c r="B61" s="30" t="s">
        <v>76</v>
      </c>
      <c r="C61" s="45">
        <v>0.34358553990000001</v>
      </c>
      <c r="D61" s="15" t="str">
        <f>IF($B61="N/A","N/A",IF(C61&gt;=3,"No",IF(C61&lt;0,"No","Yes")))</f>
        <v>Yes</v>
      </c>
      <c r="E61" s="28">
        <v>0.46403212449999998</v>
      </c>
      <c r="F61" s="15" t="str">
        <f>IF($B61="N/A","N/A",IF(E61&gt;=3,"No",IF(E61&lt;0,"No","Yes")))</f>
        <v>Yes</v>
      </c>
      <c r="G61" s="28">
        <v>0.4045489773</v>
      </c>
      <c r="H61" s="15" t="str">
        <f>IF($B61="N/A","N/A",IF(G61&gt;=3,"No",IF(G61&lt;0,"No","Yes")))</f>
        <v>Yes</v>
      </c>
      <c r="I61" s="28">
        <v>35.06</v>
      </c>
      <c r="J61" s="28">
        <v>-12.8</v>
      </c>
      <c r="K61" s="15" t="str">
        <f t="shared" si="16"/>
        <v>Yes</v>
      </c>
    </row>
    <row r="62" spans="1:11">
      <c r="A62" s="42" t="s">
        <v>241</v>
      </c>
      <c r="B62" s="30" t="s">
        <v>77</v>
      </c>
      <c r="C62" s="45">
        <v>5.5718503013999996</v>
      </c>
      <c r="D62" s="15" t="str">
        <f>IF($B62="N/A","N/A",IF(C62&gt;=25,"No",IF(C62&lt;0,"No","Yes")))</f>
        <v>Yes</v>
      </c>
      <c r="E62" s="28">
        <v>5.6990004742</v>
      </c>
      <c r="F62" s="15" t="str">
        <f>IF($B62="N/A","N/A",IF(E62&gt;=25,"No",IF(E62&lt;0,"No","Yes")))</f>
        <v>Yes</v>
      </c>
      <c r="G62" s="28">
        <v>6.8508884846999996</v>
      </c>
      <c r="H62" s="15" t="str">
        <f>IF($B62="N/A","N/A",IF(G62&gt;=25,"No",IF(G62&lt;0,"No","Yes")))</f>
        <v>Yes</v>
      </c>
      <c r="I62" s="28">
        <v>2.282</v>
      </c>
      <c r="J62" s="28">
        <v>20.21</v>
      </c>
      <c r="K62" s="15" t="str">
        <f t="shared" si="16"/>
        <v>No</v>
      </c>
    </row>
    <row r="63" spans="1:11">
      <c r="A63" s="42" t="s">
        <v>242</v>
      </c>
      <c r="B63" s="30" t="s">
        <v>129</v>
      </c>
      <c r="C63" s="45">
        <v>3.5051281952000002</v>
      </c>
      <c r="D63" s="15" t="str">
        <f>IF($B63="N/A","N/A",IF(C63&gt;3,"Yes","No"))</f>
        <v>Yes</v>
      </c>
      <c r="E63" s="28">
        <v>3.5957075468999999</v>
      </c>
      <c r="F63" s="15" t="str">
        <f>IF($B63="N/A","N/A",IF(E63&gt;3,"Yes","No"))</f>
        <v>Yes</v>
      </c>
      <c r="G63" s="28">
        <v>3.7567133572999998</v>
      </c>
      <c r="H63" s="15" t="str">
        <f>IF($B63="N/A","N/A",IF(G63&gt;3,"Yes","No"))</f>
        <v>Yes</v>
      </c>
      <c r="I63" s="28">
        <v>2.5840000000000001</v>
      </c>
      <c r="J63" s="28">
        <v>4.4779999999999998</v>
      </c>
      <c r="K63" s="15" t="str">
        <f t="shared" si="16"/>
        <v>Yes</v>
      </c>
    </row>
    <row r="64" spans="1:11">
      <c r="A64" s="42" t="s">
        <v>243</v>
      </c>
      <c r="B64" s="30" t="s">
        <v>128</v>
      </c>
      <c r="C64" s="45">
        <v>5.3914340894999997</v>
      </c>
      <c r="D64" s="15" t="str">
        <f>IF($B64="N/A","N/A",IF(C64&gt;1,"Yes","No"))</f>
        <v>Yes</v>
      </c>
      <c r="E64" s="28">
        <v>5.511029196</v>
      </c>
      <c r="F64" s="15" t="str">
        <f>IF($B64="N/A","N/A",IF(E64&gt;1,"Yes","No"))</f>
        <v>Yes</v>
      </c>
      <c r="G64" s="28">
        <v>5.2766556008999999</v>
      </c>
      <c r="H64" s="15" t="str">
        <f>IF($B64="N/A","N/A",IF(G64&gt;1,"Yes","No"))</f>
        <v>Yes</v>
      </c>
      <c r="I64" s="28">
        <v>2.218</v>
      </c>
      <c r="J64" s="28">
        <v>-4.25</v>
      </c>
      <c r="K64" s="15" t="str">
        <f t="shared" si="16"/>
        <v>Yes</v>
      </c>
    </row>
    <row r="65" spans="1:11">
      <c r="A65" s="42" t="s">
        <v>244</v>
      </c>
      <c r="B65" s="30" t="s">
        <v>50</v>
      </c>
      <c r="C65" s="45">
        <v>2.1337527999999999E-3</v>
      </c>
      <c r="D65" s="15" t="str">
        <f>IF($B65="N/A","N/A",IF(C65&gt;15,"No",IF(C65&lt;-15,"No","Yes")))</f>
        <v>N/A</v>
      </c>
      <c r="E65" s="28">
        <v>1.8538608E-3</v>
      </c>
      <c r="F65" s="15" t="str">
        <f>IF($B65="N/A","N/A",IF(E65&gt;15,"No",IF(E65&lt;-15,"No","Yes")))</f>
        <v>N/A</v>
      </c>
      <c r="G65" s="28">
        <v>6.7401280000000004E-4</v>
      </c>
      <c r="H65" s="15" t="str">
        <f>IF($B65="N/A","N/A",IF(G65&gt;15,"No",IF(G65&lt;-15,"No","Yes")))</f>
        <v>N/A</v>
      </c>
      <c r="I65" s="28">
        <v>-13.1</v>
      </c>
      <c r="J65" s="28">
        <v>-63.6</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0.90244048830000001</v>
      </c>
      <c r="D68" s="15" t="str">
        <f>IF($B68="N/A","N/A",IF(C68&gt;0,"Yes","No"))</f>
        <v>Yes</v>
      </c>
      <c r="E68" s="28">
        <v>0.92947590449999995</v>
      </c>
      <c r="F68" s="15" t="str">
        <f>IF($B68="N/A","N/A",IF(E68&gt;0,"Yes","No"))</f>
        <v>Yes</v>
      </c>
      <c r="G68" s="28">
        <v>0.97934053070000004</v>
      </c>
      <c r="H68" s="15" t="str">
        <f>IF($B68="N/A","N/A",IF(G68&gt;0,"Yes","No"))</f>
        <v>Yes</v>
      </c>
      <c r="I68" s="28">
        <v>2.996</v>
      </c>
      <c r="J68" s="28">
        <v>5.3650000000000002</v>
      </c>
      <c r="K68" s="15" t="str">
        <f t="shared" si="16"/>
        <v>Yes</v>
      </c>
    </row>
    <row r="69" spans="1:11">
      <c r="A69" s="42" t="s">
        <v>248</v>
      </c>
      <c r="B69" s="30" t="s">
        <v>74</v>
      </c>
      <c r="C69" s="45">
        <v>15.300929883</v>
      </c>
      <c r="D69" s="15" t="str">
        <f>IF($B69="N/A","N/A",IF(C69&gt;0,"Yes","No"))</f>
        <v>Yes</v>
      </c>
      <c r="E69" s="28">
        <v>9.3993406038000007</v>
      </c>
      <c r="F69" s="15" t="str">
        <f>IF($B69="N/A","N/A",IF(E69&gt;0,"Yes","No"))</f>
        <v>Yes</v>
      </c>
      <c r="G69" s="28">
        <v>6.5265089799999995E-2</v>
      </c>
      <c r="H69" s="15" t="str">
        <f>IF($B69="N/A","N/A",IF(G69&gt;0,"Yes","No"))</f>
        <v>Yes</v>
      </c>
      <c r="I69" s="28">
        <v>-38.6</v>
      </c>
      <c r="J69" s="28">
        <v>-99.3</v>
      </c>
      <c r="K69" s="15" t="str">
        <f t="shared" si="16"/>
        <v>No</v>
      </c>
    </row>
    <row r="70" spans="1:11">
      <c r="A70" s="42" t="s">
        <v>249</v>
      </c>
      <c r="B70" s="30" t="s">
        <v>128</v>
      </c>
      <c r="C70" s="45">
        <v>0.211104597</v>
      </c>
      <c r="D70" s="15" t="str">
        <f>IF($B70="N/A","N/A",IF(C70&gt;1,"Yes","No"))</f>
        <v>No</v>
      </c>
      <c r="E70" s="28">
        <v>0.2494604953</v>
      </c>
      <c r="F70" s="15" t="str">
        <f>IF($B70="N/A","N/A",IF(E70&gt;1,"Yes","No"))</f>
        <v>No</v>
      </c>
      <c r="G70" s="28">
        <v>0.2533635682</v>
      </c>
      <c r="H70" s="15" t="str">
        <f>IF($B70="N/A","N/A",IF(G70&gt;1,"Yes","No"))</f>
        <v>No</v>
      </c>
      <c r="I70" s="28">
        <v>18.170000000000002</v>
      </c>
      <c r="J70" s="28">
        <v>1.5649999999999999</v>
      </c>
      <c r="K70" s="15" t="str">
        <f t="shared" si="16"/>
        <v>Yes</v>
      </c>
    </row>
    <row r="71" spans="1:11">
      <c r="A71" s="42" t="s">
        <v>250</v>
      </c>
      <c r="B71" s="30" t="s">
        <v>74</v>
      </c>
      <c r="C71" s="45">
        <v>2.4036496529</v>
      </c>
      <c r="D71" s="15" t="str">
        <f>IF($B71="N/A","N/A",IF(C71&gt;0,"Yes","No"))</f>
        <v>Yes</v>
      </c>
      <c r="E71" s="28">
        <v>3.2854608276000001</v>
      </c>
      <c r="F71" s="15" t="str">
        <f>IF($B71="N/A","N/A",IF(E71&gt;0,"Yes","No"))</f>
        <v>Yes</v>
      </c>
      <c r="G71" s="28">
        <v>3.0179682016</v>
      </c>
      <c r="H71" s="15" t="str">
        <f>IF($B71="N/A","N/A",IF(G71&gt;0,"Yes","No"))</f>
        <v>Yes</v>
      </c>
      <c r="I71" s="28">
        <v>36.69</v>
      </c>
      <c r="J71" s="28">
        <v>-8.14</v>
      </c>
      <c r="K71" s="15" t="str">
        <f t="shared" si="16"/>
        <v>Yes</v>
      </c>
    </row>
    <row r="72" spans="1:11">
      <c r="A72" s="42" t="s">
        <v>251</v>
      </c>
      <c r="B72" s="30" t="s">
        <v>50</v>
      </c>
      <c r="C72" s="45">
        <v>7.4681345999999997E-3</v>
      </c>
      <c r="D72" s="15" t="str">
        <f>IF($B72="N/A","N/A",IF(C72&gt;15,"No",IF(C72&lt;-15,"No","Yes")))</f>
        <v>N/A</v>
      </c>
      <c r="E72" s="28">
        <v>7.0469386999999998E-3</v>
      </c>
      <c r="F72" s="15" t="str">
        <f>IF($B72="N/A","N/A",IF(E72&gt;15,"No",IF(E72&lt;-15,"No","Yes")))</f>
        <v>N/A</v>
      </c>
      <c r="G72" s="28">
        <v>7.5717722999999997E-3</v>
      </c>
      <c r="H72" s="15" t="str">
        <f>IF($B72="N/A","N/A",IF(G72&gt;15,"No",IF(G72&lt;-15,"No","Yes")))</f>
        <v>N/A</v>
      </c>
      <c r="I72" s="28">
        <v>-5.64</v>
      </c>
      <c r="J72" s="28">
        <v>7.4480000000000004</v>
      </c>
      <c r="K72" s="15" t="str">
        <f t="shared" si="16"/>
        <v>Yes</v>
      </c>
    </row>
    <row r="73" spans="1:11">
      <c r="A73" s="42" t="s">
        <v>252</v>
      </c>
      <c r="B73" s="30" t="s">
        <v>50</v>
      </c>
      <c r="C73" s="45">
        <v>8.6148840999999993E-3</v>
      </c>
      <c r="D73" s="15" t="str">
        <f>IF($B73="N/A","N/A",IF(C73&gt;15,"No",IF(C73&lt;-15,"No","Yes")))</f>
        <v>N/A</v>
      </c>
      <c r="E73" s="28">
        <v>8.5322950000000005E-3</v>
      </c>
      <c r="F73" s="15" t="str">
        <f>IF($B73="N/A","N/A",IF(E73&gt;15,"No",IF(E73&lt;-15,"No","Yes")))</f>
        <v>N/A</v>
      </c>
      <c r="G73" s="28">
        <v>8.3653679999999998E-3</v>
      </c>
      <c r="H73" s="15" t="str">
        <f>IF($B73="N/A","N/A",IF(G73&gt;15,"No",IF(G73&lt;-15,"No","Yes")))</f>
        <v>N/A</v>
      </c>
      <c r="I73" s="28">
        <v>-0.95899999999999996</v>
      </c>
      <c r="J73" s="28">
        <v>-1.96</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1.0533607062000001</v>
      </c>
      <c r="D76" s="15" t="str">
        <f>IF($B76="N/A","N/A",IF(C76&gt;15,"No",IF(C76&lt;-15,"No","Yes")))</f>
        <v>N/A</v>
      </c>
      <c r="E76" s="28">
        <v>1.0227131961</v>
      </c>
      <c r="F76" s="15" t="str">
        <f>IF($B76="N/A","N/A",IF(E76&gt;15,"No",IF(E76&lt;-15,"No","Yes")))</f>
        <v>N/A</v>
      </c>
      <c r="G76" s="28">
        <v>1.2608441314000001</v>
      </c>
      <c r="H76" s="15" t="str">
        <f>IF($B76="N/A","N/A",IF(G76&gt;15,"No",IF(G76&lt;-15,"No","Yes")))</f>
        <v>N/A</v>
      </c>
      <c r="I76" s="28">
        <v>-2.91</v>
      </c>
      <c r="J76" s="28">
        <v>23.28</v>
      </c>
      <c r="K76" s="15" t="str">
        <f t="shared" si="16"/>
        <v>No</v>
      </c>
    </row>
    <row r="77" spans="1:11">
      <c r="A77" s="42" t="s">
        <v>256</v>
      </c>
      <c r="B77" s="30" t="s">
        <v>128</v>
      </c>
      <c r="C77" s="45">
        <v>16.33381455</v>
      </c>
      <c r="D77" s="15" t="str">
        <f>IF($B77="N/A","N/A",IF(C77&gt;1,"Yes","No"))</f>
        <v>Yes</v>
      </c>
      <c r="E77" s="28">
        <v>13.715479993000001</v>
      </c>
      <c r="F77" s="15" t="str">
        <f>IF($B77="N/A","N/A",IF(E77&gt;1,"Yes","No"))</f>
        <v>Yes</v>
      </c>
      <c r="G77" s="28">
        <v>13.793991697999999</v>
      </c>
      <c r="H77" s="15" t="str">
        <f>IF($B77="N/A","N/A",IF(G77&gt;1,"Yes","No"))</f>
        <v>Yes</v>
      </c>
      <c r="I77" s="28">
        <v>-16</v>
      </c>
      <c r="J77" s="28">
        <v>0.57240000000000002</v>
      </c>
      <c r="K77" s="15" t="str">
        <f t="shared" si="16"/>
        <v>Yes</v>
      </c>
    </row>
    <row r="78" spans="1:11">
      <c r="A78" s="42" t="s">
        <v>257</v>
      </c>
      <c r="B78" s="30" t="s">
        <v>74</v>
      </c>
      <c r="C78" s="45">
        <v>4.6976791800000001E-2</v>
      </c>
      <c r="D78" s="15" t="str">
        <f>IF($B78="N/A","N/A",IF(C78&gt;0,"Yes","No"))</f>
        <v>Yes</v>
      </c>
      <c r="E78" s="28">
        <v>6.3666228000000005E-2</v>
      </c>
      <c r="F78" s="15" t="str">
        <f>IF($B78="N/A","N/A",IF(E78&gt;0,"Yes","No"))</f>
        <v>Yes</v>
      </c>
      <c r="G78" s="28">
        <v>0.15253887020000001</v>
      </c>
      <c r="H78" s="15" t="str">
        <f>IF($B78="N/A","N/A",IF(G78&gt;0,"Yes","No"))</f>
        <v>Yes</v>
      </c>
      <c r="I78" s="28">
        <v>35.53</v>
      </c>
      <c r="J78" s="28">
        <v>139.6</v>
      </c>
      <c r="K78" s="15" t="str">
        <f t="shared" si="16"/>
        <v>No</v>
      </c>
    </row>
    <row r="79" spans="1:11">
      <c r="A79" s="42" t="s">
        <v>258</v>
      </c>
      <c r="B79" s="30" t="s">
        <v>78</v>
      </c>
      <c r="C79" s="45">
        <v>9.6988800000000002E-5</v>
      </c>
      <c r="D79" s="15" t="str">
        <f>IF($B79="N/A","N/A",IF(C79&gt;=1,"No",IF(C79&lt;0,"No","Yes")))</f>
        <v>Yes</v>
      </c>
      <c r="E79" s="28">
        <v>8.8441059999999996E-4</v>
      </c>
      <c r="F79" s="15" t="str">
        <f>IF($B79="N/A","N/A",IF(E79&gt;=1,"No",IF(E79&lt;0,"No","Yes")))</f>
        <v>Yes</v>
      </c>
      <c r="G79" s="28">
        <v>4.8376719999999998E-4</v>
      </c>
      <c r="H79" s="15" t="str">
        <f>IF($B79="N/A","N/A",IF(G79&gt;=1,"No",IF(G79&lt;0,"No","Yes")))</f>
        <v>Yes</v>
      </c>
      <c r="I79" s="28">
        <v>811.9</v>
      </c>
      <c r="J79" s="28">
        <v>-45.3</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83.330091779</v>
      </c>
      <c r="D81" s="15" t="str">
        <f>IF($B81="N/A","N/A",IF(C81&gt;15,"No",IF(C81&lt;-15,"No","Yes")))</f>
        <v>N/A</v>
      </c>
      <c r="E81" s="37">
        <v>86.454204677999996</v>
      </c>
      <c r="F81" s="15" t="str">
        <f>IF($B81="N/A","N/A",IF(E81&gt;15,"No",IF(E81&lt;-15,"No","Yes")))</f>
        <v>N/A</v>
      </c>
      <c r="G81" s="37">
        <v>91.760343242000005</v>
      </c>
      <c r="H81" s="15" t="str">
        <f>IF($B81="N/A","N/A",IF(G81&gt;15,"No",IF(G81&lt;-15,"No","Yes")))</f>
        <v>N/A</v>
      </c>
      <c r="I81" s="28">
        <v>3.7490000000000001</v>
      </c>
      <c r="J81" s="28">
        <v>6.1379999999999999</v>
      </c>
      <c r="K81" s="15" t="str">
        <f t="shared" ref="K81:K100" si="17">IF(J81="Div by 0", "N/A", IF(J81="N/A","N/A", IF(J81&gt;15, "No", IF(J81&lt;-15, "No", "Yes"))))</f>
        <v>Yes</v>
      </c>
    </row>
    <row r="82" spans="1:11">
      <c r="A82" s="50" t="s">
        <v>233</v>
      </c>
      <c r="B82" s="30" t="s">
        <v>79</v>
      </c>
      <c r="C82" s="43">
        <v>70.349746895999999</v>
      </c>
      <c r="D82" s="15" t="str">
        <f>IF($B82="N/A","N/A",IF(C82&gt;90,"No",IF(C82&lt;20,"No","Yes")))</f>
        <v>Yes</v>
      </c>
      <c r="E82" s="37">
        <v>76.064096653999997</v>
      </c>
      <c r="F82" s="15" t="str">
        <f>IF($B82="N/A","N/A",IF(E82&gt;90,"No",IF(E82&lt;20,"No","Yes")))</f>
        <v>Yes</v>
      </c>
      <c r="G82" s="37">
        <v>77.701867070000006</v>
      </c>
      <c r="H82" s="15" t="str">
        <f>IF($B82="N/A","N/A",IF(G82&gt;90,"No",IF(G82&lt;20,"No","Yes")))</f>
        <v>Yes</v>
      </c>
      <c r="I82" s="28">
        <v>8.1229999999999993</v>
      </c>
      <c r="J82" s="28">
        <v>2.153</v>
      </c>
      <c r="K82" s="15" t="str">
        <f t="shared" si="17"/>
        <v>Yes</v>
      </c>
    </row>
    <row r="83" spans="1:11">
      <c r="A83" s="50" t="s">
        <v>234</v>
      </c>
      <c r="B83" s="30" t="s">
        <v>80</v>
      </c>
      <c r="C83" s="43">
        <v>55.049412515</v>
      </c>
      <c r="D83" s="15" t="str">
        <f>IF($B83="N/A","N/A",IF(C83&gt;60,"No",IF(C83&lt;10,"No","Yes")))</f>
        <v>Yes</v>
      </c>
      <c r="E83" s="37">
        <v>50.918731719</v>
      </c>
      <c r="F83" s="15" t="str">
        <f>IF($B83="N/A","N/A",IF(E83&gt;60,"No",IF(E83&lt;10,"No","Yes")))</f>
        <v>Yes</v>
      </c>
      <c r="G83" s="37">
        <v>53.093457901000001</v>
      </c>
      <c r="H83" s="15" t="str">
        <f>IF($B83="N/A","N/A",IF(G83&gt;60,"No",IF(G83&lt;10,"No","Yes")))</f>
        <v>Yes</v>
      </c>
      <c r="I83" s="28">
        <v>-7.5</v>
      </c>
      <c r="J83" s="28">
        <v>4.2709999999999999</v>
      </c>
      <c r="K83" s="15" t="str">
        <f t="shared" si="17"/>
        <v>Yes</v>
      </c>
    </row>
    <row r="84" spans="1:11">
      <c r="A84" s="50" t="s">
        <v>235</v>
      </c>
      <c r="B84" s="30" t="s">
        <v>81</v>
      </c>
      <c r="C84" s="43">
        <v>45.862495543000001</v>
      </c>
      <c r="D84" s="15" t="str">
        <f>IF($B84="N/A","N/A",IF(C84&gt;100,"No",IF(C84&lt;10,"No","Yes")))</f>
        <v>Yes</v>
      </c>
      <c r="E84" s="37">
        <v>35.340692717000003</v>
      </c>
      <c r="F84" s="15" t="str">
        <f>IF($B84="N/A","N/A",IF(E84&gt;100,"No",IF(E84&lt;10,"No","Yes")))</f>
        <v>Yes</v>
      </c>
      <c r="G84" s="37">
        <v>31.573019958</v>
      </c>
      <c r="H84" s="15" t="str">
        <f>IF($B84="N/A","N/A",IF(G84&gt;100,"No",IF(G84&lt;10,"No","Yes")))</f>
        <v>Yes</v>
      </c>
      <c r="I84" s="28">
        <v>-22.9</v>
      </c>
      <c r="J84" s="28">
        <v>-10.7</v>
      </c>
      <c r="K84" s="15" t="str">
        <f t="shared" si="17"/>
        <v>Yes</v>
      </c>
    </row>
    <row r="85" spans="1:11">
      <c r="A85" s="50" t="s">
        <v>236</v>
      </c>
      <c r="B85" s="30" t="s">
        <v>82</v>
      </c>
      <c r="C85" s="43">
        <v>79.994633780000001</v>
      </c>
      <c r="D85" s="15" t="str">
        <f>IF($B85="N/A","N/A",IF(C85&gt;100,"No",IF(C85&lt;20,"No","Yes")))</f>
        <v>Yes</v>
      </c>
      <c r="E85" s="37">
        <v>84.605570196000002</v>
      </c>
      <c r="F85" s="15" t="str">
        <f>IF($B85="N/A","N/A",IF(E85&gt;100,"No",IF(E85&lt;20,"No","Yes")))</f>
        <v>Yes</v>
      </c>
      <c r="G85" s="37">
        <v>84.937032139999999</v>
      </c>
      <c r="H85" s="15" t="str">
        <f>IF($B85="N/A","N/A",IF(G85&gt;100,"No",IF(G85&lt;20,"No","Yes")))</f>
        <v>Yes</v>
      </c>
      <c r="I85" s="28">
        <v>5.7640000000000002</v>
      </c>
      <c r="J85" s="28">
        <v>0.39179999999999998</v>
      </c>
      <c r="K85" s="15" t="str">
        <f t="shared" si="17"/>
        <v>Yes</v>
      </c>
    </row>
    <row r="86" spans="1:11">
      <c r="A86" s="50" t="s">
        <v>237</v>
      </c>
      <c r="B86" s="30" t="s">
        <v>82</v>
      </c>
      <c r="C86" s="43">
        <v>82.203018673000003</v>
      </c>
      <c r="D86" s="15" t="str">
        <f>IF($B86="N/A","N/A",IF(C86&gt;100,"No",IF(C86&lt;20,"No","Yes")))</f>
        <v>Yes</v>
      </c>
      <c r="E86" s="37">
        <v>69.471019208000001</v>
      </c>
      <c r="F86" s="15" t="str">
        <f>IF($B86="N/A","N/A",IF(E86&gt;100,"No",IF(E86&lt;20,"No","Yes")))</f>
        <v>Yes</v>
      </c>
      <c r="G86" s="37">
        <v>64.224899742999995</v>
      </c>
      <c r="H86" s="15" t="str">
        <f>IF($B86="N/A","N/A",IF(G86&gt;100,"No",IF(G86&lt;20,"No","Yes")))</f>
        <v>Yes</v>
      </c>
      <c r="I86" s="28">
        <v>-15.5</v>
      </c>
      <c r="J86" s="28">
        <v>-7.55</v>
      </c>
      <c r="K86" s="15" t="str">
        <f t="shared" si="17"/>
        <v>Yes</v>
      </c>
    </row>
    <row r="87" spans="1:11">
      <c r="A87" s="50" t="s">
        <v>238</v>
      </c>
      <c r="B87" s="30" t="s">
        <v>50</v>
      </c>
      <c r="C87" s="43">
        <v>100.23961749999999</v>
      </c>
      <c r="D87" s="15" t="str">
        <f>IF($B87="N/A","N/A",IF(C87&gt;15,"No",IF(C87&lt;-15,"No","Yes")))</f>
        <v>N/A</v>
      </c>
      <c r="E87" s="37">
        <v>105.02020644</v>
      </c>
      <c r="F87" s="15" t="str">
        <f>IF($B87="N/A","N/A",IF(E87&gt;15,"No",IF(E87&lt;-15,"No","Yes")))</f>
        <v>N/A</v>
      </c>
      <c r="G87" s="37">
        <v>117.09195957</v>
      </c>
      <c r="H87" s="15" t="str">
        <f>IF($B87="N/A","N/A",IF(G87&gt;15,"No",IF(G87&lt;-15,"No","Yes")))</f>
        <v>N/A</v>
      </c>
      <c r="I87" s="28">
        <v>4.7690000000000001</v>
      </c>
      <c r="J87" s="28">
        <v>11.49</v>
      </c>
      <c r="K87" s="15" t="str">
        <f t="shared" si="17"/>
        <v>Yes</v>
      </c>
    </row>
    <row r="88" spans="1:11">
      <c r="A88" s="50" t="s">
        <v>239</v>
      </c>
      <c r="B88" s="30" t="s">
        <v>83</v>
      </c>
      <c r="C88" s="43">
        <v>29.155114349000002</v>
      </c>
      <c r="D88" s="15" t="str">
        <f>IF($B88="N/A","N/A",IF(C88&gt;60,"No",IF(C88&lt;10,"No","Yes")))</f>
        <v>Yes</v>
      </c>
      <c r="E88" s="37">
        <v>30.560157915000001</v>
      </c>
      <c r="F88" s="15" t="str">
        <f>IF($B88="N/A","N/A",IF(E88&gt;60,"No",IF(E88&lt;10,"No","Yes")))</f>
        <v>Yes</v>
      </c>
      <c r="G88" s="37">
        <v>30.407417559999999</v>
      </c>
      <c r="H88" s="15" t="str">
        <f>IF($B88="N/A","N/A",IF(G88&gt;60,"No",IF(G88&lt;10,"No","Yes")))</f>
        <v>Yes</v>
      </c>
      <c r="I88" s="28">
        <v>4.819</v>
      </c>
      <c r="J88" s="28">
        <v>-0.5</v>
      </c>
      <c r="K88" s="15" t="str">
        <f t="shared" si="17"/>
        <v>Yes</v>
      </c>
    </row>
    <row r="89" spans="1:11">
      <c r="A89" s="50" t="s">
        <v>240</v>
      </c>
      <c r="B89" s="30" t="s">
        <v>83</v>
      </c>
      <c r="C89" s="43">
        <v>16.170200754</v>
      </c>
      <c r="D89" s="15" t="str">
        <f>IF($B89="N/A","N/A",IF(C89&gt;60,"No",IF(C89&lt;10,"No","Yes")))</f>
        <v>Yes</v>
      </c>
      <c r="E89" s="37">
        <v>16.106340867</v>
      </c>
      <c r="F89" s="15" t="str">
        <f>IF($B89="N/A","N/A",IF(E89&gt;60,"No",IF(E89&lt;10,"No","Yes")))</f>
        <v>Yes</v>
      </c>
      <c r="G89" s="37">
        <v>15.522935533</v>
      </c>
      <c r="H89" s="15" t="str">
        <f>IF($B89="N/A","N/A",IF(G89&gt;60,"No",IF(G89&lt;10,"No","Yes")))</f>
        <v>Yes</v>
      </c>
      <c r="I89" s="28">
        <v>-0.39500000000000002</v>
      </c>
      <c r="J89" s="28">
        <v>-3.62</v>
      </c>
      <c r="K89" s="15" t="str">
        <f t="shared" si="17"/>
        <v>Yes</v>
      </c>
    </row>
    <row r="90" spans="1:11">
      <c r="A90" s="50" t="s">
        <v>241</v>
      </c>
      <c r="B90" s="30" t="s">
        <v>50</v>
      </c>
      <c r="C90" s="43">
        <v>103.38150032999999</v>
      </c>
      <c r="D90" s="15" t="str">
        <f t="shared" ref="D90:D100" si="18">IF($B90="N/A","N/A",IF(C90&gt;15,"No",IF(C90&lt;-15,"No","Yes")))</f>
        <v>N/A</v>
      </c>
      <c r="E90" s="37">
        <v>112.11131184</v>
      </c>
      <c r="F90" s="15" t="str">
        <f>IF($B90="N/A","N/A",IF(E90&gt;15,"No",IF(E90&lt;-15,"No","Yes")))</f>
        <v>N/A</v>
      </c>
      <c r="G90" s="37">
        <v>112.83254931</v>
      </c>
      <c r="H90" s="15" t="str">
        <f>IF($B90="N/A","N/A",IF(G90&gt;15,"No",IF(G90&lt;-15,"No","Yes")))</f>
        <v>N/A</v>
      </c>
      <c r="I90" s="28">
        <v>8.4440000000000008</v>
      </c>
      <c r="J90" s="28">
        <v>0.64329999999999998</v>
      </c>
      <c r="K90" s="15" t="str">
        <f t="shared" si="17"/>
        <v>Yes</v>
      </c>
    </row>
    <row r="91" spans="1:11">
      <c r="A91" s="50" t="s">
        <v>242</v>
      </c>
      <c r="B91" s="30" t="s">
        <v>50</v>
      </c>
      <c r="C91" s="43">
        <v>107.2527166</v>
      </c>
      <c r="D91" s="15" t="str">
        <f t="shared" si="18"/>
        <v>N/A</v>
      </c>
      <c r="E91" s="37">
        <v>111.17665497</v>
      </c>
      <c r="F91" s="15" t="str">
        <f t="shared" ref="F91:F99" si="19">IF($B91="N/A","N/A",IF(E91&gt;15,"No",IF(E91&lt;-15,"No","Yes")))</f>
        <v>N/A</v>
      </c>
      <c r="G91" s="37">
        <v>118.17235178</v>
      </c>
      <c r="H91" s="15" t="str">
        <f t="shared" ref="H91:H112" si="20">IF($B91="N/A","N/A",IF(G91&gt;15,"No",IF(G91&lt;-15,"No","Yes")))</f>
        <v>N/A</v>
      </c>
      <c r="I91" s="28">
        <v>3.6589999999999998</v>
      </c>
      <c r="J91" s="28">
        <v>6.2919999999999998</v>
      </c>
      <c r="K91" s="15" t="str">
        <f t="shared" si="17"/>
        <v>Yes</v>
      </c>
    </row>
    <row r="92" spans="1:11">
      <c r="A92" s="50" t="s">
        <v>243</v>
      </c>
      <c r="B92" s="30" t="s">
        <v>50</v>
      </c>
      <c r="C92" s="43">
        <v>35.182810582000002</v>
      </c>
      <c r="D92" s="15" t="str">
        <f t="shared" si="18"/>
        <v>N/A</v>
      </c>
      <c r="E92" s="37">
        <v>37.630348437000002</v>
      </c>
      <c r="F92" s="15" t="str">
        <f t="shared" si="19"/>
        <v>N/A</v>
      </c>
      <c r="G92" s="37">
        <v>37.903192443999998</v>
      </c>
      <c r="H92" s="15" t="str">
        <f t="shared" si="20"/>
        <v>N/A</v>
      </c>
      <c r="I92" s="28">
        <v>6.9569999999999999</v>
      </c>
      <c r="J92" s="28">
        <v>0.72509999999999997</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64.444714183000002</v>
      </c>
      <c r="D94" s="15" t="str">
        <f t="shared" si="18"/>
        <v>N/A</v>
      </c>
      <c r="E94" s="37">
        <v>62.455928368000002</v>
      </c>
      <c r="F94" s="15" t="str">
        <f t="shared" si="19"/>
        <v>N/A</v>
      </c>
      <c r="G94" s="37">
        <v>47.941594698000003</v>
      </c>
      <c r="H94" s="15" t="str">
        <f t="shared" si="20"/>
        <v>N/A</v>
      </c>
      <c r="I94" s="28">
        <v>-3.09</v>
      </c>
      <c r="J94" s="28">
        <v>-23.2</v>
      </c>
      <c r="K94" s="15" t="str">
        <f t="shared" si="17"/>
        <v>No</v>
      </c>
    </row>
    <row r="95" spans="1:11">
      <c r="A95" s="50" t="s">
        <v>248</v>
      </c>
      <c r="B95" s="30" t="s">
        <v>50</v>
      </c>
      <c r="C95" s="43">
        <v>62.026365095999999</v>
      </c>
      <c r="D95" s="15" t="str">
        <f t="shared" si="18"/>
        <v>N/A</v>
      </c>
      <c r="E95" s="37">
        <v>58.693921422000003</v>
      </c>
      <c r="F95" s="15" t="str">
        <f t="shared" si="19"/>
        <v>N/A</v>
      </c>
      <c r="G95" s="37">
        <v>37.054135088000002</v>
      </c>
      <c r="H95" s="15" t="str">
        <f t="shared" si="20"/>
        <v>N/A</v>
      </c>
      <c r="I95" s="28">
        <v>-5.37</v>
      </c>
      <c r="J95" s="28">
        <v>-36.9</v>
      </c>
      <c r="K95" s="15" t="str">
        <f t="shared" si="17"/>
        <v>No</v>
      </c>
    </row>
    <row r="96" spans="1:11">
      <c r="A96" s="50" t="s">
        <v>249</v>
      </c>
      <c r="B96" s="30" t="s">
        <v>50</v>
      </c>
      <c r="C96" s="43">
        <v>29.145911032000001</v>
      </c>
      <c r="D96" s="15" t="str">
        <f t="shared" si="18"/>
        <v>N/A</v>
      </c>
      <c r="E96" s="37">
        <v>30.460751783999999</v>
      </c>
      <c r="F96" s="15" t="str">
        <f t="shared" si="19"/>
        <v>N/A</v>
      </c>
      <c r="G96" s="37">
        <v>32.841414227999998</v>
      </c>
      <c r="H96" s="15" t="str">
        <f t="shared" si="20"/>
        <v>N/A</v>
      </c>
      <c r="I96" s="28">
        <v>4.5110000000000001</v>
      </c>
      <c r="J96" s="28">
        <v>7.8159999999999998</v>
      </c>
      <c r="K96" s="15" t="str">
        <f t="shared" si="17"/>
        <v>Yes</v>
      </c>
    </row>
    <row r="97" spans="1:11">
      <c r="A97" s="50" t="s">
        <v>250</v>
      </c>
      <c r="B97" s="30" t="s">
        <v>50</v>
      </c>
      <c r="C97" s="43">
        <v>106.76268612</v>
      </c>
      <c r="D97" s="15" t="str">
        <f t="shared" si="18"/>
        <v>N/A</v>
      </c>
      <c r="E97" s="37">
        <v>85.886265828000006</v>
      </c>
      <c r="F97" s="15" t="str">
        <f t="shared" si="19"/>
        <v>N/A</v>
      </c>
      <c r="G97" s="37">
        <v>105.84865567999999</v>
      </c>
      <c r="H97" s="15" t="str">
        <f t="shared" si="20"/>
        <v>N/A</v>
      </c>
      <c r="I97" s="28">
        <v>-19.600000000000001</v>
      </c>
      <c r="J97" s="28">
        <v>23.24</v>
      </c>
      <c r="K97" s="15" t="str">
        <f t="shared" si="17"/>
        <v>No</v>
      </c>
    </row>
    <row r="98" spans="1:11">
      <c r="A98" s="50" t="s">
        <v>255</v>
      </c>
      <c r="B98" s="30" t="s">
        <v>50</v>
      </c>
      <c r="C98" s="43">
        <v>1687.1641707000001</v>
      </c>
      <c r="D98" s="15" t="str">
        <f t="shared" si="18"/>
        <v>N/A</v>
      </c>
      <c r="E98" s="37">
        <v>1976.7117436999999</v>
      </c>
      <c r="F98" s="15" t="str">
        <f t="shared" si="19"/>
        <v>N/A</v>
      </c>
      <c r="G98" s="37">
        <v>1826.9082043999999</v>
      </c>
      <c r="H98" s="15" t="str">
        <f t="shared" si="20"/>
        <v>N/A</v>
      </c>
      <c r="I98" s="28">
        <v>17.16</v>
      </c>
      <c r="J98" s="28">
        <v>-7.58</v>
      </c>
      <c r="K98" s="15" t="str">
        <f t="shared" si="17"/>
        <v>Yes</v>
      </c>
    </row>
    <row r="99" spans="1:11">
      <c r="A99" s="50" t="s">
        <v>256</v>
      </c>
      <c r="B99" s="30" t="s">
        <v>50</v>
      </c>
      <c r="C99" s="43">
        <v>77.361538882999994</v>
      </c>
      <c r="D99" s="15" t="str">
        <f t="shared" si="18"/>
        <v>N/A</v>
      </c>
      <c r="E99" s="37">
        <v>83.861441642000003</v>
      </c>
      <c r="F99" s="15" t="str">
        <f t="shared" si="19"/>
        <v>N/A</v>
      </c>
      <c r="G99" s="37">
        <v>83.842232729000003</v>
      </c>
      <c r="H99" s="15" t="str">
        <f t="shared" si="20"/>
        <v>N/A</v>
      </c>
      <c r="I99" s="28">
        <v>8.4019999999999992</v>
      </c>
      <c r="J99" s="28">
        <v>-2.3E-2</v>
      </c>
      <c r="K99" s="15" t="str">
        <f t="shared" si="17"/>
        <v>Yes</v>
      </c>
    </row>
    <row r="100" spans="1:11">
      <c r="A100" s="50" t="s">
        <v>257</v>
      </c>
      <c r="B100" s="30" t="s">
        <v>50</v>
      </c>
      <c r="C100" s="43">
        <v>154.37041535</v>
      </c>
      <c r="D100" s="15" t="str">
        <f t="shared" si="18"/>
        <v>N/A</v>
      </c>
      <c r="E100" s="37">
        <v>185.51558326</v>
      </c>
      <c r="F100" s="15" t="str">
        <f>IF($B100="N/A","N/A",IF(E100&gt;15,"No",IF(E100&lt;-15,"No","Yes")))</f>
        <v>N/A</v>
      </c>
      <c r="G100" s="37">
        <v>115.64846952000001</v>
      </c>
      <c r="H100" s="15" t="str">
        <f t="shared" si="20"/>
        <v>N/A</v>
      </c>
      <c r="I100" s="28">
        <v>20.18</v>
      </c>
      <c r="J100" s="28">
        <v>-37.700000000000003</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0.26888707789999999</v>
      </c>
      <c r="D102" s="15" t="str">
        <f>IF($B102="N/A","N/A",IF(C102&gt;15,"No",IF(C102&lt;-15,"No","Yes")))</f>
        <v>N/A</v>
      </c>
      <c r="E102" s="28">
        <v>0.20918012580000001</v>
      </c>
      <c r="F102" s="15" t="str">
        <f>IF($B102="N/A","N/A",IF(E102&gt;15,"No",IF(E102&lt;-15,"No","Yes")))</f>
        <v>N/A</v>
      </c>
      <c r="G102" s="28">
        <v>7.4934998500000002E-2</v>
      </c>
      <c r="H102" s="15" t="str">
        <f t="shared" si="20"/>
        <v>N/A</v>
      </c>
      <c r="I102" s="28">
        <v>-22.2</v>
      </c>
      <c r="J102" s="28">
        <v>-64.2</v>
      </c>
      <c r="K102" s="15" t="str">
        <f>IF(J102="Div by 0", "N/A", IF(J102="N/A","N/A", IF(J102&gt;15, "No", IF(J102&lt;-15, "No", "Yes"))))</f>
        <v>No</v>
      </c>
    </row>
    <row r="103" spans="1:11">
      <c r="A103" s="42" t="s">
        <v>261</v>
      </c>
      <c r="B103" s="30" t="s">
        <v>50</v>
      </c>
      <c r="C103" s="45">
        <v>4.7370452100000002E-2</v>
      </c>
      <c r="D103" s="15" t="str">
        <f>IF($B103="N/A","N/A",IF(C103&gt;15,"No",IF(C103&lt;-15,"No","Yes")))</f>
        <v>N/A</v>
      </c>
      <c r="E103" s="28">
        <v>4.7911245999999998E-2</v>
      </c>
      <c r="F103" s="15" t="str">
        <f t="shared" ref="F103:F112" si="21">IF($B103="N/A","N/A",IF(E103&gt;15,"No",IF(E103&lt;-15,"No","Yes")))</f>
        <v>N/A</v>
      </c>
      <c r="G103" s="28">
        <v>8.5501779099999994E-2</v>
      </c>
      <c r="H103" s="15" t="str">
        <f t="shared" si="20"/>
        <v>N/A</v>
      </c>
      <c r="I103" s="28">
        <v>1.1419999999999999</v>
      </c>
      <c r="J103" s="28">
        <v>78.459999999999994</v>
      </c>
      <c r="K103" s="15" t="str">
        <f>IF(J103="Div by 0", "N/A", IF(J103="N/A","N/A", IF(J103&gt;15, "No", IF(J103&lt;-15, "No", "Yes"))))</f>
        <v>No</v>
      </c>
    </row>
    <row r="104" spans="1:11">
      <c r="A104" s="42" t="s">
        <v>262</v>
      </c>
      <c r="B104" s="30" t="s">
        <v>50</v>
      </c>
      <c r="C104" s="45">
        <v>0.21275911119999999</v>
      </c>
      <c r="D104" s="15" t="str">
        <f>IF($B104="N/A","N/A",IF(C104&gt;15,"No",IF(C104&lt;-15,"No","Yes")))</f>
        <v>N/A</v>
      </c>
      <c r="E104" s="28">
        <v>0.26257925329999998</v>
      </c>
      <c r="F104" s="15" t="str">
        <f t="shared" si="21"/>
        <v>N/A</v>
      </c>
      <c r="G104" s="28">
        <v>0.31024154770000001</v>
      </c>
      <c r="H104" s="15" t="str">
        <f t="shared" si="20"/>
        <v>N/A</v>
      </c>
      <c r="I104" s="28">
        <v>23.42</v>
      </c>
      <c r="J104" s="28">
        <v>18.149999999999999</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6.00152763</v>
      </c>
      <c r="D106" s="15" t="str">
        <f>IF($B106="N/A","N/A",IF(C106&gt;15,"No",IF(C106&lt;-15,"No","Yes")))</f>
        <v>N/A</v>
      </c>
      <c r="E106" s="28">
        <v>6.1643365374999997</v>
      </c>
      <c r="F106" s="15" t="str">
        <f t="shared" si="21"/>
        <v>N/A</v>
      </c>
      <c r="G106" s="28">
        <v>7.638722424</v>
      </c>
      <c r="H106" s="15" t="str">
        <f t="shared" si="20"/>
        <v>N/A</v>
      </c>
      <c r="I106" s="28">
        <v>2.7130000000000001</v>
      </c>
      <c r="J106" s="28">
        <v>23.92</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36.081455548000001</v>
      </c>
      <c r="D108" s="15" t="str">
        <f>IF($B108="N/A","N/A",IF(C108&gt;15,"No",IF(C108&lt;-15,"No","Yes")))</f>
        <v>N/A</v>
      </c>
      <c r="E108" s="41">
        <v>37.872184730000001</v>
      </c>
      <c r="F108" s="15" t="str">
        <f t="shared" si="21"/>
        <v>N/A</v>
      </c>
      <c r="G108" s="41">
        <v>52.126142463000001</v>
      </c>
      <c r="H108" s="15" t="str">
        <f>IF($B108="N/A","N/A",IF(G108&gt;15,"No",IF(G108&lt;-15,"No","Yes")))</f>
        <v>N/A</v>
      </c>
      <c r="I108" s="28">
        <v>4.9630000000000001</v>
      </c>
      <c r="J108" s="28">
        <v>37.64</v>
      </c>
      <c r="K108" s="15" t="str">
        <f t="shared" ref="K108:K133" si="22">IF(J108="Div by 0", "N/A", IF(J108="N/A","N/A", IF(J108&gt;15, "No", IF(J108&lt;-15, "No", "Yes"))))</f>
        <v>No</v>
      </c>
    </row>
    <row r="109" spans="1:11">
      <c r="A109" s="42" t="s">
        <v>261</v>
      </c>
      <c r="B109" s="30" t="s">
        <v>50</v>
      </c>
      <c r="C109" s="46">
        <v>79.814886185999995</v>
      </c>
      <c r="D109" s="15" t="str">
        <f>IF($B109="N/A","N/A",IF(C109&gt;15,"No",IF(C109&lt;-15,"No","Yes")))</f>
        <v>N/A</v>
      </c>
      <c r="E109" s="41">
        <v>78.065791031000003</v>
      </c>
      <c r="F109" s="15" t="str">
        <f t="shared" si="21"/>
        <v>N/A</v>
      </c>
      <c r="G109" s="41">
        <v>80.677431659000007</v>
      </c>
      <c r="H109" s="15" t="str">
        <f t="shared" si="20"/>
        <v>N/A</v>
      </c>
      <c r="I109" s="28">
        <v>-2.19</v>
      </c>
      <c r="J109" s="28">
        <v>3.3450000000000002</v>
      </c>
      <c r="K109" s="15" t="str">
        <f t="shared" si="22"/>
        <v>Yes</v>
      </c>
    </row>
    <row r="110" spans="1:11">
      <c r="A110" s="42" t="s">
        <v>262</v>
      </c>
      <c r="B110" s="30" t="s">
        <v>50</v>
      </c>
      <c r="C110" s="46">
        <v>73.794272230000004</v>
      </c>
      <c r="D110" s="15" t="str">
        <f>IF($B110="N/A","N/A",IF(C110&gt;15,"No",IF(C110&lt;-15,"No","Yes")))</f>
        <v>N/A</v>
      </c>
      <c r="E110" s="41">
        <v>75.376392607</v>
      </c>
      <c r="F110" s="15" t="str">
        <f t="shared" si="21"/>
        <v>N/A</v>
      </c>
      <c r="G110" s="41">
        <v>87.500070081999993</v>
      </c>
      <c r="H110" s="15" t="str">
        <f t="shared" si="20"/>
        <v>N/A</v>
      </c>
      <c r="I110" s="28">
        <v>2.1440000000000001</v>
      </c>
      <c r="J110" s="28">
        <v>16.079999999999998</v>
      </c>
      <c r="K110" s="15" t="str">
        <f t="shared" si="22"/>
        <v>No</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399.15965514999999</v>
      </c>
      <c r="D112" s="15" t="str">
        <f>IF($B112="N/A","N/A",IF(C112&gt;15,"No",IF(C112&lt;-15,"No","Yes")))</f>
        <v>N/A</v>
      </c>
      <c r="E112" s="41">
        <v>441.43603762999999</v>
      </c>
      <c r="F112" s="15" t="str">
        <f t="shared" si="21"/>
        <v>N/A</v>
      </c>
      <c r="G112" s="41">
        <v>414.10424836999999</v>
      </c>
      <c r="H112" s="15" t="str">
        <f t="shared" si="20"/>
        <v>N/A</v>
      </c>
      <c r="I112" s="28">
        <v>10.59</v>
      </c>
      <c r="J112" s="28">
        <v>-6.19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84.629922836000006</v>
      </c>
      <c r="D114" s="15" t="str">
        <f>IF($B114="N/A","N/A",IF(C114&gt;60,"Yes","No"))</f>
        <v>Yes</v>
      </c>
      <c r="E114" s="28">
        <v>82.863721674000004</v>
      </c>
      <c r="F114" s="15" t="str">
        <f>IF($B114="N/A","N/A",IF(E114&gt;60,"Yes","No"))</f>
        <v>Yes</v>
      </c>
      <c r="G114" s="28">
        <v>82.339653725000005</v>
      </c>
      <c r="H114" s="15" t="str">
        <f>IF($B114="N/A","N/A",IF(G114&gt;60,"Yes","No"))</f>
        <v>Yes</v>
      </c>
      <c r="I114" s="28">
        <v>-2.09</v>
      </c>
      <c r="J114" s="28">
        <v>-0.63200000000000001</v>
      </c>
      <c r="K114" s="15" t="str">
        <f t="shared" si="22"/>
        <v>Yes</v>
      </c>
    </row>
    <row r="115" spans="1:11">
      <c r="A115" s="42" t="s">
        <v>265</v>
      </c>
      <c r="B115" s="30" t="s">
        <v>84</v>
      </c>
      <c r="C115" s="45">
        <v>99.493753088999995</v>
      </c>
      <c r="D115" s="15" t="str">
        <f>IF($B115="N/A","N/A",IF(C115&gt;100,"No",IF(C115&lt;85,"No","Yes")))</f>
        <v>Yes</v>
      </c>
      <c r="E115" s="28">
        <v>99.819363906000007</v>
      </c>
      <c r="F115" s="15" t="str">
        <f>IF($B115="N/A","N/A",IF(E115&gt;100,"No",IF(E115&lt;85,"No","Yes")))</f>
        <v>Yes</v>
      </c>
      <c r="G115" s="28">
        <v>99.846228018000005</v>
      </c>
      <c r="H115" s="15" t="str">
        <f>IF($B115="N/A","N/A",IF(G115&gt;100,"No",IF(G115&lt;85,"No","Yes")))</f>
        <v>Yes</v>
      </c>
      <c r="I115" s="28">
        <v>0.32729999999999998</v>
      </c>
      <c r="J115" s="28">
        <v>2.69E-2</v>
      </c>
      <c r="K115" s="15" t="str">
        <f t="shared" si="22"/>
        <v>Yes</v>
      </c>
    </row>
    <row r="116" spans="1:11">
      <c r="A116" s="42" t="s">
        <v>266</v>
      </c>
      <c r="B116" s="30" t="s">
        <v>50</v>
      </c>
      <c r="C116" s="45">
        <v>38.092373973999997</v>
      </c>
      <c r="D116" s="15" t="str">
        <f>IF($B116="N/A","N/A",IF(C116&gt;15,"No",IF(C116&lt;-15,"No","Yes")))</f>
        <v>N/A</v>
      </c>
      <c r="E116" s="28">
        <v>39.61361419</v>
      </c>
      <c r="F116" s="15" t="str">
        <f>IF($B116="N/A","N/A",IF(E116&gt;15,"No",IF(E116&lt;-15,"No","Yes")))</f>
        <v>N/A</v>
      </c>
      <c r="G116" s="28">
        <v>40.483837907000002</v>
      </c>
      <c r="H116" s="15" t="str">
        <f>IF($B116="N/A","N/A",IF(G116&gt;15,"No",IF(G116&lt;-15,"No","Yes")))</f>
        <v>N/A</v>
      </c>
      <c r="I116" s="28">
        <v>3.9940000000000002</v>
      </c>
      <c r="J116" s="28">
        <v>2.1970000000000001</v>
      </c>
      <c r="K116" s="15" t="str">
        <f t="shared" si="22"/>
        <v>Yes</v>
      </c>
    </row>
    <row r="117" spans="1:11">
      <c r="A117" s="42" t="s">
        <v>196</v>
      </c>
      <c r="B117" s="30" t="s">
        <v>12</v>
      </c>
      <c r="C117" s="45">
        <v>5.9029644998000004</v>
      </c>
      <c r="D117" s="15" t="str">
        <f>IF($B117="N/A","N/A",IF(C117&gt;25,"No",IF(C117&lt;5,"No","Yes")))</f>
        <v>Yes</v>
      </c>
      <c r="E117" s="28">
        <v>5.6672860699000003</v>
      </c>
      <c r="F117" s="15" t="str">
        <f>IF($B117="N/A","N/A",IF(E117&gt;25,"No",IF(E117&lt;5,"No","Yes")))</f>
        <v>Yes</v>
      </c>
      <c r="G117" s="28">
        <v>5.8156797598000001</v>
      </c>
      <c r="H117" s="15" t="str">
        <f>IF($B117="N/A","N/A",IF(G117&gt;25,"No",IF(G117&lt;5,"No","Yes")))</f>
        <v>Yes</v>
      </c>
      <c r="I117" s="28">
        <v>-3.99</v>
      </c>
      <c r="J117" s="28">
        <v>2.6179999999999999</v>
      </c>
      <c r="K117" s="15" t="str">
        <f t="shared" si="22"/>
        <v>Yes</v>
      </c>
    </row>
    <row r="118" spans="1:11">
      <c r="A118" s="42" t="s">
        <v>197</v>
      </c>
      <c r="B118" s="30" t="s">
        <v>13</v>
      </c>
      <c r="C118" s="45">
        <v>41.052336873999998</v>
      </c>
      <c r="D118" s="15" t="str">
        <f>IF($B118="N/A","N/A",IF(C118&gt;70,"No",IF(C118&lt;40,"No","Yes")))</f>
        <v>Yes</v>
      </c>
      <c r="E118" s="28">
        <v>42.118338393999998</v>
      </c>
      <c r="F118" s="15" t="str">
        <f>IF($B118="N/A","N/A",IF(E118&gt;70,"No",IF(E118&lt;40,"No","Yes")))</f>
        <v>Yes</v>
      </c>
      <c r="G118" s="28">
        <v>42.296951034999999</v>
      </c>
      <c r="H118" s="15" t="str">
        <f>IF($B118="N/A","N/A",IF(G118&gt;70,"No",IF(G118&lt;40,"No","Yes")))</f>
        <v>Yes</v>
      </c>
      <c r="I118" s="28">
        <v>2.597</v>
      </c>
      <c r="J118" s="28">
        <v>0.42409999999999998</v>
      </c>
      <c r="K118" s="15" t="str">
        <f t="shared" si="22"/>
        <v>Yes</v>
      </c>
    </row>
    <row r="119" spans="1:11">
      <c r="A119" s="42" t="s">
        <v>198</v>
      </c>
      <c r="B119" s="30" t="s">
        <v>14</v>
      </c>
      <c r="C119" s="45">
        <v>53.044523349999999</v>
      </c>
      <c r="D119" s="15" t="str">
        <f>IF($B119="N/A","N/A",IF(C119&gt;55,"No",IF(C119&lt;20,"No","Yes")))</f>
        <v>Yes</v>
      </c>
      <c r="E119" s="28">
        <v>52.207184894999997</v>
      </c>
      <c r="F119" s="15" t="str">
        <f>IF($B119="N/A","N/A",IF(E119&gt;55,"No",IF(E119&lt;20,"No","Yes")))</f>
        <v>Yes</v>
      </c>
      <c r="G119" s="28">
        <v>51.859854485</v>
      </c>
      <c r="H119" s="15" t="str">
        <f>IF($B119="N/A","N/A",IF(G119&gt;55,"No",IF(G119&lt;20,"No","Yes")))</f>
        <v>Yes</v>
      </c>
      <c r="I119" s="28">
        <v>-1.58</v>
      </c>
      <c r="J119" s="28">
        <v>-0.66500000000000004</v>
      </c>
      <c r="K119" s="15" t="str">
        <f t="shared" si="22"/>
        <v>Yes</v>
      </c>
    </row>
    <row r="120" spans="1:11">
      <c r="A120" s="58" t="s">
        <v>951</v>
      </c>
      <c r="B120" s="57" t="s">
        <v>957</v>
      </c>
      <c r="C120" s="209" t="s">
        <v>50</v>
      </c>
      <c r="D120" s="15" t="str">
        <f>IF(OR($B120="N/A",$C120="N/A"),"N/A",IF(C120&gt;95,"Yes","No"))</f>
        <v>N/A</v>
      </c>
      <c r="E120" s="28">
        <v>94.872924080000004</v>
      </c>
      <c r="F120" s="15" t="str">
        <f>IF($B120="N/A","N/A",IF(E120&gt;95,"Yes","No"))</f>
        <v>No</v>
      </c>
      <c r="G120" s="28">
        <v>95.192397483999997</v>
      </c>
      <c r="H120" s="15" t="str">
        <f>IF($B120="N/A","N/A",IF(G120&gt;95,"Yes","No"))</f>
        <v>Yes</v>
      </c>
      <c r="I120" s="28" t="s">
        <v>50</v>
      </c>
      <c r="J120" s="28">
        <v>0.3367</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99.999793453999999</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99.999786525000005</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99.999949608999998</v>
      </c>
      <c r="F124" s="15" t="str">
        <f>IF($B124="N/A","N/A",IF(E124&gt;15,"No",IF(E124&lt;-15,"No","Yes")))</f>
        <v>N/A</v>
      </c>
      <c r="G124" s="28">
        <v>99.999747221999996</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96.909382320999995</v>
      </c>
      <c r="D125" s="15" t="str">
        <f>IF($B125="N/A","N/A",IF(C125&gt;100,"No",IF(C125&lt;98,"No","Yes")))</f>
        <v>No</v>
      </c>
      <c r="E125" s="28">
        <v>95.870166089999998</v>
      </c>
      <c r="F125" s="15" t="str">
        <f>IF($B125="N/A","N/A",IF(E125&gt;100,"No",IF(E125&lt;98,"No","Yes")))</f>
        <v>No</v>
      </c>
      <c r="G125" s="28">
        <v>96.143597139999997</v>
      </c>
      <c r="H125" s="15" t="str">
        <f>IF($B125="N/A","N/A",IF(G125&gt;100,"No",IF(G125&lt;98,"No","Yes")))</f>
        <v>No</v>
      </c>
      <c r="I125" s="28">
        <v>-1.07</v>
      </c>
      <c r="J125" s="28">
        <v>0.28520000000000001</v>
      </c>
      <c r="K125" s="15" t="str">
        <f t="shared" si="22"/>
        <v>Yes</v>
      </c>
    </row>
    <row r="126" spans="1:11">
      <c r="A126" s="42" t="s">
        <v>270</v>
      </c>
      <c r="B126" s="30" t="s">
        <v>50</v>
      </c>
      <c r="C126" s="45">
        <v>42.452949793999998</v>
      </c>
      <c r="D126" s="15" t="str">
        <f>IF($B126="N/A","N/A",IF(C126&gt;15,"No",IF(C126&lt;-15,"No","Yes")))</f>
        <v>N/A</v>
      </c>
      <c r="E126" s="28">
        <v>40.670376486000002</v>
      </c>
      <c r="F126" s="15" t="str">
        <f>IF($B126="N/A","N/A",IF(E126&gt;15,"No",IF(E126&lt;-15,"No","Yes")))</f>
        <v>N/A</v>
      </c>
      <c r="G126" s="28">
        <v>39.832870909999997</v>
      </c>
      <c r="H126" s="15" t="str">
        <f>IF($B126="N/A","N/A",IF(G126&gt;15,"No",IF(G126&lt;-15,"No","Yes")))</f>
        <v>N/A</v>
      </c>
      <c r="I126" s="28">
        <v>-4.2</v>
      </c>
      <c r="J126" s="28">
        <v>-2.06</v>
      </c>
      <c r="K126" s="15" t="str">
        <f t="shared" si="22"/>
        <v>Yes</v>
      </c>
    </row>
    <row r="127" spans="1:11">
      <c r="A127" s="42" t="s">
        <v>271</v>
      </c>
      <c r="B127" s="30" t="s">
        <v>50</v>
      </c>
      <c r="C127" s="45">
        <v>57.547050206000002</v>
      </c>
      <c r="D127" s="15" t="str">
        <f>IF($B127="N/A","N/A",IF(C127&gt;15,"No",IF(C127&lt;-15,"No","Yes")))</f>
        <v>N/A</v>
      </c>
      <c r="E127" s="28">
        <v>59.329623513999998</v>
      </c>
      <c r="F127" s="15" t="str">
        <f>IF($B127="N/A","N/A",IF(E127&gt;15,"No",IF(E127&lt;-15,"No","Yes")))</f>
        <v>N/A</v>
      </c>
      <c r="G127" s="28">
        <v>60.167129090000003</v>
      </c>
      <c r="H127" s="15" t="str">
        <f>IF($B127="N/A","N/A",IF(G127&gt;15,"No",IF(G127&lt;-15,"No","Yes")))</f>
        <v>N/A</v>
      </c>
      <c r="I127" s="28">
        <v>3.0979999999999999</v>
      </c>
      <c r="J127" s="28">
        <v>1.4119999999999999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99.997795655000004</v>
      </c>
      <c r="D130" s="15" t="str">
        <f>IF($B130="N/A","N/A",IF(C130&gt;100,"No",IF(C130&lt;98,"No","Yes")))</f>
        <v>Yes</v>
      </c>
      <c r="E130" s="28">
        <v>99.995268870999993</v>
      </c>
      <c r="F130" s="15" t="str">
        <f>IF($B130="N/A","N/A",IF(E130&gt;100,"No",IF(E130&lt;98,"No","Yes")))</f>
        <v>Yes</v>
      </c>
      <c r="G130" s="28">
        <v>99.996272857999998</v>
      </c>
      <c r="H130" s="15" t="str">
        <f>IF($B130="N/A","N/A",IF(G130&gt;100,"No",IF(G130&lt;98,"No","Yes")))</f>
        <v>Yes</v>
      </c>
      <c r="I130" s="28">
        <v>-3.0000000000000001E-3</v>
      </c>
      <c r="J130" s="28">
        <v>1E-3</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99.999694723999994</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69.433546837999998</v>
      </c>
      <c r="D135" s="15" t="str">
        <f t="shared" ref="D135:D158" si="25">IF($B135="N/A","N/A",IF(C135&gt;15,"No",IF(C135&lt;-15,"No","Yes")))</f>
        <v>N/A</v>
      </c>
      <c r="E135" s="15">
        <v>71.270044870000007</v>
      </c>
      <c r="F135" s="15" t="str">
        <f t="shared" ref="F135:F158" si="26">IF($B135="N/A","N/A",IF(E135&gt;15,"No",IF(E135&lt;-15,"No","Yes")))</f>
        <v>N/A</v>
      </c>
      <c r="G135" s="28">
        <v>75.581648545999997</v>
      </c>
      <c r="H135" s="15" t="str">
        <f t="shared" ref="H135:H158" si="27">IF($B135="N/A","N/A",IF(G135&gt;15,"No",IF(G135&lt;-15,"No","Yes")))</f>
        <v>N/A</v>
      </c>
      <c r="I135" s="30" t="s">
        <v>1095</v>
      </c>
      <c r="J135" s="28">
        <v>6.05</v>
      </c>
      <c r="K135" s="15" t="str">
        <f t="shared" ref="K135:K158" si="28">IF(J135="Div by 0", "N/A", IF(J135="N/A","N/A", IF(J135&gt;15, "No", IF(J135&lt;-15, "No", "Yes"))))</f>
        <v>Yes</v>
      </c>
    </row>
    <row r="136" spans="1:11" ht="12.75" customHeight="1">
      <c r="A136" s="42" t="s">
        <v>276</v>
      </c>
      <c r="B136" s="30" t="s">
        <v>50</v>
      </c>
      <c r="C136" s="8">
        <v>24.565113803999999</v>
      </c>
      <c r="D136" s="30" t="s">
        <v>50</v>
      </c>
      <c r="E136" s="15">
        <v>22.565618593</v>
      </c>
      <c r="F136" s="30" t="s">
        <v>50</v>
      </c>
      <c r="G136" s="28">
        <v>16.779629029999999</v>
      </c>
      <c r="H136" s="30" t="s">
        <v>50</v>
      </c>
      <c r="I136" s="30" t="s">
        <v>1096</v>
      </c>
      <c r="J136" s="28">
        <v>-25.6</v>
      </c>
      <c r="K136" s="15" t="str">
        <f t="shared" si="28"/>
        <v>No</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4.8057474855000004</v>
      </c>
      <c r="D140" s="15" t="str">
        <f t="shared" si="25"/>
        <v>N/A</v>
      </c>
      <c r="E140" s="15">
        <v>5.0863873610999999</v>
      </c>
      <c r="F140" s="15" t="str">
        <f t="shared" si="26"/>
        <v>N/A</v>
      </c>
      <c r="G140" s="28">
        <v>5.2633112354999998</v>
      </c>
      <c r="H140" s="15" t="str">
        <f t="shared" si="27"/>
        <v>N/A</v>
      </c>
      <c r="I140" s="30" t="s">
        <v>1097</v>
      </c>
      <c r="J140" s="28">
        <v>3.4780000000000002</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9.0011446956000007</v>
      </c>
      <c r="D142" s="15" t="str">
        <f t="shared" si="25"/>
        <v>N/A</v>
      </c>
      <c r="E142" s="15">
        <v>5.7063082006999997</v>
      </c>
      <c r="F142" s="15" t="str">
        <f t="shared" si="26"/>
        <v>N/A</v>
      </c>
      <c r="G142" s="28">
        <v>5.2518638899999998E-2</v>
      </c>
      <c r="H142" s="15" t="str">
        <f t="shared" si="27"/>
        <v>N/A</v>
      </c>
      <c r="I142" s="30" t="s">
        <v>1098</v>
      </c>
      <c r="J142" s="28">
        <v>-99.1</v>
      </c>
      <c r="K142" s="15" t="str">
        <f t="shared" si="28"/>
        <v>No</v>
      </c>
    </row>
    <row r="143" spans="1:11">
      <c r="A143" s="50" t="s">
        <v>282</v>
      </c>
      <c r="B143" s="30" t="s">
        <v>50</v>
      </c>
      <c r="C143" s="8">
        <v>0.29755010949999999</v>
      </c>
      <c r="D143" s="15" t="str">
        <f t="shared" si="25"/>
        <v>N/A</v>
      </c>
      <c r="E143" s="15">
        <v>0.30600608369999999</v>
      </c>
      <c r="F143" s="15" t="str">
        <f t="shared" si="26"/>
        <v>N/A</v>
      </c>
      <c r="G143" s="28">
        <v>0.3227814463</v>
      </c>
      <c r="H143" s="15" t="str">
        <f t="shared" si="27"/>
        <v>N/A</v>
      </c>
      <c r="I143" s="30" t="s">
        <v>1099</v>
      </c>
      <c r="J143" s="28">
        <v>5.4820000000000002</v>
      </c>
      <c r="K143" s="15" t="str">
        <f t="shared" si="28"/>
        <v>Yes</v>
      </c>
    </row>
    <row r="144" spans="1:11">
      <c r="A144" s="50" t="s">
        <v>283</v>
      </c>
      <c r="B144" s="30" t="s">
        <v>50</v>
      </c>
      <c r="C144" s="8">
        <v>5.1637330039</v>
      </c>
      <c r="D144" s="15" t="str">
        <f t="shared" si="25"/>
        <v>N/A</v>
      </c>
      <c r="E144" s="15">
        <v>5.2514886871000002</v>
      </c>
      <c r="F144" s="15" t="str">
        <f t="shared" si="26"/>
        <v>N/A</v>
      </c>
      <c r="G144" s="28">
        <v>5.0481652774999999</v>
      </c>
      <c r="H144" s="15" t="str">
        <f t="shared" si="27"/>
        <v>N/A</v>
      </c>
      <c r="I144" s="30" t="s">
        <v>1100</v>
      </c>
      <c r="J144" s="28">
        <v>-3.87</v>
      </c>
      <c r="K144" s="15" t="str">
        <f t="shared" si="28"/>
        <v>Yes</v>
      </c>
    </row>
    <row r="145" spans="1:11">
      <c r="A145" s="50" t="s">
        <v>284</v>
      </c>
      <c r="B145" s="30" t="s">
        <v>50</v>
      </c>
      <c r="C145" s="8">
        <v>2.3966265254999999</v>
      </c>
      <c r="D145" s="15" t="str">
        <f t="shared" si="25"/>
        <v>N/A</v>
      </c>
      <c r="E145" s="15">
        <v>3.2793039687999999</v>
      </c>
      <c r="F145" s="15" t="str">
        <f t="shared" si="26"/>
        <v>N/A</v>
      </c>
      <c r="G145" s="28">
        <v>3.0022376136000002</v>
      </c>
      <c r="H145" s="15" t="str">
        <f t="shared" si="27"/>
        <v>N/A</v>
      </c>
      <c r="I145" s="30" t="s">
        <v>1101</v>
      </c>
      <c r="J145" s="28">
        <v>-8.4499999999999993</v>
      </c>
      <c r="K145" s="15" t="str">
        <f t="shared" si="28"/>
        <v>Yes</v>
      </c>
    </row>
    <row r="146" spans="1:11">
      <c r="A146" s="50" t="s">
        <v>285</v>
      </c>
      <c r="B146" s="30" t="s">
        <v>50</v>
      </c>
      <c r="C146" s="8">
        <v>2.9003119843</v>
      </c>
      <c r="D146" s="15" t="str">
        <f t="shared" si="25"/>
        <v>N/A</v>
      </c>
      <c r="E146" s="15">
        <v>2.9361242914000001</v>
      </c>
      <c r="F146" s="15" t="str">
        <f t="shared" si="26"/>
        <v>N/A</v>
      </c>
      <c r="G146" s="28">
        <v>3.0906148181000002</v>
      </c>
      <c r="H146" s="15" t="str">
        <f t="shared" si="27"/>
        <v>N/A</v>
      </c>
      <c r="I146" s="30" t="s">
        <v>1102</v>
      </c>
      <c r="J146" s="28">
        <v>5.2619999999999996</v>
      </c>
      <c r="K146" s="15" t="str">
        <f t="shared" si="28"/>
        <v>Yes</v>
      </c>
    </row>
    <row r="147" spans="1:11">
      <c r="A147" s="42" t="s">
        <v>286</v>
      </c>
      <c r="B147" s="30" t="s">
        <v>50</v>
      </c>
      <c r="C147" s="8">
        <v>6.0013393577</v>
      </c>
      <c r="D147" s="15" t="str">
        <f t="shared" si="25"/>
        <v>N/A</v>
      </c>
      <c r="E147" s="15">
        <v>6.1643365374999997</v>
      </c>
      <c r="F147" s="15" t="str">
        <f t="shared" si="26"/>
        <v>N/A</v>
      </c>
      <c r="G147" s="28">
        <v>7.638722424</v>
      </c>
      <c r="H147" s="15" t="str">
        <f t="shared" si="27"/>
        <v>N/A</v>
      </c>
      <c r="I147" s="30" t="s">
        <v>1103</v>
      </c>
      <c r="J147" s="28">
        <v>23.92</v>
      </c>
      <c r="K147" s="15" t="str">
        <f t="shared" si="28"/>
        <v>No</v>
      </c>
    </row>
    <row r="148" spans="1:11">
      <c r="A148" s="50" t="s">
        <v>287</v>
      </c>
      <c r="B148" s="30" t="s">
        <v>50</v>
      </c>
      <c r="C148" s="8">
        <v>4.7905773022</v>
      </c>
      <c r="D148" s="15" t="str">
        <f t="shared" si="25"/>
        <v>N/A</v>
      </c>
      <c r="E148" s="15">
        <v>4.9098340510999998</v>
      </c>
      <c r="F148" s="15" t="str">
        <f t="shared" si="26"/>
        <v>N/A</v>
      </c>
      <c r="G148" s="28">
        <v>6.0306312705999998</v>
      </c>
      <c r="H148" s="15" t="str">
        <f t="shared" si="27"/>
        <v>N/A</v>
      </c>
      <c r="I148" s="30" t="s">
        <v>1104</v>
      </c>
      <c r="J148" s="28">
        <v>22.83</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4.6976791800000001E-2</v>
      </c>
      <c r="D151" s="15" t="str">
        <f t="shared" si="25"/>
        <v>N/A</v>
      </c>
      <c r="E151" s="15">
        <v>6.3666228000000005E-2</v>
      </c>
      <c r="F151" s="15" t="str">
        <f t="shared" si="26"/>
        <v>N/A</v>
      </c>
      <c r="G151" s="28">
        <v>0.15253887020000001</v>
      </c>
      <c r="H151" s="15" t="str">
        <f t="shared" si="27"/>
        <v>N/A</v>
      </c>
      <c r="I151" s="30" t="s">
        <v>1105</v>
      </c>
      <c r="J151" s="28">
        <v>139.6</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1.0533607062000001</v>
      </c>
      <c r="D153" s="15" t="str">
        <f t="shared" si="25"/>
        <v>N/A</v>
      </c>
      <c r="E153" s="15">
        <v>1.0227131961</v>
      </c>
      <c r="F153" s="15" t="str">
        <f t="shared" si="26"/>
        <v>N/A</v>
      </c>
      <c r="G153" s="28">
        <v>1.2608441314000001</v>
      </c>
      <c r="H153" s="15" t="str">
        <f t="shared" si="27"/>
        <v>N/A</v>
      </c>
      <c r="I153" s="30" t="s">
        <v>1106</v>
      </c>
      <c r="J153" s="28">
        <v>23.28</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0.11042455750000001</v>
      </c>
      <c r="D158" s="15" t="str">
        <f t="shared" si="25"/>
        <v>N/A</v>
      </c>
      <c r="E158" s="15">
        <v>0.16812306229999999</v>
      </c>
      <c r="F158" s="15" t="str">
        <f t="shared" si="26"/>
        <v>N/A</v>
      </c>
      <c r="G158" s="28">
        <v>0.19470815189999999</v>
      </c>
      <c r="H158" s="15" t="str">
        <f t="shared" si="27"/>
        <v>N/A</v>
      </c>
      <c r="I158" s="30" t="s">
        <v>1107</v>
      </c>
      <c r="J158" s="28">
        <v>15.81</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1340473</v>
      </c>
      <c r="D160" s="15" t="str">
        <f>IF($B160="N/A","N/A",IF(C160&gt;15,"No",IF(C160&lt;-15,"No","Yes")))</f>
        <v>N/A</v>
      </c>
      <c r="E160" s="27">
        <v>1740622</v>
      </c>
      <c r="F160" s="15" t="str">
        <f>IF($B160="N/A","N/A",IF(E160&gt;15,"No",IF(E160&lt;-15,"No","Yes")))</f>
        <v>N/A</v>
      </c>
      <c r="G160" s="27">
        <v>1768419</v>
      </c>
      <c r="H160" s="15" t="str">
        <f>IF($B160="N/A","N/A",IF(G160&gt;15,"No",IF(G160&lt;-15,"No","Yes")))</f>
        <v>N/A</v>
      </c>
      <c r="I160" s="28">
        <v>29.85</v>
      </c>
      <c r="J160" s="28">
        <v>1.597</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30.005000473999999</v>
      </c>
      <c r="D163" s="15" t="str">
        <f>IF($B163="N/A","N/A",IF(C163&gt;15,"No",IF(C163&lt;-15,"No","Yes")))</f>
        <v>N/A</v>
      </c>
      <c r="E163" s="37">
        <v>48.887109895000002</v>
      </c>
      <c r="F163" s="15" t="str">
        <f>IF($B163="N/A","N/A",IF(E163&gt;15,"No",IF(E163&lt;-15,"No","Yes")))</f>
        <v>N/A</v>
      </c>
      <c r="G163" s="37">
        <v>48.390459501000002</v>
      </c>
      <c r="H163" s="15" t="str">
        <f>IF($B163="N/A","N/A",IF(G163&gt;15,"No",IF(G163&lt;-15,"No","Yes")))</f>
        <v>N/A</v>
      </c>
      <c r="I163" s="28">
        <v>62.93</v>
      </c>
      <c r="J163" s="28">
        <v>-1.02</v>
      </c>
      <c r="K163" s="15" t="str">
        <f>IF(J163="Div by 0", "N/A", IF(J163="N/A","N/A", IF(J163&gt;15, "No", IF(J163&lt;-15, "No", "Yes"))))</f>
        <v>Yes</v>
      </c>
    </row>
    <row r="164" spans="1:11">
      <c r="A164" s="42" t="s">
        <v>90</v>
      </c>
      <c r="B164" s="30" t="s">
        <v>50</v>
      </c>
      <c r="C164" s="45">
        <v>6.1058298078000002</v>
      </c>
      <c r="D164" s="15" t="str">
        <f>IF($B164="N/A","N/A",IF(C164&gt;15,"No",IF(C164&lt;-15,"No","Yes")))</f>
        <v>N/A</v>
      </c>
      <c r="E164" s="28">
        <v>10.677390036</v>
      </c>
      <c r="F164" s="15" t="str">
        <f>IF($B164="N/A","N/A",IF(E164&gt;15,"No",IF(E164&lt;-15,"No","Yes")))</f>
        <v>N/A</v>
      </c>
      <c r="G164" s="28">
        <v>10.296711355999999</v>
      </c>
      <c r="H164" s="15" t="str">
        <f>IF($B164="N/A","N/A",IF(G164&gt;15,"No",IF(G164&lt;-15,"No","Yes")))</f>
        <v>N/A</v>
      </c>
      <c r="I164" s="28">
        <v>74.87</v>
      </c>
      <c r="J164" s="28">
        <v>-3.57</v>
      </c>
      <c r="K164" s="15" t="str">
        <f t="shared" si="29"/>
        <v>Yes</v>
      </c>
    </row>
    <row r="165" spans="1:11">
      <c r="A165" s="42" t="s">
        <v>223</v>
      </c>
      <c r="B165" s="30" t="s">
        <v>50</v>
      </c>
      <c r="C165" s="45">
        <v>21.531800844999999</v>
      </c>
      <c r="D165" s="15" t="str">
        <f>IF($B165="N/A","N/A",IF(C165&gt;15,"No",IF(C165&lt;-15,"No","Yes")))</f>
        <v>N/A</v>
      </c>
      <c r="E165" s="28">
        <v>31.64024908</v>
      </c>
      <c r="F165" s="15" t="str">
        <f>IF($B165="N/A","N/A",IF(E165&gt;15,"No",IF(E165&lt;-15,"No","Yes")))</f>
        <v>N/A</v>
      </c>
      <c r="G165" s="28">
        <v>35.604460967000001</v>
      </c>
      <c r="H165" s="15" t="str">
        <f>IF($B165="N/A","N/A",IF(G165&gt;15,"No",IF(G165&lt;-15,"No","Yes")))</f>
        <v>N/A</v>
      </c>
      <c r="I165" s="28">
        <v>46.95</v>
      </c>
      <c r="J165" s="28">
        <v>12.53</v>
      </c>
      <c r="K165" s="15" t="str">
        <f t="shared" si="29"/>
        <v>Yes</v>
      </c>
    </row>
    <row r="166" spans="1:11" ht="12.75" customHeight="1">
      <c r="A166" s="42" t="s">
        <v>224</v>
      </c>
      <c r="B166" s="30" t="s">
        <v>50</v>
      </c>
      <c r="C166" s="45">
        <v>0</v>
      </c>
      <c r="D166" s="15" t="str">
        <f>IF($B166="N/A","N/A",IF(C166&gt;15,"No",IF(C166&lt;-15,"No","Yes")))</f>
        <v>N/A</v>
      </c>
      <c r="E166" s="28">
        <v>0</v>
      </c>
      <c r="F166" s="15" t="str">
        <f>IF($B166="N/A","N/A",IF(E166&gt;15,"No",IF(E166&lt;-15,"No","Yes")))</f>
        <v>N/A</v>
      </c>
      <c r="G166" s="28">
        <v>100</v>
      </c>
      <c r="H166" s="15" t="str">
        <f>IF($B166="N/A","N/A",IF(G166&gt;15,"No",IF(G166&lt;-15,"No","Yes")))</f>
        <v>N/A</v>
      </c>
      <c r="I166" s="28" t="s">
        <v>1090</v>
      </c>
      <c r="J166" s="28" t="s">
        <v>1090</v>
      </c>
      <c r="K166" s="15" t="str">
        <f t="shared" si="29"/>
        <v>N/A</v>
      </c>
    </row>
    <row r="167" spans="1:11">
      <c r="A167" s="42" t="s">
        <v>225</v>
      </c>
      <c r="B167" s="30" t="s">
        <v>50</v>
      </c>
      <c r="C167" s="45">
        <v>5.5268174841000004</v>
      </c>
      <c r="D167" s="15" t="str">
        <f>IF($B167="N/A","N/A",IF(C167&gt;15,"No",IF(C167&lt;-15,"No","Yes")))</f>
        <v>N/A</v>
      </c>
      <c r="E167" s="28">
        <v>9.7904082789999993</v>
      </c>
      <c r="F167" s="15" t="str">
        <f>IF($B167="N/A","N/A",IF(E167&gt;15,"No",IF(E167&lt;-15,"No","Yes")))</f>
        <v>N/A</v>
      </c>
      <c r="G167" s="28">
        <v>9.2960945610000003</v>
      </c>
      <c r="H167" s="15" t="str">
        <f>IF($B167="N/A","N/A",IF(G167&gt;15,"No",IF(G167&lt;-15,"No","Yes")))</f>
        <v>N/A</v>
      </c>
      <c r="I167" s="28">
        <v>77.14</v>
      </c>
      <c r="J167" s="28">
        <v>-5.05</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30.032309490999999</v>
      </c>
      <c r="D169" s="15" t="str">
        <f>IF($B169="N/A","N/A",IF(C169&gt;15,"No",IF(C169&lt;-15,"No","Yes")))</f>
        <v>N/A</v>
      </c>
      <c r="E169" s="28">
        <v>23.778453909</v>
      </c>
      <c r="F169" s="15" t="str">
        <f t="shared" ref="F169:F189" si="30">IF($B169="N/A","N/A",IF(E169&gt;15,"No",IF(E169&lt;-15,"No","Yes")))</f>
        <v>N/A</v>
      </c>
      <c r="G169" s="28">
        <v>24.588007705999999</v>
      </c>
      <c r="H169" s="15" t="str">
        <f t="shared" ref="H169:H189" si="31">IF($B169="N/A","N/A",IF(G169&gt;15,"No",IF(G169&lt;-15,"No","Yes")))</f>
        <v>N/A</v>
      </c>
      <c r="I169" s="28">
        <v>-20.8</v>
      </c>
      <c r="J169" s="28">
        <v>3.4049999999999998</v>
      </c>
      <c r="K169" s="15" t="str">
        <f t="shared" ref="K169:K204" si="32">IF(J169="Div by 0", "N/A", IF(J169="N/A","N/A", IF(J169&gt;15, "No", IF(J169&lt;-15, "No", "Yes"))))</f>
        <v>Yes</v>
      </c>
    </row>
    <row r="170" spans="1:11">
      <c r="A170" s="42" t="s">
        <v>235</v>
      </c>
      <c r="B170" s="30" t="s">
        <v>50</v>
      </c>
      <c r="C170" s="45">
        <v>12.622335549000001</v>
      </c>
      <c r="D170" s="15" t="str">
        <f>IF($B170="N/A","N/A",IF(C170&gt;15,"No",IF(C170&lt;-15,"No","Yes")))</f>
        <v>N/A</v>
      </c>
      <c r="E170" s="28">
        <v>6.7248374432000002</v>
      </c>
      <c r="F170" s="15" t="str">
        <f t="shared" si="30"/>
        <v>N/A</v>
      </c>
      <c r="G170" s="28">
        <v>3.0320303050000001</v>
      </c>
      <c r="H170" s="15" t="str">
        <f t="shared" si="31"/>
        <v>N/A</v>
      </c>
      <c r="I170" s="28">
        <v>-46.7</v>
      </c>
      <c r="J170" s="28">
        <v>-54.9</v>
      </c>
      <c r="K170" s="15" t="str">
        <f t="shared" si="32"/>
        <v>No</v>
      </c>
    </row>
    <row r="171" spans="1:11">
      <c r="A171" s="42" t="s">
        <v>236</v>
      </c>
      <c r="B171" s="30" t="s">
        <v>50</v>
      </c>
      <c r="C171" s="45">
        <v>3.6184988432999998</v>
      </c>
      <c r="D171" s="15" t="str">
        <f>IF($B171="N/A","N/A",IF(C171&gt;15,"No",IF(C171&lt;-15,"No","Yes")))</f>
        <v>N/A</v>
      </c>
      <c r="E171" s="28">
        <v>4.0594683968999998</v>
      </c>
      <c r="F171" s="15" t="str">
        <f t="shared" si="30"/>
        <v>N/A</v>
      </c>
      <c r="G171" s="28">
        <v>3.8028317949999999</v>
      </c>
      <c r="H171" s="15" t="str">
        <f t="shared" si="31"/>
        <v>N/A</v>
      </c>
      <c r="I171" s="28">
        <v>12.19</v>
      </c>
      <c r="J171" s="28">
        <v>-6.32</v>
      </c>
      <c r="K171" s="15" t="str">
        <f t="shared" si="32"/>
        <v>Yes</v>
      </c>
    </row>
    <row r="172" spans="1:11">
      <c r="A172" s="42" t="s">
        <v>237</v>
      </c>
      <c r="B172" s="30" t="s">
        <v>50</v>
      </c>
      <c r="C172" s="45">
        <v>15.423436354</v>
      </c>
      <c r="D172" s="15" t="str">
        <f>IF($B172="N/A","N/A",IF(C172&gt;15,"No",IF(C172&lt;-15,"No","Yes")))</f>
        <v>N/A</v>
      </c>
      <c r="E172" s="28">
        <v>20.044041728</v>
      </c>
      <c r="F172" s="15" t="str">
        <f t="shared" si="30"/>
        <v>N/A</v>
      </c>
      <c r="G172" s="28">
        <v>21.686828744</v>
      </c>
      <c r="H172" s="15" t="str">
        <f t="shared" si="31"/>
        <v>N/A</v>
      </c>
      <c r="I172" s="28">
        <v>29.96</v>
      </c>
      <c r="J172" s="28">
        <v>8.1959999999999997</v>
      </c>
      <c r="K172" s="15" t="str">
        <f t="shared" si="32"/>
        <v>Yes</v>
      </c>
    </row>
    <row r="173" spans="1:11">
      <c r="A173" s="42" t="s">
        <v>238</v>
      </c>
      <c r="B173" s="30" t="s">
        <v>50</v>
      </c>
      <c r="C173" s="45">
        <v>2.3126165000000001E-3</v>
      </c>
      <c r="D173" s="15" t="str">
        <f t="shared" ref="D173:D189" si="33">IF($B173="N/A","N/A",IF(C173&gt;15,"No",IF(C173&lt;-15,"No","Yes")))</f>
        <v>N/A</v>
      </c>
      <c r="E173" s="28">
        <v>5.7450700000000002E-5</v>
      </c>
      <c r="F173" s="15" t="str">
        <f t="shared" si="30"/>
        <v>N/A</v>
      </c>
      <c r="G173" s="28">
        <v>1.6964310000000001E-4</v>
      </c>
      <c r="H173" s="15" t="str">
        <f t="shared" si="31"/>
        <v>N/A</v>
      </c>
      <c r="I173" s="28">
        <v>-97.5</v>
      </c>
      <c r="J173" s="28">
        <v>195.3</v>
      </c>
      <c r="K173" s="15" t="str">
        <f t="shared" si="32"/>
        <v>No</v>
      </c>
    </row>
    <row r="174" spans="1:11">
      <c r="A174" s="42" t="s">
        <v>239</v>
      </c>
      <c r="B174" s="30" t="s">
        <v>50</v>
      </c>
      <c r="C174" s="45">
        <v>15.603372839</v>
      </c>
      <c r="D174" s="15" t="str">
        <f t="shared" si="33"/>
        <v>N/A</v>
      </c>
      <c r="E174" s="28">
        <v>25.908094922</v>
      </c>
      <c r="F174" s="15" t="str">
        <f t="shared" si="30"/>
        <v>N/A</v>
      </c>
      <c r="G174" s="28">
        <v>25.284279347999998</v>
      </c>
      <c r="H174" s="15" t="str">
        <f t="shared" si="31"/>
        <v>N/A</v>
      </c>
      <c r="I174" s="28">
        <v>66.040000000000006</v>
      </c>
      <c r="J174" s="28">
        <v>-2.41</v>
      </c>
      <c r="K174" s="15" t="str">
        <f t="shared" si="32"/>
        <v>Yes</v>
      </c>
    </row>
    <row r="175" spans="1:11">
      <c r="A175" s="42" t="s">
        <v>241</v>
      </c>
      <c r="B175" s="30" t="s">
        <v>50</v>
      </c>
      <c r="C175" s="45">
        <v>21.828787300999998</v>
      </c>
      <c r="D175" s="15" t="str">
        <f t="shared" si="33"/>
        <v>N/A</v>
      </c>
      <c r="E175" s="28">
        <v>18.264792701000001</v>
      </c>
      <c r="F175" s="15" t="str">
        <f t="shared" si="30"/>
        <v>N/A</v>
      </c>
      <c r="G175" s="28">
        <v>20.105698931999999</v>
      </c>
      <c r="H175" s="15" t="str">
        <f t="shared" si="31"/>
        <v>N/A</v>
      </c>
      <c r="I175" s="28">
        <v>-16.3</v>
      </c>
      <c r="J175" s="28">
        <v>10.08</v>
      </c>
      <c r="K175" s="15" t="str">
        <f t="shared" si="32"/>
        <v>Yes</v>
      </c>
    </row>
    <row r="176" spans="1:11">
      <c r="A176" s="42" t="s">
        <v>242</v>
      </c>
      <c r="B176" s="30" t="s">
        <v>50</v>
      </c>
      <c r="C176" s="45">
        <v>0.4220898146</v>
      </c>
      <c r="D176" s="15" t="str">
        <f t="shared" si="33"/>
        <v>N/A</v>
      </c>
      <c r="E176" s="28">
        <v>0.64390775249999999</v>
      </c>
      <c r="F176" s="15" t="str">
        <f t="shared" si="30"/>
        <v>N/A</v>
      </c>
      <c r="G176" s="28">
        <v>0.75723004559999996</v>
      </c>
      <c r="H176" s="15" t="str">
        <f t="shared" si="31"/>
        <v>N/A</v>
      </c>
      <c r="I176" s="28">
        <v>52.55</v>
      </c>
      <c r="J176" s="28">
        <v>17.600000000000001</v>
      </c>
      <c r="K176" s="15" t="str">
        <f t="shared" si="32"/>
        <v>No</v>
      </c>
    </row>
    <row r="177" spans="1:11">
      <c r="A177" s="42" t="s">
        <v>243</v>
      </c>
      <c r="B177" s="30" t="s">
        <v>50</v>
      </c>
      <c r="C177" s="45">
        <v>6.9303895000000004E-2</v>
      </c>
      <c r="D177" s="15" t="str">
        <f t="shared" si="33"/>
        <v>N/A</v>
      </c>
      <c r="E177" s="28">
        <v>5.0901344500000001E-2</v>
      </c>
      <c r="F177" s="15" t="str">
        <f t="shared" si="30"/>
        <v>N/A</v>
      </c>
      <c r="G177" s="28">
        <v>0.1122471541</v>
      </c>
      <c r="H177" s="15" t="str">
        <f t="shared" si="31"/>
        <v>N/A</v>
      </c>
      <c r="I177" s="28">
        <v>-26.6</v>
      </c>
      <c r="J177" s="28">
        <v>120.5</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1.1190079999999999E-3</v>
      </c>
      <c r="D179" s="15" t="str">
        <f t="shared" si="33"/>
        <v>N/A</v>
      </c>
      <c r="E179" s="28">
        <v>0</v>
      </c>
      <c r="F179" s="15" t="str">
        <f t="shared" si="30"/>
        <v>N/A</v>
      </c>
      <c r="G179" s="28">
        <v>1.0178583000000001E-3</v>
      </c>
      <c r="H179" s="15" t="str">
        <f t="shared" si="31"/>
        <v>N/A</v>
      </c>
      <c r="I179" s="28">
        <v>-100</v>
      </c>
      <c r="J179" s="28" t="s">
        <v>1090</v>
      </c>
      <c r="K179" s="15" t="str">
        <f t="shared" si="32"/>
        <v>N/A</v>
      </c>
    </row>
    <row r="180" spans="1:11">
      <c r="A180" s="42" t="s">
        <v>248</v>
      </c>
      <c r="B180" s="30" t="s">
        <v>50</v>
      </c>
      <c r="C180" s="45">
        <v>2.3051564600000001E-2</v>
      </c>
      <c r="D180" s="15" t="str">
        <f t="shared" si="33"/>
        <v>N/A</v>
      </c>
      <c r="E180" s="28">
        <v>5.4807993899999997E-2</v>
      </c>
      <c r="F180" s="15" t="str">
        <f t="shared" si="30"/>
        <v>N/A</v>
      </c>
      <c r="G180" s="28">
        <v>1.90000221E-2</v>
      </c>
      <c r="H180" s="15" t="str">
        <f t="shared" si="31"/>
        <v>N/A</v>
      </c>
      <c r="I180" s="28">
        <v>137.80000000000001</v>
      </c>
      <c r="J180" s="28">
        <v>-65.3</v>
      </c>
      <c r="K180" s="15" t="str">
        <f t="shared" si="32"/>
        <v>No</v>
      </c>
    </row>
    <row r="181" spans="1:11">
      <c r="A181" s="42" t="s">
        <v>249</v>
      </c>
      <c r="B181" s="30" t="s">
        <v>50</v>
      </c>
      <c r="C181" s="45">
        <v>0.21619234400000001</v>
      </c>
      <c r="D181" s="15" t="str">
        <f t="shared" si="33"/>
        <v>N/A</v>
      </c>
      <c r="E181" s="28">
        <v>0.36716759869999999</v>
      </c>
      <c r="F181" s="15" t="str">
        <f t="shared" si="30"/>
        <v>N/A</v>
      </c>
      <c r="G181" s="28">
        <v>0.55230123630000005</v>
      </c>
      <c r="H181" s="15" t="str">
        <f t="shared" si="31"/>
        <v>N/A</v>
      </c>
      <c r="I181" s="28">
        <v>69.83</v>
      </c>
      <c r="J181" s="28">
        <v>50.42</v>
      </c>
      <c r="K181" s="15" t="str">
        <f t="shared" si="32"/>
        <v>No</v>
      </c>
    </row>
    <row r="182" spans="1:11">
      <c r="A182" s="42" t="s">
        <v>250</v>
      </c>
      <c r="B182" s="30" t="s">
        <v>50</v>
      </c>
      <c r="C182" s="45">
        <v>0</v>
      </c>
      <c r="D182" s="15" t="str">
        <f t="shared" si="33"/>
        <v>N/A</v>
      </c>
      <c r="E182" s="28">
        <v>0</v>
      </c>
      <c r="F182" s="15" t="str">
        <f t="shared" si="30"/>
        <v>N/A</v>
      </c>
      <c r="G182" s="28">
        <v>5.6547700000000001E-5</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2.8348202000000001E-3</v>
      </c>
      <c r="D184" s="15" t="str">
        <f t="shared" si="33"/>
        <v>N/A</v>
      </c>
      <c r="E184" s="28">
        <v>1.2639159999999999E-3</v>
      </c>
      <c r="F184" s="15" t="str">
        <f t="shared" si="30"/>
        <v>N/A</v>
      </c>
      <c r="G184" s="28">
        <v>1.9226212999999999E-3</v>
      </c>
      <c r="H184" s="15" t="str">
        <f t="shared" si="31"/>
        <v>N/A</v>
      </c>
      <c r="I184" s="28">
        <v>-55.4</v>
      </c>
      <c r="J184" s="28">
        <v>52.12</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99.683246138000001</v>
      </c>
      <c r="D187" s="15" t="str">
        <f t="shared" si="33"/>
        <v>N/A</v>
      </c>
      <c r="E187" s="28">
        <v>99.668509302999993</v>
      </c>
      <c r="F187" s="15" t="str">
        <f t="shared" si="30"/>
        <v>N/A</v>
      </c>
      <c r="G187" s="28">
        <v>99.833580163999997</v>
      </c>
      <c r="H187" s="15" t="str">
        <f t="shared" si="31"/>
        <v>N/A</v>
      </c>
      <c r="I187" s="28">
        <v>-1.4999999999999999E-2</v>
      </c>
      <c r="J187" s="28">
        <v>0.1656</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48.549310857999998</v>
      </c>
      <c r="D189" s="15" t="str">
        <f t="shared" si="33"/>
        <v>N/A</v>
      </c>
      <c r="E189" s="28">
        <v>50.633944567</v>
      </c>
      <c r="F189" s="15" t="str">
        <f t="shared" si="30"/>
        <v>N/A</v>
      </c>
      <c r="G189" s="28">
        <v>53.139436617000001</v>
      </c>
      <c r="H189" s="15" t="str">
        <f t="shared" si="31"/>
        <v>N/A</v>
      </c>
      <c r="I189" s="28">
        <v>4.2939999999999996</v>
      </c>
      <c r="J189" s="28">
        <v>4.9480000000000004</v>
      </c>
      <c r="K189" s="15" t="str">
        <f t="shared" si="32"/>
        <v>Yes</v>
      </c>
    </row>
    <row r="190" spans="1:11">
      <c r="A190" s="42" t="s">
        <v>196</v>
      </c>
      <c r="B190" s="30" t="s">
        <v>12</v>
      </c>
      <c r="C190" s="45">
        <v>9.7752103497</v>
      </c>
      <c r="D190" s="15" t="str">
        <f>IF($B190="N/A","N/A",IF(C190&gt;25,"No",IF(C190&lt;5,"No","Yes")))</f>
        <v>Yes</v>
      </c>
      <c r="E190" s="28">
        <v>8.5678201944999994</v>
      </c>
      <c r="F190" s="15" t="str">
        <f>IF($B190="N/A","N/A",IF(E190&gt;25,"No",IF(E190&lt;5,"No","Yes")))</f>
        <v>Yes</v>
      </c>
      <c r="G190" s="28">
        <v>8.8890474863000009</v>
      </c>
      <c r="H190" s="15" t="str">
        <f>IF($B190="N/A","N/A",IF(G190&gt;25,"No",IF(G190&lt;5,"No","Yes")))</f>
        <v>Yes</v>
      </c>
      <c r="I190" s="28">
        <v>-12.4</v>
      </c>
      <c r="J190" s="28">
        <v>3.7490000000000001</v>
      </c>
      <c r="K190" s="15" t="str">
        <f t="shared" si="32"/>
        <v>Yes</v>
      </c>
    </row>
    <row r="191" spans="1:11">
      <c r="A191" s="42" t="s">
        <v>197</v>
      </c>
      <c r="B191" s="30" t="s">
        <v>13</v>
      </c>
      <c r="C191" s="45">
        <v>40.149166272000002</v>
      </c>
      <c r="D191" s="15" t="str">
        <f>IF($B191="N/A","N/A",IF(C191&gt;70,"No",IF(C191&lt;40,"No","Yes")))</f>
        <v>Yes</v>
      </c>
      <c r="E191" s="28">
        <v>43.069552907000002</v>
      </c>
      <c r="F191" s="15" t="str">
        <f>IF($B191="N/A","N/A",IF(E191&gt;70,"No",IF(E191&lt;40,"No","Yes")))</f>
        <v>Yes</v>
      </c>
      <c r="G191" s="28">
        <v>41.956956650999999</v>
      </c>
      <c r="H191" s="15" t="str">
        <f>IF($B191="N/A","N/A",IF(G191&gt;70,"No",IF(G191&lt;40,"No","Yes")))</f>
        <v>Yes</v>
      </c>
      <c r="I191" s="28">
        <v>7.274</v>
      </c>
      <c r="J191" s="28">
        <v>-2.58</v>
      </c>
      <c r="K191" s="15" t="str">
        <f t="shared" si="32"/>
        <v>Yes</v>
      </c>
    </row>
    <row r="192" spans="1:11">
      <c r="A192" s="42" t="s">
        <v>198</v>
      </c>
      <c r="B192" s="30" t="s">
        <v>14</v>
      </c>
      <c r="C192" s="45">
        <v>50.075623378000003</v>
      </c>
      <c r="D192" s="15" t="str">
        <f>IF($B192="N/A","N/A",IF(C192&gt;55,"No",IF(C192&lt;20,"No","Yes")))</f>
        <v>Yes</v>
      </c>
      <c r="E192" s="28">
        <v>48.362511615000003</v>
      </c>
      <c r="F192" s="15" t="str">
        <f>IF($B192="N/A","N/A",IF(E192&gt;55,"No",IF(E192&lt;20,"No","Yes")))</f>
        <v>Yes</v>
      </c>
      <c r="G192" s="28">
        <v>49.153825937000001</v>
      </c>
      <c r="H192" s="15" t="str">
        <f>IF($B192="N/A","N/A",IF(G192&gt;55,"No",IF(G192&lt;20,"No","Yes")))</f>
        <v>Yes</v>
      </c>
      <c r="I192" s="28">
        <v>-3.42</v>
      </c>
      <c r="J192" s="28">
        <v>1.6359999999999999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3.096126E-4</v>
      </c>
      <c r="D196" s="15" t="str">
        <f>IF($B196="N/A","N/A",IF(C196&gt;100,"No",IF(C196&lt;98,"No","Yes")))</f>
        <v>No</v>
      </c>
      <c r="E196" s="28">
        <v>0</v>
      </c>
      <c r="F196" s="15" t="str">
        <f>IF($B196="N/A","N/A",IF(E196&gt;100,"No",IF(E196&lt;98,"No","Yes")))</f>
        <v>No</v>
      </c>
      <c r="G196" s="28">
        <v>0</v>
      </c>
      <c r="H196" s="15" t="str">
        <f>IF($B196="N/A","N/A",IF(G196&gt;100,"No",IF(G196&lt;98,"No","Yes")))</f>
        <v>No</v>
      </c>
      <c r="I196" s="28">
        <v>-100</v>
      </c>
      <c r="J196" s="28" t="s">
        <v>1090</v>
      </c>
      <c r="K196" s="15" t="str">
        <f t="shared" si="32"/>
        <v>N/A</v>
      </c>
    </row>
    <row r="197" spans="1:11">
      <c r="A197" s="42" t="s">
        <v>270</v>
      </c>
      <c r="B197" s="30" t="s">
        <v>50</v>
      </c>
      <c r="C197" s="45">
        <v>75</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v>25</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v>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99.131230101</v>
      </c>
      <c r="F201" s="15" t="str">
        <f>IF($B201="N/A","N/A",IF(E201&gt;15,"No",IF(E201&lt;-15,"No","Yes")))</f>
        <v>N/A</v>
      </c>
      <c r="G201" s="28">
        <v>98.664400235000002</v>
      </c>
      <c r="H201" s="15" t="str">
        <f>IF($B201="N/A","N/A",IF(G201&gt;15,"No",IF(G201&lt;-15,"No","Yes")))</f>
        <v>N/A</v>
      </c>
      <c r="I201" s="28" t="s">
        <v>50</v>
      </c>
      <c r="J201" s="28">
        <v>-0.47099999999999997</v>
      </c>
      <c r="K201" s="15" t="str">
        <f t="shared" si="32"/>
        <v>Yes</v>
      </c>
    </row>
    <row r="202" spans="1:11">
      <c r="A202" s="42" t="s">
        <v>276</v>
      </c>
      <c r="B202" s="30" t="s">
        <v>50</v>
      </c>
      <c r="C202" s="45" t="s">
        <v>50</v>
      </c>
      <c r="D202" s="15" t="str">
        <f t="shared" ref="D202" si="35">IF($B202="N/A","N/A",IF(C202&gt;15,"No",IF(C202&lt;-15,"No","Yes")))</f>
        <v>N/A</v>
      </c>
      <c r="E202" s="28">
        <v>0.74881278070000001</v>
      </c>
      <c r="F202" s="15" t="str">
        <f>IF($B202="N/A","N/A",IF(E202&gt;15,"No",IF(E202&lt;-15,"No","Yes")))</f>
        <v>N/A</v>
      </c>
      <c r="G202" s="28">
        <v>0.87614982649999995</v>
      </c>
      <c r="H202" s="15" t="str">
        <f>IF($B202="N/A","N/A",IF(G202&gt;15,"No",IF(G202&lt;-15,"No","Yes")))</f>
        <v>N/A</v>
      </c>
      <c r="I202" s="28" t="s">
        <v>50</v>
      </c>
      <c r="J202" s="28">
        <v>17.010000000000002</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5.7450700000000002E-5</v>
      </c>
      <c r="F203" s="15" t="str">
        <f>IF($B203="N/A","N/A",IF(E203&gt;15,"No",IF(E203&lt;-15,"No","Yes")))</f>
        <v>N/A</v>
      </c>
      <c r="G203" s="28">
        <v>1.6964310000000001E-4</v>
      </c>
      <c r="H203" s="15" t="str">
        <f>IF($B203="N/A","N/A",IF(G203&gt;15,"No",IF(G203&lt;-15,"No","Yes")))</f>
        <v>N/A</v>
      </c>
      <c r="I203" s="28" t="s">
        <v>50</v>
      </c>
      <c r="J203" s="28">
        <v>195.3</v>
      </c>
      <c r="K203" s="15" t="str">
        <f t="shared" ref="K203" si="38">IF(J203="Div by 0", "N/A", IF(J203="N/A","N/A", IF(J203&gt;15, "No", IF(J203&lt;-15, "No", "Yes"))))</f>
        <v>No</v>
      </c>
    </row>
    <row r="204" spans="1:11">
      <c r="A204" s="42" t="s">
        <v>286</v>
      </c>
      <c r="B204" s="30" t="s">
        <v>50</v>
      </c>
      <c r="C204" s="45" t="s">
        <v>50</v>
      </c>
      <c r="D204" s="15" t="str">
        <f t="shared" si="34"/>
        <v>N/A</v>
      </c>
      <c r="E204" s="28">
        <v>0.1199571188</v>
      </c>
      <c r="F204" s="15" t="str">
        <f>IF($B204="N/A","N/A",IF(E204&gt;15,"No",IF(E204&lt;-15,"No","Yes")))</f>
        <v>N/A</v>
      </c>
      <c r="G204" s="28">
        <v>0.45944993810000001</v>
      </c>
      <c r="H204" s="15" t="str">
        <f>IF($B204="N/A","N/A",IF(G204&gt;15,"No",IF(G204&lt;-15,"No","Yes")))</f>
        <v>N/A</v>
      </c>
      <c r="I204" s="28" t="s">
        <v>50</v>
      </c>
      <c r="J204" s="28">
        <v>283</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7811891</v>
      </c>
      <c r="D6" s="15" t="str">
        <f>IF($B6="N/A","N/A",IF(C6&gt;15,"No",IF(C6&lt;-15,"No","Yes")))</f>
        <v>N/A</v>
      </c>
      <c r="E6" s="14">
        <v>8328383</v>
      </c>
      <c r="F6" s="15" t="str">
        <f>IF($B6="N/A","N/A",IF(E6&gt;15,"No",IF(E6&lt;-15,"No","Yes")))</f>
        <v>N/A</v>
      </c>
      <c r="G6" s="14">
        <v>9515331</v>
      </c>
      <c r="H6" s="15" t="str">
        <f>IF($B6="N/A","N/A",IF(G6&gt;15,"No",IF(G6&lt;-15,"No","Yes")))</f>
        <v>N/A</v>
      </c>
      <c r="I6" s="16">
        <v>6.6120000000000001</v>
      </c>
      <c r="J6" s="16">
        <v>14.25</v>
      </c>
      <c r="K6" s="15" t="str">
        <f>IF(J6="Div by 0", "N/A", IF(J6="N/A","N/A", IF(J6&gt;15, "No", IF(J6&lt;-15, "No", "Yes"))))</f>
        <v>Yes</v>
      </c>
    </row>
    <row r="7" spans="1:12">
      <c r="A7" s="54" t="s">
        <v>695</v>
      </c>
      <c r="B7" s="2" t="s">
        <v>50</v>
      </c>
      <c r="C7" s="17">
        <v>35.394144644000001</v>
      </c>
      <c r="D7" s="15" t="str">
        <f>IF($B7="N/A","N/A",IF(C7&gt;15,"No",IF(C7&lt;-15,"No","Yes")))</f>
        <v>N/A</v>
      </c>
      <c r="E7" s="17">
        <v>39.67884282</v>
      </c>
      <c r="F7" s="15" t="str">
        <f>IF($B7="N/A","N/A",IF(E7&gt;15,"No",IF(E7&lt;-15,"No","Yes")))</f>
        <v>N/A</v>
      </c>
      <c r="G7" s="17">
        <v>47.292868740000003</v>
      </c>
      <c r="H7" s="15" t="str">
        <f>IF($B7="N/A","N/A",IF(G7&gt;15,"No",IF(G7&lt;-15,"No","Yes")))</f>
        <v>N/A</v>
      </c>
      <c r="I7" s="16">
        <v>12.11</v>
      </c>
      <c r="J7" s="16">
        <v>19.190000000000001</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5046939</v>
      </c>
      <c r="D9" s="15" t="str">
        <f>IF($B9="N/A","N/A",IF(C9&gt;15,"No",IF(C9&lt;-15,"No","Yes")))</f>
        <v>N/A</v>
      </c>
      <c r="E9" s="14">
        <v>5023777</v>
      </c>
      <c r="F9" s="15" t="str">
        <f>IF($B9="N/A","N/A",IF(E9&gt;15,"No",IF(E9&lt;-15,"No","Yes")))</f>
        <v>N/A</v>
      </c>
      <c r="G9" s="14">
        <v>5015258</v>
      </c>
      <c r="H9" s="15" t="str">
        <f>IF($B9="N/A","N/A",IF(G9&gt;15,"No",IF(G9&lt;-15,"No","Yes")))</f>
        <v>N/A</v>
      </c>
      <c r="I9" s="16">
        <v>-0.45900000000000002</v>
      </c>
      <c r="J9" s="16">
        <v>-0.17</v>
      </c>
      <c r="K9" s="15" t="str">
        <f t="shared" ref="K9:K17" si="0">IF(J9="Div by 0", "N/A", IF(J9="N/A","N/A", IF(J9&gt;15, "No", IF(J9&lt;-15, "No", "Yes"))))</f>
        <v>Yes</v>
      </c>
    </row>
    <row r="10" spans="1:12" ht="14.25" customHeight="1">
      <c r="A10" s="54" t="s">
        <v>698</v>
      </c>
      <c r="B10" s="2" t="s">
        <v>50</v>
      </c>
      <c r="C10" s="17">
        <v>4.4565032388999999</v>
      </c>
      <c r="D10" s="15" t="str">
        <f>IF($B10="N/A","N/A",IF(C10&gt;15,"No",IF(C10&lt;-15,"No","Yes")))</f>
        <v>N/A</v>
      </c>
      <c r="E10" s="17">
        <v>4.4081773534000002</v>
      </c>
      <c r="F10" s="15" t="str">
        <f>IF($B10="N/A","N/A",IF(E10&gt;15,"No",IF(E10&lt;-15,"No","Yes")))</f>
        <v>N/A</v>
      </c>
      <c r="G10" s="17">
        <v>4.3126196099999996</v>
      </c>
      <c r="H10" s="15" t="str">
        <f>IF($B10="N/A","N/A",IF(G10&gt;15,"No",IF(G10&lt;-15,"No","Yes")))</f>
        <v>N/A</v>
      </c>
      <c r="I10" s="16">
        <v>-1.08</v>
      </c>
      <c r="J10" s="16">
        <v>-2.17</v>
      </c>
      <c r="K10" s="15" t="str">
        <f t="shared" si="0"/>
        <v>Yes</v>
      </c>
    </row>
    <row r="11" spans="1:12">
      <c r="A11" s="54" t="s">
        <v>699</v>
      </c>
      <c r="B11" s="2" t="s">
        <v>175</v>
      </c>
      <c r="C11" s="17">
        <v>99.104113962</v>
      </c>
      <c r="D11" s="15" t="str">
        <f>IF($B11="N/A","N/A",IF(C11&gt;1,"Yes","No"))</f>
        <v>Yes</v>
      </c>
      <c r="E11" s="17">
        <v>99.281124551999994</v>
      </c>
      <c r="F11" s="15" t="str">
        <f>IF($B11="N/A","N/A",IF(E11&gt;1,"Yes","No"))</f>
        <v>Yes</v>
      </c>
      <c r="G11" s="17">
        <v>99.204767695000001</v>
      </c>
      <c r="H11" s="15" t="str">
        <f>IF($B11="N/A","N/A",IF(G11&gt;1,"Yes","No"))</f>
        <v>Yes</v>
      </c>
      <c r="I11" s="16">
        <v>0.17860000000000001</v>
      </c>
      <c r="J11" s="16">
        <v>-7.6999999999999999E-2</v>
      </c>
      <c r="K11" s="15" t="str">
        <f t="shared" si="0"/>
        <v>Yes</v>
      </c>
    </row>
    <row r="12" spans="1:12" ht="12.75" customHeight="1">
      <c r="A12" s="54" t="s">
        <v>700</v>
      </c>
      <c r="B12" s="2" t="s">
        <v>50</v>
      </c>
      <c r="C12" s="22">
        <v>80.466732171999993</v>
      </c>
      <c r="D12" s="15" t="str">
        <f>IF($B12="N/A","N/A",IF(C12&gt;15,"No",IF(C12&lt;-15,"No","Yes")))</f>
        <v>N/A</v>
      </c>
      <c r="E12" s="22">
        <v>90.667682665000001</v>
      </c>
      <c r="F12" s="15" t="str">
        <f>IF($B12="N/A","N/A",IF(E12&gt;15,"No",IF(E12&lt;-15,"No","Yes")))</f>
        <v>N/A</v>
      </c>
      <c r="G12" s="22">
        <v>88.510053678000006</v>
      </c>
      <c r="H12" s="15" t="str">
        <f>IF($B12="N/A","N/A",IF(G12&gt;15,"No",IF(G12&lt;-15,"No","Yes")))</f>
        <v>N/A</v>
      </c>
      <c r="I12" s="16">
        <v>12.68</v>
      </c>
      <c r="J12" s="16">
        <v>-2.38</v>
      </c>
      <c r="K12" s="15" t="str">
        <f t="shared" si="0"/>
        <v>Yes</v>
      </c>
    </row>
    <row r="13" spans="1:12" ht="12.75" customHeight="1">
      <c r="A13" s="31" t="s">
        <v>846</v>
      </c>
      <c r="B13" s="30" t="s">
        <v>50</v>
      </c>
      <c r="C13" s="27">
        <v>629</v>
      </c>
      <c r="D13" s="15" t="str">
        <f>IF($B13="N/A","N/A",IF(C13&gt;15,"No",IF(C13&lt;-15,"No","Yes")))</f>
        <v>N/A</v>
      </c>
      <c r="E13" s="27">
        <v>2094</v>
      </c>
      <c r="F13" s="15" t="str">
        <f>IF($B13="N/A","N/A",IF(E13&gt;15,"No",IF(E13&lt;-15,"No","Yes")))</f>
        <v>N/A</v>
      </c>
      <c r="G13" s="27">
        <v>2552</v>
      </c>
      <c r="H13" s="15" t="str">
        <f>IF($B13="N/A","N/A",IF(G13&gt;15,"No",IF(G13&lt;-15,"No","Yes")))</f>
        <v>N/A</v>
      </c>
      <c r="I13" s="30" t="s">
        <v>1108</v>
      </c>
      <c r="J13" s="28">
        <v>21.87</v>
      </c>
      <c r="K13" s="15" t="str">
        <f t="shared" si="0"/>
        <v>No</v>
      </c>
    </row>
    <row r="14" spans="1:12" ht="27.75" customHeight="1">
      <c r="A14" s="1" t="s">
        <v>847</v>
      </c>
      <c r="B14" s="30" t="s">
        <v>50</v>
      </c>
      <c r="C14" s="22">
        <v>34.103338633</v>
      </c>
      <c r="D14" s="15" t="str">
        <f>IF($B14="N/A","N/A",IF(C14&gt;60,"No",IF(C14&lt;15,"No","Yes")))</f>
        <v>N/A</v>
      </c>
      <c r="E14" s="22">
        <v>62.128939828</v>
      </c>
      <c r="F14" s="15" t="str">
        <f>IF($B14="N/A","N/A",IF(E14&gt;60,"No",IF(E14&lt;15,"No","Yes")))</f>
        <v>N/A</v>
      </c>
      <c r="G14" s="22">
        <v>76.106583072000006</v>
      </c>
      <c r="H14" s="15" t="str">
        <f>IF($B14="N/A","N/A",IF(G14&gt;60,"No",IF(G14&lt;15,"No","Yes")))</f>
        <v>N/A</v>
      </c>
      <c r="I14" s="16">
        <v>82.18</v>
      </c>
      <c r="J14" s="16">
        <v>22.5</v>
      </c>
      <c r="K14" s="15" t="str">
        <f t="shared" si="0"/>
        <v>No</v>
      </c>
    </row>
    <row r="15" spans="1:12">
      <c r="A15" s="1" t="s">
        <v>166</v>
      </c>
      <c r="B15" s="30" t="s">
        <v>127</v>
      </c>
      <c r="C15" s="27">
        <v>11</v>
      </c>
      <c r="D15" s="15" t="str">
        <f>IF($B15="N/A","N/A",IF(C15="N/A","N/A",IF(C15=0,"Yes","No")))</f>
        <v>No</v>
      </c>
      <c r="E15" s="27">
        <v>11</v>
      </c>
      <c r="F15" s="15" t="str">
        <f>IF($B15="N/A","N/A",IF(E15="N/A","N/A",IF(E15=0,"Yes","No")))</f>
        <v>No</v>
      </c>
      <c r="G15" s="27">
        <v>11</v>
      </c>
      <c r="H15" s="15" t="str">
        <f>IF($B15="N/A","N/A",IF(G15=0,"Yes","No"))</f>
        <v>No</v>
      </c>
      <c r="I15" s="30" t="s">
        <v>1109</v>
      </c>
      <c r="J15" s="28">
        <v>-50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5046939</v>
      </c>
      <c r="D19" s="15" t="str">
        <f>IF($B19="N/A","N/A",IF(C19&gt;15,"No",IF(C19&lt;-15,"No","Yes")))</f>
        <v>N/A</v>
      </c>
      <c r="E19" s="14">
        <v>5023777</v>
      </c>
      <c r="F19" s="15" t="str">
        <f>IF($B19="N/A","N/A",IF(E19&gt;15,"No",IF(E19&lt;-15,"No","Yes")))</f>
        <v>N/A</v>
      </c>
      <c r="G19" s="14">
        <v>5015258</v>
      </c>
      <c r="H19" s="15" t="str">
        <f>IF($B19="N/A","N/A",IF(G19&gt;15,"No",IF(G19&lt;-15,"No","Yes")))</f>
        <v>N/A</v>
      </c>
      <c r="I19" s="16">
        <v>-0.45900000000000002</v>
      </c>
      <c r="J19" s="16">
        <v>-0.17</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57.397972711999998</v>
      </c>
      <c r="D22" s="15" t="str">
        <f>IF($B22="N/A","N/A",IF(C22&gt;60,"No",IF(C22&lt;15,"No","Yes")))</f>
        <v>Yes</v>
      </c>
      <c r="E22" s="22">
        <v>59.712509531999999</v>
      </c>
      <c r="F22" s="15" t="str">
        <f>IF($B22="N/A","N/A",IF(E22&gt;60,"No",IF(E22&lt;15,"No","Yes")))</f>
        <v>Yes</v>
      </c>
      <c r="G22" s="22">
        <v>60.919339344000001</v>
      </c>
      <c r="H22" s="15" t="str">
        <f>IF($B22="N/A","N/A",IF(G22&gt;60,"No",IF(G22&lt;15,"No","Yes")))</f>
        <v>No</v>
      </c>
      <c r="I22" s="16">
        <v>4.032</v>
      </c>
      <c r="J22" s="16">
        <v>2.0209999999999999</v>
      </c>
      <c r="K22" s="15" t="str">
        <f t="shared" si="1"/>
        <v>Yes</v>
      </c>
    </row>
    <row r="23" spans="1:11">
      <c r="A23" s="1" t="s">
        <v>48</v>
      </c>
      <c r="B23" s="2" t="s">
        <v>176</v>
      </c>
      <c r="C23" s="17">
        <v>1.9177366717</v>
      </c>
      <c r="D23" s="15" t="str">
        <f>IF($B23="N/A","N/A",IF(C23&gt;15,"No",IF(C23&lt;=0,"No","Yes")))</f>
        <v>Yes</v>
      </c>
      <c r="E23" s="17">
        <v>1.7704010348999999</v>
      </c>
      <c r="F23" s="15" t="str">
        <f>IF($B23="N/A","N/A",IF(E23&gt;15,"No",IF(E23&lt;=0,"No","Yes")))</f>
        <v>Yes</v>
      </c>
      <c r="G23" s="17">
        <v>1.4797045336000001</v>
      </c>
      <c r="H23" s="15" t="str">
        <f>IF($B23="N/A","N/A",IF(G23&gt;15,"No",IF(G23&lt;=0,"No","Yes")))</f>
        <v>Yes</v>
      </c>
      <c r="I23" s="16">
        <v>-7.68</v>
      </c>
      <c r="J23" s="16">
        <v>-16.399999999999999</v>
      </c>
      <c r="K23" s="15" t="str">
        <f t="shared" si="1"/>
        <v>No</v>
      </c>
    </row>
    <row r="24" spans="1:11">
      <c r="A24" s="1" t="s">
        <v>187</v>
      </c>
      <c r="B24" s="2" t="s">
        <v>50</v>
      </c>
      <c r="C24" s="22">
        <v>98.509355595000002</v>
      </c>
      <c r="D24" s="15" t="str">
        <f>IF($B24="N/A","N/A",IF(C24&gt;15,"No",IF(C24&lt;-15,"No","Yes")))</f>
        <v>N/A</v>
      </c>
      <c r="E24" s="22">
        <v>109.36326329000001</v>
      </c>
      <c r="F24" s="15" t="str">
        <f>IF($B24="N/A","N/A",IF(E24&gt;15,"No",IF(E24&lt;-15,"No","Yes")))</f>
        <v>N/A</v>
      </c>
      <c r="G24" s="22">
        <v>122.02102114</v>
      </c>
      <c r="H24" s="15" t="str">
        <f>IF($B24="N/A","N/A",IF(G24&gt;15,"No",IF(G24&lt;-15,"No","Yes")))</f>
        <v>N/A</v>
      </c>
      <c r="I24" s="16">
        <v>11.02</v>
      </c>
      <c r="J24" s="16">
        <v>11.57</v>
      </c>
      <c r="K24" s="15" t="str">
        <f t="shared" si="1"/>
        <v>Yes</v>
      </c>
    </row>
    <row r="25" spans="1:11">
      <c r="A25" s="1" t="s">
        <v>193</v>
      </c>
      <c r="B25" s="2" t="s">
        <v>50</v>
      </c>
      <c r="C25" s="17">
        <v>0.50880345490000001</v>
      </c>
      <c r="D25" s="15" t="str">
        <f>IF($B25="N/A","N/A",IF(C25&gt;15,"No",IF(C25&lt;-15,"No","Yes")))</f>
        <v>N/A</v>
      </c>
      <c r="E25" s="17">
        <v>0.51039287769999997</v>
      </c>
      <c r="F25" s="15" t="str">
        <f>IF($B25="N/A","N/A",IF(E25&gt;15,"No",IF(E25&lt;-15,"No","Yes")))</f>
        <v>N/A</v>
      </c>
      <c r="G25" s="17">
        <v>0.50228722029999995</v>
      </c>
      <c r="H25" s="15" t="str">
        <f>IF($B25="N/A","N/A",IF(G25&gt;15,"No",IF(G25&lt;-15,"No","Yes")))</f>
        <v>N/A</v>
      </c>
      <c r="I25" s="16">
        <v>0.31240000000000001</v>
      </c>
      <c r="J25" s="16">
        <v>-1.59</v>
      </c>
      <c r="K25" s="15" t="str">
        <f t="shared" si="1"/>
        <v>Yes</v>
      </c>
    </row>
    <row r="26" spans="1:11">
      <c r="A26" s="1" t="s">
        <v>298</v>
      </c>
      <c r="B26" s="2" t="s">
        <v>133</v>
      </c>
      <c r="C26" s="17">
        <v>92.691431379999997</v>
      </c>
      <c r="D26" s="15" t="str">
        <f>IF($B26="N/A","N/A",IF(C26&gt;99,"No",IF(C26&lt;95,"No","Yes")))</f>
        <v>No</v>
      </c>
      <c r="E26" s="17">
        <v>81.231392236999994</v>
      </c>
      <c r="F26" s="15" t="str">
        <f>IF($B26="N/A","N/A",IF(E26&gt;99,"No",IF(E26&lt;95,"No","Yes")))</f>
        <v>No</v>
      </c>
      <c r="G26" s="17">
        <v>79.725031095000006</v>
      </c>
      <c r="H26" s="15" t="str">
        <f>IF($B26="N/A","N/A",IF(G26&gt;99,"No",IF(G26&lt;95,"No","Yes")))</f>
        <v>No</v>
      </c>
      <c r="I26" s="16">
        <v>-12.4</v>
      </c>
      <c r="J26" s="16">
        <v>-1.85</v>
      </c>
      <c r="K26" s="15" t="str">
        <f t="shared" si="1"/>
        <v>Yes</v>
      </c>
    </row>
    <row r="27" spans="1:11">
      <c r="A27" s="1" t="s">
        <v>299</v>
      </c>
      <c r="B27" s="2" t="s">
        <v>134</v>
      </c>
      <c r="C27" s="17">
        <v>7.3085686194999999</v>
      </c>
      <c r="D27" s="15" t="str">
        <f>IF($B27="N/A","N/A",IF(C27&gt;6,"No",IF(C27&lt;=0,"No","Yes")))</f>
        <v>No</v>
      </c>
      <c r="E27" s="17">
        <v>18.768607762999999</v>
      </c>
      <c r="F27" s="15" t="str">
        <f>IF($B27="N/A","N/A",IF(E27&gt;6,"No",IF(E27&lt;=0,"No","Yes")))</f>
        <v>No</v>
      </c>
      <c r="G27" s="17">
        <v>20.274968905000001</v>
      </c>
      <c r="H27" s="15" t="str">
        <f>IF($B27="N/A","N/A",IF(G27&gt;6,"No",IF(G27&lt;=0,"No","Yes")))</f>
        <v>No</v>
      </c>
      <c r="I27" s="16">
        <v>156.80000000000001</v>
      </c>
      <c r="J27" s="16">
        <v>8.0259999999999998</v>
      </c>
      <c r="K27" s="15" t="str">
        <f t="shared" si="1"/>
        <v>Yes</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98.903332136000003</v>
      </c>
      <c r="D30" s="15" t="str">
        <f>IF($B30="N/A","N/A",IF(C30&gt;98,"Yes","No"))</f>
        <v>Yes</v>
      </c>
      <c r="E30" s="17">
        <v>98.611158759000006</v>
      </c>
      <c r="F30" s="15" t="str">
        <f>IF($B30="N/A","N/A",IF(E30&gt;98,"Yes","No"))</f>
        <v>Yes</v>
      </c>
      <c r="G30" s="17">
        <v>98.895912781000007</v>
      </c>
      <c r="H30" s="15" t="str">
        <f>IF($B30="N/A","N/A",IF(G30&gt;98,"Yes","No"))</f>
        <v>Yes</v>
      </c>
      <c r="I30" s="16">
        <v>-0.29499999999999998</v>
      </c>
      <c r="J30" s="16">
        <v>0.2888</v>
      </c>
      <c r="K30" s="15" t="str">
        <f t="shared" si="1"/>
        <v>Yes</v>
      </c>
    </row>
    <row r="31" spans="1:11">
      <c r="A31" s="1" t="s">
        <v>300</v>
      </c>
      <c r="B31" s="2" t="s">
        <v>136</v>
      </c>
      <c r="C31" s="17">
        <v>99.992154901000006</v>
      </c>
      <c r="D31" s="15" t="str">
        <f>IF($B31="N/A","N/A",IF(C31&gt;98,"Yes","No"))</f>
        <v>Yes</v>
      </c>
      <c r="E31" s="17">
        <v>99.996961443000004</v>
      </c>
      <c r="F31" s="15" t="str">
        <f>IF($B31="N/A","N/A",IF(E31&gt;98,"Yes","No"))</f>
        <v>Yes</v>
      </c>
      <c r="G31" s="17">
        <v>99.983393423999999</v>
      </c>
      <c r="H31" s="15" t="str">
        <f>IF($B31="N/A","N/A",IF(G31&gt;98,"Yes","No"))</f>
        <v>Yes</v>
      </c>
      <c r="I31" s="16">
        <v>4.7999999999999996E-3</v>
      </c>
      <c r="J31" s="16">
        <v>-1.4E-2</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99.832611411000002</v>
      </c>
      <c r="D33" s="15" t="str">
        <f>IF($B33="N/A","N/A",IF(C33&gt;100,"No",IF(C33&lt;98,"No","Yes")))</f>
        <v>Yes</v>
      </c>
      <c r="E33" s="17">
        <v>99.682868088999996</v>
      </c>
      <c r="F33" s="15" t="str">
        <f>IF($B33="N/A","N/A",IF(E33&gt;100,"No",IF(E33&lt;98,"No","Yes")))</f>
        <v>Yes</v>
      </c>
      <c r="G33" s="17">
        <v>99.645481848000003</v>
      </c>
      <c r="H33" s="15" t="str">
        <f>IF($B33="N/A","N/A",IF(G33&gt;100,"No",IF(G33&lt;98,"No","Yes")))</f>
        <v>Yes</v>
      </c>
      <c r="I33" s="16">
        <v>-0.15</v>
      </c>
      <c r="J33" s="16">
        <v>-3.7999999999999999E-2</v>
      </c>
      <c r="K33" s="15" t="str">
        <f t="shared" si="1"/>
        <v>Yes</v>
      </c>
    </row>
    <row r="34" spans="1:11">
      <c r="A34" s="1" t="s">
        <v>301</v>
      </c>
      <c r="B34" s="2" t="s">
        <v>55</v>
      </c>
      <c r="C34" s="17">
        <v>99.999722603999999</v>
      </c>
      <c r="D34" s="15" t="str">
        <f>IF($B34="N/A","N/A",IF(C34&gt;100,"No",IF(C34&lt;98,"No","Yes")))</f>
        <v>Yes</v>
      </c>
      <c r="E34" s="17">
        <v>99.999940284000004</v>
      </c>
      <c r="F34" s="15" t="str">
        <f>IF($B34="N/A","N/A",IF(E34&gt;100,"No",IF(E34&lt;98,"No","Yes")))</f>
        <v>Yes</v>
      </c>
      <c r="G34" s="17">
        <v>100</v>
      </c>
      <c r="H34" s="15" t="str">
        <f>IF($B34="N/A","N/A",IF(G34&gt;100,"No",IF(G34&lt;98,"No","Yes")))</f>
        <v>Yes</v>
      </c>
      <c r="I34" s="16">
        <v>2.0000000000000001E-4</v>
      </c>
      <c r="J34" s="16">
        <v>1E-4</v>
      </c>
      <c r="K34" s="15" t="str">
        <f t="shared" si="1"/>
        <v>Yes</v>
      </c>
    </row>
    <row r="35" spans="1:11">
      <c r="A35" s="1" t="s">
        <v>302</v>
      </c>
      <c r="B35" s="2" t="s">
        <v>55</v>
      </c>
      <c r="C35" s="17">
        <v>99.999722603999999</v>
      </c>
      <c r="D35" s="15" t="str">
        <f>IF($B35="N/A","N/A",IF(C35&gt;100,"No",IF(C35&lt;98,"No","Yes")))</f>
        <v>Yes</v>
      </c>
      <c r="E35" s="17">
        <v>99.999940284000004</v>
      </c>
      <c r="F35" s="15" t="str">
        <f>IF($B35="N/A","N/A",IF(E35&gt;100,"No",IF(E35&lt;98,"No","Yes")))</f>
        <v>Yes</v>
      </c>
      <c r="G35" s="17">
        <v>100</v>
      </c>
      <c r="H35" s="15" t="str">
        <f>IF($B35="N/A","N/A",IF(G35&gt;100,"No",IF(G35&lt;98,"No","Yes")))</f>
        <v>Yes</v>
      </c>
      <c r="I35" s="16">
        <v>2.0000000000000001E-4</v>
      </c>
      <c r="J35" s="16">
        <v>1E-4</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77.125659732000003</v>
      </c>
      <c r="D37" s="15" t="str">
        <f>IF($B37="N/A","N/A",IF(C37&gt;15,"No",IF(C37&lt;-15,"No","Yes")))</f>
        <v>N/A</v>
      </c>
      <c r="E37" s="17">
        <v>75.345979728000003</v>
      </c>
      <c r="F37" s="15" t="str">
        <f>IF($B37="N/A","N/A",IF(E37&gt;15,"No",IF(E37&lt;-15,"No","Yes")))</f>
        <v>N/A</v>
      </c>
      <c r="G37" s="17">
        <v>73.991447698000002</v>
      </c>
      <c r="H37" s="15" t="str">
        <f>IF($B37="N/A","N/A",IF(G37&gt;15,"No",IF(G37&lt;-15,"No","Yes")))</f>
        <v>N/A</v>
      </c>
      <c r="I37" s="16">
        <v>-2.31</v>
      </c>
      <c r="J37" s="16">
        <v>-1.8</v>
      </c>
      <c r="K37" s="15" t="str">
        <f t="shared" ref="K37:K46" si="3">IF(J37="Div by 0", "N/A", IF(J37="N/A","N/A", IF(J37&gt;15, "No", IF(J37&lt;-15, "No", "Yes"))))</f>
        <v>Yes</v>
      </c>
    </row>
    <row r="38" spans="1:11">
      <c r="A38" s="1" t="s">
        <v>707</v>
      </c>
      <c r="B38" s="2" t="s">
        <v>50</v>
      </c>
      <c r="C38" s="17">
        <v>22.853317624999999</v>
      </c>
      <c r="D38" s="15" t="str">
        <f>IF($B38="N/A","N/A",IF(C38&gt;15,"No",IF(C38&lt;-15,"No","Yes")))</f>
        <v>N/A</v>
      </c>
      <c r="E38" s="17">
        <v>24.630810643</v>
      </c>
      <c r="F38" s="15" t="str">
        <f>IF($B38="N/A","N/A",IF(E38&gt;15,"No",IF(E38&lt;-15,"No","Yes")))</f>
        <v>N/A</v>
      </c>
      <c r="G38" s="17">
        <v>25.969451621000001</v>
      </c>
      <c r="H38" s="15" t="str">
        <f>IF($B38="N/A","N/A",IF(G38&gt;15,"No",IF(G38&lt;-15,"No","Yes")))</f>
        <v>N/A</v>
      </c>
      <c r="I38" s="16">
        <v>7.7779999999999996</v>
      </c>
      <c r="J38" s="16">
        <v>5.4349999999999996</v>
      </c>
      <c r="K38" s="15" t="str">
        <f t="shared" si="3"/>
        <v>Yes</v>
      </c>
    </row>
    <row r="39" spans="1:11">
      <c r="A39" s="1" t="s">
        <v>708</v>
      </c>
      <c r="B39" s="2" t="s">
        <v>50</v>
      </c>
      <c r="C39" s="17">
        <v>5.8847550999999998E-3</v>
      </c>
      <c r="D39" s="15" t="str">
        <f>IF($B39="N/A","N/A",IF(C39&gt;15,"No",IF(C39&lt;-15,"No","Yes")))</f>
        <v>N/A</v>
      </c>
      <c r="E39" s="17">
        <v>6.2701828000000003E-3</v>
      </c>
      <c r="F39" s="15" t="str">
        <f>IF($B39="N/A","N/A",IF(E39&gt;15,"No",IF(E39&lt;-15,"No","Yes")))</f>
        <v>N/A</v>
      </c>
      <c r="G39" s="17">
        <v>2.1295016100000001E-2</v>
      </c>
      <c r="H39" s="15" t="str">
        <f>IF($B39="N/A","N/A",IF(G39&gt;15,"No",IF(G39&lt;-15,"No","Yes")))</f>
        <v>N/A</v>
      </c>
      <c r="I39" s="16">
        <v>6.55</v>
      </c>
      <c r="J39" s="16">
        <v>239.6</v>
      </c>
      <c r="K39" s="15" t="str">
        <f t="shared" si="3"/>
        <v>No</v>
      </c>
    </row>
    <row r="40" spans="1:11">
      <c r="A40" s="59" t="s">
        <v>954</v>
      </c>
      <c r="B40" s="2" t="s">
        <v>50</v>
      </c>
      <c r="C40" s="17" t="s">
        <v>50</v>
      </c>
      <c r="D40" s="15" t="str">
        <f t="shared" ref="D40:D42" si="4">IF($B40="N/A","N/A",IF(C40&gt;15,"No",IF(C40&lt;-15,"No","Yes")))</f>
        <v>N/A</v>
      </c>
      <c r="E40" s="17">
        <v>99.999940284000004</v>
      </c>
      <c r="F40" s="15" t="str">
        <f t="shared" ref="F40:F42" si="5">IF($B40="N/A","N/A",IF(E40&gt;15,"No",IF(E40&lt;-15,"No","Yes")))</f>
        <v>N/A</v>
      </c>
      <c r="G40" s="17">
        <v>100</v>
      </c>
      <c r="H40" s="15" t="str">
        <f t="shared" ref="H40:H42" si="6">IF($B40="N/A","N/A",IF(G40&gt;15,"No",IF(G40&lt;-15,"No","Yes")))</f>
        <v>N/A</v>
      </c>
      <c r="I40" s="16" t="s">
        <v>50</v>
      </c>
      <c r="J40" s="16">
        <v>1E-4</v>
      </c>
      <c r="K40" s="15" t="str">
        <f t="shared" ref="K40:K42" si="7">IF(J40="Div by 0", "N/A", IF(J40="N/A","N/A", IF(J40&gt;15, "No", IF(J40&lt;-15, "No", "Yes"))))</f>
        <v>Yes</v>
      </c>
    </row>
    <row r="41" spans="1:11">
      <c r="A41" s="59" t="s">
        <v>955</v>
      </c>
      <c r="B41" s="2" t="s">
        <v>50</v>
      </c>
      <c r="C41" s="17" t="s">
        <v>50</v>
      </c>
      <c r="D41" s="15" t="str">
        <f t="shared" si="4"/>
        <v>N/A</v>
      </c>
      <c r="E41" s="17">
        <v>99.999940284000004</v>
      </c>
      <c r="F41" s="15" t="str">
        <f t="shared" si="5"/>
        <v>N/A</v>
      </c>
      <c r="G41" s="17">
        <v>100</v>
      </c>
      <c r="H41" s="15" t="str">
        <f t="shared" si="6"/>
        <v>N/A</v>
      </c>
      <c r="I41" s="16" t="s">
        <v>50</v>
      </c>
      <c r="J41" s="16">
        <v>1E-4</v>
      </c>
      <c r="K41" s="15" t="str">
        <f t="shared" si="7"/>
        <v>Yes</v>
      </c>
    </row>
    <row r="42" spans="1:11">
      <c r="A42" s="59" t="s">
        <v>956</v>
      </c>
      <c r="B42" s="2" t="s">
        <v>50</v>
      </c>
      <c r="C42" s="17" t="s">
        <v>50</v>
      </c>
      <c r="D42" s="15" t="str">
        <f t="shared" si="4"/>
        <v>N/A</v>
      </c>
      <c r="E42" s="17">
        <v>99.999940284000004</v>
      </c>
      <c r="F42" s="15" t="str">
        <f t="shared" si="5"/>
        <v>N/A</v>
      </c>
      <c r="G42" s="17">
        <v>100</v>
      </c>
      <c r="H42" s="15" t="str">
        <f t="shared" si="6"/>
        <v>N/A</v>
      </c>
      <c r="I42" s="16" t="s">
        <v>50</v>
      </c>
      <c r="J42" s="16">
        <v>1E-4</v>
      </c>
      <c r="K42" s="15" t="str">
        <f t="shared" si="7"/>
        <v>Yes</v>
      </c>
    </row>
    <row r="43" spans="1:11">
      <c r="A43" s="1" t="s">
        <v>303</v>
      </c>
      <c r="B43" s="2" t="s">
        <v>50</v>
      </c>
      <c r="C43" s="17">
        <v>25.314195395999999</v>
      </c>
      <c r="D43" s="15" t="str">
        <f>IF($B43="N/A","N/A",IF(C43&gt;15,"No",IF(C43&lt;-15,"No","Yes")))</f>
        <v>N/A</v>
      </c>
      <c r="E43" s="17">
        <v>24.830879237000001</v>
      </c>
      <c r="F43" s="15" t="str">
        <f>IF($B43="N/A","N/A",IF(E43&gt;15,"No",IF(E43&lt;-15,"No","Yes")))</f>
        <v>N/A</v>
      </c>
      <c r="G43" s="17">
        <v>24.572175549000001</v>
      </c>
      <c r="H43" s="15" t="str">
        <f>IF($B43="N/A","N/A",IF(G43&gt;15,"No",IF(G43&lt;-15,"No","Yes")))</f>
        <v>N/A</v>
      </c>
      <c r="I43" s="16">
        <v>-1.91</v>
      </c>
      <c r="J43" s="16">
        <v>-1.04</v>
      </c>
      <c r="K43" s="15" t="str">
        <f t="shared" si="3"/>
        <v>Yes</v>
      </c>
    </row>
    <row r="44" spans="1:11">
      <c r="A44" s="1" t="s">
        <v>304</v>
      </c>
      <c r="B44" s="2" t="s">
        <v>50</v>
      </c>
      <c r="C44" s="17">
        <v>74.685527207999996</v>
      </c>
      <c r="D44" s="15" t="str">
        <f>IF($B44="N/A","N/A",IF(C44&gt;15,"No",IF(C44&lt;-15,"No","Yes")))</f>
        <v>N/A</v>
      </c>
      <c r="E44" s="17">
        <v>75.169061047</v>
      </c>
      <c r="F44" s="15" t="str">
        <f>IF($B44="N/A","N/A",IF(E44&gt;15,"No",IF(E44&lt;-15,"No","Yes")))</f>
        <v>N/A</v>
      </c>
      <c r="G44" s="17">
        <v>75.427824451000006</v>
      </c>
      <c r="H44" s="15" t="str">
        <f>IF($B44="N/A","N/A",IF(G44&gt;15,"No",IF(G44&lt;-15,"No","Yes")))</f>
        <v>N/A</v>
      </c>
      <c r="I44" s="16">
        <v>0.64739999999999998</v>
      </c>
      <c r="J44" s="16">
        <v>0.34420000000000001</v>
      </c>
      <c r="K44" s="15" t="str">
        <f t="shared" si="3"/>
        <v>Yes</v>
      </c>
    </row>
    <row r="45" spans="1:11">
      <c r="A45" s="1" t="s">
        <v>305</v>
      </c>
      <c r="B45" s="2" t="s">
        <v>50</v>
      </c>
      <c r="C45" s="17">
        <v>70.945478041000001</v>
      </c>
      <c r="D45" s="15" t="str">
        <f>IF($B45="N/A","N/A",IF(C45&gt;15,"No",IF(C45&lt;-15,"No","Yes")))</f>
        <v>N/A</v>
      </c>
      <c r="E45" s="17">
        <v>71.551782653000004</v>
      </c>
      <c r="F45" s="15" t="str">
        <f>IF($B45="N/A","N/A",IF(E45&gt;15,"No",IF(E45&lt;-15,"No","Yes")))</f>
        <v>N/A</v>
      </c>
      <c r="G45" s="17">
        <v>74.044884629999999</v>
      </c>
      <c r="H45" s="15" t="str">
        <f>IF($B45="N/A","N/A",IF(G45&gt;15,"No",IF(G45&lt;-15,"No","Yes")))</f>
        <v>N/A</v>
      </c>
      <c r="I45" s="16">
        <v>0.85460000000000003</v>
      </c>
      <c r="J45" s="16">
        <v>3.484</v>
      </c>
      <c r="K45" s="15" t="str">
        <f t="shared" si="3"/>
        <v>Yes</v>
      </c>
    </row>
    <row r="46" spans="1:11">
      <c r="A46" s="1" t="s">
        <v>306</v>
      </c>
      <c r="B46" s="2" t="s">
        <v>50</v>
      </c>
      <c r="C46" s="17">
        <v>25.523431132999999</v>
      </c>
      <c r="D46" s="15" t="str">
        <f>IF($B46="N/A","N/A",IF(C46&gt;15,"No",IF(C46&lt;-15,"No","Yes")))</f>
        <v>N/A</v>
      </c>
      <c r="E46" s="17">
        <v>24.159949775000001</v>
      </c>
      <c r="F46" s="15" t="str">
        <f>IF($B46="N/A","N/A",IF(E46&gt;15,"No",IF(E46&lt;-15,"No","Yes")))</f>
        <v>N/A</v>
      </c>
      <c r="G46" s="17">
        <v>21.721474747999999</v>
      </c>
      <c r="H46" s="15" t="str">
        <f>IF($B46="N/A","N/A",IF(G46&gt;15,"No",IF(G46&lt;-15,"No","Yes")))</f>
        <v>N/A</v>
      </c>
      <c r="I46" s="16">
        <v>-5.34</v>
      </c>
      <c r="J46" s="16">
        <v>-10.1</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1067016</v>
      </c>
      <c r="D6" s="84" t="str">
        <f>IF($B6="N/A","N/A",IF(C6&gt;10,"No",IF(C6&lt;-10,"No","Yes")))</f>
        <v>N/A</v>
      </c>
      <c r="E6" s="83">
        <v>1085057</v>
      </c>
      <c r="F6" s="84" t="str">
        <f>IF($B6="N/A","N/A",IF(E6&gt;10,"No",IF(E6&lt;-10,"No","Yes")))</f>
        <v>N/A</v>
      </c>
      <c r="G6" s="83">
        <v>1154292</v>
      </c>
      <c r="H6" s="84" t="str">
        <f>IF($B6="N/A","N/A",IF(G6&gt;10,"No",IF(G6&lt;-10,"No","Yes")))</f>
        <v>N/A</v>
      </c>
      <c r="I6" s="85">
        <v>1.6910000000000001</v>
      </c>
      <c r="J6" s="85">
        <v>6.3810000000000002</v>
      </c>
      <c r="K6" s="86" t="s">
        <v>111</v>
      </c>
      <c r="L6" s="87" t="str">
        <f>IF(J6="Div by 0", "N/A", IF(K6="N/A","N/A", IF(J6&gt;VALUE(MID(K6,1,2)), "No", IF(J6&lt;-1*VALUE(MID(K6,1,2)), "No", "Yes"))))</f>
        <v>Yes</v>
      </c>
    </row>
    <row r="7" spans="1:12">
      <c r="A7" s="81" t="s">
        <v>307</v>
      </c>
      <c r="B7" s="82" t="s">
        <v>50</v>
      </c>
      <c r="C7" s="88">
        <v>4699210417</v>
      </c>
      <c r="D7" s="84" t="str">
        <f>IF($B7="N/A","N/A",IF(C7&gt;10,"No",IF(C7&lt;-10,"No","Yes")))</f>
        <v>N/A</v>
      </c>
      <c r="E7" s="88">
        <v>4736880073</v>
      </c>
      <c r="F7" s="84" t="str">
        <f>IF($B7="N/A","N/A",IF(E7&gt;10,"No",IF(E7&lt;-10,"No","Yes")))</f>
        <v>N/A</v>
      </c>
      <c r="G7" s="88">
        <v>5081156847</v>
      </c>
      <c r="H7" s="84" t="str">
        <f>IF($B7="N/A","N/A",IF(G7&gt;10,"No",IF(G7&lt;-10,"No","Yes")))</f>
        <v>N/A</v>
      </c>
      <c r="I7" s="85">
        <v>0.80159999999999998</v>
      </c>
      <c r="J7" s="85">
        <v>7.2679999999999998</v>
      </c>
      <c r="K7" s="86" t="s">
        <v>112</v>
      </c>
      <c r="L7" s="87" t="str">
        <f>IF(J7="Div by 0", "N/A", IF(K7="N/A","N/A", IF(J7&gt;VALUE(MID(K7,1,2)), "No", IF(J7&lt;-1*VALUE(MID(K7,1,2)), "No", "Yes"))))</f>
        <v>Yes</v>
      </c>
    </row>
    <row r="8" spans="1:12">
      <c r="A8" s="89" t="s">
        <v>1080</v>
      </c>
      <c r="B8" s="87" t="s">
        <v>50</v>
      </c>
      <c r="C8" s="90">
        <v>9.4525292966999999</v>
      </c>
      <c r="D8" s="84" t="str">
        <f>IF($B8="N/A","N/A",IF(C8&gt;10,"No",IF(C8&lt;-10,"No","Yes")))</f>
        <v>N/A</v>
      </c>
      <c r="E8" s="90">
        <v>9.4440199915999994</v>
      </c>
      <c r="F8" s="84" t="str">
        <f>IF($B8="N/A","N/A",IF(E8&gt;10,"No",IF(E8&lt;-10,"No","Yes")))</f>
        <v>N/A</v>
      </c>
      <c r="G8" s="90">
        <v>9.8456889591000003</v>
      </c>
      <c r="H8" s="84" t="str">
        <f>IF($B8="N/A","N/A",IF(G8&gt;10,"No",IF(G8&lt;-10,"No","Yes")))</f>
        <v>N/A</v>
      </c>
      <c r="I8" s="85">
        <v>-0.09</v>
      </c>
      <c r="J8" s="85">
        <v>4.2530000000000001</v>
      </c>
      <c r="K8" s="87" t="s">
        <v>50</v>
      </c>
      <c r="L8" s="87" t="str">
        <f>IF(J8="Div by 0", "N/A", IF(K8="N/A","N/A", IF(J8&gt;VALUE(MID(K8,1,2)), "No", IF(J8&lt;-1*VALUE(MID(K8,1,2)), "No", "Yes"))))</f>
        <v>N/A</v>
      </c>
    </row>
    <row r="9" spans="1:12">
      <c r="A9" s="89" t="s">
        <v>308</v>
      </c>
      <c r="B9" s="87" t="s">
        <v>50</v>
      </c>
      <c r="C9" s="90">
        <v>14.588253597</v>
      </c>
      <c r="D9" s="84" t="str">
        <f t="shared" ref="D9:D16" si="0">IF($B9="N/A","N/A",IF(C9&gt;10,"No",IF(C9&lt;-10,"No","Yes")))</f>
        <v>N/A</v>
      </c>
      <c r="E9" s="90">
        <v>14.066542126</v>
      </c>
      <c r="F9" s="84" t="str">
        <f t="shared" ref="F9:F16" si="1">IF($B9="N/A","N/A",IF(E9&gt;10,"No",IF(E9&lt;-10,"No","Yes")))</f>
        <v>N/A</v>
      </c>
      <c r="G9" s="90">
        <v>15.093407907</v>
      </c>
      <c r="H9" s="84" t="str">
        <f t="shared" ref="H9:H16" si="2">IF($B9="N/A","N/A",IF(G9&gt;10,"No",IF(G9&lt;-10,"No","Yes")))</f>
        <v>N/A</v>
      </c>
      <c r="I9" s="85">
        <v>-3.58</v>
      </c>
      <c r="J9" s="85">
        <v>7.3</v>
      </c>
      <c r="K9" s="87" t="s">
        <v>50</v>
      </c>
      <c r="L9" s="87" t="str">
        <f t="shared" ref="L9:L23" si="3">IF(J9="Div by 0", "N/A", IF(K9="N/A","N/A", IF(J9&gt;VALUE(MID(K9,1,2)), "No", IF(J9&lt;-1*VALUE(MID(K9,1,2)), "No", "Yes"))))</f>
        <v>N/A</v>
      </c>
    </row>
    <row r="10" spans="1:12">
      <c r="A10" s="89" t="s">
        <v>309</v>
      </c>
      <c r="B10" s="87" t="s">
        <v>50</v>
      </c>
      <c r="C10" s="90">
        <v>9.0364155738999994</v>
      </c>
      <c r="D10" s="84" t="str">
        <f t="shared" si="0"/>
        <v>N/A</v>
      </c>
      <c r="E10" s="90">
        <v>8.5520852822000002</v>
      </c>
      <c r="F10" s="84" t="str">
        <f t="shared" si="1"/>
        <v>N/A</v>
      </c>
      <c r="G10" s="90">
        <v>10.809396582</v>
      </c>
      <c r="H10" s="84" t="str">
        <f t="shared" si="2"/>
        <v>N/A</v>
      </c>
      <c r="I10" s="85">
        <v>-5.36</v>
      </c>
      <c r="J10" s="85">
        <v>26.39</v>
      </c>
      <c r="K10" s="87" t="s">
        <v>50</v>
      </c>
      <c r="L10" s="87" t="str">
        <f t="shared" si="3"/>
        <v>N/A</v>
      </c>
    </row>
    <row r="11" spans="1:12">
      <c r="A11" s="89" t="s">
        <v>310</v>
      </c>
      <c r="B11" s="87" t="s">
        <v>50</v>
      </c>
      <c r="C11" s="90">
        <v>0.21536696729999999</v>
      </c>
      <c r="D11" s="84" t="str">
        <f t="shared" si="0"/>
        <v>N/A</v>
      </c>
      <c r="E11" s="90">
        <v>0.231232092</v>
      </c>
      <c r="F11" s="84" t="str">
        <f t="shared" si="1"/>
        <v>N/A</v>
      </c>
      <c r="G11" s="90">
        <v>0.26535746589999998</v>
      </c>
      <c r="H11" s="84" t="str">
        <f t="shared" si="2"/>
        <v>N/A</v>
      </c>
      <c r="I11" s="85">
        <v>7.367</v>
      </c>
      <c r="J11" s="85">
        <v>14.76</v>
      </c>
      <c r="K11" s="87" t="s">
        <v>50</v>
      </c>
      <c r="L11" s="87" t="str">
        <f t="shared" si="3"/>
        <v>N/A</v>
      </c>
    </row>
    <row r="12" spans="1:12">
      <c r="A12" s="89" t="s">
        <v>311</v>
      </c>
      <c r="B12" s="91" t="s">
        <v>50</v>
      </c>
      <c r="C12" s="90">
        <v>12.828205013</v>
      </c>
      <c r="D12" s="84" t="str">
        <f t="shared" si="0"/>
        <v>N/A</v>
      </c>
      <c r="E12" s="90">
        <v>11.962689517999999</v>
      </c>
      <c r="F12" s="84" t="str">
        <f t="shared" si="1"/>
        <v>N/A</v>
      </c>
      <c r="G12" s="90">
        <v>9.3005929175999995</v>
      </c>
      <c r="H12" s="84" t="str">
        <f t="shared" si="2"/>
        <v>N/A</v>
      </c>
      <c r="I12" s="85">
        <v>-6.75</v>
      </c>
      <c r="J12" s="85">
        <v>-22.3</v>
      </c>
      <c r="K12" s="87" t="s">
        <v>50</v>
      </c>
      <c r="L12" s="87" t="str">
        <f t="shared" si="3"/>
        <v>N/A</v>
      </c>
    </row>
    <row r="13" spans="1:12" ht="12.75" customHeight="1">
      <c r="A13" s="89" t="s">
        <v>312</v>
      </c>
      <c r="B13" s="91" t="s">
        <v>50</v>
      </c>
      <c r="C13" s="90">
        <v>20.254522894000001</v>
      </c>
      <c r="D13" s="84" t="str">
        <f t="shared" si="0"/>
        <v>N/A</v>
      </c>
      <c r="E13" s="90">
        <v>21.310309044</v>
      </c>
      <c r="F13" s="84" t="str">
        <f t="shared" si="1"/>
        <v>N/A</v>
      </c>
      <c r="G13" s="90">
        <v>21.192471228999999</v>
      </c>
      <c r="H13" s="84" t="str">
        <f t="shared" si="2"/>
        <v>N/A</v>
      </c>
      <c r="I13" s="85">
        <v>5.2130000000000001</v>
      </c>
      <c r="J13" s="85">
        <v>-0.55300000000000005</v>
      </c>
      <c r="K13" s="87" t="s">
        <v>50</v>
      </c>
      <c r="L13" s="87" t="str">
        <f t="shared" si="3"/>
        <v>N/A</v>
      </c>
    </row>
    <row r="14" spans="1:12">
      <c r="A14" s="89" t="s">
        <v>313</v>
      </c>
      <c r="B14" s="91" t="s">
        <v>50</v>
      </c>
      <c r="C14" s="90">
        <v>0.58265293119999995</v>
      </c>
      <c r="D14" s="84" t="str">
        <f t="shared" si="0"/>
        <v>N/A</v>
      </c>
      <c r="E14" s="90">
        <v>0.68125453319999996</v>
      </c>
      <c r="F14" s="84" t="str">
        <f t="shared" si="1"/>
        <v>N/A</v>
      </c>
      <c r="G14" s="90">
        <v>0.70969910560000005</v>
      </c>
      <c r="H14" s="84" t="str">
        <f t="shared" si="2"/>
        <v>N/A</v>
      </c>
      <c r="I14" s="85">
        <v>16.920000000000002</v>
      </c>
      <c r="J14" s="85">
        <v>4.1749999999999998</v>
      </c>
      <c r="K14" s="87" t="s">
        <v>50</v>
      </c>
      <c r="L14" s="87" t="str">
        <f t="shared" si="3"/>
        <v>N/A</v>
      </c>
    </row>
    <row r="15" spans="1:12" ht="12.75" customHeight="1">
      <c r="A15" s="89" t="s">
        <v>577</v>
      </c>
      <c r="B15" s="91" t="s">
        <v>50</v>
      </c>
      <c r="C15" s="90">
        <v>33.042053727000003</v>
      </c>
      <c r="D15" s="84" t="str">
        <f t="shared" si="0"/>
        <v>N/A</v>
      </c>
      <c r="E15" s="90">
        <v>33.751867412999999</v>
      </c>
      <c r="F15" s="84" t="str">
        <f t="shared" si="1"/>
        <v>N/A</v>
      </c>
      <c r="G15" s="90">
        <v>32.783385832999997</v>
      </c>
      <c r="H15" s="84" t="str">
        <f t="shared" si="2"/>
        <v>N/A</v>
      </c>
      <c r="I15" s="85">
        <v>2.1480000000000001</v>
      </c>
      <c r="J15" s="85">
        <v>-2.87</v>
      </c>
      <c r="K15" s="87" t="s">
        <v>50</v>
      </c>
      <c r="L15" s="87" t="str">
        <f t="shared" si="3"/>
        <v>N/A</v>
      </c>
    </row>
    <row r="16" spans="1:12" ht="12.75" customHeight="1">
      <c r="A16" s="92" t="s">
        <v>848</v>
      </c>
      <c r="B16" s="93" t="s">
        <v>50</v>
      </c>
      <c r="C16" s="83">
        <v>553</v>
      </c>
      <c r="D16" s="84" t="str">
        <f t="shared" si="0"/>
        <v>N/A</v>
      </c>
      <c r="E16" s="83">
        <v>1108</v>
      </c>
      <c r="F16" s="84" t="str">
        <f t="shared" si="1"/>
        <v>N/A</v>
      </c>
      <c r="G16" s="83">
        <v>1224</v>
      </c>
      <c r="H16" s="84" t="str">
        <f t="shared" si="2"/>
        <v>N/A</v>
      </c>
      <c r="I16" s="85">
        <v>100.4</v>
      </c>
      <c r="J16" s="85">
        <v>10.47</v>
      </c>
      <c r="K16" s="83" t="s">
        <v>50</v>
      </c>
      <c r="L16" s="87" t="str">
        <f t="shared" si="3"/>
        <v>N/A</v>
      </c>
    </row>
    <row r="17" spans="1:12" ht="12.75" customHeight="1">
      <c r="A17" s="92" t="s">
        <v>849</v>
      </c>
      <c r="B17" s="94" t="s">
        <v>7</v>
      </c>
      <c r="C17" s="95">
        <v>5.18267767E-2</v>
      </c>
      <c r="D17" s="84" t="str">
        <f>IF($B17="N/A","N/A",IF(C17&gt;=2,"No",IF(C17&lt;0,"No","Yes")))</f>
        <v>Yes</v>
      </c>
      <c r="E17" s="95">
        <v>0.1021144511</v>
      </c>
      <c r="F17" s="84" t="str">
        <f>IF($B17="N/A","N/A",IF(E17&gt;=2,"No",IF(E17&lt;0,"No","Yes")))</f>
        <v>Yes</v>
      </c>
      <c r="G17" s="95">
        <v>0.10603902649999999</v>
      </c>
      <c r="H17" s="84" t="str">
        <f>IF($B17="N/A","N/A",IF(G17&gt;=2,"No",IF(G17&lt;0,"No","Yes")))</f>
        <v>Yes</v>
      </c>
      <c r="I17" s="85">
        <v>97.03</v>
      </c>
      <c r="J17" s="85">
        <v>3.843</v>
      </c>
      <c r="K17" s="96" t="s">
        <v>50</v>
      </c>
      <c r="L17" s="87" t="str">
        <f t="shared" si="3"/>
        <v>N/A</v>
      </c>
    </row>
    <row r="18" spans="1:12" ht="25.5">
      <c r="A18" s="97" t="s">
        <v>850</v>
      </c>
      <c r="B18" s="94" t="s">
        <v>50</v>
      </c>
      <c r="C18" s="98">
        <v>481342</v>
      </c>
      <c r="D18" s="84" t="str">
        <f t="shared" ref="D18:D23" si="4">IF($B18="N/A","N/A",IF(C18&gt;10,"No",IF(C18&lt;-10,"No","Yes")))</f>
        <v>N/A</v>
      </c>
      <c r="E18" s="98">
        <v>2048046</v>
      </c>
      <c r="F18" s="84" t="str">
        <f t="shared" ref="F18:F23" si="5">IF($B18="N/A","N/A",IF(E18&gt;10,"No",IF(E18&lt;-10,"No","Yes")))</f>
        <v>N/A</v>
      </c>
      <c r="G18" s="98">
        <v>1900786</v>
      </c>
      <c r="H18" s="84" t="str">
        <f t="shared" ref="H18:H23" si="6">IF($B18="N/A","N/A",IF(G18&gt;10,"No",IF(G18&lt;-10,"No","Yes")))</f>
        <v>N/A</v>
      </c>
      <c r="I18" s="85">
        <v>325.5</v>
      </c>
      <c r="J18" s="85">
        <v>-7.19</v>
      </c>
      <c r="K18" s="96" t="s">
        <v>50</v>
      </c>
      <c r="L18" s="87" t="str">
        <f t="shared" si="3"/>
        <v>N/A</v>
      </c>
    </row>
    <row r="19" spans="1:12" ht="25.5">
      <c r="A19" s="97" t="s">
        <v>851</v>
      </c>
      <c r="B19" s="94" t="s">
        <v>50</v>
      </c>
      <c r="C19" s="98">
        <v>870.41952984</v>
      </c>
      <c r="D19" s="84" t="str">
        <f t="shared" si="4"/>
        <v>N/A</v>
      </c>
      <c r="E19" s="98">
        <v>1848.4169675000001</v>
      </c>
      <c r="F19" s="84" t="str">
        <f t="shared" si="5"/>
        <v>N/A</v>
      </c>
      <c r="G19" s="98">
        <v>1552.9297386000001</v>
      </c>
      <c r="H19" s="84" t="str">
        <f t="shared" si="6"/>
        <v>N/A</v>
      </c>
      <c r="I19" s="85">
        <v>112.4</v>
      </c>
      <c r="J19" s="85">
        <v>-16</v>
      </c>
      <c r="K19" s="96" t="s">
        <v>50</v>
      </c>
      <c r="L19" s="87" t="str">
        <f t="shared" si="3"/>
        <v>N/A</v>
      </c>
    </row>
    <row r="20" spans="1:12" ht="12.75" customHeight="1">
      <c r="A20" s="92" t="s">
        <v>852</v>
      </c>
      <c r="B20" s="82" t="s">
        <v>50</v>
      </c>
      <c r="C20" s="93">
        <v>397</v>
      </c>
      <c r="D20" s="84" t="str">
        <f t="shared" si="4"/>
        <v>N/A</v>
      </c>
      <c r="E20" s="93">
        <v>808</v>
      </c>
      <c r="F20" s="84" t="str">
        <f t="shared" si="5"/>
        <v>N/A</v>
      </c>
      <c r="G20" s="93">
        <v>931</v>
      </c>
      <c r="H20" s="84" t="str">
        <f t="shared" si="6"/>
        <v>N/A</v>
      </c>
      <c r="I20" s="85">
        <v>103.5</v>
      </c>
      <c r="J20" s="85">
        <v>15.22</v>
      </c>
      <c r="K20" s="83" t="s">
        <v>50</v>
      </c>
      <c r="L20" s="87" t="str">
        <f t="shared" si="3"/>
        <v>N/A</v>
      </c>
    </row>
    <row r="21" spans="1:12" ht="12.75" customHeight="1">
      <c r="A21" s="92" t="s">
        <v>853</v>
      </c>
      <c r="B21" s="82" t="s">
        <v>50</v>
      </c>
      <c r="C21" s="99">
        <v>3.7206564900000003E-2</v>
      </c>
      <c r="D21" s="84" t="str">
        <f t="shared" si="4"/>
        <v>N/A</v>
      </c>
      <c r="E21" s="99">
        <v>7.4466134000000003E-2</v>
      </c>
      <c r="F21" s="84" t="str">
        <f t="shared" si="5"/>
        <v>N/A</v>
      </c>
      <c r="G21" s="99">
        <v>8.0655501399999996E-2</v>
      </c>
      <c r="H21" s="84" t="str">
        <f t="shared" si="6"/>
        <v>N/A</v>
      </c>
      <c r="I21" s="85">
        <v>100.1</v>
      </c>
      <c r="J21" s="85">
        <v>8.3119999999999994</v>
      </c>
      <c r="K21" s="96" t="s">
        <v>50</v>
      </c>
      <c r="L21" s="87" t="str">
        <f t="shared" si="3"/>
        <v>N/A</v>
      </c>
    </row>
    <row r="22" spans="1:12" ht="25.5">
      <c r="A22" s="100" t="s">
        <v>854</v>
      </c>
      <c r="B22" s="101" t="s">
        <v>50</v>
      </c>
      <c r="C22" s="102">
        <v>413831</v>
      </c>
      <c r="D22" s="103" t="str">
        <f t="shared" si="4"/>
        <v>N/A</v>
      </c>
      <c r="E22" s="102">
        <v>1934471</v>
      </c>
      <c r="F22" s="103" t="str">
        <f t="shared" si="5"/>
        <v>N/A</v>
      </c>
      <c r="G22" s="102">
        <v>1695171</v>
      </c>
      <c r="H22" s="103" t="str">
        <f t="shared" si="6"/>
        <v>N/A</v>
      </c>
      <c r="I22" s="104">
        <v>367.5</v>
      </c>
      <c r="J22" s="104">
        <v>-12.4</v>
      </c>
      <c r="K22" s="96" t="s">
        <v>50</v>
      </c>
      <c r="L22" s="96" t="str">
        <f t="shared" si="3"/>
        <v>N/A</v>
      </c>
    </row>
    <row r="23" spans="1:12" ht="25.5">
      <c r="A23" s="100" t="s">
        <v>855</v>
      </c>
      <c r="B23" s="101" t="s">
        <v>50</v>
      </c>
      <c r="C23" s="102">
        <v>1042.3954659999999</v>
      </c>
      <c r="D23" s="103" t="str">
        <f t="shared" si="4"/>
        <v>N/A</v>
      </c>
      <c r="E23" s="102">
        <v>2394.1472772000002</v>
      </c>
      <c r="F23" s="103" t="str">
        <f t="shared" si="5"/>
        <v>N/A</v>
      </c>
      <c r="G23" s="102">
        <v>1820.8066595</v>
      </c>
      <c r="H23" s="103" t="str">
        <f t="shared" si="6"/>
        <v>N/A</v>
      </c>
      <c r="I23" s="104">
        <v>129.69999999999999</v>
      </c>
      <c r="J23" s="104">
        <v>-23.9</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16703</v>
      </c>
      <c r="D25" s="107" t="str">
        <f>IF($B25="N/A","N/A",IF(C25&gt;10,"No",IF(C25&lt;-10,"No","Yes")))</f>
        <v>N/A</v>
      </c>
      <c r="E25" s="106">
        <v>15140</v>
      </c>
      <c r="F25" s="107" t="str">
        <f>IF($B25="N/A","N/A",IF(E25&gt;10,"No",IF(E25&lt;-10,"No","Yes")))</f>
        <v>N/A</v>
      </c>
      <c r="G25" s="106">
        <v>15227</v>
      </c>
      <c r="H25" s="107" t="str">
        <f>IF($B25="N/A","N/A",IF(G25&gt;10,"No",IF(G25&lt;-10,"No","Yes")))</f>
        <v>N/A</v>
      </c>
      <c r="I25" s="108">
        <v>-9.36</v>
      </c>
      <c r="J25" s="108">
        <v>0.5746</v>
      </c>
      <c r="K25" s="106" t="s">
        <v>50</v>
      </c>
      <c r="L25" s="109" t="str">
        <f>IF(J25="Div by 0", "N/A", IF(K25="N/A","N/A", IF(J25&gt;VALUE(MID(K25,1,2)), "No", IF(J25&lt;-1*VALUE(MID(K25,1,2)), "No", "Yes"))))</f>
        <v>N/A</v>
      </c>
    </row>
    <row r="26" spans="1:12">
      <c r="A26" s="97" t="s">
        <v>858</v>
      </c>
      <c r="B26" s="110" t="s">
        <v>50</v>
      </c>
      <c r="C26" s="90">
        <v>1.5653935835999999</v>
      </c>
      <c r="D26" s="84" t="str">
        <f>IF($B26="N/A","N/A",IF(C26&gt;10,"No",IF(C26&lt;-10,"No","Yes")))</f>
        <v>N/A</v>
      </c>
      <c r="E26" s="90">
        <v>1.3953184026000001</v>
      </c>
      <c r="F26" s="84" t="str">
        <f>IF($B26="N/A","N/A",IF(E26&gt;10,"No",IF(E26&lt;-10,"No","Yes")))</f>
        <v>N/A</v>
      </c>
      <c r="G26" s="90">
        <v>1.3191636085</v>
      </c>
      <c r="H26" s="84" t="str">
        <f>IF($B26="N/A","N/A",IF(G26&gt;10,"No",IF(G26&lt;-10,"No","Yes")))</f>
        <v>N/A</v>
      </c>
      <c r="I26" s="85">
        <v>-10.9</v>
      </c>
      <c r="J26" s="85">
        <v>-5.46</v>
      </c>
      <c r="K26" s="87" t="s">
        <v>50</v>
      </c>
      <c r="L26" s="87" t="str">
        <f>IF(J26="Div by 0", "N/A", IF(K26="N/A","N/A", IF(J26&gt;VALUE(MID(K26,1,2)), "No", IF(J26&lt;-1*VALUE(MID(K26,1,2)), "No", "Yes"))))</f>
        <v>N/A</v>
      </c>
    </row>
    <row r="27" spans="1:12">
      <c r="A27" s="92" t="s">
        <v>859</v>
      </c>
      <c r="B27" s="83" t="s">
        <v>50</v>
      </c>
      <c r="C27" s="83">
        <v>37243</v>
      </c>
      <c r="D27" s="84" t="str">
        <f>IF($B27="N/A","N/A",IF(C27&gt;10,"No",IF(C27&lt;-10,"No","Yes")))</f>
        <v>N/A</v>
      </c>
      <c r="E27" s="83">
        <v>35469</v>
      </c>
      <c r="F27" s="84" t="str">
        <f>IF($B27="N/A","N/A",IF(E27&gt;10,"No",IF(E27&lt;-10,"No","Yes")))</f>
        <v>N/A</v>
      </c>
      <c r="G27" s="83">
        <v>34100</v>
      </c>
      <c r="H27" s="84" t="str">
        <f>IF($B27="N/A","N/A",IF(G27&gt;10,"No",IF(G27&lt;-10,"No","Yes")))</f>
        <v>N/A</v>
      </c>
      <c r="I27" s="85">
        <v>-4.76</v>
      </c>
      <c r="J27" s="85">
        <v>-3.86</v>
      </c>
      <c r="K27" s="83" t="s">
        <v>50</v>
      </c>
      <c r="L27" s="87" t="str">
        <f>IF(J27="Div by 0", "N/A", IF(K27="N/A","N/A", IF(J27&gt;VALUE(MID(K27,1,2)), "No", IF(J27&lt;-1*VALUE(MID(K27,1,2)), "No", "Yes"))))</f>
        <v>N/A</v>
      </c>
    </row>
    <row r="28" spans="1:12">
      <c r="A28" s="97" t="s">
        <v>860</v>
      </c>
      <c r="B28" s="82" t="s">
        <v>50</v>
      </c>
      <c r="C28" s="90">
        <v>3.4903881479000001</v>
      </c>
      <c r="D28" s="84" t="str">
        <f>IF($B28="N/A","N/A",IF(C28&gt;10,"No",IF(C28&lt;-10,"No","Yes")))</f>
        <v>N/A</v>
      </c>
      <c r="E28" s="90">
        <v>3.2688605299</v>
      </c>
      <c r="F28" s="84" t="str">
        <f>IF($B28="N/A","N/A",IF(E28&gt;10,"No",IF(E28&lt;-10,"No","Yes")))</f>
        <v>N/A</v>
      </c>
      <c r="G28" s="90">
        <v>2.9541918335999999</v>
      </c>
      <c r="H28" s="84" t="str">
        <f>IF($B28="N/A","N/A",IF(G28&gt;10,"No",IF(G28&lt;-10,"No","Yes")))</f>
        <v>N/A</v>
      </c>
      <c r="I28" s="85">
        <v>-6.35</v>
      </c>
      <c r="J28" s="85">
        <v>-9.6300000000000008</v>
      </c>
      <c r="K28" s="87" t="s">
        <v>50</v>
      </c>
      <c r="L28" s="87" t="str">
        <f>IF(J28="Div by 0", "N/A", IF(K28="N/A","N/A", IF(J28&gt;VALUE(MID(K28,1,2)), "No", IF(J28&lt;-1*VALUE(MID(K28,1,2)), "No", "Yes"))))</f>
        <v>N/A</v>
      </c>
    </row>
    <row r="29" spans="1:12" ht="12.75" customHeight="1">
      <c r="A29" s="92" t="s">
        <v>861</v>
      </c>
      <c r="B29" s="93" t="s">
        <v>50</v>
      </c>
      <c r="C29" s="93">
        <v>20100.083332999999</v>
      </c>
      <c r="D29" s="84" t="str">
        <f>IF($B29="N/A","N/A",IF(C29&gt;10,"No",IF(C29&lt;-10,"No","Yes")))</f>
        <v>N/A</v>
      </c>
      <c r="E29" s="93">
        <v>17510.916667000001</v>
      </c>
      <c r="F29" s="84" t="str">
        <f>IF($B29="N/A","N/A",IF(E29&gt;10,"No",IF(E29&lt;-10,"No","Yes")))</f>
        <v>N/A</v>
      </c>
      <c r="G29" s="93">
        <v>17486</v>
      </c>
      <c r="H29" s="84" t="str">
        <f>IF($B29="N/A","N/A",IF(G29&gt;10,"No",IF(G29&lt;-10,"No","Yes")))</f>
        <v>N/A</v>
      </c>
      <c r="I29" s="85">
        <v>-12.9</v>
      </c>
      <c r="J29" s="85">
        <v>-0.14199999999999999</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1049760</v>
      </c>
      <c r="D31" s="84" t="str">
        <f>IF($B31="N/A","N/A",IF(C31&gt;10,"No",IF(C31&lt;-10,"No","Yes")))</f>
        <v>N/A</v>
      </c>
      <c r="E31" s="106">
        <v>1068809</v>
      </c>
      <c r="F31" s="84" t="str">
        <f>IF($B31="N/A","N/A",IF(E31&gt;10,"No",IF(E31&lt;-10,"No","Yes")))</f>
        <v>N/A</v>
      </c>
      <c r="G31" s="106">
        <v>1137841</v>
      </c>
      <c r="H31" s="84" t="str">
        <f>IF($B31="N/A","N/A",IF(G31&gt;10,"No",IF(G31&lt;-10,"No","Yes")))</f>
        <v>N/A</v>
      </c>
      <c r="I31" s="85">
        <v>1.8149999999999999</v>
      </c>
      <c r="J31" s="85">
        <v>6.4589999999999996</v>
      </c>
      <c r="K31" s="112" t="s">
        <v>111</v>
      </c>
      <c r="L31" s="87" t="str">
        <f>IF(J31="Div by 0", "N/A", IF(K31="N/A","N/A", IF(J31&gt;VALUE(MID(K31,1,2)), "No", IF(J31&lt;-1*VALUE(MID(K31,1,2)), "No", "Yes"))))</f>
        <v>Yes</v>
      </c>
    </row>
    <row r="32" spans="1:12">
      <c r="A32" s="92" t="s">
        <v>314</v>
      </c>
      <c r="B32" s="83" t="s">
        <v>50</v>
      </c>
      <c r="C32" s="83">
        <v>831673.06</v>
      </c>
      <c r="D32" s="84" t="str">
        <f>IF($B32="N/A","N/A",IF(C32&gt;10,"No",IF(C32&lt;-10,"No","Yes")))</f>
        <v>N/A</v>
      </c>
      <c r="E32" s="83">
        <v>847261.22</v>
      </c>
      <c r="F32" s="84" t="str">
        <f>IF($B32="N/A","N/A",IF(E32&gt;10,"No",IF(E32&lt;-10,"No","Yes")))</f>
        <v>N/A</v>
      </c>
      <c r="G32" s="83">
        <v>900199.63</v>
      </c>
      <c r="H32" s="84" t="str">
        <f>IF($B32="N/A","N/A",IF(G32&gt;10,"No",IF(G32&lt;-10,"No","Yes")))</f>
        <v>N/A</v>
      </c>
      <c r="I32" s="85">
        <v>1.8740000000000001</v>
      </c>
      <c r="J32" s="85">
        <v>6.2480000000000002</v>
      </c>
      <c r="K32" s="112" t="s">
        <v>111</v>
      </c>
      <c r="L32" s="87" t="str">
        <f>IF(J32="Div by 0", "N/A", IF(K32="N/A","N/A", IF(J32&gt;VALUE(MID(K32,1,2)), "No", IF(J32&lt;-1*VALUE(MID(K32,1,2)), "No", "Yes"))))</f>
        <v>Yes</v>
      </c>
    </row>
    <row r="33" spans="1:12">
      <c r="A33" s="92" t="s">
        <v>863</v>
      </c>
      <c r="B33" s="83" t="s">
        <v>50</v>
      </c>
      <c r="C33" s="83">
        <v>100677</v>
      </c>
      <c r="D33" s="84" t="str">
        <f>IF($B33="N/A","N/A",IF(C33&gt;10,"No",IF(C33&lt;-10,"No","Yes")))</f>
        <v>N/A</v>
      </c>
      <c r="E33" s="83">
        <v>100225</v>
      </c>
      <c r="F33" s="84" t="str">
        <f>IF($B33="N/A","N/A",IF(E33&gt;10,"No",IF(E33&lt;-10,"No","Yes")))</f>
        <v>N/A</v>
      </c>
      <c r="G33" s="83">
        <v>97318</v>
      </c>
      <c r="H33" s="84" t="str">
        <f>IF($B33="N/A","N/A",IF(G33&gt;10,"No",IF(G33&lt;-10,"No","Yes")))</f>
        <v>N/A</v>
      </c>
      <c r="I33" s="85">
        <v>-0.44900000000000001</v>
      </c>
      <c r="J33" s="85">
        <v>-2.9</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95646</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1672</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8.5528645918000006</v>
      </c>
      <c r="H36" s="84" t="str">
        <f t="shared" si="9"/>
        <v>N/A</v>
      </c>
      <c r="I36" s="104" t="s">
        <v>50</v>
      </c>
      <c r="J36" s="104" t="s">
        <v>50</v>
      </c>
      <c r="K36" s="83" t="s">
        <v>50</v>
      </c>
      <c r="L36" s="87" t="str">
        <f t="shared" si="10"/>
        <v>N/A</v>
      </c>
    </row>
    <row r="37" spans="1:12">
      <c r="A37" s="92" t="s">
        <v>864</v>
      </c>
      <c r="B37" s="114" t="s">
        <v>50</v>
      </c>
      <c r="C37" s="114">
        <v>48901.916666999998</v>
      </c>
      <c r="D37" s="103" t="str">
        <f>IF($B37="N/A","N/A",IF(C37&gt;10,"No",IF(C37&lt;-10,"No","Yes")))</f>
        <v>N/A</v>
      </c>
      <c r="E37" s="114">
        <v>49595.583333000002</v>
      </c>
      <c r="F37" s="103" t="str">
        <f>IF($B37="N/A","N/A",IF(E37&gt;10,"No",IF(E37&lt;-10,"No","Yes")))</f>
        <v>N/A</v>
      </c>
      <c r="G37" s="114">
        <v>51335.583333000002</v>
      </c>
      <c r="H37" s="103" t="str">
        <f>IF($B37="N/A","N/A",IF(G37&gt;10,"No",IF(G37&lt;-10,"No","Yes")))</f>
        <v>N/A</v>
      </c>
      <c r="I37" s="104">
        <v>1.4179999999999999</v>
      </c>
      <c r="J37" s="104">
        <v>3.508</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96.957495046000005</v>
      </c>
      <c r="D39" s="107" t="str">
        <f>IF($B39="N/A","N/A",IF(C39&gt;=95,"Yes","No"))</f>
        <v>Yes</v>
      </c>
      <c r="E39" s="117">
        <v>97.202025805999995</v>
      </c>
      <c r="F39" s="107" t="str">
        <f>IF($B39="N/A","N/A",IF(E39&gt;=95,"Yes","No"))</f>
        <v>Yes</v>
      </c>
      <c r="G39" s="117">
        <v>97.208573078000001</v>
      </c>
      <c r="H39" s="107" t="str">
        <f>IF($B39="N/A","N/A",IF(G39&gt;=95,"Yes","No"))</f>
        <v>Yes</v>
      </c>
      <c r="I39" s="108">
        <v>0.25219999999999998</v>
      </c>
      <c r="J39" s="108">
        <v>6.7000000000000002E-3</v>
      </c>
      <c r="K39" s="118" t="s">
        <v>111</v>
      </c>
      <c r="L39" s="109" t="str">
        <f t="shared" ref="L39:L84" si="11">IF(J39="Div by 0", "N/A", IF(K39="N/A","N/A", IF(J39&gt;VALUE(MID(K39,1,2)), "No", IF(J39&lt;-1*VALUE(MID(K39,1,2)), "No", "Yes"))))</f>
        <v>Yes</v>
      </c>
    </row>
    <row r="40" spans="1:12" ht="12.75" customHeight="1">
      <c r="A40" s="100" t="s">
        <v>316</v>
      </c>
      <c r="B40" s="119" t="s">
        <v>68</v>
      </c>
      <c r="C40" s="120">
        <v>96.905006858999997</v>
      </c>
      <c r="D40" s="107" t="str">
        <f>IF($B40="N/A","N/A",IF(C40&gt;95,"Yes","No"))</f>
        <v>Yes</v>
      </c>
      <c r="E40" s="107">
        <v>97.132789861999996</v>
      </c>
      <c r="F40" s="107" t="str">
        <f t="shared" ref="F40" si="12">IF($B40="N/A","N/A",IF(E40&gt;95,"Yes","No"))</f>
        <v>Yes</v>
      </c>
      <c r="G40" s="107">
        <v>97.092036585000002</v>
      </c>
      <c r="H40" s="107" t="str">
        <f>IF($B40="N/A","N/A",IF(G40&gt;95,"Yes","No"))</f>
        <v>Yes</v>
      </c>
      <c r="I40" s="122">
        <v>0.2351</v>
      </c>
      <c r="J40" s="122">
        <v>-4.2000000000000003E-2</v>
      </c>
      <c r="K40" s="123" t="s">
        <v>111</v>
      </c>
      <c r="L40" s="87" t="str">
        <f t="shared" si="11"/>
        <v>Yes</v>
      </c>
    </row>
    <row r="41" spans="1:12" ht="12.75" customHeight="1">
      <c r="A41" s="100" t="s">
        <v>317</v>
      </c>
      <c r="B41" s="119" t="s">
        <v>50</v>
      </c>
      <c r="C41" s="120">
        <v>0</v>
      </c>
      <c r="D41" s="121" t="str">
        <f t="shared" ref="D41:D45" si="13">IF($B41="N/A","N/A",IF(C41&gt;10,"No",IF(C41&lt;-10,"No","Yes")))</f>
        <v>N/A</v>
      </c>
      <c r="E41" s="120">
        <v>0</v>
      </c>
      <c r="F41" s="121" t="str">
        <f t="shared" ref="F41:F45" si="14">IF($B41="N/A","N/A",IF(E41&gt;10,"No",IF(E41&lt;-10,"No","Yes")))</f>
        <v>N/A</v>
      </c>
      <c r="G41" s="120">
        <v>0</v>
      </c>
      <c r="H41" s="121" t="str">
        <f t="shared" ref="H41:H45" si="15">IF($B41="N/A","N/A",IF(G41&gt;10,"No",IF(G41&lt;-10,"No","Yes")))</f>
        <v>N/A</v>
      </c>
      <c r="I41" s="122" t="s">
        <v>1090</v>
      </c>
      <c r="J41" s="122" t="s">
        <v>1090</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5.2488187800000002E-2</v>
      </c>
      <c r="D44" s="84" t="str">
        <f t="shared" si="13"/>
        <v>N/A</v>
      </c>
      <c r="E44" s="99">
        <v>6.9235943899999999E-2</v>
      </c>
      <c r="F44" s="84" t="str">
        <f t="shared" si="14"/>
        <v>N/A</v>
      </c>
      <c r="G44" s="99">
        <v>0.1164486075</v>
      </c>
      <c r="H44" s="84" t="str">
        <f t="shared" si="15"/>
        <v>N/A</v>
      </c>
      <c r="I44" s="85">
        <v>31.91</v>
      </c>
      <c r="J44" s="85">
        <v>68.19</v>
      </c>
      <c r="K44" s="86" t="s">
        <v>50</v>
      </c>
      <c r="L44" s="87" t="str">
        <f t="shared" si="11"/>
        <v>N/A</v>
      </c>
    </row>
    <row r="45" spans="1:12" ht="27.75" customHeight="1">
      <c r="A45" s="100" t="s">
        <v>320</v>
      </c>
      <c r="B45" s="82" t="s">
        <v>50</v>
      </c>
      <c r="C45" s="99">
        <v>0</v>
      </c>
      <c r="D45" s="84" t="str">
        <f t="shared" si="13"/>
        <v>N/A</v>
      </c>
      <c r="E45" s="99">
        <v>0</v>
      </c>
      <c r="F45" s="84" t="str">
        <f t="shared" si="14"/>
        <v>N/A</v>
      </c>
      <c r="G45" s="99">
        <v>8.7885699999999998E-5</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30645</v>
      </c>
      <c r="F46" s="84" t="str">
        <f>IF($B46="N/A","N/A",IF(E46&gt;0,"No",IF(E46&lt;0,"No","Yes")))</f>
        <v>N/A</v>
      </c>
      <c r="G46" s="93">
        <v>33088</v>
      </c>
      <c r="H46" s="84" t="str">
        <f>IF($B46="N/A","N/A",IF(G46&gt;0,"No",IF(G46&lt;0,"No","Yes")))</f>
        <v>N/A</v>
      </c>
      <c r="I46" s="85" t="s">
        <v>50</v>
      </c>
      <c r="J46" s="85">
        <v>7.9720000000000004</v>
      </c>
      <c r="K46" s="86" t="s">
        <v>50</v>
      </c>
      <c r="L46" s="87" t="str">
        <f t="shared" si="11"/>
        <v>N/A</v>
      </c>
    </row>
    <row r="47" spans="1:12">
      <c r="A47" s="100" t="s">
        <v>922</v>
      </c>
      <c r="B47" s="94" t="s">
        <v>0</v>
      </c>
      <c r="C47" s="95" t="s">
        <v>50</v>
      </c>
      <c r="D47" s="84" t="str">
        <f>IF(OR($B47="N/A",$C47="N/A"),"N/A",IF(C47&gt;=5,"No",IF(C47&lt;0,"No","Yes")))</f>
        <v>N/A</v>
      </c>
      <c r="E47" s="95">
        <v>2.8672101375999999</v>
      </c>
      <c r="F47" s="84" t="str">
        <f>IF($B47="N/A","N/A",IF(E47&gt;=5,"No",IF(E47&lt;0,"No","Yes")))</f>
        <v>Yes</v>
      </c>
      <c r="G47" s="95">
        <v>2.9079634149000002</v>
      </c>
      <c r="H47" s="84" t="str">
        <f>IF($B47="N/A","N/A",IF(G47&gt;=5,"No",IF(G47&lt;0,"No","Yes")))</f>
        <v>Yes</v>
      </c>
      <c r="I47" s="85" t="s">
        <v>50</v>
      </c>
      <c r="J47" s="85">
        <v>1.421</v>
      </c>
      <c r="K47" s="96" t="s">
        <v>50</v>
      </c>
      <c r="L47" s="87" t="str">
        <f t="shared" si="11"/>
        <v>N/A</v>
      </c>
    </row>
    <row r="48" spans="1:12" ht="12.75" customHeight="1">
      <c r="A48" s="124" t="s">
        <v>923</v>
      </c>
      <c r="B48" s="119" t="s">
        <v>50</v>
      </c>
      <c r="C48" s="120" t="s">
        <v>50</v>
      </c>
      <c r="D48" s="121" t="str">
        <f t="shared" ref="D48:D51" si="16">IF($B48="N/A","N/A",IF(C48&gt;10,"No",IF(C48&lt;-10,"No","Yes")))</f>
        <v>N/A</v>
      </c>
      <c r="E48" s="120">
        <v>62.094958394999999</v>
      </c>
      <c r="F48" s="121" t="str">
        <f t="shared" ref="F48:F51" si="17">IF($B48="N/A","N/A",IF(E48&gt;10,"No",IF(E48&lt;-10,"No","Yes")))</f>
        <v>N/A</v>
      </c>
      <c r="G48" s="120">
        <v>63.908365570999997</v>
      </c>
      <c r="H48" s="121" t="str">
        <f t="shared" ref="H48:H51" si="18">IF($B48="N/A","N/A",IF(G48&gt;10,"No",IF(G48&lt;-10,"No","Yes")))</f>
        <v>N/A</v>
      </c>
      <c r="I48" s="122" t="s">
        <v>50</v>
      </c>
      <c r="J48" s="122">
        <v>2.92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13.940283896</v>
      </c>
      <c r="F49" s="121" t="str">
        <f t="shared" si="17"/>
        <v>N/A</v>
      </c>
      <c r="G49" s="120">
        <v>19.058268858999998</v>
      </c>
      <c r="H49" s="121" t="str">
        <f t="shared" si="18"/>
        <v>N/A</v>
      </c>
      <c r="I49" s="122" t="s">
        <v>50</v>
      </c>
      <c r="J49" s="122">
        <v>36.71</v>
      </c>
      <c r="K49" s="123" t="s">
        <v>50</v>
      </c>
      <c r="L49" s="87" t="str">
        <f t="shared" si="19"/>
        <v>N/A</v>
      </c>
    </row>
    <row r="50" spans="1:12" ht="12.75" customHeight="1">
      <c r="A50" s="124" t="s">
        <v>925</v>
      </c>
      <c r="B50" s="119" t="s">
        <v>50</v>
      </c>
      <c r="C50" s="120" t="s">
        <v>50</v>
      </c>
      <c r="D50" s="121" t="str">
        <f t="shared" si="16"/>
        <v>N/A</v>
      </c>
      <c r="E50" s="120">
        <v>69.185837820000003</v>
      </c>
      <c r="F50" s="121" t="str">
        <f t="shared" si="17"/>
        <v>N/A</v>
      </c>
      <c r="G50" s="120">
        <v>56.917915860999997</v>
      </c>
      <c r="H50" s="121" t="str">
        <f t="shared" si="18"/>
        <v>N/A</v>
      </c>
      <c r="I50" s="122" t="s">
        <v>50</v>
      </c>
      <c r="J50" s="122">
        <v>-17.7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135</v>
      </c>
      <c r="D52" s="84" t="str">
        <f>IF($B52="N/A","N/A",IF(C52&gt;0,"No",IF(C52&lt;0,"No","Yes")))</f>
        <v>No</v>
      </c>
      <c r="E52" s="93">
        <v>355</v>
      </c>
      <c r="F52" s="84" t="str">
        <f>IF($B52="N/A","N/A",IF(E52&gt;0,"No",IF(E52&lt;0,"No","Yes")))</f>
        <v>No</v>
      </c>
      <c r="G52" s="93">
        <v>78</v>
      </c>
      <c r="H52" s="84" t="str">
        <f>IF($B52="N/A","N/A",IF(G52&gt;0,"No",IF(G52&lt;0,"No","Yes")))</f>
        <v>No</v>
      </c>
      <c r="I52" s="85">
        <v>163</v>
      </c>
      <c r="J52" s="85">
        <v>-78</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6.6429081299999998E-2</v>
      </c>
      <c r="F53" s="84" t="str">
        <f>IF($B53="N/A","N/A",IF(E53&gt;=10,"No",IF(E53&lt;0,"No","Yes")))</f>
        <v>Yes</v>
      </c>
      <c r="G53" s="95">
        <v>1.37101757E-2</v>
      </c>
      <c r="H53" s="84" t="str">
        <f>IF($B53="N/A","N/A",IF(G53&gt;=10,"No",IF(G53&lt;0,"No","Yes")))</f>
        <v>Yes</v>
      </c>
      <c r="I53" s="85" t="s">
        <v>50</v>
      </c>
      <c r="J53" s="85">
        <v>-79.400000000000006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91.408450704000003</v>
      </c>
      <c r="F54" s="84" t="str">
        <f t="shared" ref="F54:F57" si="23">IF($B54="N/A","N/A",IF(E54&gt;10,"No",IF(E54&lt;-10,"No","Yes")))</f>
        <v>N/A</v>
      </c>
      <c r="G54" s="99">
        <v>91.666666667000001</v>
      </c>
      <c r="H54" s="84" t="str">
        <f t="shared" ref="H54:H57" si="24">IF($B54="N/A","N/A",IF(G54&gt;10,"No",IF(G54&lt;-10,"No","Yes")))</f>
        <v>N/A</v>
      </c>
      <c r="I54" s="85" t="s">
        <v>50</v>
      </c>
      <c r="J54" s="85">
        <v>0.28249999999999997</v>
      </c>
      <c r="K54" s="86" t="s">
        <v>50</v>
      </c>
      <c r="L54" s="87" t="str">
        <f t="shared" si="21"/>
        <v>N/A</v>
      </c>
    </row>
    <row r="55" spans="1:12">
      <c r="A55" s="124" t="s">
        <v>924</v>
      </c>
      <c r="B55" s="82" t="s">
        <v>50</v>
      </c>
      <c r="C55" s="99" t="s">
        <v>50</v>
      </c>
      <c r="D55" s="121" t="str">
        <f t="shared" ref="D55" si="25">IF($B55="N/A","N/A",IF(C55&gt;10,"No",IF(C55&lt;-10,"No","Yes")))</f>
        <v>N/A</v>
      </c>
      <c r="E55" s="99">
        <v>5.2112676055999998</v>
      </c>
      <c r="F55" s="84" t="str">
        <f t="shared" ref="F55" si="26">IF($B55="N/A","N/A",IF(E55&gt;10,"No",IF(E55&lt;-10,"No","Yes")))</f>
        <v>N/A</v>
      </c>
      <c r="G55" s="99">
        <v>3.8461538462</v>
      </c>
      <c r="H55" s="84" t="str">
        <f t="shared" ref="H55" si="27">IF($B55="N/A","N/A",IF(G55&gt;10,"No",IF(G55&lt;-10,"No","Yes")))</f>
        <v>N/A</v>
      </c>
      <c r="I55" s="85" t="s">
        <v>50</v>
      </c>
      <c r="J55" s="85">
        <v>-26.2</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0.56338028169999999</v>
      </c>
      <c r="F56" s="84" t="str">
        <f t="shared" si="23"/>
        <v>N/A</v>
      </c>
      <c r="G56" s="99">
        <v>1.2820512821000001</v>
      </c>
      <c r="H56" s="84" t="str">
        <f t="shared" si="24"/>
        <v>N/A</v>
      </c>
      <c r="I56" s="85" t="s">
        <v>50</v>
      </c>
      <c r="J56" s="85">
        <v>127.6</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16.204275263</v>
      </c>
      <c r="D58" s="121" t="str">
        <f>IF($B58="N/A","N/A",IF(C58&gt;10,"No",IF(C58&lt;-10,"No","Yes")))</f>
        <v>N/A</v>
      </c>
      <c r="E58" s="120">
        <v>16.094643663999999</v>
      </c>
      <c r="F58" s="121" t="str">
        <f>IF($B58="N/A","N/A",IF(E58&gt;10,"No",IF(E58&lt;-10,"No","Yes")))</f>
        <v>N/A</v>
      </c>
      <c r="G58" s="120">
        <v>15.758001338</v>
      </c>
      <c r="H58" s="121" t="str">
        <f>IF($B58="N/A","N/A",IF(G58&gt;10,"No",IF(G58&lt;-10,"No","Yes")))</f>
        <v>N/A</v>
      </c>
      <c r="I58" s="122">
        <v>-0.67700000000000005</v>
      </c>
      <c r="J58" s="122">
        <v>-2.09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99.999906437999996</v>
      </c>
      <c r="F60" s="84" t="str">
        <f>IF($B60="N/A","N/A",IF(E60&gt;=98,"Yes","No"))</f>
        <v>Yes</v>
      </c>
      <c r="G60" s="99">
        <v>99.999912113999997</v>
      </c>
      <c r="H60" s="84" t="str">
        <f>IF($B60="N/A","N/A",IF(G60&gt;=98,"Yes","No"))</f>
        <v>Yes</v>
      </c>
      <c r="I60" s="85">
        <v>0</v>
      </c>
      <c r="J60" s="85">
        <v>0</v>
      </c>
      <c r="K60" s="86" t="s">
        <v>111</v>
      </c>
      <c r="L60" s="87" t="str">
        <f t="shared" si="11"/>
        <v>Yes</v>
      </c>
    </row>
    <row r="61" spans="1:12">
      <c r="A61" s="97" t="s">
        <v>94</v>
      </c>
      <c r="B61" s="110" t="s">
        <v>122</v>
      </c>
      <c r="C61" s="99">
        <v>99.997046944000004</v>
      </c>
      <c r="D61" s="84" t="str">
        <f>IF($B61="N/A","N/A",IF(C61&gt;=95,"Yes","No"))</f>
        <v>Yes</v>
      </c>
      <c r="E61" s="99">
        <v>99.998970817</v>
      </c>
      <c r="F61" s="84" t="str">
        <f>IF($B61="N/A","N/A",IF(E61&gt;=95,"Yes","No"))</f>
        <v>Yes</v>
      </c>
      <c r="G61" s="99">
        <v>99.999033256999994</v>
      </c>
      <c r="H61" s="84" t="str">
        <f>IF($B61="N/A","N/A",IF(G61&gt;=95,"Yes","No"))</f>
        <v>Yes</v>
      </c>
      <c r="I61" s="85">
        <v>1.9E-3</v>
      </c>
      <c r="J61" s="85">
        <v>1E-4</v>
      </c>
      <c r="K61" s="86" t="s">
        <v>111</v>
      </c>
      <c r="L61" s="87" t="str">
        <f t="shared" si="11"/>
        <v>Yes</v>
      </c>
    </row>
    <row r="62" spans="1:12">
      <c r="A62" s="97" t="s">
        <v>148</v>
      </c>
      <c r="B62" s="82" t="s">
        <v>50</v>
      </c>
      <c r="C62" s="99">
        <v>67.005696540000002</v>
      </c>
      <c r="D62" s="84" t="str">
        <f t="shared" ref="D62:D67" si="29">IF($B62="N/A","N/A",IF(C62&gt;10,"No",IF(C62&lt;-10,"No","Yes")))</f>
        <v>N/A</v>
      </c>
      <c r="E62" s="99">
        <v>66.709486914999999</v>
      </c>
      <c r="F62" s="84" t="str">
        <f t="shared" ref="F62:F67" si="30">IF($B62="N/A","N/A",IF(E62&gt;10,"No",IF(E62&lt;-10,"No","Yes")))</f>
        <v>N/A</v>
      </c>
      <c r="G62" s="99">
        <v>66.911985066</v>
      </c>
      <c r="H62" s="84" t="str">
        <f t="shared" ref="H62:H67" si="31">IF($B62="N/A","N/A",IF(G62&gt;10,"No",IF(G62&lt;-10,"No","Yes")))</f>
        <v>N/A</v>
      </c>
      <c r="I62" s="126" t="s">
        <v>1110</v>
      </c>
      <c r="J62" s="85">
        <v>0.30359999999999998</v>
      </c>
      <c r="K62" s="86" t="s">
        <v>111</v>
      </c>
      <c r="L62" s="87" t="str">
        <f t="shared" si="11"/>
        <v>Yes</v>
      </c>
    </row>
    <row r="63" spans="1:12">
      <c r="A63" s="97" t="s">
        <v>149</v>
      </c>
      <c r="B63" s="82" t="s">
        <v>50</v>
      </c>
      <c r="C63" s="99">
        <v>21.938728852000001</v>
      </c>
      <c r="D63" s="84" t="str">
        <f t="shared" si="29"/>
        <v>N/A</v>
      </c>
      <c r="E63" s="99">
        <v>21.728110447999999</v>
      </c>
      <c r="F63" s="84" t="str">
        <f t="shared" si="30"/>
        <v>N/A</v>
      </c>
      <c r="G63" s="99">
        <v>21.062784695000001</v>
      </c>
      <c r="H63" s="84" t="str">
        <f t="shared" si="31"/>
        <v>N/A</v>
      </c>
      <c r="I63" s="126" t="s">
        <v>1111</v>
      </c>
      <c r="J63" s="85">
        <v>-3.06</v>
      </c>
      <c r="K63" s="86" t="s">
        <v>111</v>
      </c>
      <c r="L63" s="87" t="str">
        <f t="shared" si="11"/>
        <v>Yes</v>
      </c>
    </row>
    <row r="64" spans="1:12">
      <c r="A64" s="97" t="s">
        <v>150</v>
      </c>
      <c r="B64" s="82" t="s">
        <v>50</v>
      </c>
      <c r="C64" s="99">
        <v>5.7155921399999997E-2</v>
      </c>
      <c r="D64" s="84" t="str">
        <f t="shared" si="29"/>
        <v>N/A</v>
      </c>
      <c r="E64" s="99">
        <v>5.83827419E-2</v>
      </c>
      <c r="F64" s="84" t="str">
        <f t="shared" si="30"/>
        <v>N/A</v>
      </c>
      <c r="G64" s="99">
        <v>5.8092475099999999E-2</v>
      </c>
      <c r="H64" s="84" t="str">
        <f t="shared" si="31"/>
        <v>N/A</v>
      </c>
      <c r="I64" s="126" t="s">
        <v>1112</v>
      </c>
      <c r="J64" s="85">
        <v>-0.497</v>
      </c>
      <c r="K64" s="86" t="s">
        <v>111</v>
      </c>
      <c r="L64" s="87" t="str">
        <f t="shared" si="11"/>
        <v>Yes</v>
      </c>
    </row>
    <row r="65" spans="1:12">
      <c r="A65" s="97" t="s">
        <v>151</v>
      </c>
      <c r="B65" s="110" t="s">
        <v>50</v>
      </c>
      <c r="C65" s="99">
        <v>0.47801402230000001</v>
      </c>
      <c r="D65" s="91" t="str">
        <f t="shared" si="29"/>
        <v>N/A</v>
      </c>
      <c r="E65" s="99">
        <v>0.61301879010000004</v>
      </c>
      <c r="F65" s="91" t="str">
        <f t="shared" si="30"/>
        <v>N/A</v>
      </c>
      <c r="G65" s="99">
        <v>0.80160584830000003</v>
      </c>
      <c r="H65" s="91" t="str">
        <f t="shared" si="31"/>
        <v>N/A</v>
      </c>
      <c r="I65" s="127" t="s">
        <v>1113</v>
      </c>
      <c r="J65" s="99">
        <v>30.76</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10.520404664000001</v>
      </c>
      <c r="D68" s="91" t="str">
        <f>IF($B68="N/A","N/A",IF(C68&gt;=5,"No",IF(C68&lt;0,"No","Yes")))</f>
        <v>No</v>
      </c>
      <c r="E68" s="99">
        <v>10.891001105000001</v>
      </c>
      <c r="F68" s="91" t="str">
        <f>IF($B68="N/A","N/A",IF(E68&gt;=5,"No",IF(E68&lt;0,"No","Yes")))</f>
        <v>No</v>
      </c>
      <c r="G68" s="99">
        <v>11.165531915000001</v>
      </c>
      <c r="H68" s="91" t="str">
        <f>IF($B68="N/A","N/A",IF(G68&gt;=5,"No",IF(G68&lt;0,"No","Yes")))</f>
        <v>No</v>
      </c>
      <c r="I68" s="127" t="s">
        <v>1114</v>
      </c>
      <c r="J68" s="99">
        <v>2.5209999999999999</v>
      </c>
      <c r="K68" s="86" t="s">
        <v>111</v>
      </c>
      <c r="L68" s="87" t="str">
        <f t="shared" si="11"/>
        <v>Yes</v>
      </c>
    </row>
    <row r="69" spans="1:12" ht="12.75" customHeight="1">
      <c r="A69" s="97" t="s">
        <v>327</v>
      </c>
      <c r="B69" s="110" t="s">
        <v>50</v>
      </c>
      <c r="C69" s="99">
        <v>9.2452560585000008</v>
      </c>
      <c r="D69" s="91" t="str">
        <f>IF($B69="N/A","N/A",IF(C69&gt;10,"No",IF(C69&lt;-10,"No","Yes")))</f>
        <v>N/A</v>
      </c>
      <c r="E69" s="99">
        <v>9.6098554559</v>
      </c>
      <c r="F69" s="91" t="str">
        <f>IF($B69="N/A","N/A",IF(E69&gt;10,"No",IF(E69&lt;-10,"No","Yes")))</f>
        <v>N/A</v>
      </c>
      <c r="G69" s="99">
        <v>9.7799253146999998</v>
      </c>
      <c r="H69" s="91" t="str">
        <f>IF($B69="N/A","N/A",IF(G69&gt;10,"No",IF(G69&lt;-10,"No","Yes")))</f>
        <v>N/A</v>
      </c>
      <c r="I69" s="127" t="s">
        <v>1115</v>
      </c>
      <c r="J69" s="99">
        <v>1.77</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4.6136259717000003</v>
      </c>
      <c r="D71" s="84" t="str">
        <f>IF($B71="N/A","N/A",IF(C71&gt;8,"No",IF(C71&lt;2,"No","Yes")))</f>
        <v>Yes</v>
      </c>
      <c r="E71" s="90">
        <v>4.6474159554999996</v>
      </c>
      <c r="F71" s="84" t="str">
        <f>IF($B71="N/A","N/A",IF(E71&gt;8,"No",IF(E71&lt;2,"No","Yes")))</f>
        <v>Yes</v>
      </c>
      <c r="G71" s="90">
        <v>4.4144129101000003</v>
      </c>
      <c r="H71" s="84" t="str">
        <f>IF($B71="N/A","N/A",IF(G71&gt;8,"No",IF(G71&lt;2,"No","Yes")))</f>
        <v>Yes</v>
      </c>
      <c r="I71" s="85">
        <v>0.73240000000000005</v>
      </c>
      <c r="J71" s="85">
        <v>-5.01</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18.871968931000001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34.712582865000002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3.1496492041000002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21.455106645000001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9.8735236293999993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3.1384877149000001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2.4799598538000001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1.9043082468999999</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58.616889354000001</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41.383110645999999</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56.198464411000003</v>
      </c>
      <c r="D84" s="103" t="str">
        <f>IF($B84="N/A","N/A",IF(C84&gt;70,"No",IF(C84&lt;40,"No","Yes")))</f>
        <v>Yes</v>
      </c>
      <c r="E84" s="95">
        <v>56.550983383999998</v>
      </c>
      <c r="F84" s="103" t="str">
        <f>IF($B84="N/A","N/A",IF(E84&gt;70,"No",IF(E84&lt;40,"No","Yes")))</f>
        <v>Yes</v>
      </c>
      <c r="G84" s="95">
        <v>57.069309332000003</v>
      </c>
      <c r="H84" s="103" t="str">
        <f>IF($B84="N/A","N/A",IF(G84&gt;70,"No",IF(G84&lt;40,"No","Yes")))</f>
        <v>Yes</v>
      </c>
      <c r="I84" s="104">
        <v>0.62729999999999997</v>
      </c>
      <c r="J84" s="104">
        <v>0.91659999999999997</v>
      </c>
      <c r="K84" s="130" t="s">
        <v>111</v>
      </c>
      <c r="L84" s="96" t="str">
        <f t="shared" si="11"/>
        <v>Yes</v>
      </c>
    </row>
    <row r="85" spans="1:12">
      <c r="A85" s="131" t="s">
        <v>887</v>
      </c>
      <c r="B85" s="82" t="s">
        <v>50</v>
      </c>
      <c r="C85" s="90" t="s">
        <v>50</v>
      </c>
      <c r="D85" s="84" t="str">
        <f>IF($B85="N/A","N/A",IF(C85&gt;10,"No",IF(C85&lt;-10,"No","Yes")))</f>
        <v>N/A</v>
      </c>
      <c r="E85" s="90">
        <v>69.396331834999998</v>
      </c>
      <c r="F85" s="84" t="str">
        <f>IF($B85="N/A","N/A",IF(E85&gt;10,"No",IF(E85&lt;-10,"No","Yes")))</f>
        <v>N/A</v>
      </c>
      <c r="G85" s="90">
        <v>68.802874985000003</v>
      </c>
      <c r="H85" s="84" t="str">
        <f>IF($B85="N/A","N/A",IF(G85&gt;10,"No",IF(G85&lt;-10,"No","Yes")))</f>
        <v>N/A</v>
      </c>
      <c r="I85" s="85" t="s">
        <v>50</v>
      </c>
      <c r="J85" s="85">
        <v>-0.85499999999999998</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75.635681134999999</v>
      </c>
      <c r="F86" s="84" t="str">
        <f t="shared" ref="F86:F92" si="41">IF($B86="N/A","N/A",IF(E86&gt;10,"No",IF(E86&lt;-10,"No","Yes")))</f>
        <v>N/A</v>
      </c>
      <c r="G86" s="90">
        <v>77.704123386999996</v>
      </c>
      <c r="H86" s="84" t="str">
        <f t="shared" ref="H86:H92" si="42">IF($B86="N/A","N/A",IF(G86&gt;10,"No",IF(G86&lt;-10,"No","Yes")))</f>
        <v>N/A</v>
      </c>
      <c r="I86" s="85" t="s">
        <v>50</v>
      </c>
      <c r="J86" s="85">
        <v>2.7349999999999999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58.194505206999999</v>
      </c>
      <c r="F87" s="84" t="str">
        <f t="shared" si="41"/>
        <v>N/A</v>
      </c>
      <c r="G87" s="90">
        <v>60.807838916999998</v>
      </c>
      <c r="H87" s="84" t="str">
        <f t="shared" si="42"/>
        <v>N/A</v>
      </c>
      <c r="I87" s="85" t="s">
        <v>50</v>
      </c>
      <c r="J87" s="85">
        <v>4.4909999999999997</v>
      </c>
      <c r="K87" s="126" t="s">
        <v>50</v>
      </c>
      <c r="L87" s="87" t="str">
        <f t="shared" si="43"/>
        <v>N/A</v>
      </c>
    </row>
    <row r="88" spans="1:12">
      <c r="A88" s="131" t="s">
        <v>890</v>
      </c>
      <c r="B88" s="82" t="s">
        <v>50</v>
      </c>
      <c r="C88" s="90" t="s">
        <v>50</v>
      </c>
      <c r="D88" s="84" t="str">
        <f t="shared" si="40"/>
        <v>N/A</v>
      </c>
      <c r="E88" s="90">
        <v>30.360394654</v>
      </c>
      <c r="F88" s="84" t="str">
        <f t="shared" si="41"/>
        <v>N/A</v>
      </c>
      <c r="G88" s="90">
        <v>28.305936774999999</v>
      </c>
      <c r="H88" s="84" t="str">
        <f t="shared" si="42"/>
        <v>N/A</v>
      </c>
      <c r="I88" s="85" t="s">
        <v>50</v>
      </c>
      <c r="J88" s="85">
        <v>-6.77</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1.3943557736000001</v>
      </c>
      <c r="F90" s="84" t="str">
        <f t="shared" si="41"/>
        <v>N/A</v>
      </c>
      <c r="G90" s="90">
        <v>1.3871006582000001</v>
      </c>
      <c r="H90" s="84" t="str">
        <f t="shared" si="42"/>
        <v>N/A</v>
      </c>
      <c r="I90" s="85" t="s">
        <v>50</v>
      </c>
      <c r="J90" s="85">
        <v>-0.52</v>
      </c>
      <c r="K90" s="126" t="s">
        <v>50</v>
      </c>
      <c r="L90" s="87" t="str">
        <f t="shared" si="43"/>
        <v>N/A</v>
      </c>
    </row>
    <row r="91" spans="1:12">
      <c r="A91" s="133" t="s">
        <v>892</v>
      </c>
      <c r="B91" s="82" t="s">
        <v>50</v>
      </c>
      <c r="C91" s="90" t="s">
        <v>50</v>
      </c>
      <c r="D91" s="84" t="str">
        <f t="shared" si="40"/>
        <v>N/A</v>
      </c>
      <c r="E91" s="90">
        <v>1.3690940102</v>
      </c>
      <c r="F91" s="84" t="str">
        <f t="shared" si="41"/>
        <v>N/A</v>
      </c>
      <c r="G91" s="90">
        <v>1.3810365419999999</v>
      </c>
      <c r="H91" s="84" t="str">
        <f t="shared" si="42"/>
        <v>N/A</v>
      </c>
      <c r="I91" s="85" t="s">
        <v>50</v>
      </c>
      <c r="J91" s="85">
        <v>0.87229999999999996</v>
      </c>
      <c r="K91" s="126" t="s">
        <v>50</v>
      </c>
      <c r="L91" s="87" t="str">
        <f t="shared" si="43"/>
        <v>N/A</v>
      </c>
    </row>
    <row r="92" spans="1:12" ht="12.75" customHeight="1">
      <c r="A92" s="133" t="s">
        <v>893</v>
      </c>
      <c r="B92" s="82" t="s">
        <v>50</v>
      </c>
      <c r="C92" s="90" t="s">
        <v>50</v>
      </c>
      <c r="D92" s="84" t="str">
        <f t="shared" si="40"/>
        <v>N/A</v>
      </c>
      <c r="E92" s="90">
        <v>1.4936251471999999</v>
      </c>
      <c r="F92" s="84" t="str">
        <f t="shared" si="41"/>
        <v>N/A</v>
      </c>
      <c r="G92" s="90">
        <v>1.4878177179000001</v>
      </c>
      <c r="H92" s="84" t="str">
        <f t="shared" si="42"/>
        <v>N/A</v>
      </c>
      <c r="I92" s="85" t="s">
        <v>50</v>
      </c>
      <c r="J92" s="85">
        <v>-0.38900000000000001</v>
      </c>
      <c r="K92" s="126" t="s">
        <v>50</v>
      </c>
      <c r="L92" s="87" t="str">
        <f t="shared" si="43"/>
        <v>N/A</v>
      </c>
    </row>
    <row r="93" spans="1:12">
      <c r="A93" s="100" t="s">
        <v>1074</v>
      </c>
      <c r="B93" s="116" t="s">
        <v>50</v>
      </c>
      <c r="C93" s="105" t="s">
        <v>50</v>
      </c>
      <c r="D93" s="134" t="str">
        <f>IF($B93="N/A","N/A",IF(C93&gt;10,"No",IF(C93&lt;-10,"No","Yes")))</f>
        <v>N/A</v>
      </c>
      <c r="E93" s="105">
        <v>3242</v>
      </c>
      <c r="F93" s="134" t="str">
        <f>IF($B93="N/A","N/A",IF(E93&gt;10,"No",IF(E93&lt;-10,"No","Yes")))</f>
        <v>N/A</v>
      </c>
      <c r="G93" s="105">
        <v>3167</v>
      </c>
      <c r="H93" s="134" t="str">
        <f>IF($B93="N/A","N/A",IF(G93&gt;10,"No",IF(G93&lt;-10,"No","Yes")))</f>
        <v>N/A</v>
      </c>
      <c r="I93" s="85" t="s">
        <v>50</v>
      </c>
      <c r="J93" s="85">
        <v>-2.31</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70</v>
      </c>
      <c r="F95" s="84" t="str">
        <f t="shared" ref="F95" si="46">IF($B95="N/A","N/A",IF(E95&gt;0,"No",IF(E95&lt;0,"No","Yes")))</f>
        <v>No</v>
      </c>
      <c r="G95" s="93">
        <v>74</v>
      </c>
      <c r="H95" s="84" t="str">
        <f t="shared" ref="H95" si="47">IF($B95="N/A","N/A",IF(G95&gt;0,"No",IF(G95&lt;0,"No","Yes")))</f>
        <v>No</v>
      </c>
      <c r="I95" s="85" t="s">
        <v>50</v>
      </c>
      <c r="J95" s="85">
        <v>5.7140000000000004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71.621621622000006</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153514</v>
      </c>
      <c r="D98" s="134" t="str">
        <f>IF($B98="N/A","N/A",IF(C98&gt;10,"No",IF(C98&lt;-10,"No","Yes")))</f>
        <v>N/A</v>
      </c>
      <c r="E98" s="105">
        <v>157759</v>
      </c>
      <c r="F98" s="134" t="str">
        <f>IF($B98="N/A","N/A",IF(E98&gt;10,"No",IF(E98&lt;-10,"No","Yes")))</f>
        <v>N/A</v>
      </c>
      <c r="G98" s="105">
        <v>163894</v>
      </c>
      <c r="H98" s="134" t="str">
        <f>IF($B98="N/A","N/A",IF(G98&gt;10,"No",IF(G98&lt;-10,"No","Yes")))</f>
        <v>N/A</v>
      </c>
      <c r="I98" s="108">
        <v>2.7650000000000001</v>
      </c>
      <c r="J98" s="108">
        <v>3.8889999999999998</v>
      </c>
      <c r="K98" s="116" t="s">
        <v>111</v>
      </c>
      <c r="L98" s="109" t="str">
        <f t="shared" ref="L98:L130" si="48">IF(J98="Div by 0", "N/A", IF(K98="N/A","N/A", IF(J98&gt;VALUE(MID(K98,1,2)), "No", IF(J98&lt;-1*VALUE(MID(K98,1,2)), "No", "Yes"))))</f>
        <v>Yes</v>
      </c>
    </row>
    <row r="99" spans="1:12">
      <c r="A99" s="137" t="s">
        <v>331</v>
      </c>
      <c r="B99" s="110" t="s">
        <v>50</v>
      </c>
      <c r="C99" s="93">
        <v>133684.34</v>
      </c>
      <c r="D99" s="91" t="str">
        <f>IF($B99="N/A","N/A",IF(C99&gt;10,"No",IF(C99&lt;-10,"No","Yes")))</f>
        <v>N/A</v>
      </c>
      <c r="E99" s="93">
        <v>137273.17000000001</v>
      </c>
      <c r="F99" s="91" t="str">
        <f>IF($B99="N/A","N/A",IF(E99&gt;10,"No",IF(E99&lt;-10,"No","Yes")))</f>
        <v>N/A</v>
      </c>
      <c r="G99" s="93">
        <v>142698.20000000001</v>
      </c>
      <c r="H99" s="91" t="str">
        <f>IF($B99="N/A","N/A",IF(G99&gt;10,"No",IF(G99&lt;-10,"No","Yes")))</f>
        <v>N/A</v>
      </c>
      <c r="I99" s="85">
        <v>2.6850000000000001</v>
      </c>
      <c r="J99" s="85">
        <v>3.952</v>
      </c>
      <c r="K99" s="110" t="s">
        <v>112</v>
      </c>
      <c r="L99" s="87" t="str">
        <f t="shared" si="48"/>
        <v>Yes</v>
      </c>
    </row>
    <row r="100" spans="1:12">
      <c r="A100" s="81" t="s">
        <v>332</v>
      </c>
      <c r="B100" s="82" t="s">
        <v>119</v>
      </c>
      <c r="C100" s="90">
        <v>96.579072984000007</v>
      </c>
      <c r="D100" s="84" t="str">
        <f>IF($B100="N/A","N/A",IF(C100&gt;=90,"Yes","No"))</f>
        <v>Yes</v>
      </c>
      <c r="E100" s="90">
        <v>96.531011024999998</v>
      </c>
      <c r="F100" s="84" t="str">
        <f>IF($B100="N/A","N/A",IF(E100&gt;=90,"Yes","No"))</f>
        <v>Yes</v>
      </c>
      <c r="G100" s="90">
        <v>96.414593968999995</v>
      </c>
      <c r="H100" s="84" t="str">
        <f>IF($B100="N/A","N/A",IF(G100&gt;=90,"Yes","No"))</f>
        <v>Yes</v>
      </c>
      <c r="I100" s="85">
        <v>-0.05</v>
      </c>
      <c r="J100" s="85">
        <v>-0.121</v>
      </c>
      <c r="K100" s="86" t="s">
        <v>111</v>
      </c>
      <c r="L100" s="87" t="str">
        <f t="shared" si="48"/>
        <v>Yes</v>
      </c>
    </row>
    <row r="101" spans="1:12" ht="12.75" customHeight="1">
      <c r="A101" s="81" t="s">
        <v>765</v>
      </c>
      <c r="B101" s="82" t="s">
        <v>119</v>
      </c>
      <c r="C101" s="90">
        <v>96.687633091999999</v>
      </c>
      <c r="D101" s="84" t="str">
        <f>IF($B101="N/A","N/A",IF(C101&gt;=90,"Yes","No"))</f>
        <v>Yes</v>
      </c>
      <c r="E101" s="90">
        <v>96.640349811999997</v>
      </c>
      <c r="F101" s="84" t="str">
        <f>IF($B101="N/A","N/A",IF(E101&gt;=90,"Yes","No"))</f>
        <v>Yes</v>
      </c>
      <c r="G101" s="90">
        <v>96.518204311999995</v>
      </c>
      <c r="H101" s="84" t="str">
        <f>IF($B101="N/A","N/A",IF(G101&gt;=90,"Yes","No"))</f>
        <v>Yes</v>
      </c>
      <c r="I101" s="85">
        <v>-4.9000000000000002E-2</v>
      </c>
      <c r="J101" s="85">
        <v>-0.126</v>
      </c>
      <c r="K101" s="86" t="s">
        <v>111</v>
      </c>
      <c r="L101" s="87" t="str">
        <f t="shared" si="48"/>
        <v>Yes</v>
      </c>
    </row>
    <row r="102" spans="1:12" ht="12.75" customHeight="1">
      <c r="A102" s="97" t="s">
        <v>865</v>
      </c>
      <c r="B102" s="110" t="s">
        <v>114</v>
      </c>
      <c r="C102" s="99">
        <v>48.452521974</v>
      </c>
      <c r="D102" s="84" t="str">
        <f>IF($B102="N/A","N/A",IF(C102&gt;55,"No",IF(C102&lt;30,"No","Yes")))</f>
        <v>Yes</v>
      </c>
      <c r="E102" s="99">
        <v>49.292978300999998</v>
      </c>
      <c r="F102" s="84" t="str">
        <f>IF($B102="N/A","N/A",IF(E102&gt;55,"No",IF(E102&lt;30,"No","Yes")))</f>
        <v>Yes</v>
      </c>
      <c r="G102" s="99">
        <v>50.524394082000001</v>
      </c>
      <c r="H102" s="84" t="str">
        <f>IF($B102="N/A","N/A",IF(G102&gt;55,"No",IF(G102&lt;30,"No","Yes")))</f>
        <v>Yes</v>
      </c>
      <c r="I102" s="85">
        <v>1.7350000000000001</v>
      </c>
      <c r="J102" s="85">
        <v>2.4980000000000002</v>
      </c>
      <c r="K102" s="110" t="s">
        <v>111</v>
      </c>
      <c r="L102" s="87" t="str">
        <f t="shared" si="48"/>
        <v>Yes</v>
      </c>
    </row>
    <row r="103" spans="1:12">
      <c r="A103" s="138" t="s">
        <v>1087</v>
      </c>
      <c r="B103" s="110" t="s">
        <v>0</v>
      </c>
      <c r="C103" s="99">
        <v>3.8309209583000001</v>
      </c>
      <c r="D103" s="84" t="str">
        <f>IF($B103="N/A","N/A",IF(C103&gt;=5,"No",IF(C103&lt;0,"No","Yes")))</f>
        <v>Yes</v>
      </c>
      <c r="E103" s="99">
        <v>3.9046900652000001</v>
      </c>
      <c r="F103" s="84" t="str">
        <f>IF($B103="N/A","N/A",IF(E103&gt;=5,"No",IF(E103&lt;0,"No","Yes")))</f>
        <v>Yes</v>
      </c>
      <c r="G103" s="99">
        <v>4.7823593298000002</v>
      </c>
      <c r="H103" s="84" t="str">
        <f>IF($B103="N/A","N/A",IF(G103&gt;=5,"No",IF(G103&lt;0,"No","Yes")))</f>
        <v>Yes</v>
      </c>
      <c r="I103" s="85">
        <v>1.9259999999999999</v>
      </c>
      <c r="J103" s="85">
        <v>22.48</v>
      </c>
      <c r="K103" s="110" t="s">
        <v>50</v>
      </c>
      <c r="L103" s="87" t="str">
        <f t="shared" si="48"/>
        <v>N/A</v>
      </c>
    </row>
    <row r="104" spans="1:12">
      <c r="A104" s="138" t="s">
        <v>716</v>
      </c>
      <c r="B104" s="110" t="s">
        <v>50</v>
      </c>
      <c r="C104" s="99">
        <v>17.723464961000001</v>
      </c>
      <c r="D104" s="110" t="s">
        <v>50</v>
      </c>
      <c r="E104" s="99">
        <v>18.926337008000001</v>
      </c>
      <c r="F104" s="110" t="s">
        <v>50</v>
      </c>
      <c r="G104" s="99">
        <v>19.028762492999999</v>
      </c>
      <c r="H104" s="110" t="s">
        <v>50</v>
      </c>
      <c r="I104" s="85">
        <v>6.7869999999999999</v>
      </c>
      <c r="J104" s="85">
        <v>0.54120000000000001</v>
      </c>
      <c r="K104" s="127" t="s">
        <v>50</v>
      </c>
      <c r="L104" s="87" t="str">
        <f t="shared" si="48"/>
        <v>N/A</v>
      </c>
    </row>
    <row r="105" spans="1:12">
      <c r="A105" s="138" t="s">
        <v>717</v>
      </c>
      <c r="B105" s="110" t="s">
        <v>50</v>
      </c>
      <c r="C105" s="99">
        <v>37.407011738000001</v>
      </c>
      <c r="D105" s="110" t="s">
        <v>50</v>
      </c>
      <c r="E105" s="99">
        <v>35.746296565999998</v>
      </c>
      <c r="F105" s="110" t="s">
        <v>50</v>
      </c>
      <c r="G105" s="99">
        <v>34.198323307000003</v>
      </c>
      <c r="H105" s="110" t="s">
        <v>50</v>
      </c>
      <c r="I105" s="85">
        <v>-4.4400000000000004</v>
      </c>
      <c r="J105" s="85">
        <v>-4.33</v>
      </c>
      <c r="K105" s="127" t="s">
        <v>50</v>
      </c>
      <c r="L105" s="87" t="str">
        <f t="shared" si="48"/>
        <v>N/A</v>
      </c>
    </row>
    <row r="106" spans="1:12">
      <c r="A106" s="138" t="s">
        <v>718</v>
      </c>
      <c r="B106" s="110" t="s">
        <v>50</v>
      </c>
      <c r="C106" s="99">
        <v>10.488294227000001</v>
      </c>
      <c r="D106" s="110" t="s">
        <v>50</v>
      </c>
      <c r="E106" s="99">
        <v>10.627602863</v>
      </c>
      <c r="F106" s="110" t="s">
        <v>50</v>
      </c>
      <c r="G106" s="99">
        <v>10.621499262</v>
      </c>
      <c r="H106" s="110" t="s">
        <v>50</v>
      </c>
      <c r="I106" s="85">
        <v>1.3280000000000001</v>
      </c>
      <c r="J106" s="85">
        <v>-5.7000000000000002E-2</v>
      </c>
      <c r="K106" s="127" t="s">
        <v>50</v>
      </c>
      <c r="L106" s="87" t="str">
        <f t="shared" si="48"/>
        <v>N/A</v>
      </c>
    </row>
    <row r="107" spans="1:12">
      <c r="A107" s="138" t="s">
        <v>719</v>
      </c>
      <c r="B107" s="110" t="s">
        <v>50</v>
      </c>
      <c r="C107" s="99">
        <v>7.3595893533999996</v>
      </c>
      <c r="D107" s="110" t="s">
        <v>50</v>
      </c>
      <c r="E107" s="99">
        <v>7.0328792652000001</v>
      </c>
      <c r="F107" s="110" t="s">
        <v>50</v>
      </c>
      <c r="G107" s="99">
        <v>6.9898837052999996</v>
      </c>
      <c r="H107" s="110" t="s">
        <v>50</v>
      </c>
      <c r="I107" s="85">
        <v>-4.4400000000000004</v>
      </c>
      <c r="J107" s="85">
        <v>-0.61099999999999999</v>
      </c>
      <c r="K107" s="127" t="s">
        <v>50</v>
      </c>
      <c r="L107" s="87" t="str">
        <f t="shared" si="48"/>
        <v>N/A</v>
      </c>
    </row>
    <row r="108" spans="1:12">
      <c r="A108" s="138" t="s">
        <v>720</v>
      </c>
      <c r="B108" s="110" t="s">
        <v>50</v>
      </c>
      <c r="C108" s="99">
        <v>6.5140640000000002E-4</v>
      </c>
      <c r="D108" s="110" t="s">
        <v>50</v>
      </c>
      <c r="E108" s="99">
        <v>0</v>
      </c>
      <c r="F108" s="110" t="s">
        <v>50</v>
      </c>
      <c r="G108" s="99">
        <v>0</v>
      </c>
      <c r="H108" s="110" t="s">
        <v>50</v>
      </c>
      <c r="I108" s="85">
        <v>-100</v>
      </c>
      <c r="J108" s="85" t="s">
        <v>1090</v>
      </c>
      <c r="K108" s="127" t="s">
        <v>50</v>
      </c>
      <c r="L108" s="87" t="str">
        <f t="shared" si="48"/>
        <v>N/A</v>
      </c>
    </row>
    <row r="109" spans="1:12">
      <c r="A109" s="138" t="s">
        <v>721</v>
      </c>
      <c r="B109" s="110" t="s">
        <v>50</v>
      </c>
      <c r="C109" s="99">
        <v>4.5285771981999998</v>
      </c>
      <c r="D109" s="110" t="s">
        <v>50</v>
      </c>
      <c r="E109" s="99">
        <v>4.5487103746999997</v>
      </c>
      <c r="F109" s="110" t="s">
        <v>50</v>
      </c>
      <c r="G109" s="99">
        <v>4.1233968296999999</v>
      </c>
      <c r="H109" s="110" t="s">
        <v>50</v>
      </c>
      <c r="I109" s="85">
        <v>0.4446</v>
      </c>
      <c r="J109" s="85">
        <v>-9.35</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18.661490156999999</v>
      </c>
      <c r="D111" s="110" t="s">
        <v>50</v>
      </c>
      <c r="E111" s="99">
        <v>19.213483858</v>
      </c>
      <c r="F111" s="110" t="s">
        <v>50</v>
      </c>
      <c r="G111" s="99">
        <v>20.255775073999999</v>
      </c>
      <c r="H111" s="110" t="s">
        <v>50</v>
      </c>
      <c r="I111" s="85">
        <v>2.9580000000000002</v>
      </c>
      <c r="J111" s="85">
        <v>5.4249999999999998</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65.897349754999993</v>
      </c>
      <c r="F114" s="110" t="s">
        <v>50</v>
      </c>
      <c r="G114" s="99">
        <v>66.226341415999997</v>
      </c>
      <c r="H114" s="110" t="s">
        <v>50</v>
      </c>
      <c r="I114" s="85" t="s">
        <v>50</v>
      </c>
      <c r="J114" s="85">
        <v>0.49919999999999998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34.102650245</v>
      </c>
      <c r="F115" s="110" t="s">
        <v>50</v>
      </c>
      <c r="G115" s="99">
        <v>33.773658584000003</v>
      </c>
      <c r="H115" s="110" t="s">
        <v>50</v>
      </c>
      <c r="I115" s="85" t="s">
        <v>50</v>
      </c>
      <c r="J115" s="85">
        <v>-0.96499999999999997</v>
      </c>
      <c r="K115" s="127" t="s">
        <v>50</v>
      </c>
      <c r="L115" s="87" t="str">
        <f t="shared" si="49"/>
        <v>N/A</v>
      </c>
    </row>
    <row r="116" spans="1:12" ht="12.75" customHeight="1">
      <c r="A116" s="97" t="s">
        <v>333</v>
      </c>
      <c r="B116" s="110" t="s">
        <v>50</v>
      </c>
      <c r="C116" s="93">
        <v>950</v>
      </c>
      <c r="D116" s="91" t="str">
        <f>IF($B116="N/A","N/A",IF(C116&gt;10,"No",IF(C116&lt;-10,"No","Yes")))</f>
        <v>N/A</v>
      </c>
      <c r="E116" s="93">
        <v>802</v>
      </c>
      <c r="F116" s="91" t="str">
        <f>IF($B116="N/A","N/A",IF(E116&gt;10,"No",IF(E116&lt;-10,"No","Yes")))</f>
        <v>N/A</v>
      </c>
      <c r="G116" s="93">
        <v>855</v>
      </c>
      <c r="H116" s="91" t="str">
        <f>IF($B116="N/A","N/A",IF(G116&gt;10,"No",IF(G116&lt;-10,"No","Yes")))</f>
        <v>N/A</v>
      </c>
      <c r="I116" s="85">
        <v>-15.6</v>
      </c>
      <c r="J116" s="85">
        <v>6.6079999999999997</v>
      </c>
      <c r="K116" s="110" t="s">
        <v>111</v>
      </c>
      <c r="L116" s="87" t="str">
        <f t="shared" si="48"/>
        <v>Yes</v>
      </c>
    </row>
    <row r="117" spans="1:12">
      <c r="A117" s="138" t="s">
        <v>652</v>
      </c>
      <c r="B117" s="110" t="s">
        <v>50</v>
      </c>
      <c r="C117" s="99">
        <v>1.6842105263</v>
      </c>
      <c r="D117" s="84" t="str">
        <f>IF($B117="N/A","N/A",IF(C117&gt;10,"No",IF(C117&lt;-10,"No","Yes")))</f>
        <v>N/A</v>
      </c>
      <c r="E117" s="99">
        <v>2.3690773066999999</v>
      </c>
      <c r="F117" s="84" t="str">
        <f>IF($B117="N/A","N/A",IF(E117&gt;10,"No",IF(E117&lt;-10,"No","Yes")))</f>
        <v>N/A</v>
      </c>
      <c r="G117" s="99">
        <v>2.4561403509000002</v>
      </c>
      <c r="H117" s="84" t="str">
        <f>IF($B117="N/A","N/A",IF(G117&gt;10,"No",IF(G117&lt;-10,"No","Yes")))</f>
        <v>N/A</v>
      </c>
      <c r="I117" s="85">
        <v>40.659999999999997</v>
      </c>
      <c r="J117" s="85">
        <v>3.6749999999999998</v>
      </c>
      <c r="K117" s="110" t="s">
        <v>111</v>
      </c>
      <c r="L117" s="87" t="str">
        <f t="shared" si="48"/>
        <v>Yes</v>
      </c>
    </row>
    <row r="118" spans="1:12">
      <c r="A118" s="138" t="s">
        <v>653</v>
      </c>
      <c r="B118" s="110" t="s">
        <v>50</v>
      </c>
      <c r="C118" s="99">
        <v>2.9473684211000002</v>
      </c>
      <c r="D118" s="84" t="str">
        <f>IF($B118="N/A","N/A",IF(C118&gt;10,"No",IF(C118&lt;-10,"No","Yes")))</f>
        <v>N/A</v>
      </c>
      <c r="E118" s="99">
        <v>3.9900249376999999</v>
      </c>
      <c r="F118" s="84" t="str">
        <f>IF($B118="N/A","N/A",IF(E118&gt;10,"No",IF(E118&lt;-10,"No","Yes")))</f>
        <v>N/A</v>
      </c>
      <c r="G118" s="99">
        <v>7.3684210525999996</v>
      </c>
      <c r="H118" s="84" t="str">
        <f>IF($B118="N/A","N/A",IF(G118&gt;10,"No",IF(G118&lt;-10,"No","Yes")))</f>
        <v>N/A</v>
      </c>
      <c r="I118" s="85">
        <v>35.380000000000003</v>
      </c>
      <c r="J118" s="85">
        <v>84.67</v>
      </c>
      <c r="K118" s="110" t="s">
        <v>111</v>
      </c>
      <c r="L118" s="87" t="str">
        <f t="shared" si="48"/>
        <v>No</v>
      </c>
    </row>
    <row r="119" spans="1:12">
      <c r="A119" s="137" t="s">
        <v>35</v>
      </c>
      <c r="B119" s="110" t="s">
        <v>50</v>
      </c>
      <c r="C119" s="99">
        <v>0.37586148489999999</v>
      </c>
      <c r="D119" s="91" t="str">
        <f>IF($B119="N/A","N/A",IF(C119&gt;10,"No",IF(C119&lt;-10,"No","Yes")))</f>
        <v>N/A</v>
      </c>
      <c r="E119" s="99">
        <v>0.41138698899999998</v>
      </c>
      <c r="F119" s="91" t="str">
        <f>IF($B119="N/A","N/A",IF(E119&gt;10,"No",IF(E119&lt;-10,"No","Yes")))</f>
        <v>N/A</v>
      </c>
      <c r="G119" s="99">
        <v>0.44174893529999998</v>
      </c>
      <c r="H119" s="91" t="str">
        <f>IF($B119="N/A","N/A",IF(G119&gt;10,"No",IF(G119&lt;-10,"No","Yes")))</f>
        <v>N/A</v>
      </c>
      <c r="I119" s="85">
        <v>9.452</v>
      </c>
      <c r="J119" s="85">
        <v>7.38</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62.789363856999998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37.210636143000002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8.5093216254000001</v>
      </c>
      <c r="D122" s="84" t="str">
        <f>IF($B122="N/A","N/A",IF(C122&gt;10,"No",IF(C122&lt;6,"No","Yes")))</f>
        <v>Yes</v>
      </c>
      <c r="E122" s="99">
        <v>8.0325052770000003</v>
      </c>
      <c r="F122" s="84" t="str">
        <f>IF($B122="N/A","N/A",IF(E122&gt;10,"No",IF(E122&lt;6,"No","Yes")))</f>
        <v>Yes</v>
      </c>
      <c r="G122" s="99">
        <v>8.2107947820000007</v>
      </c>
      <c r="H122" s="84" t="str">
        <f>IF($B122="N/A","N/A",IF(G122&gt;10,"No",IF(G122&lt;6,"No","Yes")))</f>
        <v>Yes</v>
      </c>
      <c r="I122" s="85">
        <v>-5.6</v>
      </c>
      <c r="J122" s="85">
        <v>2.2200000000000002</v>
      </c>
      <c r="K122" s="110" t="s">
        <v>112</v>
      </c>
      <c r="L122" s="87" t="str">
        <f t="shared" si="48"/>
        <v>Yes</v>
      </c>
    </row>
    <row r="123" spans="1:12">
      <c r="A123" s="100" t="s">
        <v>895</v>
      </c>
      <c r="B123" s="110" t="s">
        <v>88</v>
      </c>
      <c r="C123" s="99" t="s">
        <v>50</v>
      </c>
      <c r="D123" s="84" t="str">
        <f>IF(OR($B123="N/A",$C123="N/A"),"N/A",IF(C123&gt;10,"No",IF(C123&lt;6,"No","Yes")))</f>
        <v>N/A</v>
      </c>
      <c r="E123" s="99">
        <v>7.5735774187000002</v>
      </c>
      <c r="F123" s="84" t="str">
        <f t="shared" ref="F123:F125" si="53">IF($B123="N/A","N/A",IF(E123&gt;10,"No",IF(E123&lt;6,"No","Yes")))</f>
        <v>Yes</v>
      </c>
      <c r="G123" s="99">
        <v>7.7141323049999997</v>
      </c>
      <c r="H123" s="84" t="str">
        <f t="shared" ref="H123:H125" si="54">IF($B123="N/A","N/A",IF(G123&gt;10,"No",IF(G123&lt;6,"No","Yes")))</f>
        <v>Yes</v>
      </c>
      <c r="I123" s="85" t="s">
        <v>50</v>
      </c>
      <c r="J123" s="85">
        <v>1.8560000000000001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7.6204844098000004</v>
      </c>
      <c r="F124" s="84" t="str">
        <f t="shared" si="53"/>
        <v>Yes</v>
      </c>
      <c r="G124" s="99">
        <v>7.7751473513000002</v>
      </c>
      <c r="H124" s="84" t="str">
        <f t="shared" si="54"/>
        <v>Yes</v>
      </c>
      <c r="I124" s="85" t="s">
        <v>50</v>
      </c>
      <c r="J124" s="85">
        <v>2.0299999999999998</v>
      </c>
      <c r="K124" s="110" t="s">
        <v>112</v>
      </c>
      <c r="L124" s="87" t="str">
        <f t="shared" si="55"/>
        <v>Yes</v>
      </c>
    </row>
    <row r="125" spans="1:12" ht="12.75" customHeight="1">
      <c r="A125" s="100" t="s">
        <v>897</v>
      </c>
      <c r="B125" s="110" t="s">
        <v>88</v>
      </c>
      <c r="C125" s="99" t="s">
        <v>50</v>
      </c>
      <c r="D125" s="84" t="str">
        <f t="shared" si="56"/>
        <v>N/A</v>
      </c>
      <c r="E125" s="99">
        <v>8.0489861116999997</v>
      </c>
      <c r="F125" s="84" t="str">
        <f t="shared" si="53"/>
        <v>Yes</v>
      </c>
      <c r="G125" s="99">
        <v>8.2229977912999992</v>
      </c>
      <c r="H125" s="84" t="str">
        <f t="shared" si="54"/>
        <v>Yes</v>
      </c>
      <c r="I125" s="85" t="s">
        <v>50</v>
      </c>
      <c r="J125" s="85">
        <v>2.1619999999999999</v>
      </c>
      <c r="K125" s="110" t="s">
        <v>112</v>
      </c>
      <c r="L125" s="87" t="str">
        <f t="shared" si="55"/>
        <v>Yes</v>
      </c>
    </row>
    <row r="126" spans="1:12">
      <c r="A126" s="100" t="s">
        <v>919</v>
      </c>
      <c r="B126" s="94" t="s">
        <v>50</v>
      </c>
      <c r="C126" s="140" t="s">
        <v>50</v>
      </c>
      <c r="D126" s="141" t="str">
        <f>IF($B126="N/A","N/A",IF(C126&gt;10,"No",IF(C126&lt;-10,"No","Yes")))</f>
        <v>N/A</v>
      </c>
      <c r="E126" s="140">
        <v>1633</v>
      </c>
      <c r="F126" s="141" t="str">
        <f>IF($B126="N/A","N/A",IF(E126&gt;10,"No",IF(E126&lt;-10,"No","Yes")))</f>
        <v>N/A</v>
      </c>
      <c r="G126" s="140">
        <v>1710</v>
      </c>
      <c r="H126" s="141" t="str">
        <f>IF($B126="N/A","N/A",IF(G126&gt;10,"No",IF(G126&lt;-10,"No","Yes")))</f>
        <v>N/A</v>
      </c>
      <c r="I126" s="85" t="s">
        <v>50</v>
      </c>
      <c r="J126" s="85">
        <v>4.7149999999999999</v>
      </c>
      <c r="K126" s="86" t="s">
        <v>111</v>
      </c>
      <c r="L126" s="87" t="str">
        <f t="shared" si="55"/>
        <v>Yes</v>
      </c>
    </row>
    <row r="127" spans="1:12">
      <c r="A127" s="100" t="s">
        <v>920</v>
      </c>
      <c r="B127" s="94" t="s">
        <v>50</v>
      </c>
      <c r="C127" s="140" t="s">
        <v>50</v>
      </c>
      <c r="D127" s="141" t="str">
        <f>IF($B127="N/A","N/A",IF(C127&gt;10,"No",IF(C127&lt;-10,"No","Yes")))</f>
        <v>N/A</v>
      </c>
      <c r="E127" s="140">
        <v>955</v>
      </c>
      <c r="F127" s="141" t="str">
        <f>IF($B127="N/A","N/A",IF(E127&gt;10,"No",IF(E127&lt;-10,"No","Yes")))</f>
        <v>N/A</v>
      </c>
      <c r="G127" s="140">
        <v>949</v>
      </c>
      <c r="H127" s="141" t="str">
        <f>IF($B127="N/A","N/A",IF(G127&gt;10,"No",IF(G127&lt;-10,"No","Yes")))</f>
        <v>N/A</v>
      </c>
      <c r="I127" s="85" t="s">
        <v>50</v>
      </c>
      <c r="J127" s="85">
        <v>-0.628</v>
      </c>
      <c r="K127" s="86" t="s">
        <v>111</v>
      </c>
      <c r="L127" s="87" t="str">
        <f t="shared" si="55"/>
        <v>Yes</v>
      </c>
    </row>
    <row r="128" spans="1:12">
      <c r="A128" s="97" t="s">
        <v>24</v>
      </c>
      <c r="B128" s="110" t="s">
        <v>50</v>
      </c>
      <c r="C128" s="99">
        <v>91.576012610999996</v>
      </c>
      <c r="D128" s="91" t="str">
        <f>IF($B128="N/A","N/A",IF(C128&gt;10,"No",IF(C128&lt;-10,"No","Yes")))</f>
        <v>N/A</v>
      </c>
      <c r="E128" s="99">
        <v>91.540894656000006</v>
      </c>
      <c r="F128" s="91" t="str">
        <f>IF($B128="N/A","N/A",IF(E128&gt;10,"No",IF(E128&lt;-10,"No","Yes")))</f>
        <v>N/A</v>
      </c>
      <c r="G128" s="99">
        <v>90.250405749999999</v>
      </c>
      <c r="H128" s="91" t="str">
        <f>IF($B128="N/A","N/A",IF(G128&gt;10,"No",IF(G128&lt;-10,"No","Yes")))</f>
        <v>N/A</v>
      </c>
      <c r="I128" s="85">
        <v>-3.7999999999999999E-2</v>
      </c>
      <c r="J128" s="85">
        <v>-1.41</v>
      </c>
      <c r="K128" s="110" t="s">
        <v>112</v>
      </c>
      <c r="L128" s="87" t="str">
        <f t="shared" si="48"/>
        <v>Yes</v>
      </c>
    </row>
    <row r="129" spans="1:12">
      <c r="A129" s="97" t="s">
        <v>334</v>
      </c>
      <c r="B129" s="110" t="s">
        <v>50</v>
      </c>
      <c r="C129" s="99">
        <v>91.367315872999995</v>
      </c>
      <c r="D129" s="91" t="str">
        <f>IF($B129="N/A","N/A",IF(C129&gt;10,"No",IF(C129&lt;-10,"No","Yes")))</f>
        <v>N/A</v>
      </c>
      <c r="E129" s="99">
        <v>91.408035232000003</v>
      </c>
      <c r="F129" s="91" t="str">
        <f>IF($B129="N/A","N/A",IF(E129&gt;10,"No",IF(E129&lt;-10,"No","Yes")))</f>
        <v>N/A</v>
      </c>
      <c r="G129" s="99">
        <v>91.518101611999995</v>
      </c>
      <c r="H129" s="91" t="str">
        <f>IF($B129="N/A","N/A",IF(G129&gt;10,"No",IF(G129&lt;-10,"No","Yes")))</f>
        <v>N/A</v>
      </c>
      <c r="I129" s="85">
        <v>4.4600000000000001E-2</v>
      </c>
      <c r="J129" s="85">
        <v>0.12039999999999999</v>
      </c>
      <c r="K129" s="110" t="s">
        <v>112</v>
      </c>
      <c r="L129" s="87" t="str">
        <f t="shared" si="48"/>
        <v>Yes</v>
      </c>
    </row>
    <row r="130" spans="1:12">
      <c r="A130" s="137" t="s">
        <v>335</v>
      </c>
      <c r="B130" s="94" t="s">
        <v>50</v>
      </c>
      <c r="C130" s="140">
        <v>143815</v>
      </c>
      <c r="D130" s="141" t="str">
        <f>IF($B130="N/A","N/A",IF(C130&gt;10,"No",IF(C130&lt;-10,"No","Yes")))</f>
        <v>N/A</v>
      </c>
      <c r="E130" s="140">
        <v>148188</v>
      </c>
      <c r="F130" s="141" t="str">
        <f>IF($B130="N/A","N/A",IF(E130&gt;10,"No",IF(E130&lt;-10,"No","Yes")))</f>
        <v>N/A</v>
      </c>
      <c r="G130" s="140">
        <v>153616</v>
      </c>
      <c r="H130" s="141" t="str">
        <f>IF($B130="N/A","N/A",IF(G130&gt;10,"No",IF(G130&lt;-10,"No","Yes")))</f>
        <v>N/A</v>
      </c>
      <c r="I130" s="104">
        <v>3.0409999999999999</v>
      </c>
      <c r="J130" s="104">
        <v>3.6629999999999998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2.2668010985999998</v>
      </c>
      <c r="D132" s="134" t="str">
        <f>IF($B132="N/A","N/A",IF(C132&gt;10,"No",IF(C132&lt;-10,"No","Yes")))</f>
        <v>N/A</v>
      </c>
      <c r="E132" s="142">
        <v>2.1749399411999999</v>
      </c>
      <c r="F132" s="134" t="str">
        <f>IF($B132="N/A","N/A",IF(E132&gt;10,"No",IF(E132&lt;-10,"No","Yes")))</f>
        <v>N/A</v>
      </c>
      <c r="G132" s="142">
        <v>2.0590303093000002</v>
      </c>
      <c r="H132" s="134" t="str">
        <f>IF($B132="N/A","N/A",IF(G132&gt;10,"No",IF(G132&lt;-10,"No","Yes")))</f>
        <v>N/A</v>
      </c>
      <c r="I132" s="108">
        <v>-4.05</v>
      </c>
      <c r="J132" s="108">
        <v>-5.33</v>
      </c>
      <c r="K132" s="116" t="s">
        <v>112</v>
      </c>
      <c r="L132" s="109" t="str">
        <f>IF(J132="Div by 0", "N/A", IF(K132="N/A","N/A", IF(J132&gt;VALUE(MID(K132,1,2)), "No", IF(J132&lt;-1*VALUE(MID(K132,1,2)), "No", "Yes"))))</f>
        <v>Yes</v>
      </c>
    </row>
    <row r="133" spans="1:12">
      <c r="A133" s="97" t="s">
        <v>971</v>
      </c>
      <c r="B133" s="110" t="s">
        <v>50</v>
      </c>
      <c r="C133" s="99">
        <v>0.34002016480000002</v>
      </c>
      <c r="D133" s="91" t="str">
        <f>IF($B133="N/A","N/A",IF(C133&gt;10,"No",IF(C133&lt;-10,"No","Yes")))</f>
        <v>N/A</v>
      </c>
      <c r="E133" s="99">
        <v>0.36440197590000001</v>
      </c>
      <c r="F133" s="91" t="str">
        <f>IF($B133="N/A","N/A",IF(E133&gt;10,"No",IF(E133&lt;-10,"No","Yes")))</f>
        <v>N/A</v>
      </c>
      <c r="G133" s="99">
        <v>0.40360379130000001</v>
      </c>
      <c r="H133" s="91" t="str">
        <f>IF($B133="N/A","N/A",IF(G133&gt;10,"No",IF(G133&lt;-10,"No","Yes")))</f>
        <v>N/A</v>
      </c>
      <c r="I133" s="85">
        <v>7.1710000000000003</v>
      </c>
      <c r="J133" s="85">
        <v>10.76</v>
      </c>
      <c r="K133" s="110" t="s">
        <v>112</v>
      </c>
      <c r="L133" s="87" t="str">
        <f>IF(J133="Div by 0", "N/A", IF(K133="N/A","N/A", IF(J133&gt;VALUE(MID(K133,1,2)), "No", IF(J133&lt;-1*VALUE(MID(K133,1,2)), "No", "Yes"))))</f>
        <v>Yes</v>
      </c>
    </row>
    <row r="134" spans="1:12">
      <c r="A134" s="97" t="s">
        <v>29</v>
      </c>
      <c r="B134" s="94" t="s">
        <v>50</v>
      </c>
      <c r="C134" s="143">
        <v>97.393178737</v>
      </c>
      <c r="D134" s="141" t="str">
        <f>IF($B134="N/A","N/A",IF(C134&gt;10,"No",IF(C134&lt;-10,"No","Yes")))</f>
        <v>N/A</v>
      </c>
      <c r="E134" s="143">
        <v>97.460658082999998</v>
      </c>
      <c r="F134" s="141" t="str">
        <f>IF($B134="N/A","N/A",IF(E134&gt;10,"No",IF(E134&lt;-10,"No","Yes")))</f>
        <v>N/A</v>
      </c>
      <c r="G134" s="143">
        <v>97.537365898999994</v>
      </c>
      <c r="H134" s="141" t="str">
        <f>IF($B134="N/A","N/A",IF(G134&gt;10,"No",IF(G134&lt;-10,"No","Yes")))</f>
        <v>N/A</v>
      </c>
      <c r="I134" s="104">
        <v>6.93E-2</v>
      </c>
      <c r="J134" s="104">
        <v>7.8700000000000006E-2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40.469273160999997</v>
      </c>
      <c r="D136" s="134" t="str">
        <f>IF($B136="N/A","N/A",IF(C136&gt;10,"No",IF(C136&lt;-10,"No","Yes")))</f>
        <v>N/A</v>
      </c>
      <c r="E136" s="142">
        <v>39.59710698</v>
      </c>
      <c r="F136" s="134" t="str">
        <f>IF($B136="N/A","N/A",IF(E136&gt;10,"No",IF(E136&lt;-10,"No","Yes")))</f>
        <v>N/A</v>
      </c>
      <c r="G136" s="142">
        <v>38.947734511</v>
      </c>
      <c r="H136" s="134" t="str">
        <f>IF($B136="N/A","N/A",IF(G136&gt;10,"No",IF(G136&lt;-10,"No","Yes")))</f>
        <v>N/A</v>
      </c>
      <c r="I136" s="108">
        <v>-2.16</v>
      </c>
      <c r="J136" s="108">
        <v>-1.64</v>
      </c>
      <c r="K136" s="116" t="s">
        <v>112</v>
      </c>
      <c r="L136" s="109" t="str">
        <f>IF(J136="Div by 0", "N/A", IF(K136="N/A","N/A", IF(J136&gt;VALUE(MID(K136,1,2)), "No", IF(J136&lt;-1*VALUE(MID(K136,1,2)), "No", "Yes"))))</f>
        <v>Yes</v>
      </c>
    </row>
    <row r="137" spans="1:12">
      <c r="A137" s="137" t="s">
        <v>339</v>
      </c>
      <c r="B137" s="110" t="s">
        <v>50</v>
      </c>
      <c r="C137" s="99">
        <v>57.581067525000002</v>
      </c>
      <c r="D137" s="91" t="str">
        <f>IF($B137="N/A","N/A",IF(C137&gt;10,"No",IF(C137&lt;-10,"No","Yes")))</f>
        <v>N/A</v>
      </c>
      <c r="E137" s="99">
        <v>58.517105205</v>
      </c>
      <c r="F137" s="91" t="str">
        <f>IF($B137="N/A","N/A",IF(E137&gt;10,"No",IF(E137&lt;-10,"No","Yes")))</f>
        <v>N/A</v>
      </c>
      <c r="G137" s="99">
        <v>59.229135905</v>
      </c>
      <c r="H137" s="91" t="str">
        <f>IF($B137="N/A","N/A",IF(G137&gt;10,"No",IF(G137&lt;-10,"No","Yes")))</f>
        <v>N/A</v>
      </c>
      <c r="I137" s="85">
        <v>1.6259999999999999</v>
      </c>
      <c r="J137" s="85">
        <v>1.2170000000000001</v>
      </c>
      <c r="K137" s="110" t="s">
        <v>112</v>
      </c>
      <c r="L137" s="87" t="str">
        <f>IF(J137="Div by 0", "N/A", IF(K137="N/A","N/A", IF(J137&gt;VALUE(MID(K137,1,2)), "No", IF(J137&lt;-1*VALUE(MID(K137,1,2)), "No", "Yes"))))</f>
        <v>Yes</v>
      </c>
    </row>
    <row r="138" spans="1:12">
      <c r="A138" s="137" t="s">
        <v>340</v>
      </c>
      <c r="B138" s="110" t="s">
        <v>50</v>
      </c>
      <c r="C138" s="99">
        <v>0.57128340089999996</v>
      </c>
      <c r="D138" s="91" t="str">
        <f>IF($B138="N/A","N/A",IF(C138&gt;10,"No",IF(C138&lt;-10,"No","Yes")))</f>
        <v>N/A</v>
      </c>
      <c r="E138" s="99">
        <v>0.59584556190000004</v>
      </c>
      <c r="F138" s="91" t="str">
        <f>IF($B138="N/A","N/A",IF(E138&gt;10,"No",IF(E138&lt;-10,"No","Yes")))</f>
        <v>N/A</v>
      </c>
      <c r="G138" s="99">
        <v>0.59733730340000002</v>
      </c>
      <c r="H138" s="91" t="str">
        <f>IF($B138="N/A","N/A",IF(G138&gt;10,"No",IF(G138&lt;-10,"No","Yes")))</f>
        <v>N/A</v>
      </c>
      <c r="I138" s="85">
        <v>4.2990000000000004</v>
      </c>
      <c r="J138" s="85">
        <v>0.25040000000000001</v>
      </c>
      <c r="K138" s="110" t="s">
        <v>112</v>
      </c>
      <c r="L138" s="87" t="str">
        <f>IF(J138="Div by 0", "N/A", IF(K138="N/A","N/A", IF(J138&gt;VALUE(MID(K138,1,2)), "No", IF(J138&lt;-1*VALUE(MID(K138,1,2)), "No", "Yes"))))</f>
        <v>Yes</v>
      </c>
    </row>
    <row r="139" spans="1:12" ht="12.75" customHeight="1">
      <c r="A139" s="137" t="s">
        <v>341</v>
      </c>
      <c r="B139" s="94" t="s">
        <v>50</v>
      </c>
      <c r="C139" s="143">
        <v>1.3783759136</v>
      </c>
      <c r="D139" s="141" t="str">
        <f>IF($B139="N/A","N/A",IF(C139&gt;10,"No",IF(C139&lt;-10,"No","Yes")))</f>
        <v>N/A</v>
      </c>
      <c r="E139" s="143">
        <v>1.2899422537</v>
      </c>
      <c r="F139" s="141" t="str">
        <f>IF($B139="N/A","N/A",IF(E139&gt;10,"No",IF(E139&lt;-10,"No","Yes")))</f>
        <v>N/A</v>
      </c>
      <c r="G139" s="143">
        <v>1.2257922804000001</v>
      </c>
      <c r="H139" s="141" t="str">
        <f>IF($B139="N/A","N/A",IF(G139&gt;10,"No",IF(G139&lt;-10,"No","Yes")))</f>
        <v>N/A</v>
      </c>
      <c r="I139" s="104">
        <v>-6.42</v>
      </c>
      <c r="J139" s="104">
        <v>-4.97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99.964303737999998</v>
      </c>
      <c r="D141" s="107" t="str">
        <f>IF($B141="N/A","N/A",IF(C141&gt;=99,"Yes","No"))</f>
        <v>Yes</v>
      </c>
      <c r="E141" s="142">
        <v>99.955058909000002</v>
      </c>
      <c r="F141" s="107" t="str">
        <f>IF($B141="N/A","N/A",IF(E141&gt;=99,"Yes","No"))</f>
        <v>Yes</v>
      </c>
      <c r="G141" s="142">
        <v>99.944621185000003</v>
      </c>
      <c r="H141" s="107" t="str">
        <f>IF($B141="N/A","N/A",IF(G141&gt;=99,"Yes","No"))</f>
        <v>Yes</v>
      </c>
      <c r="I141" s="108">
        <v>-8.9999999999999993E-3</v>
      </c>
      <c r="J141" s="108">
        <v>-0.01</v>
      </c>
      <c r="K141" s="116" t="s">
        <v>111</v>
      </c>
      <c r="L141" s="109" t="str">
        <f t="shared" ref="L141:L175" si="57">IF(J141="Div by 0", "N/A", IF(K141="N/A","N/A", IF(J141&gt;VALUE(MID(K141,1,2)), "No", IF(J141&lt;-1*VALUE(MID(K141,1,2)), "No", "Yes"))))</f>
        <v>Yes</v>
      </c>
    </row>
    <row r="142" spans="1:12" ht="12.75" customHeight="1">
      <c r="A142" s="97" t="s">
        <v>866</v>
      </c>
      <c r="B142" s="110" t="s">
        <v>50</v>
      </c>
      <c r="C142" s="99">
        <v>0.3049798098</v>
      </c>
      <c r="D142" s="84" t="str">
        <f>IF($B142="N/A","N/A",IF(C142&gt;10,"No",IF(C142&lt;-10,"No","Yes")))</f>
        <v>N/A</v>
      </c>
      <c r="E142" s="99">
        <v>0.37665264329999998</v>
      </c>
      <c r="F142" s="84" t="str">
        <f>IF($B142="N/A","N/A",IF(E142&gt;10,"No",IF(E142&lt;-10,"No","Yes")))</f>
        <v>N/A</v>
      </c>
      <c r="G142" s="99">
        <v>0.42429965380000001</v>
      </c>
      <c r="H142" s="84" t="str">
        <f>IF($B142="N/A","N/A",IF(G142&gt;10,"No",IF(G142&lt;-10,"No","Yes")))</f>
        <v>N/A</v>
      </c>
      <c r="I142" s="85">
        <v>23.5</v>
      </c>
      <c r="J142" s="85">
        <v>12.65</v>
      </c>
      <c r="K142" s="110" t="s">
        <v>111</v>
      </c>
      <c r="L142" s="87" t="str">
        <f t="shared" si="57"/>
        <v>No</v>
      </c>
    </row>
    <row r="143" spans="1:12" ht="12.75" customHeight="1">
      <c r="A143" s="81" t="s">
        <v>794</v>
      </c>
      <c r="B143" s="110" t="s">
        <v>9</v>
      </c>
      <c r="C143" s="90">
        <v>99.88673043</v>
      </c>
      <c r="D143" s="84" t="str">
        <f>IF($B143="N/A","N/A",IF(C143&gt;=98,"Yes","No"))</f>
        <v>Yes</v>
      </c>
      <c r="E143" s="90">
        <v>99.897078864999997</v>
      </c>
      <c r="F143" s="84" t="str">
        <f>IF($B143="N/A","N/A",IF(E143&gt;=98,"Yes","No"))</f>
        <v>Yes</v>
      </c>
      <c r="G143" s="90">
        <v>99.893298575000003</v>
      </c>
      <c r="H143" s="84" t="str">
        <f>IF($B143="N/A","N/A",IF(G143&gt;=98,"Yes","No"))</f>
        <v>Yes</v>
      </c>
      <c r="I143" s="85">
        <v>1.04E-2</v>
      </c>
      <c r="J143" s="85">
        <v>-4.0000000000000001E-3</v>
      </c>
      <c r="K143" s="86" t="s">
        <v>111</v>
      </c>
      <c r="L143" s="87" t="str">
        <f t="shared" si="57"/>
        <v>Yes</v>
      </c>
    </row>
    <row r="144" spans="1:12" ht="12.75" customHeight="1">
      <c r="A144" s="81" t="s">
        <v>795</v>
      </c>
      <c r="B144" s="110" t="s">
        <v>121</v>
      </c>
      <c r="C144" s="90">
        <v>90.634877115999998</v>
      </c>
      <c r="D144" s="84" t="str">
        <f>IF($B144="N/A","N/A",IF(C144&gt;=80,"Yes","No"))</f>
        <v>Yes</v>
      </c>
      <c r="E144" s="90">
        <v>90.779226124000004</v>
      </c>
      <c r="F144" s="84" t="str">
        <f>IF($B144="N/A","N/A",IF(E144&gt;=80,"Yes","No"))</f>
        <v>Yes</v>
      </c>
      <c r="G144" s="90">
        <v>91.929537074999999</v>
      </c>
      <c r="H144" s="84" t="str">
        <f>IF($B144="N/A","N/A",IF(G144&gt;=80,"Yes","No"))</f>
        <v>Yes</v>
      </c>
      <c r="I144" s="85">
        <v>0.1593</v>
      </c>
      <c r="J144" s="85">
        <v>1.2669999999999999</v>
      </c>
      <c r="K144" s="86" t="s">
        <v>111</v>
      </c>
      <c r="L144" s="87" t="str">
        <f t="shared" si="57"/>
        <v>Yes</v>
      </c>
    </row>
    <row r="145" spans="1:12" ht="27.75" customHeight="1">
      <c r="A145" s="97" t="s">
        <v>766</v>
      </c>
      <c r="B145" s="110" t="s">
        <v>154</v>
      </c>
      <c r="C145" s="99">
        <v>100</v>
      </c>
      <c r="D145" s="84" t="str">
        <f>IF($B145="N/A","N/A",IF(C145&gt;=100,"Yes","No"))</f>
        <v>Yes</v>
      </c>
      <c r="E145" s="99" t="s">
        <v>1090</v>
      </c>
      <c r="F145" s="84" t="str">
        <f t="shared" ref="F145:F146" si="58">IF($B145="N/A","N/A",IF(E145&gt;=100,"Yes","No"))</f>
        <v>Yes</v>
      </c>
      <c r="G145" s="99">
        <v>100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v>100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29.937106918000001</v>
      </c>
      <c r="D147" s="83" t="s">
        <v>155</v>
      </c>
      <c r="E147" s="99" t="s">
        <v>1090</v>
      </c>
      <c r="F147" s="83" t="s">
        <v>155</v>
      </c>
      <c r="G147" s="99">
        <v>4.2786449928000003</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v>2.1208475722000002</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81241</v>
      </c>
      <c r="D149" s="84" t="str">
        <f t="shared" ref="D149:D175" si="61">IF($B149="N/A","N/A",IF(C149&gt;10,"No",IF(C149&lt;-10,"No","Yes")))</f>
        <v>N/A</v>
      </c>
      <c r="E149" s="83">
        <v>82330</v>
      </c>
      <c r="F149" s="84" t="str">
        <f t="shared" ref="F149:F175" si="62">IF($B149="N/A","N/A",IF(E149&gt;10,"No",IF(E149&lt;-10,"No","Yes")))</f>
        <v>N/A</v>
      </c>
      <c r="G149" s="83">
        <v>84870</v>
      </c>
      <c r="H149" s="84" t="str">
        <f t="shared" ref="H149:H175" si="63">IF($B149="N/A","N/A",IF(G149&gt;10,"No",IF(G149&lt;-10,"No","Yes")))</f>
        <v>N/A</v>
      </c>
      <c r="I149" s="85">
        <v>1.34</v>
      </c>
      <c r="J149" s="85">
        <v>3.085</v>
      </c>
      <c r="K149" s="86" t="s">
        <v>111</v>
      </c>
      <c r="L149" s="87" t="str">
        <f t="shared" si="57"/>
        <v>Yes</v>
      </c>
    </row>
    <row r="150" spans="1:12">
      <c r="A150" s="144" t="s">
        <v>768</v>
      </c>
      <c r="B150" s="82" t="s">
        <v>50</v>
      </c>
      <c r="C150" s="83">
        <v>13913</v>
      </c>
      <c r="D150" s="84" t="str">
        <f t="shared" si="61"/>
        <v>N/A</v>
      </c>
      <c r="E150" s="83">
        <v>12731</v>
      </c>
      <c r="F150" s="84" t="str">
        <f t="shared" si="62"/>
        <v>N/A</v>
      </c>
      <c r="G150" s="83">
        <v>12679</v>
      </c>
      <c r="H150" s="84" t="str">
        <f t="shared" si="63"/>
        <v>N/A</v>
      </c>
      <c r="I150" s="85">
        <v>-8.5</v>
      </c>
      <c r="J150" s="85">
        <v>-0.40799999999999997</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22624</v>
      </c>
      <c r="D152" s="84" t="str">
        <f t="shared" si="61"/>
        <v>N/A</v>
      </c>
      <c r="E152" s="83">
        <v>23581</v>
      </c>
      <c r="F152" s="84" t="str">
        <f t="shared" si="62"/>
        <v>N/A</v>
      </c>
      <c r="G152" s="83">
        <v>23549</v>
      </c>
      <c r="H152" s="84" t="str">
        <f t="shared" si="63"/>
        <v>N/A</v>
      </c>
      <c r="I152" s="85">
        <v>4.2300000000000004</v>
      </c>
      <c r="J152" s="85">
        <v>-0.13600000000000001</v>
      </c>
      <c r="K152" s="86" t="s">
        <v>111</v>
      </c>
      <c r="L152" s="87" t="str">
        <f t="shared" si="57"/>
        <v>Yes</v>
      </c>
    </row>
    <row r="153" spans="1:12">
      <c r="A153" s="144" t="s">
        <v>771</v>
      </c>
      <c r="B153" s="82" t="s">
        <v>50</v>
      </c>
      <c r="C153" s="83">
        <v>44698</v>
      </c>
      <c r="D153" s="84" t="str">
        <f t="shared" si="61"/>
        <v>N/A</v>
      </c>
      <c r="E153" s="83">
        <v>46018</v>
      </c>
      <c r="F153" s="84" t="str">
        <f t="shared" si="62"/>
        <v>N/A</v>
      </c>
      <c r="G153" s="83">
        <v>48642</v>
      </c>
      <c r="H153" s="84" t="str">
        <f t="shared" si="63"/>
        <v>N/A</v>
      </c>
      <c r="I153" s="85">
        <v>2.9529999999999998</v>
      </c>
      <c r="J153" s="85">
        <v>5.702</v>
      </c>
      <c r="K153" s="86" t="s">
        <v>111</v>
      </c>
      <c r="L153" s="87" t="str">
        <f t="shared" si="57"/>
        <v>Yes</v>
      </c>
    </row>
    <row r="154" spans="1:12">
      <c r="A154" s="144" t="s">
        <v>772</v>
      </c>
      <c r="B154" s="82" t="s">
        <v>50</v>
      </c>
      <c r="C154" s="83">
        <v>11</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152797</v>
      </c>
      <c r="D155" s="84" t="str">
        <f t="shared" si="61"/>
        <v>N/A</v>
      </c>
      <c r="E155" s="83">
        <v>156643</v>
      </c>
      <c r="F155" s="84" t="str">
        <f t="shared" si="62"/>
        <v>N/A</v>
      </c>
      <c r="G155" s="83">
        <v>158850</v>
      </c>
      <c r="H155" s="84" t="str">
        <f t="shared" si="63"/>
        <v>N/A</v>
      </c>
      <c r="I155" s="85">
        <v>2.5169999999999999</v>
      </c>
      <c r="J155" s="85">
        <v>1.409</v>
      </c>
      <c r="K155" s="86" t="s">
        <v>111</v>
      </c>
      <c r="L155" s="87" t="str">
        <f t="shared" si="57"/>
        <v>Yes</v>
      </c>
    </row>
    <row r="156" spans="1:12">
      <c r="A156" s="144" t="s">
        <v>773</v>
      </c>
      <c r="B156" s="82" t="s">
        <v>50</v>
      </c>
      <c r="C156" s="83">
        <v>69321</v>
      </c>
      <c r="D156" s="84" t="str">
        <f t="shared" si="61"/>
        <v>N/A</v>
      </c>
      <c r="E156" s="83">
        <v>68921</v>
      </c>
      <c r="F156" s="84" t="str">
        <f t="shared" si="62"/>
        <v>N/A</v>
      </c>
      <c r="G156" s="83">
        <v>69257</v>
      </c>
      <c r="H156" s="84" t="str">
        <f t="shared" si="63"/>
        <v>N/A</v>
      </c>
      <c r="I156" s="85">
        <v>-0.57699999999999996</v>
      </c>
      <c r="J156" s="85">
        <v>0.48749999999999999</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27406</v>
      </c>
      <c r="D158" s="84" t="str">
        <f t="shared" si="61"/>
        <v>N/A</v>
      </c>
      <c r="E158" s="83">
        <v>30079</v>
      </c>
      <c r="F158" s="84" t="str">
        <f t="shared" si="62"/>
        <v>N/A</v>
      </c>
      <c r="G158" s="83">
        <v>31432</v>
      </c>
      <c r="H158" s="84" t="str">
        <f t="shared" si="63"/>
        <v>N/A</v>
      </c>
      <c r="I158" s="85">
        <v>9.7530000000000001</v>
      </c>
      <c r="J158" s="85">
        <v>4.4980000000000002</v>
      </c>
      <c r="K158" s="86" t="s">
        <v>111</v>
      </c>
      <c r="L158" s="87" t="str">
        <f t="shared" si="57"/>
        <v>Yes</v>
      </c>
    </row>
    <row r="159" spans="1:12">
      <c r="A159" s="144" t="s">
        <v>789</v>
      </c>
      <c r="B159" s="82" t="s">
        <v>50</v>
      </c>
      <c r="C159" s="83">
        <v>56039</v>
      </c>
      <c r="D159" s="84" t="str">
        <f t="shared" si="61"/>
        <v>N/A</v>
      </c>
      <c r="E159" s="83">
        <v>57643</v>
      </c>
      <c r="F159" s="84" t="str">
        <f t="shared" si="62"/>
        <v>N/A</v>
      </c>
      <c r="G159" s="83">
        <v>58161</v>
      </c>
      <c r="H159" s="84" t="str">
        <f t="shared" si="63"/>
        <v>N/A</v>
      </c>
      <c r="I159" s="85">
        <v>2.8620000000000001</v>
      </c>
      <c r="J159" s="85">
        <v>0.89859999999999995</v>
      </c>
      <c r="K159" s="86" t="s">
        <v>111</v>
      </c>
      <c r="L159" s="87" t="str">
        <f t="shared" si="57"/>
        <v>Yes</v>
      </c>
    </row>
    <row r="160" spans="1:12">
      <c r="A160" s="144" t="s">
        <v>775</v>
      </c>
      <c r="B160" s="82" t="s">
        <v>50</v>
      </c>
      <c r="C160" s="83">
        <v>31</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622409</v>
      </c>
      <c r="D161" s="84" t="str">
        <f t="shared" si="61"/>
        <v>N/A</v>
      </c>
      <c r="E161" s="83">
        <v>635438</v>
      </c>
      <c r="F161" s="84" t="str">
        <f t="shared" si="62"/>
        <v>N/A</v>
      </c>
      <c r="G161" s="83">
        <v>659785</v>
      </c>
      <c r="H161" s="84" t="str">
        <f t="shared" si="63"/>
        <v>N/A</v>
      </c>
      <c r="I161" s="85">
        <v>2.093</v>
      </c>
      <c r="J161" s="85">
        <v>3.8319999999999999</v>
      </c>
      <c r="K161" s="86" t="s">
        <v>111</v>
      </c>
      <c r="L161" s="87" t="str">
        <f t="shared" si="57"/>
        <v>Yes</v>
      </c>
    </row>
    <row r="162" spans="1:12">
      <c r="A162" s="144" t="s">
        <v>776</v>
      </c>
      <c r="B162" s="82" t="s">
        <v>50</v>
      </c>
      <c r="C162" s="83">
        <v>160313</v>
      </c>
      <c r="D162" s="84" t="str">
        <f t="shared" si="61"/>
        <v>N/A</v>
      </c>
      <c r="E162" s="83">
        <v>161435</v>
      </c>
      <c r="F162" s="84" t="str">
        <f t="shared" si="62"/>
        <v>N/A</v>
      </c>
      <c r="G162" s="83">
        <v>166684</v>
      </c>
      <c r="H162" s="84" t="str">
        <f t="shared" si="63"/>
        <v>N/A</v>
      </c>
      <c r="I162" s="85">
        <v>0.69989999999999997</v>
      </c>
      <c r="J162" s="85">
        <v>3.2509999999999999</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347739</v>
      </c>
      <c r="D165" s="84" t="str">
        <f t="shared" si="61"/>
        <v>N/A</v>
      </c>
      <c r="E165" s="83">
        <v>357171</v>
      </c>
      <c r="F165" s="84" t="str">
        <f t="shared" si="62"/>
        <v>N/A</v>
      </c>
      <c r="G165" s="83">
        <v>374578</v>
      </c>
      <c r="H165" s="84" t="str">
        <f t="shared" si="63"/>
        <v>N/A</v>
      </c>
      <c r="I165" s="85">
        <v>2.7120000000000002</v>
      </c>
      <c r="J165" s="85">
        <v>4.8739999999999997</v>
      </c>
      <c r="K165" s="86" t="s">
        <v>111</v>
      </c>
      <c r="L165" s="87" t="str">
        <f t="shared" si="57"/>
        <v>Yes</v>
      </c>
    </row>
    <row r="166" spans="1:12">
      <c r="A166" s="144" t="s">
        <v>780</v>
      </c>
      <c r="B166" s="82" t="s">
        <v>50</v>
      </c>
      <c r="C166" s="83">
        <v>97826</v>
      </c>
      <c r="D166" s="84" t="str">
        <f t="shared" si="61"/>
        <v>N/A</v>
      </c>
      <c r="E166" s="83">
        <v>99133</v>
      </c>
      <c r="F166" s="84" t="str">
        <f t="shared" si="62"/>
        <v>N/A</v>
      </c>
      <c r="G166" s="83">
        <v>99043</v>
      </c>
      <c r="H166" s="84" t="str">
        <f t="shared" si="63"/>
        <v>N/A</v>
      </c>
      <c r="I166" s="85">
        <v>1.3360000000000001</v>
      </c>
      <c r="J166" s="85">
        <v>-9.0999999999999998E-2</v>
      </c>
      <c r="K166" s="86" t="s">
        <v>111</v>
      </c>
      <c r="L166" s="87" t="str">
        <f t="shared" si="57"/>
        <v>Yes</v>
      </c>
    </row>
    <row r="167" spans="1:12">
      <c r="A167" s="144" t="s">
        <v>781</v>
      </c>
      <c r="B167" s="82" t="s">
        <v>50</v>
      </c>
      <c r="C167" s="83">
        <v>16406</v>
      </c>
      <c r="D167" s="84" t="str">
        <f t="shared" si="61"/>
        <v>N/A</v>
      </c>
      <c r="E167" s="83">
        <v>17699</v>
      </c>
      <c r="F167" s="84" t="str">
        <f t="shared" si="62"/>
        <v>N/A</v>
      </c>
      <c r="G167" s="83">
        <v>19480</v>
      </c>
      <c r="H167" s="84" t="str">
        <f t="shared" si="63"/>
        <v>N/A</v>
      </c>
      <c r="I167" s="85">
        <v>7.8810000000000002</v>
      </c>
      <c r="J167" s="85">
        <v>10.06</v>
      </c>
      <c r="K167" s="86" t="s">
        <v>111</v>
      </c>
      <c r="L167" s="87" t="str">
        <f t="shared" si="57"/>
        <v>No</v>
      </c>
    </row>
    <row r="168" spans="1:12">
      <c r="A168" s="144" t="s">
        <v>782</v>
      </c>
      <c r="B168" s="82" t="s">
        <v>50</v>
      </c>
      <c r="C168" s="83">
        <v>125</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193313</v>
      </c>
      <c r="D169" s="84" t="str">
        <f t="shared" si="61"/>
        <v>N/A</v>
      </c>
      <c r="E169" s="83">
        <v>194398</v>
      </c>
      <c r="F169" s="84" t="str">
        <f t="shared" si="62"/>
        <v>N/A</v>
      </c>
      <c r="G169" s="83">
        <v>234336</v>
      </c>
      <c r="H169" s="84" t="str">
        <f t="shared" si="63"/>
        <v>N/A</v>
      </c>
      <c r="I169" s="85">
        <v>0.56130000000000002</v>
      </c>
      <c r="J169" s="85">
        <v>20.54</v>
      </c>
      <c r="K169" s="86" t="s">
        <v>111</v>
      </c>
      <c r="L169" s="87" t="str">
        <f t="shared" si="57"/>
        <v>No</v>
      </c>
    </row>
    <row r="170" spans="1:12">
      <c r="A170" s="144" t="s">
        <v>783</v>
      </c>
      <c r="B170" s="82" t="s">
        <v>50</v>
      </c>
      <c r="C170" s="83">
        <v>116657</v>
      </c>
      <c r="D170" s="84" t="str">
        <f t="shared" si="61"/>
        <v>N/A</v>
      </c>
      <c r="E170" s="83">
        <v>117333</v>
      </c>
      <c r="F170" s="84" t="str">
        <f t="shared" si="62"/>
        <v>N/A</v>
      </c>
      <c r="G170" s="83">
        <v>122203</v>
      </c>
      <c r="H170" s="84" t="str">
        <f t="shared" si="63"/>
        <v>N/A</v>
      </c>
      <c r="I170" s="85">
        <v>0.57950000000000002</v>
      </c>
      <c r="J170" s="85">
        <v>4.1509999999999998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27245</v>
      </c>
      <c r="D173" s="84" t="str">
        <f t="shared" si="61"/>
        <v>N/A</v>
      </c>
      <c r="E173" s="83">
        <v>30678</v>
      </c>
      <c r="F173" s="84" t="str">
        <f t="shared" si="62"/>
        <v>N/A</v>
      </c>
      <c r="G173" s="83">
        <v>31804</v>
      </c>
      <c r="H173" s="84" t="str">
        <f t="shared" si="63"/>
        <v>N/A</v>
      </c>
      <c r="I173" s="85">
        <v>12.6</v>
      </c>
      <c r="J173" s="85">
        <v>3.67</v>
      </c>
      <c r="K173" s="86" t="s">
        <v>111</v>
      </c>
      <c r="L173" s="87" t="str">
        <f t="shared" si="57"/>
        <v>Yes</v>
      </c>
    </row>
    <row r="174" spans="1:12">
      <c r="A174" s="144" t="s">
        <v>787</v>
      </c>
      <c r="B174" s="82" t="s">
        <v>50</v>
      </c>
      <c r="C174" s="83">
        <v>49335</v>
      </c>
      <c r="D174" s="84" t="str">
        <f t="shared" si="61"/>
        <v>N/A</v>
      </c>
      <c r="E174" s="83">
        <v>46387</v>
      </c>
      <c r="F174" s="84" t="str">
        <f t="shared" si="62"/>
        <v>N/A</v>
      </c>
      <c r="G174" s="83">
        <v>43608</v>
      </c>
      <c r="H174" s="84" t="str">
        <f t="shared" si="63"/>
        <v>N/A</v>
      </c>
      <c r="I174" s="85">
        <v>-5.98</v>
      </c>
      <c r="J174" s="85">
        <v>-5.99</v>
      </c>
      <c r="K174" s="86" t="s">
        <v>111</v>
      </c>
      <c r="L174" s="87" t="str">
        <f t="shared" si="57"/>
        <v>Yes</v>
      </c>
    </row>
    <row r="175" spans="1:12">
      <c r="A175" s="144" t="s">
        <v>788</v>
      </c>
      <c r="B175" s="101" t="s">
        <v>50</v>
      </c>
      <c r="C175" s="114">
        <v>76</v>
      </c>
      <c r="D175" s="103" t="str">
        <f t="shared" si="61"/>
        <v>N/A</v>
      </c>
      <c r="E175" s="114">
        <v>0</v>
      </c>
      <c r="F175" s="103" t="str">
        <f t="shared" si="62"/>
        <v>N/A</v>
      </c>
      <c r="G175" s="114">
        <v>36721</v>
      </c>
      <c r="H175" s="103" t="str">
        <f t="shared" si="63"/>
        <v>N/A</v>
      </c>
      <c r="I175" s="104">
        <v>-100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44239</v>
      </c>
      <c r="D178" s="134" t="str">
        <f t="shared" ref="D178:D183" si="64">IF($B178="N/A","N/A",IF(C178&gt;10,"No",IF(C178&lt;-10,"No","Yes")))</f>
        <v>N/A</v>
      </c>
      <c r="E178" s="105">
        <v>41976</v>
      </c>
      <c r="F178" s="134" t="str">
        <f t="shared" ref="F178:F183" si="65">IF($B178="N/A","N/A",IF(E178&gt;10,"No",IF(E178&lt;-10,"No","Yes")))</f>
        <v>N/A</v>
      </c>
      <c r="G178" s="105">
        <v>41716</v>
      </c>
      <c r="H178" s="134" t="str">
        <f t="shared" ref="H178:H183" si="66">IF($B178="N/A","N/A",IF(G178&gt;10,"No",IF(G178&lt;-10,"No","Yes")))</f>
        <v>N/A</v>
      </c>
      <c r="I178" s="142">
        <v>-5.12</v>
      </c>
      <c r="J178" s="142">
        <v>-0.61899999999999999</v>
      </c>
      <c r="K178" s="118" t="s">
        <v>112</v>
      </c>
      <c r="L178" s="109" t="str">
        <f t="shared" ref="L178:L183" si="67">IF(J178="Div by 0", "N/A", IF(K178="N/A","N/A", IF(J178&gt;VALUE(MID(K178,1,2)), "No", IF(J178&lt;-1*VALUE(MID(K178,1,2)), "No", "Yes"))))</f>
        <v>Yes</v>
      </c>
    </row>
    <row r="179" spans="1:12">
      <c r="A179" s="97" t="s">
        <v>654</v>
      </c>
      <c r="B179" s="110" t="s">
        <v>50</v>
      </c>
      <c r="C179" s="99">
        <v>4.2142013412999999</v>
      </c>
      <c r="D179" s="91" t="str">
        <f t="shared" si="64"/>
        <v>N/A</v>
      </c>
      <c r="E179" s="99">
        <v>3.9273621385999999</v>
      </c>
      <c r="F179" s="91" t="str">
        <f t="shared" si="65"/>
        <v>N/A</v>
      </c>
      <c r="G179" s="99">
        <v>3.6662415926</v>
      </c>
      <c r="H179" s="91" t="str">
        <f t="shared" si="66"/>
        <v>N/A</v>
      </c>
      <c r="I179" s="99">
        <v>-6.81</v>
      </c>
      <c r="J179" s="99">
        <v>-6.65</v>
      </c>
      <c r="K179" s="86" t="s">
        <v>112</v>
      </c>
      <c r="L179" s="87" t="str">
        <f t="shared" si="67"/>
        <v>Yes</v>
      </c>
    </row>
    <row r="180" spans="1:12">
      <c r="A180" s="138" t="s">
        <v>655</v>
      </c>
      <c r="B180" s="110" t="s">
        <v>50</v>
      </c>
      <c r="C180" s="99">
        <v>38.363634126000001</v>
      </c>
      <c r="D180" s="91" t="str">
        <f t="shared" si="64"/>
        <v>N/A</v>
      </c>
      <c r="E180" s="99">
        <v>37.545244746999998</v>
      </c>
      <c r="F180" s="91" t="str">
        <f t="shared" si="65"/>
        <v>N/A</v>
      </c>
      <c r="G180" s="99">
        <v>36.269588783000003</v>
      </c>
      <c r="H180" s="91" t="str">
        <f t="shared" si="66"/>
        <v>N/A</v>
      </c>
      <c r="I180" s="99">
        <v>-2.13</v>
      </c>
      <c r="J180" s="99">
        <v>-3.4</v>
      </c>
      <c r="K180" s="86" t="s">
        <v>112</v>
      </c>
      <c r="L180" s="87" t="str">
        <f t="shared" si="67"/>
        <v>Yes</v>
      </c>
    </row>
    <row r="181" spans="1:12">
      <c r="A181" s="138" t="s">
        <v>656</v>
      </c>
      <c r="B181" s="110" t="s">
        <v>50</v>
      </c>
      <c r="C181" s="99">
        <v>6.9130938434999996</v>
      </c>
      <c r="D181" s="91" t="str">
        <f t="shared" si="64"/>
        <v>N/A</v>
      </c>
      <c r="E181" s="99">
        <v>6.5671622734000001</v>
      </c>
      <c r="F181" s="91" t="str">
        <f t="shared" si="65"/>
        <v>N/A</v>
      </c>
      <c r="G181" s="99">
        <v>6.4003777148000003</v>
      </c>
      <c r="H181" s="91" t="str">
        <f t="shared" si="66"/>
        <v>N/A</v>
      </c>
      <c r="I181" s="99">
        <v>-5</v>
      </c>
      <c r="J181" s="99">
        <v>-2.54</v>
      </c>
      <c r="K181" s="86" t="s">
        <v>112</v>
      </c>
      <c r="L181" s="87" t="str">
        <f t="shared" si="67"/>
        <v>Yes</v>
      </c>
    </row>
    <row r="182" spans="1:12">
      <c r="A182" s="138" t="s">
        <v>657</v>
      </c>
      <c r="B182" s="110" t="s">
        <v>50</v>
      </c>
      <c r="C182" s="99">
        <v>0.39314984200000003</v>
      </c>
      <c r="D182" s="91" t="str">
        <f t="shared" si="64"/>
        <v>N/A</v>
      </c>
      <c r="E182" s="99">
        <v>0.1173993372</v>
      </c>
      <c r="F182" s="91" t="str">
        <f t="shared" si="65"/>
        <v>N/A</v>
      </c>
      <c r="G182" s="99">
        <v>0.1113999257</v>
      </c>
      <c r="H182" s="91" t="str">
        <f t="shared" si="66"/>
        <v>N/A</v>
      </c>
      <c r="I182" s="99">
        <v>-70.099999999999994</v>
      </c>
      <c r="J182" s="99">
        <v>-5.1100000000000003</v>
      </c>
      <c r="K182" s="86" t="s">
        <v>112</v>
      </c>
      <c r="L182" s="87" t="str">
        <f t="shared" si="67"/>
        <v>Yes</v>
      </c>
    </row>
    <row r="183" spans="1:12">
      <c r="A183" s="138" t="s">
        <v>658</v>
      </c>
      <c r="B183" s="94" t="s">
        <v>50</v>
      </c>
      <c r="C183" s="143">
        <v>3.20723386E-2</v>
      </c>
      <c r="D183" s="141" t="str">
        <f t="shared" si="64"/>
        <v>N/A</v>
      </c>
      <c r="E183" s="143">
        <v>1.6461074700000002E-2</v>
      </c>
      <c r="F183" s="141" t="str">
        <f t="shared" si="65"/>
        <v>N/A</v>
      </c>
      <c r="G183" s="143">
        <v>1.3655605600000001E-2</v>
      </c>
      <c r="H183" s="141" t="str">
        <f t="shared" si="66"/>
        <v>N/A</v>
      </c>
      <c r="I183" s="143">
        <v>-48.7</v>
      </c>
      <c r="J183" s="143">
        <v>-17</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19917</v>
      </c>
      <c r="D185" s="107" t="str">
        <f t="shared" ref="D185:D191" si="68">IF($B185="N/A","N/A",IF(C185&gt;10,"No",IF(C185&lt;-10,"No","Yes")))</f>
        <v>N/A</v>
      </c>
      <c r="E185" s="106">
        <v>21994</v>
      </c>
      <c r="F185" s="107" t="str">
        <f t="shared" ref="F185:F191" si="69">IF($B185="N/A","N/A",IF(E185&gt;10,"No",IF(E185&lt;-10,"No","Yes")))</f>
        <v>N/A</v>
      </c>
      <c r="G185" s="106">
        <v>26298</v>
      </c>
      <c r="H185" s="107" t="str">
        <f t="shared" ref="H185:H191" si="70">IF($B185="N/A","N/A",IF(G185&gt;10,"No",IF(G185&lt;-10,"No","Yes")))</f>
        <v>N/A</v>
      </c>
      <c r="I185" s="108">
        <v>10.43</v>
      </c>
      <c r="J185" s="108">
        <v>19.57</v>
      </c>
      <c r="K185" s="118" t="s">
        <v>112</v>
      </c>
      <c r="L185" s="109" t="str">
        <f t="shared" ref="L185:L192" si="71">IF(J185="Div by 0", "N/A", IF(K185="N/A","N/A", IF(J185&gt;VALUE(MID(K185,1,2)), "No", IF(J185&lt;-1*VALUE(MID(K185,1,2)), "No", "Yes"))))</f>
        <v>No</v>
      </c>
    </row>
    <row r="186" spans="1:12" ht="12.75" customHeight="1">
      <c r="A186" s="97" t="s">
        <v>345</v>
      </c>
      <c r="B186" s="82" t="s">
        <v>50</v>
      </c>
      <c r="C186" s="90">
        <v>1.8972908093</v>
      </c>
      <c r="D186" s="84" t="str">
        <f t="shared" si="68"/>
        <v>N/A</v>
      </c>
      <c r="E186" s="90">
        <v>2.0578045282000001</v>
      </c>
      <c r="F186" s="84" t="str">
        <f t="shared" si="69"/>
        <v>N/A</v>
      </c>
      <c r="G186" s="90">
        <v>2.3112192300999999</v>
      </c>
      <c r="H186" s="84" t="str">
        <f t="shared" si="70"/>
        <v>N/A</v>
      </c>
      <c r="I186" s="85">
        <v>8.4600000000000009</v>
      </c>
      <c r="J186" s="85">
        <v>12.31</v>
      </c>
      <c r="K186" s="86" t="s">
        <v>112</v>
      </c>
      <c r="L186" s="87" t="str">
        <f t="shared" si="71"/>
        <v>Yes</v>
      </c>
    </row>
    <row r="187" spans="1:12" ht="12.75" customHeight="1">
      <c r="A187" s="138" t="s">
        <v>581</v>
      </c>
      <c r="B187" s="82" t="s">
        <v>50</v>
      </c>
      <c r="C187" s="90">
        <v>4.5838923696</v>
      </c>
      <c r="D187" s="84" t="str">
        <f t="shared" si="68"/>
        <v>N/A</v>
      </c>
      <c r="E187" s="90">
        <v>5.6941576582</v>
      </c>
      <c r="F187" s="84" t="str">
        <f t="shared" si="69"/>
        <v>N/A</v>
      </c>
      <c r="G187" s="90">
        <v>6.9412041947000001</v>
      </c>
      <c r="H187" s="84" t="str">
        <f t="shared" si="70"/>
        <v>N/A</v>
      </c>
      <c r="I187" s="85">
        <v>24.22</v>
      </c>
      <c r="J187" s="85">
        <v>21.9</v>
      </c>
      <c r="K187" s="86" t="s">
        <v>112</v>
      </c>
      <c r="L187" s="87" t="str">
        <f t="shared" si="71"/>
        <v>No</v>
      </c>
    </row>
    <row r="188" spans="1:12" ht="12.75" customHeight="1">
      <c r="A188" s="138" t="s">
        <v>580</v>
      </c>
      <c r="B188" s="82" t="s">
        <v>50</v>
      </c>
      <c r="C188" s="90">
        <v>10.161848727000001</v>
      </c>
      <c r="D188" s="84" t="str">
        <f t="shared" si="68"/>
        <v>N/A</v>
      </c>
      <c r="E188" s="90">
        <v>10.730131573</v>
      </c>
      <c r="F188" s="84" t="str">
        <f t="shared" si="69"/>
        <v>N/A</v>
      </c>
      <c r="G188" s="90">
        <v>12.457664463</v>
      </c>
      <c r="H188" s="84" t="str">
        <f t="shared" si="70"/>
        <v>N/A</v>
      </c>
      <c r="I188" s="85">
        <v>5.5919999999999996</v>
      </c>
      <c r="J188" s="85">
        <v>16.100000000000001</v>
      </c>
      <c r="K188" s="86" t="s">
        <v>112</v>
      </c>
      <c r="L188" s="87" t="str">
        <f t="shared" si="71"/>
        <v>No</v>
      </c>
    </row>
    <row r="189" spans="1:12" ht="12.75" customHeight="1">
      <c r="A189" s="138" t="s">
        <v>579</v>
      </c>
      <c r="B189" s="82" t="s">
        <v>50</v>
      </c>
      <c r="C189" s="90">
        <v>8.0975692799999999E-2</v>
      </c>
      <c r="D189" s="84" t="str">
        <f t="shared" si="68"/>
        <v>N/A</v>
      </c>
      <c r="E189" s="90">
        <v>5.9014412099999997E-2</v>
      </c>
      <c r="F189" s="84" t="str">
        <f t="shared" si="69"/>
        <v>N/A</v>
      </c>
      <c r="G189" s="90">
        <v>7.5782262399999994E-2</v>
      </c>
      <c r="H189" s="84" t="str">
        <f t="shared" si="70"/>
        <v>N/A</v>
      </c>
      <c r="I189" s="85">
        <v>-27.1</v>
      </c>
      <c r="J189" s="85">
        <v>28.41</v>
      </c>
      <c r="K189" s="86" t="s">
        <v>112</v>
      </c>
      <c r="L189" s="87" t="str">
        <f t="shared" si="71"/>
        <v>No</v>
      </c>
    </row>
    <row r="190" spans="1:12" ht="12.75" customHeight="1">
      <c r="A190" s="138" t="s">
        <v>578</v>
      </c>
      <c r="B190" s="82" t="s">
        <v>50</v>
      </c>
      <c r="C190" s="90">
        <v>8.3801917099999998E-2</v>
      </c>
      <c r="D190" s="84" t="str">
        <f t="shared" si="68"/>
        <v>N/A</v>
      </c>
      <c r="E190" s="90">
        <v>6.3272255900000005E-2</v>
      </c>
      <c r="F190" s="84" t="str">
        <f t="shared" si="69"/>
        <v>N/A</v>
      </c>
      <c r="G190" s="90">
        <v>5.0355045700000003E-2</v>
      </c>
      <c r="H190" s="84" t="str">
        <f t="shared" si="70"/>
        <v>N/A</v>
      </c>
      <c r="I190" s="85">
        <v>-24.5</v>
      </c>
      <c r="J190" s="85">
        <v>-20.399999999999999</v>
      </c>
      <c r="K190" s="86" t="s">
        <v>112</v>
      </c>
      <c r="L190" s="87" t="str">
        <f t="shared" si="71"/>
        <v>No</v>
      </c>
    </row>
    <row r="191" spans="1:12" ht="12.75" customHeight="1">
      <c r="A191" s="97" t="s">
        <v>346</v>
      </c>
      <c r="B191" s="82" t="s">
        <v>50</v>
      </c>
      <c r="C191" s="83">
        <v>1725</v>
      </c>
      <c r="D191" s="84" t="str">
        <f t="shared" si="68"/>
        <v>N/A</v>
      </c>
      <c r="E191" s="83">
        <v>1863</v>
      </c>
      <c r="F191" s="84" t="str">
        <f t="shared" si="69"/>
        <v>N/A</v>
      </c>
      <c r="G191" s="83">
        <v>2304</v>
      </c>
      <c r="H191" s="84" t="str">
        <f t="shared" si="70"/>
        <v>N/A</v>
      </c>
      <c r="I191" s="85">
        <v>8</v>
      </c>
      <c r="J191" s="85">
        <v>23.67</v>
      </c>
      <c r="K191" s="86" t="s">
        <v>112</v>
      </c>
      <c r="L191" s="87" t="str">
        <f t="shared" si="71"/>
        <v>No</v>
      </c>
    </row>
    <row r="192" spans="1:12" ht="25.5">
      <c r="A192" s="92" t="s">
        <v>343</v>
      </c>
      <c r="B192" s="145" t="s">
        <v>50</v>
      </c>
      <c r="C192" s="106">
        <v>20214</v>
      </c>
      <c r="D192" s="107" t="str">
        <f>IF($B192="N/A","N/A",IF(C192&gt;10,"No",IF(C192&lt;-10,"No","Yes")))</f>
        <v>N/A</v>
      </c>
      <c r="E192" s="106">
        <v>22470</v>
      </c>
      <c r="F192" s="107" t="str">
        <f>IF($B192="N/A","N/A",IF(E192&gt;10,"No",IF(E192&lt;-10,"No","Yes")))</f>
        <v>N/A</v>
      </c>
      <c r="G192" s="106">
        <v>26810</v>
      </c>
      <c r="H192" s="107" t="str">
        <f>IF($B192="N/A","N/A",IF(G192&gt;10,"No",IF(G192&lt;-10,"No","Yes")))</f>
        <v>N/A</v>
      </c>
      <c r="I192" s="108">
        <v>11.16</v>
      </c>
      <c r="J192" s="108">
        <v>19.309999999999999</v>
      </c>
      <c r="K192" s="118" t="s">
        <v>112</v>
      </c>
      <c r="L192" s="109" t="str">
        <f t="shared" si="71"/>
        <v>No</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14958</v>
      </c>
      <c r="D194" s="107" t="str">
        <f t="shared" ref="D194:D267" si="72">IF($B194="N/A","N/A",IF(C194&gt;10,"No",IF(C194&lt;-10,"No","Yes")))</f>
        <v>N/A</v>
      </c>
      <c r="E194" s="106">
        <v>17382</v>
      </c>
      <c r="F194" s="107" t="str">
        <f t="shared" ref="F194:F267" si="73">IF($B194="N/A","N/A",IF(E194&gt;10,"No",IF(E194&lt;-10,"No","Yes")))</f>
        <v>N/A</v>
      </c>
      <c r="G194" s="106">
        <v>19632</v>
      </c>
      <c r="H194" s="107" t="str">
        <f t="shared" ref="H194:H246" si="74">IF($B194="N/A","N/A",IF(G194&gt;10,"No",IF(G194&lt;-10,"No","Yes")))</f>
        <v>N/A</v>
      </c>
      <c r="I194" s="108">
        <v>16.21</v>
      </c>
      <c r="J194" s="108">
        <v>12.94</v>
      </c>
      <c r="K194" s="118" t="s">
        <v>112</v>
      </c>
      <c r="L194" s="109" t="str">
        <f t="shared" ref="L194:L230" si="75">IF(J194="Div by 0", "N/A", IF(K194="N/A","N/A", IF(J194&gt;VALUE(MID(K194,1,2)), "No", IF(J194&lt;-1*VALUE(MID(K194,1,2)), "No", "Yes"))))</f>
        <v>Yes</v>
      </c>
    </row>
    <row r="195" spans="1:12">
      <c r="A195" s="137" t="s">
        <v>347</v>
      </c>
      <c r="B195" s="82" t="s">
        <v>50</v>
      </c>
      <c r="C195" s="90">
        <v>1.4248971193</v>
      </c>
      <c r="D195" s="84" t="str">
        <f t="shared" si="72"/>
        <v>N/A</v>
      </c>
      <c r="E195" s="90">
        <v>1.6262961858</v>
      </c>
      <c r="F195" s="84" t="str">
        <f t="shared" si="73"/>
        <v>N/A</v>
      </c>
      <c r="G195" s="90">
        <v>1.7253728772000001</v>
      </c>
      <c r="H195" s="84" t="str">
        <f t="shared" si="74"/>
        <v>N/A</v>
      </c>
      <c r="I195" s="85">
        <v>14.13</v>
      </c>
      <c r="J195" s="85">
        <v>6.0919999999999996</v>
      </c>
      <c r="K195" s="86" t="s">
        <v>112</v>
      </c>
      <c r="L195" s="87" t="str">
        <f t="shared" si="75"/>
        <v>Yes</v>
      </c>
    </row>
    <row r="196" spans="1:12">
      <c r="A196" s="138" t="s">
        <v>659</v>
      </c>
      <c r="B196" s="82" t="s">
        <v>50</v>
      </c>
      <c r="C196" s="90">
        <v>3.4379192771999998</v>
      </c>
      <c r="D196" s="84" t="str">
        <f t="shared" si="72"/>
        <v>N/A</v>
      </c>
      <c r="E196" s="90">
        <v>4.6556540751000002</v>
      </c>
      <c r="F196" s="84" t="str">
        <f t="shared" si="73"/>
        <v>N/A</v>
      </c>
      <c r="G196" s="90">
        <v>5.5202073760000001</v>
      </c>
      <c r="H196" s="84" t="str">
        <f t="shared" si="74"/>
        <v>N/A</v>
      </c>
      <c r="I196" s="85">
        <v>35.42</v>
      </c>
      <c r="J196" s="85">
        <v>18.57</v>
      </c>
      <c r="K196" s="86" t="s">
        <v>112</v>
      </c>
      <c r="L196" s="87" t="str">
        <f t="shared" si="75"/>
        <v>No</v>
      </c>
    </row>
    <row r="197" spans="1:12">
      <c r="A197" s="138" t="s">
        <v>660</v>
      </c>
      <c r="B197" s="82" t="s">
        <v>50</v>
      </c>
      <c r="C197" s="90">
        <v>7.8843171004999997</v>
      </c>
      <c r="D197" s="84" t="str">
        <f t="shared" si="72"/>
        <v>N/A</v>
      </c>
      <c r="E197" s="90">
        <v>8.5927874211000006</v>
      </c>
      <c r="F197" s="84" t="str">
        <f t="shared" si="73"/>
        <v>N/A</v>
      </c>
      <c r="G197" s="90">
        <v>9.3509600251999991</v>
      </c>
      <c r="H197" s="84" t="str">
        <f t="shared" si="74"/>
        <v>N/A</v>
      </c>
      <c r="I197" s="85">
        <v>8.9860000000000007</v>
      </c>
      <c r="J197" s="85">
        <v>8.8230000000000004</v>
      </c>
      <c r="K197" s="86" t="s">
        <v>112</v>
      </c>
      <c r="L197" s="87" t="str">
        <f t="shared" si="75"/>
        <v>Yes</v>
      </c>
    </row>
    <row r="198" spans="1:12">
      <c r="A198" s="138" t="s">
        <v>661</v>
      </c>
      <c r="B198" s="82" t="s">
        <v>50</v>
      </c>
      <c r="C198" s="90">
        <v>1.7833932300000001E-2</v>
      </c>
      <c r="D198" s="84" t="str">
        <f t="shared" si="72"/>
        <v>N/A</v>
      </c>
      <c r="E198" s="90">
        <v>1.2747112999999999E-2</v>
      </c>
      <c r="F198" s="84" t="str">
        <f t="shared" si="73"/>
        <v>N/A</v>
      </c>
      <c r="G198" s="90">
        <v>1.2428290999999999E-2</v>
      </c>
      <c r="H198" s="84" t="str">
        <f t="shared" si="74"/>
        <v>N/A</v>
      </c>
      <c r="I198" s="85">
        <v>-28.5</v>
      </c>
      <c r="J198" s="85">
        <v>-2.5</v>
      </c>
      <c r="K198" s="86" t="s">
        <v>112</v>
      </c>
      <c r="L198" s="87" t="str">
        <f t="shared" si="75"/>
        <v>Yes</v>
      </c>
    </row>
    <row r="199" spans="1:12">
      <c r="A199" s="138" t="s">
        <v>662</v>
      </c>
      <c r="B199" s="82" t="s">
        <v>50</v>
      </c>
      <c r="C199" s="90">
        <v>3.6210704999999998E-3</v>
      </c>
      <c r="D199" s="84" t="str">
        <f t="shared" si="72"/>
        <v>N/A</v>
      </c>
      <c r="E199" s="90">
        <v>4.1152686999999999E-3</v>
      </c>
      <c r="F199" s="84" t="str">
        <f t="shared" si="73"/>
        <v>N/A</v>
      </c>
      <c r="G199" s="90">
        <v>4.6941144000000002E-3</v>
      </c>
      <c r="H199" s="84" t="str">
        <f t="shared" si="74"/>
        <v>N/A</v>
      </c>
      <c r="I199" s="85">
        <v>13.65</v>
      </c>
      <c r="J199" s="85">
        <v>14.07</v>
      </c>
      <c r="K199" s="86" t="s">
        <v>112</v>
      </c>
      <c r="L199" s="87" t="str">
        <f t="shared" si="75"/>
        <v>Yes</v>
      </c>
    </row>
    <row r="200" spans="1:12">
      <c r="A200" s="138" t="s">
        <v>603</v>
      </c>
      <c r="B200" s="82" t="s">
        <v>50</v>
      </c>
      <c r="C200" s="83" t="s">
        <v>50</v>
      </c>
      <c r="D200" s="84" t="str">
        <f>IF($B200="N/A","N/A",IF(C200&gt;10,"No",IF(C200&lt;-10,"No","Yes")))</f>
        <v>N/A</v>
      </c>
      <c r="E200" s="83">
        <v>3768</v>
      </c>
      <c r="F200" s="84" t="str">
        <f>IF($B200="N/A","N/A",IF(E200&gt;10,"No",IF(E200&lt;-10,"No","Yes")))</f>
        <v>N/A</v>
      </c>
      <c r="G200" s="83">
        <v>4599</v>
      </c>
      <c r="H200" s="84" t="str">
        <f>IF($B200="N/A","N/A",IF(G200&gt;10,"No",IF(G200&lt;-10,"No","Yes")))</f>
        <v>N/A</v>
      </c>
      <c r="I200" s="85" t="s">
        <v>50</v>
      </c>
      <c r="J200" s="85">
        <v>22.05</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65</v>
      </c>
      <c r="F201" s="84" t="str">
        <f>IF($B201="N/A","N/A",IF(E201&gt;10,"No",IF(E201&lt;-10,"No","Yes")))</f>
        <v>N/A</v>
      </c>
      <c r="G201" s="83">
        <v>86</v>
      </c>
      <c r="H201" s="84" t="str">
        <f>IF($B201="N/A","N/A",IF(G201&gt;10,"No",IF(G201&lt;-10,"No","Yes")))</f>
        <v>N/A</v>
      </c>
      <c r="I201" s="85" t="s">
        <v>50</v>
      </c>
      <c r="J201" s="85">
        <v>32.31</v>
      </c>
      <c r="K201" s="86" t="s">
        <v>112</v>
      </c>
      <c r="L201" s="87" t="str">
        <f t="shared" si="76"/>
        <v>No</v>
      </c>
    </row>
    <row r="202" spans="1:12">
      <c r="A202" s="138" t="s">
        <v>605</v>
      </c>
      <c r="B202" s="82" t="s">
        <v>50</v>
      </c>
      <c r="C202" s="83" t="s">
        <v>50</v>
      </c>
      <c r="D202" s="84" t="str">
        <f>IF($B202="N/A","N/A",IF(C202&gt;10,"No",IF(C202&lt;-10,"No","Yes")))</f>
        <v>N/A</v>
      </c>
      <c r="E202" s="83">
        <v>7499</v>
      </c>
      <c r="F202" s="84" t="str">
        <f>IF($B202="N/A","N/A",IF(E202&gt;10,"No",IF(E202&lt;-10,"No","Yes")))</f>
        <v>N/A</v>
      </c>
      <c r="G202" s="83">
        <v>8053</v>
      </c>
      <c r="H202" s="84" t="str">
        <f>IF($B202="N/A","N/A",IF(G202&gt;10,"No",IF(G202&lt;-10,"No","Yes")))</f>
        <v>N/A</v>
      </c>
      <c r="I202" s="85" t="s">
        <v>50</v>
      </c>
      <c r="J202" s="85">
        <v>7.3879999999999999</v>
      </c>
      <c r="K202" s="86" t="s">
        <v>112</v>
      </c>
      <c r="L202" s="87" t="str">
        <f t="shared" si="76"/>
        <v>Yes</v>
      </c>
    </row>
    <row r="203" spans="1:12">
      <c r="A203" s="138" t="s">
        <v>606</v>
      </c>
      <c r="B203" s="82" t="s">
        <v>50</v>
      </c>
      <c r="C203" s="83" t="s">
        <v>50</v>
      </c>
      <c r="D203" s="84" t="str">
        <f>IF($B203="N/A","N/A",IF(C203&gt;10,"No",IF(C203&lt;-10,"No","Yes")))</f>
        <v>N/A</v>
      </c>
      <c r="E203" s="83">
        <v>5961</v>
      </c>
      <c r="F203" s="84" t="str">
        <f>IF($B203="N/A","N/A",IF(E203&gt;10,"No",IF(E203&lt;-10,"No","Yes")))</f>
        <v>N/A</v>
      </c>
      <c r="G203" s="83">
        <v>6801</v>
      </c>
      <c r="H203" s="84" t="str">
        <f>IF($B203="N/A","N/A",IF(G203&gt;10,"No",IF(G203&lt;-10,"No","Yes")))</f>
        <v>N/A</v>
      </c>
      <c r="I203" s="85" t="s">
        <v>50</v>
      </c>
      <c r="J203" s="85">
        <v>14.09</v>
      </c>
      <c r="K203" s="86" t="s">
        <v>112</v>
      </c>
      <c r="L203" s="87" t="str">
        <f t="shared" si="76"/>
        <v>Yes</v>
      </c>
    </row>
    <row r="204" spans="1:12">
      <c r="A204" s="138" t="s">
        <v>607</v>
      </c>
      <c r="B204" s="82" t="s">
        <v>50</v>
      </c>
      <c r="C204" s="83" t="s">
        <v>50</v>
      </c>
      <c r="D204" s="84" t="str">
        <f>IF($B204="N/A","N/A",IF(C204&gt;10,"No",IF(C204&lt;-10,"No","Yes")))</f>
        <v>N/A</v>
      </c>
      <c r="E204" s="83">
        <v>89</v>
      </c>
      <c r="F204" s="84" t="str">
        <f>IF($B204="N/A","N/A",IF(E204&gt;10,"No",IF(E204&lt;-10,"No","Yes")))</f>
        <v>N/A</v>
      </c>
      <c r="G204" s="83">
        <v>93</v>
      </c>
      <c r="H204" s="84" t="str">
        <f>IF($B204="N/A","N/A",IF(G204&gt;10,"No",IF(G204&lt;-10,"No","Yes")))</f>
        <v>N/A</v>
      </c>
      <c r="I204" s="85" t="s">
        <v>50</v>
      </c>
      <c r="J204" s="85">
        <v>4.4939999999999998</v>
      </c>
      <c r="K204" s="86" t="s">
        <v>112</v>
      </c>
      <c r="L204" s="87" t="str">
        <f t="shared" si="76"/>
        <v>Yes</v>
      </c>
    </row>
    <row r="205" spans="1:12" ht="12.75" customHeight="1">
      <c r="A205" s="97" t="s">
        <v>664</v>
      </c>
      <c r="B205" s="82" t="s">
        <v>50</v>
      </c>
      <c r="C205" s="83">
        <v>5121</v>
      </c>
      <c r="D205" s="84" t="str">
        <f t="shared" si="72"/>
        <v>N/A</v>
      </c>
      <c r="E205" s="83">
        <v>7033</v>
      </c>
      <c r="F205" s="84" t="str">
        <f t="shared" si="73"/>
        <v>N/A</v>
      </c>
      <c r="G205" s="83">
        <v>8466</v>
      </c>
      <c r="H205" s="84" t="str">
        <f t="shared" si="74"/>
        <v>N/A</v>
      </c>
      <c r="I205" s="85">
        <v>37.340000000000003</v>
      </c>
      <c r="J205" s="85">
        <v>20.38</v>
      </c>
      <c r="K205" s="86" t="s">
        <v>112</v>
      </c>
      <c r="L205" s="87" t="str">
        <f t="shared" si="75"/>
        <v>No</v>
      </c>
    </row>
    <row r="206" spans="1:12">
      <c r="A206" s="138" t="s">
        <v>603</v>
      </c>
      <c r="B206" s="82" t="s">
        <v>50</v>
      </c>
      <c r="C206" s="83">
        <v>2307</v>
      </c>
      <c r="D206" s="84" t="str">
        <f>IF($B206="N/A","N/A",IF(C206&gt;10,"No",IF(C206&lt;-10,"No","Yes")))</f>
        <v>N/A</v>
      </c>
      <c r="E206" s="83">
        <v>3286</v>
      </c>
      <c r="F206" s="84" t="str">
        <f>IF($B206="N/A","N/A",IF(E206&gt;10,"No",IF(E206&lt;-10,"No","Yes")))</f>
        <v>N/A</v>
      </c>
      <c r="G206" s="83">
        <v>4052</v>
      </c>
      <c r="H206" s="84" t="str">
        <f>IF($B206="N/A","N/A",IF(G206&gt;10,"No",IF(G206&lt;-10,"No","Yes")))</f>
        <v>N/A</v>
      </c>
      <c r="I206" s="85">
        <v>42.44</v>
      </c>
      <c r="J206" s="85">
        <v>23.31</v>
      </c>
      <c r="K206" s="86" t="s">
        <v>112</v>
      </c>
      <c r="L206" s="87" t="str">
        <f t="shared" si="75"/>
        <v>No</v>
      </c>
    </row>
    <row r="207" spans="1:12">
      <c r="A207" s="138" t="s">
        <v>604</v>
      </c>
      <c r="B207" s="82" t="s">
        <v>50</v>
      </c>
      <c r="C207" s="83">
        <v>41</v>
      </c>
      <c r="D207" s="84" t="str">
        <f>IF($B207="N/A","N/A",IF(C207&gt;10,"No",IF(C207&lt;-10,"No","Yes")))</f>
        <v>N/A</v>
      </c>
      <c r="E207" s="83">
        <v>55</v>
      </c>
      <c r="F207" s="84" t="str">
        <f>IF($B207="N/A","N/A",IF(E207&gt;10,"No",IF(E207&lt;-10,"No","Yes")))</f>
        <v>N/A</v>
      </c>
      <c r="G207" s="83">
        <v>75</v>
      </c>
      <c r="H207" s="84" t="str">
        <f>IF($B207="N/A","N/A",IF(G207&gt;10,"No",IF(G207&lt;-10,"No","Yes")))</f>
        <v>N/A</v>
      </c>
      <c r="I207" s="85">
        <v>34.15</v>
      </c>
      <c r="J207" s="85">
        <v>36.36</v>
      </c>
      <c r="K207" s="86" t="s">
        <v>112</v>
      </c>
      <c r="L207" s="87" t="str">
        <f t="shared" si="75"/>
        <v>No</v>
      </c>
    </row>
    <row r="208" spans="1:12">
      <c r="A208" s="138" t="s">
        <v>605</v>
      </c>
      <c r="B208" s="82" t="s">
        <v>50</v>
      </c>
      <c r="C208" s="83">
        <v>1326</v>
      </c>
      <c r="D208" s="84" t="str">
        <f>IF($B208="N/A","N/A",IF(C208&gt;10,"No",IF(C208&lt;-10,"No","Yes")))</f>
        <v>N/A</v>
      </c>
      <c r="E208" s="83">
        <v>1735</v>
      </c>
      <c r="F208" s="84" t="str">
        <f>IF($B208="N/A","N/A",IF(E208&gt;10,"No",IF(E208&lt;-10,"No","Yes")))</f>
        <v>N/A</v>
      </c>
      <c r="G208" s="83">
        <v>2056</v>
      </c>
      <c r="H208" s="84" t="str">
        <f>IF($B208="N/A","N/A",IF(G208&gt;10,"No",IF(G208&lt;-10,"No","Yes")))</f>
        <v>N/A</v>
      </c>
      <c r="I208" s="85">
        <v>30.84</v>
      </c>
      <c r="J208" s="85">
        <v>18.5</v>
      </c>
      <c r="K208" s="86" t="s">
        <v>112</v>
      </c>
      <c r="L208" s="87" t="str">
        <f t="shared" si="75"/>
        <v>No</v>
      </c>
    </row>
    <row r="209" spans="1:12">
      <c r="A209" s="138" t="s">
        <v>606</v>
      </c>
      <c r="B209" s="82" t="s">
        <v>50</v>
      </c>
      <c r="C209" s="83">
        <v>1418</v>
      </c>
      <c r="D209" s="84" t="str">
        <f>IF($B209="N/A","N/A",IF(C209&gt;10,"No",IF(C209&lt;-10,"No","Yes")))</f>
        <v>N/A</v>
      </c>
      <c r="E209" s="83">
        <v>1928</v>
      </c>
      <c r="F209" s="84" t="str">
        <f>IF($B209="N/A","N/A",IF(E209&gt;10,"No",IF(E209&lt;-10,"No","Yes")))</f>
        <v>N/A</v>
      </c>
      <c r="G209" s="83">
        <v>2239</v>
      </c>
      <c r="H209" s="84" t="str">
        <f>IF($B209="N/A","N/A",IF(G209&gt;10,"No",IF(G209&lt;-10,"No","Yes")))</f>
        <v>N/A</v>
      </c>
      <c r="I209" s="85">
        <v>35.97</v>
      </c>
      <c r="J209" s="85">
        <v>16.13</v>
      </c>
      <c r="K209" s="86" t="s">
        <v>112</v>
      </c>
      <c r="L209" s="87" t="str">
        <f t="shared" si="75"/>
        <v>No</v>
      </c>
    </row>
    <row r="210" spans="1:12">
      <c r="A210" s="138" t="s">
        <v>607</v>
      </c>
      <c r="B210" s="82" t="s">
        <v>50</v>
      </c>
      <c r="C210" s="83">
        <v>29</v>
      </c>
      <c r="D210" s="84" t="str">
        <f>IF($B210="N/A","N/A",IF(C210&gt;10,"No",IF(C210&lt;-10,"No","Yes")))</f>
        <v>N/A</v>
      </c>
      <c r="E210" s="83">
        <v>29</v>
      </c>
      <c r="F210" s="84" t="str">
        <f>IF($B210="N/A","N/A",IF(E210&gt;10,"No",IF(E210&lt;-10,"No","Yes")))</f>
        <v>N/A</v>
      </c>
      <c r="G210" s="83">
        <v>44</v>
      </c>
      <c r="H210" s="84" t="str">
        <f>IF($B210="N/A","N/A",IF(G210&gt;10,"No",IF(G210&lt;-10,"No","Yes")))</f>
        <v>N/A</v>
      </c>
      <c r="I210" s="85">
        <v>0</v>
      </c>
      <c r="J210" s="85">
        <v>51.72</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136</v>
      </c>
      <c r="D223" s="91" t="str">
        <f t="shared" si="72"/>
        <v>N/A</v>
      </c>
      <c r="E223" s="93">
        <v>134</v>
      </c>
      <c r="F223" s="91" t="str">
        <f t="shared" si="73"/>
        <v>N/A</v>
      </c>
      <c r="G223" s="93">
        <v>139</v>
      </c>
      <c r="H223" s="91" t="str">
        <f t="shared" si="74"/>
        <v>N/A</v>
      </c>
      <c r="I223" s="99">
        <v>-1.47</v>
      </c>
      <c r="J223" s="99">
        <v>3.7309999999999999</v>
      </c>
      <c r="K223" s="110" t="s">
        <v>112</v>
      </c>
      <c r="L223" s="91" t="str">
        <f t="shared" si="75"/>
        <v>Yes</v>
      </c>
    </row>
    <row r="224" spans="1:12">
      <c r="A224" s="138" t="s">
        <v>603</v>
      </c>
      <c r="B224" s="82" t="s">
        <v>50</v>
      </c>
      <c r="C224" s="83">
        <v>0</v>
      </c>
      <c r="D224" s="84" t="str">
        <f t="shared" si="72"/>
        <v>N/A</v>
      </c>
      <c r="E224" s="83">
        <v>11</v>
      </c>
      <c r="F224" s="84" t="str">
        <f t="shared" si="73"/>
        <v>N/A</v>
      </c>
      <c r="G224" s="83">
        <v>11</v>
      </c>
      <c r="H224" s="84" t="str">
        <f t="shared" si="74"/>
        <v>N/A</v>
      </c>
      <c r="I224" s="85" t="s">
        <v>1090</v>
      </c>
      <c r="J224" s="85">
        <v>0</v>
      </c>
      <c r="K224" s="86" t="s">
        <v>112</v>
      </c>
      <c r="L224" s="87" t="str">
        <f t="shared" si="75"/>
        <v>Yes</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77</v>
      </c>
      <c r="D226" s="84" t="str">
        <f t="shared" si="72"/>
        <v>N/A</v>
      </c>
      <c r="E226" s="83">
        <v>76</v>
      </c>
      <c r="F226" s="84" t="str">
        <f t="shared" si="73"/>
        <v>N/A</v>
      </c>
      <c r="G226" s="83">
        <v>74</v>
      </c>
      <c r="H226" s="84" t="str">
        <f t="shared" si="74"/>
        <v>N/A</v>
      </c>
      <c r="I226" s="85">
        <v>-1.3</v>
      </c>
      <c r="J226" s="85">
        <v>-2.63</v>
      </c>
      <c r="K226" s="86" t="s">
        <v>112</v>
      </c>
      <c r="L226" s="87" t="str">
        <f t="shared" si="75"/>
        <v>Yes</v>
      </c>
    </row>
    <row r="227" spans="1:12">
      <c r="A227" s="138" t="s">
        <v>606</v>
      </c>
      <c r="B227" s="82" t="s">
        <v>50</v>
      </c>
      <c r="C227" s="83">
        <v>58</v>
      </c>
      <c r="D227" s="84" t="str">
        <f t="shared" si="72"/>
        <v>N/A</v>
      </c>
      <c r="E227" s="83">
        <v>56</v>
      </c>
      <c r="F227" s="84" t="str">
        <f t="shared" si="73"/>
        <v>N/A</v>
      </c>
      <c r="G227" s="83">
        <v>62</v>
      </c>
      <c r="H227" s="84" t="str">
        <f t="shared" si="74"/>
        <v>N/A</v>
      </c>
      <c r="I227" s="85">
        <v>-3.45</v>
      </c>
      <c r="J227" s="85">
        <v>10.71</v>
      </c>
      <c r="K227" s="86" t="s">
        <v>112</v>
      </c>
      <c r="L227" s="87" t="str">
        <f t="shared" si="75"/>
        <v>Yes</v>
      </c>
    </row>
    <row r="228" spans="1:12">
      <c r="A228" s="138" t="s">
        <v>607</v>
      </c>
      <c r="B228" s="82" t="s">
        <v>50</v>
      </c>
      <c r="C228" s="83">
        <v>11</v>
      </c>
      <c r="D228" s="84" t="str">
        <f t="shared" si="72"/>
        <v>N/A</v>
      </c>
      <c r="E228" s="83">
        <v>0</v>
      </c>
      <c r="F228" s="84" t="str">
        <f t="shared" si="73"/>
        <v>N/A</v>
      </c>
      <c r="G228" s="83">
        <v>11</v>
      </c>
      <c r="H228" s="84" t="str">
        <f t="shared" si="74"/>
        <v>N/A</v>
      </c>
      <c r="I228" s="85">
        <v>-100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9327</v>
      </c>
      <c r="D235" s="91" t="str">
        <f t="shared" si="72"/>
        <v>N/A</v>
      </c>
      <c r="E235" s="93">
        <v>9840</v>
      </c>
      <c r="F235" s="91" t="str">
        <f t="shared" si="73"/>
        <v>N/A</v>
      </c>
      <c r="G235" s="93">
        <v>10653</v>
      </c>
      <c r="H235" s="91" t="str">
        <f t="shared" si="74"/>
        <v>N/A</v>
      </c>
      <c r="I235" s="99">
        <v>5.5</v>
      </c>
      <c r="J235" s="99">
        <v>8.2620000000000005</v>
      </c>
      <c r="K235" s="110" t="s">
        <v>112</v>
      </c>
      <c r="L235" s="91" t="str">
        <f t="shared" si="77"/>
        <v>Yes</v>
      </c>
    </row>
    <row r="236" spans="1:12">
      <c r="A236" s="138" t="s">
        <v>603</v>
      </c>
      <c r="B236" s="82" t="s">
        <v>50</v>
      </c>
      <c r="C236" s="83">
        <v>436</v>
      </c>
      <c r="D236" s="84" t="str">
        <f t="shared" si="72"/>
        <v>N/A</v>
      </c>
      <c r="E236" s="83">
        <v>480</v>
      </c>
      <c r="F236" s="84" t="str">
        <f t="shared" si="73"/>
        <v>N/A</v>
      </c>
      <c r="G236" s="83">
        <v>545</v>
      </c>
      <c r="H236" s="84" t="str">
        <f t="shared" si="74"/>
        <v>N/A</v>
      </c>
      <c r="I236" s="85">
        <v>10.09</v>
      </c>
      <c r="J236" s="85">
        <v>13.54</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11.11</v>
      </c>
      <c r="J237" s="85">
        <v>10</v>
      </c>
      <c r="K237" s="86" t="s">
        <v>112</v>
      </c>
      <c r="L237" s="87" t="str">
        <f t="shared" si="77"/>
        <v>Yes</v>
      </c>
    </row>
    <row r="238" spans="1:12">
      <c r="A238" s="138" t="s">
        <v>605</v>
      </c>
      <c r="B238" s="82" t="s">
        <v>50</v>
      </c>
      <c r="C238" s="83">
        <v>5372</v>
      </c>
      <c r="D238" s="84" t="str">
        <f t="shared" si="72"/>
        <v>N/A</v>
      </c>
      <c r="E238" s="83">
        <v>5624</v>
      </c>
      <c r="F238" s="84" t="str">
        <f t="shared" si="73"/>
        <v>N/A</v>
      </c>
      <c r="G238" s="83">
        <v>5851</v>
      </c>
      <c r="H238" s="84" t="str">
        <f t="shared" si="74"/>
        <v>N/A</v>
      </c>
      <c r="I238" s="85">
        <v>4.6909999999999998</v>
      </c>
      <c r="J238" s="85">
        <v>4.0359999999999996</v>
      </c>
      <c r="K238" s="86" t="s">
        <v>112</v>
      </c>
      <c r="L238" s="87" t="str">
        <f t="shared" si="77"/>
        <v>Yes</v>
      </c>
    </row>
    <row r="239" spans="1:12">
      <c r="A239" s="138" t="s">
        <v>606</v>
      </c>
      <c r="B239" s="82" t="s">
        <v>50</v>
      </c>
      <c r="C239" s="83">
        <v>3436</v>
      </c>
      <c r="D239" s="84" t="str">
        <f t="shared" si="72"/>
        <v>N/A</v>
      </c>
      <c r="E239" s="83">
        <v>3673</v>
      </c>
      <c r="F239" s="84" t="str">
        <f t="shared" si="73"/>
        <v>N/A</v>
      </c>
      <c r="G239" s="83">
        <v>4202</v>
      </c>
      <c r="H239" s="84" t="str">
        <f t="shared" si="74"/>
        <v>N/A</v>
      </c>
      <c r="I239" s="85">
        <v>6.8979999999999997</v>
      </c>
      <c r="J239" s="85">
        <v>14.4</v>
      </c>
      <c r="K239" s="86" t="s">
        <v>112</v>
      </c>
      <c r="L239" s="87" t="str">
        <f t="shared" si="77"/>
        <v>Yes</v>
      </c>
    </row>
    <row r="240" spans="1:12">
      <c r="A240" s="138" t="s">
        <v>607</v>
      </c>
      <c r="B240" s="82" t="s">
        <v>50</v>
      </c>
      <c r="C240" s="83">
        <v>74</v>
      </c>
      <c r="D240" s="84" t="str">
        <f t="shared" si="72"/>
        <v>N/A</v>
      </c>
      <c r="E240" s="83">
        <v>53</v>
      </c>
      <c r="F240" s="84" t="str">
        <f t="shared" si="73"/>
        <v>N/A</v>
      </c>
      <c r="G240" s="83">
        <v>44</v>
      </c>
      <c r="H240" s="84" t="str">
        <f t="shared" si="74"/>
        <v>N/A</v>
      </c>
      <c r="I240" s="85">
        <v>-28.4</v>
      </c>
      <c r="J240" s="85">
        <v>-17</v>
      </c>
      <c r="K240" s="86" t="s">
        <v>112</v>
      </c>
      <c r="L240" s="87" t="str">
        <f t="shared" si="77"/>
        <v>No</v>
      </c>
    </row>
    <row r="241" spans="1:12" ht="12.75" customHeight="1">
      <c r="A241" s="97" t="s">
        <v>670</v>
      </c>
      <c r="B241" s="82" t="s">
        <v>50</v>
      </c>
      <c r="C241" s="83">
        <v>35</v>
      </c>
      <c r="D241" s="84" t="str">
        <f t="shared" si="72"/>
        <v>N/A</v>
      </c>
      <c r="E241" s="83">
        <v>23</v>
      </c>
      <c r="F241" s="84" t="str">
        <f t="shared" si="73"/>
        <v>N/A</v>
      </c>
      <c r="G241" s="83">
        <v>0</v>
      </c>
      <c r="H241" s="84" t="str">
        <f t="shared" si="74"/>
        <v>N/A</v>
      </c>
      <c r="I241" s="85">
        <v>-34.299999999999997</v>
      </c>
      <c r="J241" s="85">
        <v>-100</v>
      </c>
      <c r="K241" s="86" t="s">
        <v>112</v>
      </c>
      <c r="L241" s="87" t="str">
        <f t="shared" si="77"/>
        <v>No</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35</v>
      </c>
      <c r="D245" s="84" t="str">
        <f t="shared" si="72"/>
        <v>N/A</v>
      </c>
      <c r="E245" s="83">
        <v>21</v>
      </c>
      <c r="F245" s="84" t="str">
        <f t="shared" si="73"/>
        <v>N/A</v>
      </c>
      <c r="G245" s="83">
        <v>0</v>
      </c>
      <c r="H245" s="84" t="str">
        <f t="shared" si="74"/>
        <v>N/A</v>
      </c>
      <c r="I245" s="85">
        <v>-40</v>
      </c>
      <c r="J245" s="85">
        <v>-100</v>
      </c>
      <c r="K245" s="86" t="s">
        <v>112</v>
      </c>
      <c r="L245" s="87" t="str">
        <f t="shared" si="77"/>
        <v>No</v>
      </c>
    </row>
    <row r="246" spans="1:12">
      <c r="A246" s="138" t="s">
        <v>607</v>
      </c>
      <c r="B246" s="82" t="s">
        <v>50</v>
      </c>
      <c r="C246" s="83">
        <v>0</v>
      </c>
      <c r="D246" s="84" t="str">
        <f t="shared" si="72"/>
        <v>N/A</v>
      </c>
      <c r="E246" s="83">
        <v>11</v>
      </c>
      <c r="F246" s="84" t="str">
        <f t="shared" si="73"/>
        <v>N/A</v>
      </c>
      <c r="G246" s="83">
        <v>0</v>
      </c>
      <c r="H246" s="84" t="str">
        <f t="shared" si="74"/>
        <v>N/A</v>
      </c>
      <c r="I246" s="85" t="s">
        <v>1090</v>
      </c>
      <c r="J246" s="85">
        <v>-100</v>
      </c>
      <c r="K246" s="86" t="s">
        <v>112</v>
      </c>
      <c r="L246" s="87" t="str">
        <f t="shared" si="77"/>
        <v>No</v>
      </c>
    </row>
    <row r="247" spans="1:12" ht="12.75" customHeight="1">
      <c r="A247" s="97" t="s">
        <v>939</v>
      </c>
      <c r="B247" s="82" t="s">
        <v>50</v>
      </c>
      <c r="C247" s="83">
        <v>11</v>
      </c>
      <c r="D247" s="84" t="str">
        <f t="shared" si="72"/>
        <v>N/A</v>
      </c>
      <c r="E247" s="83">
        <v>0</v>
      </c>
      <c r="F247" s="84" t="str">
        <f t="shared" si="73"/>
        <v>N/A</v>
      </c>
      <c r="G247" s="83">
        <v>0</v>
      </c>
      <c r="H247" s="84" t="str">
        <f t="shared" ref="H247:H264" si="78">IF($B247="N/A","N/A",IF(G247&gt;10,"No",IF(G247&lt;-10,"No","Yes")))</f>
        <v>N/A</v>
      </c>
      <c r="I247" s="85">
        <v>-100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11</v>
      </c>
      <c r="D251" s="84" t="str">
        <f t="shared" si="72"/>
        <v>N/A</v>
      </c>
      <c r="E251" s="83">
        <v>0</v>
      </c>
      <c r="F251" s="84" t="str">
        <f t="shared" si="73"/>
        <v>N/A</v>
      </c>
      <c r="G251" s="83">
        <v>0</v>
      </c>
      <c r="H251" s="84" t="str">
        <f t="shared" si="78"/>
        <v>N/A</v>
      </c>
      <c r="I251" s="85">
        <v>-100</v>
      </c>
      <c r="J251" s="85" t="s">
        <v>1090</v>
      </c>
      <c r="K251" s="86" t="s">
        <v>112</v>
      </c>
      <c r="L251" s="87" t="str">
        <f t="shared" si="77"/>
        <v>N/A</v>
      </c>
    </row>
    <row r="252" spans="1:12">
      <c r="A252" s="138" t="s">
        <v>607</v>
      </c>
      <c r="B252" s="82" t="s">
        <v>50</v>
      </c>
      <c r="C252" s="83">
        <v>11</v>
      </c>
      <c r="D252" s="84" t="str">
        <f t="shared" si="72"/>
        <v>N/A</v>
      </c>
      <c r="E252" s="83">
        <v>0</v>
      </c>
      <c r="F252" s="84" t="str">
        <f t="shared" si="73"/>
        <v>N/A</v>
      </c>
      <c r="G252" s="83">
        <v>0</v>
      </c>
      <c r="H252" s="84" t="str">
        <f t="shared" si="78"/>
        <v>N/A</v>
      </c>
      <c r="I252" s="85">
        <v>-100</v>
      </c>
      <c r="J252" s="85" t="s">
        <v>1090</v>
      </c>
      <c r="K252" s="86" t="s">
        <v>112</v>
      </c>
      <c r="L252" s="87" t="str">
        <f t="shared" si="77"/>
        <v>N/A</v>
      </c>
    </row>
    <row r="253" spans="1:12" ht="12.75" customHeight="1">
      <c r="A253" s="97" t="s">
        <v>934</v>
      </c>
      <c r="B253" s="82" t="s">
        <v>50</v>
      </c>
      <c r="C253" s="83">
        <v>332</v>
      </c>
      <c r="D253" s="84" t="str">
        <f t="shared" ref="D253:D264" si="79">IF($B253="N/A","N/A",IF(C253&gt;10,"No",IF(C253&lt;-10,"No","Yes")))</f>
        <v>N/A</v>
      </c>
      <c r="E253" s="83">
        <v>352</v>
      </c>
      <c r="F253" s="84" t="str">
        <f t="shared" ref="F253:F264" si="80">IF($B253="N/A","N/A",IF(E253&gt;10,"No",IF(E253&lt;-10,"No","Yes")))</f>
        <v>N/A</v>
      </c>
      <c r="G253" s="83">
        <v>374</v>
      </c>
      <c r="H253" s="84" t="str">
        <f t="shared" si="78"/>
        <v>N/A</v>
      </c>
      <c r="I253" s="85">
        <v>6.024</v>
      </c>
      <c r="J253" s="85">
        <v>6.25</v>
      </c>
      <c r="K253" s="86" t="s">
        <v>112</v>
      </c>
      <c r="L253" s="87" t="str">
        <f t="shared" si="77"/>
        <v>Yes</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50</v>
      </c>
      <c r="D256" s="84" t="str">
        <f t="shared" si="79"/>
        <v>N/A</v>
      </c>
      <c r="E256" s="83">
        <v>64</v>
      </c>
      <c r="F256" s="84" t="str">
        <f t="shared" si="80"/>
        <v>N/A</v>
      </c>
      <c r="G256" s="83">
        <v>72</v>
      </c>
      <c r="H256" s="84" t="str">
        <f t="shared" si="78"/>
        <v>N/A</v>
      </c>
      <c r="I256" s="85">
        <v>28</v>
      </c>
      <c r="J256" s="85">
        <v>12.5</v>
      </c>
      <c r="K256" s="86" t="s">
        <v>112</v>
      </c>
      <c r="L256" s="87" t="str">
        <f t="shared" si="77"/>
        <v>Yes</v>
      </c>
    </row>
    <row r="257" spans="1:12">
      <c r="A257" s="138" t="s">
        <v>606</v>
      </c>
      <c r="B257" s="82" t="s">
        <v>50</v>
      </c>
      <c r="C257" s="83">
        <v>269</v>
      </c>
      <c r="D257" s="84" t="str">
        <f t="shared" si="79"/>
        <v>N/A</v>
      </c>
      <c r="E257" s="83">
        <v>283</v>
      </c>
      <c r="F257" s="84" t="str">
        <f t="shared" si="80"/>
        <v>N/A</v>
      </c>
      <c r="G257" s="83">
        <v>298</v>
      </c>
      <c r="H257" s="84" t="str">
        <f t="shared" si="78"/>
        <v>N/A</v>
      </c>
      <c r="I257" s="85">
        <v>5.2039999999999997</v>
      </c>
      <c r="J257" s="85">
        <v>5.3</v>
      </c>
      <c r="K257" s="86" t="s">
        <v>112</v>
      </c>
      <c r="L257" s="87" t="str">
        <f t="shared" si="77"/>
        <v>Yes</v>
      </c>
    </row>
    <row r="258" spans="1:12">
      <c r="A258" s="138" t="s">
        <v>607</v>
      </c>
      <c r="B258" s="82" t="s">
        <v>50</v>
      </c>
      <c r="C258" s="83">
        <v>13</v>
      </c>
      <c r="D258" s="84" t="str">
        <f t="shared" si="79"/>
        <v>N/A</v>
      </c>
      <c r="E258" s="83">
        <v>11</v>
      </c>
      <c r="F258" s="84" t="str">
        <f t="shared" si="80"/>
        <v>N/A</v>
      </c>
      <c r="G258" s="83">
        <v>11</v>
      </c>
      <c r="H258" s="84" t="str">
        <f t="shared" si="78"/>
        <v>N/A</v>
      </c>
      <c r="I258" s="85">
        <v>-61.5</v>
      </c>
      <c r="J258" s="85">
        <v>-20</v>
      </c>
      <c r="K258" s="86" t="s">
        <v>112</v>
      </c>
      <c r="L258" s="87" t="str">
        <f t="shared" si="77"/>
        <v>No</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2.2462896108999999</v>
      </c>
      <c r="D265" s="84" t="str">
        <f>IF($B265="N/A","N/A",IF(C265&lt;15,"Yes","No"))</f>
        <v>Yes</v>
      </c>
      <c r="E265" s="90">
        <v>2.9628351168</v>
      </c>
      <c r="F265" s="84" t="str">
        <f>IF($B265="N/A","N/A",IF(E265&lt;15,"Yes","No"))</f>
        <v>Yes</v>
      </c>
      <c r="G265" s="90">
        <v>2.8473920129999999</v>
      </c>
      <c r="H265" s="84" t="str">
        <f>IF($B265="N/A","N/A",IF(G265&lt;15,"Yes","No"))</f>
        <v>Yes</v>
      </c>
      <c r="I265" s="85">
        <v>31.9</v>
      </c>
      <c r="J265" s="85">
        <v>-3.9</v>
      </c>
      <c r="K265" s="86" t="s">
        <v>112</v>
      </c>
      <c r="L265" s="87" t="str">
        <f>IF(J265="Div by 0", "N/A", IF(K265="N/A","N/A", IF(J265&gt;VALUE(MID(K265,1,2)), "No", IF(J265&lt;-1*VALUE(MID(K265,1,2)), "No", "Yes"))))</f>
        <v>Yes</v>
      </c>
    </row>
    <row r="266" spans="1:12" ht="12.75" customHeight="1">
      <c r="A266" s="92" t="s">
        <v>845</v>
      </c>
      <c r="B266" s="82" t="s">
        <v>144</v>
      </c>
      <c r="C266" s="90">
        <v>1.1158449989999999</v>
      </c>
      <c r="D266" s="84" t="str">
        <f>IF($B266="N/A","N/A",IF(C266&lt;10,"Yes","No"))</f>
        <v>Yes</v>
      </c>
      <c r="E266" s="90">
        <v>2.1522218354999998</v>
      </c>
      <c r="F266" s="84" t="str">
        <f>IF($B266="N/A","N/A",IF(E266&lt;10,"Yes","No"))</f>
        <v>Yes</v>
      </c>
      <c r="G266" s="90">
        <v>13.186162949</v>
      </c>
      <c r="H266" s="84" t="str">
        <f>IF($B266="N/A","N/A",IF(G266&lt;10,"Yes","No"))</f>
        <v>No</v>
      </c>
      <c r="I266" s="85">
        <v>92.88</v>
      </c>
      <c r="J266" s="85">
        <v>512.70000000000005</v>
      </c>
      <c r="K266" s="86" t="s">
        <v>112</v>
      </c>
      <c r="L266" s="87" t="str">
        <f>IF(J266="Div by 0", "N/A", IF(K266="N/A","N/A", IF(J266&gt;VALUE(MID(K266,1,2)), "No", IF(J266&lt;-1*VALUE(MID(K266,1,2)), "No", "Yes"))))</f>
        <v>No</v>
      </c>
    </row>
    <row r="267" spans="1:12" ht="12.75" customHeight="1">
      <c r="A267" s="97" t="s">
        <v>349</v>
      </c>
      <c r="B267" s="101" t="s">
        <v>50</v>
      </c>
      <c r="C267" s="95">
        <v>0.39443775910000001</v>
      </c>
      <c r="D267" s="103" t="str">
        <f t="shared" si="72"/>
        <v>N/A</v>
      </c>
      <c r="E267" s="95">
        <v>0.70762858129999995</v>
      </c>
      <c r="F267" s="103" t="str">
        <f t="shared" si="73"/>
        <v>N/A</v>
      </c>
      <c r="G267" s="95">
        <v>0.70293398529999995</v>
      </c>
      <c r="H267" s="103" t="str">
        <f>IF($B267="N/A","N/A",IF(G267&gt;10,"No",IF(G267&lt;-10,"No","Yes")))</f>
        <v>N/A</v>
      </c>
      <c r="I267" s="104">
        <v>79.400000000000006</v>
      </c>
      <c r="J267" s="104">
        <v>-0.66300000000000003</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2.8880451041000001</v>
      </c>
      <c r="F268" s="84" t="str">
        <f>IF($B268="N/A","N/A",IF(E268&lt;15,"Yes","No"))</f>
        <v>Yes</v>
      </c>
      <c r="G268" s="87">
        <v>2.7404237979000001</v>
      </c>
      <c r="H268" s="84" t="str">
        <f>IF($B268="N/A","N/A",IF(G268&lt;15,"Yes","No"))</f>
        <v>Yes</v>
      </c>
      <c r="I268" s="85" t="s">
        <v>50</v>
      </c>
      <c r="J268" s="85">
        <v>-5.1100000000000003</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153</v>
      </c>
      <c r="F269" s="103" t="str">
        <f>IF($B269="N/A","N/A",IF(E269&gt;10,"No",IF(E269&lt;-10,"No","Yes")))</f>
        <v>N/A</v>
      </c>
      <c r="G269" s="114">
        <v>325</v>
      </c>
      <c r="H269" s="103" t="str">
        <f>IF($B269="N/A","N/A",IF(G269&gt;10,"No",IF(G269&lt;-10,"No","Yes")))</f>
        <v>N/A</v>
      </c>
      <c r="I269" s="85" t="s">
        <v>50</v>
      </c>
      <c r="J269" s="85">
        <v>112.4</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21970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795</v>
      </c>
      <c r="D272" s="107" t="str">
        <f t="shared" ref="D272:D302" si="84">IF($B272="N/A","N/A",IF(C272&gt;10,"No",IF(C272&lt;-10,"No","Yes")))</f>
        <v>N/A</v>
      </c>
      <c r="E272" s="106">
        <v>0</v>
      </c>
      <c r="F272" s="107" t="str">
        <f t="shared" ref="F272:F302" si="85">IF($B272="N/A","N/A",IF(E272&gt;10,"No",IF(E272&lt;-10,"No","Yes")))</f>
        <v>N/A</v>
      </c>
      <c r="G272" s="106">
        <v>858239</v>
      </c>
      <c r="H272" s="107" t="str">
        <f t="shared" ref="H272:H302" si="86">IF($B272="N/A","N/A",IF(G272&gt;10,"No",IF(G272&lt;-10,"No","Yes")))</f>
        <v>N/A</v>
      </c>
      <c r="I272" s="108">
        <v>-100</v>
      </c>
      <c r="J272" s="108" t="s">
        <v>1090</v>
      </c>
      <c r="K272" s="118" t="s">
        <v>164</v>
      </c>
      <c r="L272" s="109" t="str">
        <f t="shared" ref="L272:L302" si="87">IF(J272="Div by 0", "N/A", IF(K272="N/A","N/A", IF(J272&gt;VALUE(MID(K272,1,2)), "No", IF(J272&lt;-1*VALUE(MID(K272,1,2)), "No", "Yes"))))</f>
        <v>N/A</v>
      </c>
    </row>
    <row r="273" spans="1:12">
      <c r="A273" s="138" t="s">
        <v>608</v>
      </c>
      <c r="B273" s="82" t="s">
        <v>50</v>
      </c>
      <c r="C273" s="90">
        <v>2.83108283E-2</v>
      </c>
      <c r="D273" s="84" t="str">
        <f t="shared" si="84"/>
        <v>N/A</v>
      </c>
      <c r="E273" s="90">
        <v>0</v>
      </c>
      <c r="F273" s="84" t="str">
        <f t="shared" si="85"/>
        <v>N/A</v>
      </c>
      <c r="G273" s="90">
        <v>8.2479085699999996E-2</v>
      </c>
      <c r="H273" s="84" t="str">
        <f t="shared" si="86"/>
        <v>N/A</v>
      </c>
      <c r="I273" s="85">
        <v>-100</v>
      </c>
      <c r="J273" s="85" t="s">
        <v>1090</v>
      </c>
      <c r="K273" s="86" t="s">
        <v>112</v>
      </c>
      <c r="L273" s="87" t="str">
        <f t="shared" si="87"/>
        <v>N/A</v>
      </c>
    </row>
    <row r="274" spans="1:12">
      <c r="A274" s="138" t="s">
        <v>609</v>
      </c>
      <c r="B274" s="82" t="s">
        <v>50</v>
      </c>
      <c r="C274" s="90">
        <v>5.3665975099999999E-2</v>
      </c>
      <c r="D274" s="84" t="str">
        <f t="shared" si="84"/>
        <v>N/A</v>
      </c>
      <c r="E274" s="90">
        <v>0</v>
      </c>
      <c r="F274" s="84" t="str">
        <f t="shared" si="85"/>
        <v>N/A</v>
      </c>
      <c r="G274" s="90">
        <v>13.233238905</v>
      </c>
      <c r="H274" s="84" t="str">
        <f t="shared" si="86"/>
        <v>N/A</v>
      </c>
      <c r="I274" s="85">
        <v>-100</v>
      </c>
      <c r="J274" s="85" t="s">
        <v>1090</v>
      </c>
      <c r="K274" s="86" t="s">
        <v>112</v>
      </c>
      <c r="L274" s="87" t="str">
        <f t="shared" si="87"/>
        <v>N/A</v>
      </c>
    </row>
    <row r="275" spans="1:12">
      <c r="A275" s="138" t="s">
        <v>610</v>
      </c>
      <c r="B275" s="82" t="s">
        <v>50</v>
      </c>
      <c r="C275" s="90">
        <v>7.2781723899999998E-2</v>
      </c>
      <c r="D275" s="84" t="str">
        <f t="shared" si="84"/>
        <v>N/A</v>
      </c>
      <c r="E275" s="90">
        <v>0</v>
      </c>
      <c r="F275" s="84" t="str">
        <f t="shared" si="85"/>
        <v>N/A</v>
      </c>
      <c r="G275" s="90">
        <v>91.367036231</v>
      </c>
      <c r="H275" s="84" t="str">
        <f t="shared" si="86"/>
        <v>N/A</v>
      </c>
      <c r="I275" s="85">
        <v>-100</v>
      </c>
      <c r="J275" s="85" t="s">
        <v>1090</v>
      </c>
      <c r="K275" s="86" t="s">
        <v>112</v>
      </c>
      <c r="L275" s="87" t="str">
        <f t="shared" si="87"/>
        <v>N/A</v>
      </c>
    </row>
    <row r="276" spans="1:12">
      <c r="A276" s="138" t="s">
        <v>611</v>
      </c>
      <c r="B276" s="82" t="s">
        <v>50</v>
      </c>
      <c r="C276" s="90">
        <v>0.12259910089999999</v>
      </c>
      <c r="D276" s="84" t="str">
        <f t="shared" si="84"/>
        <v>N/A</v>
      </c>
      <c r="E276" s="90">
        <v>0</v>
      </c>
      <c r="F276" s="84" t="str">
        <f t="shared" si="85"/>
        <v>N/A</v>
      </c>
      <c r="G276" s="90">
        <v>99.994025672999996</v>
      </c>
      <c r="H276" s="84" t="str">
        <f t="shared" si="86"/>
        <v>N/A</v>
      </c>
      <c r="I276" s="85">
        <v>-100</v>
      </c>
      <c r="J276" s="85" t="s">
        <v>1090</v>
      </c>
      <c r="K276" s="86" t="s">
        <v>112</v>
      </c>
      <c r="L276" s="87" t="str">
        <f t="shared" si="87"/>
        <v>N/A</v>
      </c>
    </row>
    <row r="277" spans="1:12">
      <c r="A277" s="138" t="s">
        <v>612</v>
      </c>
      <c r="B277" s="82" t="s">
        <v>50</v>
      </c>
      <c r="C277" s="90">
        <v>88.176100629000004</v>
      </c>
      <c r="D277" s="84" t="str">
        <f t="shared" si="84"/>
        <v>N/A</v>
      </c>
      <c r="E277" s="90" t="s">
        <v>1090</v>
      </c>
      <c r="F277" s="84" t="str">
        <f t="shared" si="85"/>
        <v>N/A</v>
      </c>
      <c r="G277" s="90">
        <v>89.951167448999996</v>
      </c>
      <c r="H277" s="84" t="str">
        <f t="shared" si="86"/>
        <v>N/A</v>
      </c>
      <c r="I277" s="85" t="s">
        <v>1090</v>
      </c>
      <c r="J277" s="85" t="s">
        <v>1090</v>
      </c>
      <c r="K277" s="86" t="s">
        <v>112</v>
      </c>
      <c r="L277" s="87" t="str">
        <f t="shared" si="87"/>
        <v>N/A</v>
      </c>
    </row>
    <row r="278" spans="1:12">
      <c r="A278" s="97" t="s">
        <v>351</v>
      </c>
      <c r="B278" s="82" t="s">
        <v>50</v>
      </c>
      <c r="C278" s="83">
        <v>816033</v>
      </c>
      <c r="D278" s="84" t="str">
        <f t="shared" si="84"/>
        <v>N/A</v>
      </c>
      <c r="E278" s="83">
        <v>835554</v>
      </c>
      <c r="F278" s="84" t="str">
        <f t="shared" si="85"/>
        <v>N/A</v>
      </c>
      <c r="G278" s="83">
        <v>151579</v>
      </c>
      <c r="H278" s="84" t="str">
        <f t="shared" si="86"/>
        <v>N/A</v>
      </c>
      <c r="I278" s="85">
        <v>2.3919999999999999</v>
      </c>
      <c r="J278" s="85">
        <v>-81.900000000000006</v>
      </c>
      <c r="K278" s="118" t="s">
        <v>164</v>
      </c>
      <c r="L278" s="87" t="str">
        <f t="shared" si="87"/>
        <v>No</v>
      </c>
    </row>
    <row r="279" spans="1:12">
      <c r="A279" s="138" t="s">
        <v>613</v>
      </c>
      <c r="B279" s="82" t="s">
        <v>50</v>
      </c>
      <c r="C279" s="90">
        <v>18.381112985000001</v>
      </c>
      <c r="D279" s="84" t="str">
        <f t="shared" si="84"/>
        <v>N/A</v>
      </c>
      <c r="E279" s="90">
        <v>17.450504069000001</v>
      </c>
      <c r="F279" s="84" t="str">
        <f t="shared" si="85"/>
        <v>N/A</v>
      </c>
      <c r="G279" s="90">
        <v>2.6287262873000001</v>
      </c>
      <c r="H279" s="84" t="str">
        <f t="shared" si="86"/>
        <v>N/A</v>
      </c>
      <c r="I279" s="85">
        <v>-5.0599999999999996</v>
      </c>
      <c r="J279" s="85">
        <v>-84.9</v>
      </c>
      <c r="K279" s="86" t="s">
        <v>112</v>
      </c>
      <c r="L279" s="87" t="str">
        <f t="shared" si="87"/>
        <v>No</v>
      </c>
    </row>
    <row r="280" spans="1:12">
      <c r="A280" s="138" t="s">
        <v>614</v>
      </c>
      <c r="B280" s="82" t="s">
        <v>50</v>
      </c>
      <c r="C280" s="90">
        <v>52.748417834999998</v>
      </c>
      <c r="D280" s="84" t="str">
        <f t="shared" si="84"/>
        <v>N/A</v>
      </c>
      <c r="E280" s="90">
        <v>51.210076416</v>
      </c>
      <c r="F280" s="84" t="str">
        <f t="shared" si="85"/>
        <v>N/A</v>
      </c>
      <c r="G280" s="90">
        <v>29.538558387999998</v>
      </c>
      <c r="H280" s="84" t="str">
        <f t="shared" si="86"/>
        <v>N/A</v>
      </c>
      <c r="I280" s="85">
        <v>-2.92</v>
      </c>
      <c r="J280" s="85">
        <v>-42.3</v>
      </c>
      <c r="K280" s="86" t="s">
        <v>112</v>
      </c>
      <c r="L280" s="87" t="str">
        <f t="shared" si="87"/>
        <v>No</v>
      </c>
    </row>
    <row r="281" spans="1:12">
      <c r="A281" s="138" t="s">
        <v>615</v>
      </c>
      <c r="B281" s="82" t="s">
        <v>50</v>
      </c>
      <c r="C281" s="90">
        <v>90.516525306999995</v>
      </c>
      <c r="D281" s="84" t="str">
        <f t="shared" si="84"/>
        <v>N/A</v>
      </c>
      <c r="E281" s="90">
        <v>91.440234924999999</v>
      </c>
      <c r="F281" s="84" t="str">
        <f t="shared" si="85"/>
        <v>N/A</v>
      </c>
      <c r="G281" s="90">
        <v>15.425934206000001</v>
      </c>
      <c r="H281" s="84" t="str">
        <f t="shared" si="86"/>
        <v>N/A</v>
      </c>
      <c r="I281" s="85">
        <v>1.02</v>
      </c>
      <c r="J281" s="85">
        <v>-83.1</v>
      </c>
      <c r="K281" s="86" t="s">
        <v>112</v>
      </c>
      <c r="L281" s="87" t="str">
        <f t="shared" si="87"/>
        <v>No</v>
      </c>
    </row>
    <row r="282" spans="1:12">
      <c r="A282" s="138" t="s">
        <v>616</v>
      </c>
      <c r="B282" s="82" t="s">
        <v>50</v>
      </c>
      <c r="C282" s="90">
        <v>81.276996374000007</v>
      </c>
      <c r="D282" s="84" t="str">
        <f t="shared" si="84"/>
        <v>N/A</v>
      </c>
      <c r="E282" s="90">
        <v>82.266278459999995</v>
      </c>
      <c r="F282" s="84" t="str">
        <f t="shared" si="85"/>
        <v>N/A</v>
      </c>
      <c r="G282" s="90">
        <v>0.27652601389999998</v>
      </c>
      <c r="H282" s="84" t="str">
        <f t="shared" si="86"/>
        <v>N/A</v>
      </c>
      <c r="I282" s="85">
        <v>1.2170000000000001</v>
      </c>
      <c r="J282" s="85">
        <v>-99.7</v>
      </c>
      <c r="K282" s="86" t="s">
        <v>112</v>
      </c>
      <c r="L282" s="87" t="str">
        <f t="shared" si="87"/>
        <v>No</v>
      </c>
    </row>
    <row r="283" spans="1:12">
      <c r="A283" s="138" t="s">
        <v>612</v>
      </c>
      <c r="B283" s="82" t="s">
        <v>50</v>
      </c>
      <c r="C283" s="90">
        <v>89.933740424999996</v>
      </c>
      <c r="D283" s="84" t="str">
        <f t="shared" si="84"/>
        <v>N/A</v>
      </c>
      <c r="E283" s="90">
        <v>90.179569482999995</v>
      </c>
      <c r="F283" s="84" t="str">
        <f t="shared" si="85"/>
        <v>N/A</v>
      </c>
      <c r="G283" s="90">
        <v>60.781506673000003</v>
      </c>
      <c r="H283" s="84" t="str">
        <f t="shared" si="86"/>
        <v>N/A</v>
      </c>
      <c r="I283" s="85">
        <v>0.27329999999999999</v>
      </c>
      <c r="J283" s="85">
        <v>-32.6</v>
      </c>
      <c r="K283" s="86" t="s">
        <v>112</v>
      </c>
      <c r="L283" s="87" t="str">
        <f t="shared" si="87"/>
        <v>No</v>
      </c>
    </row>
    <row r="284" spans="1:12">
      <c r="A284" s="148" t="s">
        <v>992</v>
      </c>
      <c r="B284" s="82" t="s">
        <v>50</v>
      </c>
      <c r="C284" s="90" t="s">
        <v>50</v>
      </c>
      <c r="D284" s="84" t="str">
        <f t="shared" si="84"/>
        <v>N/A</v>
      </c>
      <c r="E284" s="90" t="s">
        <v>50</v>
      </c>
      <c r="F284" s="84" t="str">
        <f t="shared" si="85"/>
        <v>N/A</v>
      </c>
      <c r="G284" s="90">
        <v>60.781506673000003</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795</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7</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6</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24744</v>
      </c>
      <c r="D313" s="134" t="str">
        <f>IF($B313="N/A","N/A",IF(C313&gt;10,"No",IF(C313&lt;-10,"No","Yes")))</f>
        <v>N/A</v>
      </c>
      <c r="E313" s="105">
        <v>23104</v>
      </c>
      <c r="F313" s="134" t="str">
        <f>IF($B313="N/A","N/A",IF(E313&gt;10,"No",IF(E313&lt;-10,"No","Yes")))</f>
        <v>N/A</v>
      </c>
      <c r="G313" s="105">
        <v>5784</v>
      </c>
      <c r="H313" s="134" t="str">
        <f>IF($B313="N/A","N/A",IF(G313&gt;10,"No",IF(G313&lt;-10,"No","Yes")))</f>
        <v>N/A</v>
      </c>
      <c r="I313" s="108">
        <v>-6.63</v>
      </c>
      <c r="J313" s="108">
        <v>-75</v>
      </c>
      <c r="K313" s="105" t="s">
        <v>50</v>
      </c>
      <c r="L313" s="109" t="str">
        <f>IF(J313="Div by 0", "N/A", IF(K313="N/A","N/A", IF(J313&gt;VALUE(MID(K313,1,2)), "No", IF(J313&lt;-1*VALUE(MID(K313,1,2)), "No", "Yes"))))</f>
        <v>N/A</v>
      </c>
    </row>
    <row r="314" spans="1:12">
      <c r="A314" s="92" t="s">
        <v>362</v>
      </c>
      <c r="B314" s="93" t="s">
        <v>50</v>
      </c>
      <c r="C314" s="93">
        <v>24888</v>
      </c>
      <c r="D314" s="91" t="str">
        <f>IF($B314="N/A","N/A",IF(C314&gt;10,"No",IF(C314&lt;-10,"No","Yes")))</f>
        <v>N/A</v>
      </c>
      <c r="E314" s="93">
        <v>24660</v>
      </c>
      <c r="F314" s="91" t="str">
        <f>IF($B314="N/A","N/A",IF(E314&gt;10,"No",IF(E314&lt;-10,"No","Yes")))</f>
        <v>N/A</v>
      </c>
      <c r="G314" s="93">
        <v>20583</v>
      </c>
      <c r="H314" s="91" t="str">
        <f>IF($B314="N/A","N/A",IF(G314&gt;10,"No",IF(G314&lt;-10,"No","Yes")))</f>
        <v>N/A</v>
      </c>
      <c r="I314" s="85">
        <v>-0.91600000000000004</v>
      </c>
      <c r="J314" s="85">
        <v>-16.5</v>
      </c>
      <c r="K314" s="93" t="s">
        <v>50</v>
      </c>
      <c r="L314" s="87" t="str">
        <f>IF(J314="Div by 0", "N/A", IF(K314="N/A","N/A", IF(J314&gt;VALUE(MID(K314,1,2)), "No", IF(J314&lt;-1*VALUE(MID(K314,1,2)), "No", "Yes"))))</f>
        <v>N/A</v>
      </c>
    </row>
    <row r="315" spans="1:12" ht="12.75" customHeight="1">
      <c r="A315" s="92" t="s">
        <v>363</v>
      </c>
      <c r="B315" s="140" t="s">
        <v>50</v>
      </c>
      <c r="C315" s="140">
        <v>16498.75</v>
      </c>
      <c r="D315" s="141" t="str">
        <f>IF($B315="N/A","N/A",IF(C315&gt;10,"No",IF(C315&lt;-10,"No","Yes")))</f>
        <v>N/A</v>
      </c>
      <c r="E315" s="140">
        <v>16019.583333</v>
      </c>
      <c r="F315" s="141" t="str">
        <f>IF($B315="N/A","N/A",IF(E315&gt;10,"No",IF(E315&lt;-10,"No","Yes")))</f>
        <v>N/A</v>
      </c>
      <c r="G315" s="140">
        <v>11268.5</v>
      </c>
      <c r="H315" s="141" t="str">
        <f>IF($B315="N/A","N/A",IF(G315&gt;10,"No",IF(G315&lt;-10,"No","Yes")))</f>
        <v>N/A</v>
      </c>
      <c r="I315" s="104">
        <v>-2.9</v>
      </c>
      <c r="J315" s="104">
        <v>-29.7</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36100</v>
      </c>
      <c r="D317" s="134" t="str">
        <f>IF($B317="N/A","N/A",IF(C317&gt;10,"No",IF(C317&lt;-10,"No","Yes")))</f>
        <v>N/A</v>
      </c>
      <c r="E317" s="105">
        <v>40336</v>
      </c>
      <c r="F317" s="134" t="str">
        <f>IF($B317="N/A","N/A",IF(E317&gt;10,"No",IF(E317&lt;-10,"No","Yes")))</f>
        <v>N/A</v>
      </c>
      <c r="G317" s="105">
        <v>41708</v>
      </c>
      <c r="H317" s="134" t="str">
        <f>IF($B317="N/A","N/A",IF(G317&gt;10,"No",IF(G317&lt;-10,"No","Yes")))</f>
        <v>N/A</v>
      </c>
      <c r="I317" s="108">
        <v>11.73</v>
      </c>
      <c r="J317" s="108">
        <v>3.4009999999999998</v>
      </c>
      <c r="K317" s="105" t="s">
        <v>50</v>
      </c>
      <c r="L317" s="109" t="str">
        <f>IF(J317="Div by 0", "N/A", IF(K317="N/A","N/A", IF(J317&gt;VALUE(MID(K317,1,2)), "No", IF(J317&lt;-1*VALUE(MID(K317,1,2)), "No", "Yes"))))</f>
        <v>N/A</v>
      </c>
    </row>
    <row r="318" spans="1:12">
      <c r="A318" s="92" t="s">
        <v>369</v>
      </c>
      <c r="B318" s="93" t="s">
        <v>50</v>
      </c>
      <c r="C318" s="93">
        <v>58224</v>
      </c>
      <c r="D318" s="91" t="str">
        <f>IF($B318="N/A","N/A",IF(C318&gt;10,"No",IF(C318&lt;-10,"No","Yes")))</f>
        <v>N/A</v>
      </c>
      <c r="E318" s="93">
        <v>61329</v>
      </c>
      <c r="F318" s="91" t="str">
        <f>IF($B318="N/A","N/A",IF(E318&gt;10,"No",IF(E318&lt;-10,"No","Yes")))</f>
        <v>N/A</v>
      </c>
      <c r="G318" s="93">
        <v>63056</v>
      </c>
      <c r="H318" s="91" t="str">
        <f>IF($B318="N/A","N/A",IF(G318&gt;10,"No",IF(G318&lt;-10,"No","Yes")))</f>
        <v>N/A</v>
      </c>
      <c r="I318" s="85">
        <v>5.3330000000000002</v>
      </c>
      <c r="J318" s="85">
        <v>2.8159999999999998</v>
      </c>
      <c r="K318" s="93" t="s">
        <v>50</v>
      </c>
      <c r="L318" s="87" t="str">
        <f>IF(J318="Div by 0", "N/A", IF(K318="N/A","N/A", IF(J318&gt;VALUE(MID(K318,1,2)), "No", IF(J318&lt;-1*VALUE(MID(K318,1,2)), "No", "Yes"))))</f>
        <v>N/A</v>
      </c>
    </row>
    <row r="319" spans="1:12" ht="12.75" customHeight="1">
      <c r="A319" s="92" t="s">
        <v>370</v>
      </c>
      <c r="B319" s="93" t="s">
        <v>50</v>
      </c>
      <c r="C319" s="93">
        <v>41106.333333000002</v>
      </c>
      <c r="D319" s="91" t="str">
        <f>IF($B319="N/A","N/A",IF(C319&gt;10,"No",IF(C319&lt;-10,"No","Yes")))</f>
        <v>N/A</v>
      </c>
      <c r="E319" s="93">
        <v>44718.166666999998</v>
      </c>
      <c r="F319" s="91" t="str">
        <f>IF($B319="N/A","N/A",IF(E319&gt;10,"No",IF(E319&lt;-10,"No","Yes")))</f>
        <v>N/A</v>
      </c>
      <c r="G319" s="93">
        <v>47046.083333000002</v>
      </c>
      <c r="H319" s="91" t="str">
        <f>IF($B319="N/A","N/A",IF(G319&gt;10,"No",IF(G319&lt;-10,"No","Yes")))</f>
        <v>N/A</v>
      </c>
      <c r="I319" s="85">
        <v>8.7870000000000008</v>
      </c>
      <c r="J319" s="85">
        <v>5.2060000000000004</v>
      </c>
      <c r="K319" s="93" t="s">
        <v>50</v>
      </c>
      <c r="L319" s="87" t="str">
        <f>IF(J319="Div by 0", "N/A", IF(K319="N/A","N/A", IF(J319&gt;VALUE(MID(K319,1,2)), "No", IF(J319&lt;-1*VALUE(MID(K319,1,2)), "No", "Yes"))))</f>
        <v>N/A</v>
      </c>
    </row>
    <row r="320" spans="1:12">
      <c r="A320" s="92" t="s">
        <v>371</v>
      </c>
      <c r="B320" s="101" t="s">
        <v>167</v>
      </c>
      <c r="C320" s="95">
        <v>23.515770548999999</v>
      </c>
      <c r="D320" s="84" t="str">
        <f>IF(OR($B320="N/A",$C320="N/A"),"N/A",IF(C320&lt;=40,"Yes","No"))</f>
        <v>Yes</v>
      </c>
      <c r="E320" s="95">
        <v>25.568113388</v>
      </c>
      <c r="F320" s="84" t="str">
        <f>IF(OR($B320="N/A",$C320="N/A"),"N/A",IF(E320&lt;=40,"Yes","No"))</f>
        <v>Yes</v>
      </c>
      <c r="G320" s="95">
        <v>25.448155515</v>
      </c>
      <c r="H320" s="84" t="str">
        <f>IF(OR($B320="N/A",$C320="N/A"),"N/A",IF(G320&lt;=40,"Yes","No"))</f>
        <v>Yes</v>
      </c>
      <c r="I320" s="104">
        <v>8.7279999999999998</v>
      </c>
      <c r="J320" s="104">
        <v>-0.46899999999999997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179</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70.333333332999999</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37254</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15508.166667</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831487</v>
      </c>
      <c r="D340" s="84" t="str">
        <f>IF($B340="N/A","N/A",IF(C340&gt;10,"No",IF(C340&lt;-10,"No","Yes")))</f>
        <v>N/A</v>
      </c>
      <c r="E340" s="83">
        <v>846810</v>
      </c>
      <c r="F340" s="84" t="str">
        <f>IF($B340="N/A","N/A",IF(E340&gt;10,"No",IF(E340&lt;-10,"No","Yes")))</f>
        <v>N/A</v>
      </c>
      <c r="G340" s="83">
        <v>890640</v>
      </c>
      <c r="H340" s="84" t="str">
        <f>IF($B340="N/A","N/A",IF(G340&gt;10,"No",IF(G340&lt;-10,"No","Yes")))</f>
        <v>N/A</v>
      </c>
      <c r="I340" s="85">
        <v>1.843</v>
      </c>
      <c r="J340" s="85">
        <v>5.1760000000000002</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69730</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141159</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536683</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143068</v>
      </c>
      <c r="H344" s="134" t="str">
        <f t="shared" si="101"/>
        <v>N/A</v>
      </c>
      <c r="I344" s="108" t="s">
        <v>50</v>
      </c>
      <c r="J344" s="108" t="s">
        <v>50</v>
      </c>
      <c r="K344" s="86" t="s">
        <v>112</v>
      </c>
      <c r="L344" s="87" t="str">
        <f t="shared" si="102"/>
        <v>N/A</v>
      </c>
    </row>
    <row r="345" spans="1:12">
      <c r="A345" s="144" t="s">
        <v>512</v>
      </c>
      <c r="B345" s="82" t="s">
        <v>25</v>
      </c>
      <c r="C345" s="90">
        <v>91.005391545999998</v>
      </c>
      <c r="D345" s="84" t="str">
        <f>IF($B345="N/A","N/A",IF(C345&gt;80,"Yes","No"))</f>
        <v>Yes</v>
      </c>
      <c r="E345" s="90">
        <v>90.744795171999996</v>
      </c>
      <c r="F345" s="84" t="str">
        <f>IF($B345="N/A","N/A",IF(E345&gt;80,"Yes","No"))</f>
        <v>Yes</v>
      </c>
      <c r="G345" s="90">
        <v>89.337218179999994</v>
      </c>
      <c r="H345" s="84" t="str">
        <f>IF($B345="N/A","N/A",IF(G345&gt;80,"Yes","No"))</f>
        <v>Yes</v>
      </c>
      <c r="I345" s="85">
        <v>-0.28599999999999998</v>
      </c>
      <c r="J345" s="85">
        <v>-1.55</v>
      </c>
      <c r="K345" s="86" t="s">
        <v>112</v>
      </c>
      <c r="L345" s="87" t="str">
        <f t="shared" si="98"/>
        <v>Yes</v>
      </c>
    </row>
    <row r="346" spans="1:12">
      <c r="A346" s="144" t="s">
        <v>513</v>
      </c>
      <c r="B346" s="82" t="s">
        <v>0</v>
      </c>
      <c r="C346" s="90">
        <v>1.9825926322</v>
      </c>
      <c r="D346" s="84" t="str">
        <f>IF($B346="N/A","N/A",IF(C346&gt;=5,"No",IF(C346&lt;0,"No","Yes")))</f>
        <v>Yes</v>
      </c>
      <c r="E346" s="90">
        <v>1.9467176817</v>
      </c>
      <c r="F346" s="84" t="str">
        <f>IF($B346="N/A","N/A",IF(E346&gt;=5,"No",IF(E346&lt;0,"No","Yes")))</f>
        <v>Yes</v>
      </c>
      <c r="G346" s="90">
        <v>1.6702595886</v>
      </c>
      <c r="H346" s="84" t="str">
        <f>IF($B346="N/A","N/A",IF(G346&gt;=5,"No",IF(G346&lt;0,"No","Yes")))</f>
        <v>Yes</v>
      </c>
      <c r="I346" s="85">
        <v>-1.81</v>
      </c>
      <c r="J346" s="85">
        <v>-14.2</v>
      </c>
      <c r="K346" s="86" t="s">
        <v>112</v>
      </c>
      <c r="L346" s="87" t="str">
        <f t="shared" si="98"/>
        <v>Yes</v>
      </c>
    </row>
    <row r="347" spans="1:12">
      <c r="A347" s="144" t="s">
        <v>514</v>
      </c>
      <c r="B347" s="110" t="s">
        <v>0</v>
      </c>
      <c r="C347" s="90">
        <v>5.0066928286000003</v>
      </c>
      <c r="D347" s="84" t="str">
        <f>IF($B347="N/A","N/A",IF(C347&gt;=5,"No",IF(C347&lt;0,"No","Yes")))</f>
        <v>No</v>
      </c>
      <c r="E347" s="90">
        <v>5.2977645517000003</v>
      </c>
      <c r="F347" s="84" t="str">
        <f>IF($B347="N/A","N/A",IF(E347&gt;=5,"No",IF(E347&lt;0,"No","Yes")))</f>
        <v>No</v>
      </c>
      <c r="G347" s="90">
        <v>5.2753076438999997</v>
      </c>
      <c r="H347" s="84" t="str">
        <f>IF($B347="N/A","N/A",IF(G347&gt;=5,"No",IF(G347&lt;0,"No","Yes")))</f>
        <v>No</v>
      </c>
      <c r="I347" s="85">
        <v>5.8140000000000001</v>
      </c>
      <c r="J347" s="85">
        <v>-0.42399999999999999</v>
      </c>
      <c r="K347" s="86" t="s">
        <v>112</v>
      </c>
      <c r="L347" s="87" t="str">
        <f t="shared" si="98"/>
        <v>Yes</v>
      </c>
    </row>
    <row r="348" spans="1:12">
      <c r="A348" s="144" t="s">
        <v>515</v>
      </c>
      <c r="B348" s="110" t="s">
        <v>0</v>
      </c>
      <c r="C348" s="90">
        <v>2.0053229936000001</v>
      </c>
      <c r="D348" s="84" t="str">
        <f>IF($B348="N/A","N/A",IF(C348&gt;=5,"No",IF(C348&lt;0,"No","Yes")))</f>
        <v>Yes</v>
      </c>
      <c r="E348" s="90">
        <v>2.0107225942000002</v>
      </c>
      <c r="F348" s="84" t="str">
        <f>IF($B348="N/A","N/A",IF(E348&gt;=5,"No",IF(E348&lt;0,"No","Yes")))</f>
        <v>Yes</v>
      </c>
      <c r="G348" s="90">
        <v>2.0678388575</v>
      </c>
      <c r="H348" s="84" t="str">
        <f>IF($B348="N/A","N/A",IF(G348&gt;=5,"No",IF(G348&lt;0,"No","Yes")))</f>
        <v>Yes</v>
      </c>
      <c r="I348" s="85">
        <v>0.26929999999999998</v>
      </c>
      <c r="J348" s="85">
        <v>2.8410000000000002</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0.15079044280000001</v>
      </c>
      <c r="H349" s="84" t="str">
        <f>IF($B349="N/A","N/A",IF(G349&gt;0,"No",IF(G349&lt;0,"No","Yes")))</f>
        <v>No</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7.8595168000000007E-3</v>
      </c>
      <c r="H354" s="84" t="str">
        <f>IF($B354="N/A","N/A",IF(G354&gt;0,"No",IF(G354&lt;0,"No","Yes")))</f>
        <v>No</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1.4907257702000001</v>
      </c>
      <c r="H355" s="84" t="str">
        <f>IF($B355="N/A","N/A",IF(G355&gt;0,"No",IF(G355&lt;0,"No","Yes")))</f>
        <v>No</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8.0039736039000005</v>
      </c>
      <c r="D359" s="84" t="str">
        <f>IF($B359="N/A","N/A",IF(C359&gt;15,"No",IF(C359&lt;2,"No","Yes")))</f>
        <v>Yes</v>
      </c>
      <c r="E359" s="90">
        <v>7.7314864018999998</v>
      </c>
      <c r="F359" s="84" t="str">
        <f>IF($B359="N/A","N/A",IF(E359&gt;15,"No",IF(E359&lt;2,"No","Yes")))</f>
        <v>Yes</v>
      </c>
      <c r="G359" s="90">
        <v>9.2642369531999993</v>
      </c>
      <c r="H359" s="84" t="str">
        <f>IF($B359="N/A","N/A",IF(G359&gt;15,"No",IF(G359&lt;2,"No","Yes")))</f>
        <v>Yes</v>
      </c>
      <c r="I359" s="85">
        <v>-3.4</v>
      </c>
      <c r="J359" s="85">
        <v>19.82</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48379</v>
      </c>
      <c r="D361" s="84" t="str">
        <f>IF($B361="N/A","N/A",IF(C361&gt;10,"No",IF(C361&lt;-10,"No","Yes")))</f>
        <v>N/A</v>
      </c>
      <c r="E361" s="83">
        <v>48439</v>
      </c>
      <c r="F361" s="84" t="str">
        <f>IF($B361="N/A","N/A",IF(E361&gt;10,"No",IF(E361&lt;-10,"No","Yes")))</f>
        <v>N/A</v>
      </c>
      <c r="G361" s="83">
        <v>50048</v>
      </c>
      <c r="H361" s="84" t="str">
        <f>IF($B361="N/A","N/A",IF(G361&gt;10,"No",IF(G361&lt;-10,"No","Yes")))</f>
        <v>N/A</v>
      </c>
      <c r="I361" s="85">
        <v>0.124</v>
      </c>
      <c r="J361" s="85">
        <v>3.3220000000000001</v>
      </c>
      <c r="K361" s="86" t="s">
        <v>112</v>
      </c>
      <c r="L361" s="87" t="str">
        <f t="shared" si="98"/>
        <v>Yes</v>
      </c>
    </row>
    <row r="362" spans="1:12">
      <c r="A362" s="144" t="s">
        <v>869</v>
      </c>
      <c r="B362" s="82" t="s">
        <v>50</v>
      </c>
      <c r="C362" s="83">
        <v>508</v>
      </c>
      <c r="D362" s="84" t="str">
        <f>IF($B362="N/A","N/A",IF(C362&gt;10,"No",IF(C362&lt;-10,"No","Yes")))</f>
        <v>N/A</v>
      </c>
      <c r="E362" s="83">
        <v>458</v>
      </c>
      <c r="F362" s="84" t="str">
        <f>IF($B362="N/A","N/A",IF(E362&gt;10,"No",IF(E362&lt;-10,"No","Yes")))</f>
        <v>N/A</v>
      </c>
      <c r="G362" s="83">
        <v>587</v>
      </c>
      <c r="H362" s="84" t="str">
        <f>IF($B362="N/A","N/A",IF(G362&gt;10,"No",IF(G362&lt;-10,"No","Yes")))</f>
        <v>N/A</v>
      </c>
      <c r="I362" s="85">
        <v>-9.84</v>
      </c>
      <c r="J362" s="85">
        <v>28.17</v>
      </c>
      <c r="K362" s="86" t="s">
        <v>112</v>
      </c>
      <c r="L362" s="87" t="str">
        <f t="shared" si="98"/>
        <v>No</v>
      </c>
    </row>
    <row r="363" spans="1:12">
      <c r="A363" s="144" t="s">
        <v>870</v>
      </c>
      <c r="B363" s="82" t="s">
        <v>50</v>
      </c>
      <c r="C363" s="83">
        <v>6722</v>
      </c>
      <c r="D363" s="84" t="str">
        <f>IF($B363="N/A","N/A",IF(C363&gt;10,"No",IF(C363&lt;-10,"No","Yes")))</f>
        <v>N/A</v>
      </c>
      <c r="E363" s="83">
        <v>6745</v>
      </c>
      <c r="F363" s="84" t="str">
        <f>IF($B363="N/A","N/A",IF(E363&gt;10,"No",IF(E363&lt;-10,"No","Yes")))</f>
        <v>N/A</v>
      </c>
      <c r="G363" s="83">
        <v>6861</v>
      </c>
      <c r="H363" s="84" t="str">
        <f>IF($B363="N/A","N/A",IF(G363&gt;10,"No",IF(G363&lt;-10,"No","Yes")))</f>
        <v>N/A</v>
      </c>
      <c r="I363" s="85">
        <v>0.3422</v>
      </c>
      <c r="J363" s="85">
        <v>1.72</v>
      </c>
      <c r="K363" s="86" t="s">
        <v>112</v>
      </c>
      <c r="L363" s="87" t="str">
        <f t="shared" si="98"/>
        <v>Yes</v>
      </c>
    </row>
    <row r="364" spans="1:12">
      <c r="A364" s="154" t="s">
        <v>871</v>
      </c>
      <c r="B364" s="101" t="s">
        <v>50</v>
      </c>
      <c r="C364" s="114">
        <v>21</v>
      </c>
      <c r="D364" s="103" t="str">
        <f>IF($B364="N/A","N/A",IF(C364&gt;10,"No",IF(C364&lt;-10,"No","Yes")))</f>
        <v>N/A</v>
      </c>
      <c r="E364" s="114">
        <v>28</v>
      </c>
      <c r="F364" s="103" t="str">
        <f>IF($B364="N/A","N/A",IF(E364&gt;10,"No",IF(E364&lt;-10,"No","Yes")))</f>
        <v>N/A</v>
      </c>
      <c r="G364" s="114">
        <v>20</v>
      </c>
      <c r="H364" s="103" t="str">
        <f>IF($B364="N/A","N/A",IF(G364&gt;10,"No",IF(G364&lt;-10,"No","Yes")))</f>
        <v>N/A</v>
      </c>
      <c r="I364" s="104">
        <v>33.33</v>
      </c>
      <c r="J364" s="104">
        <v>-28.6</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4698729075</v>
      </c>
      <c r="D366" s="134" t="str">
        <f t="shared" ref="D366:D372" si="108">IF($B366="N/A","N/A",IF(C366&gt;10,"No",IF(C366&lt;-10,"No","Yes")))</f>
        <v>N/A</v>
      </c>
      <c r="E366" s="155">
        <v>4734832027</v>
      </c>
      <c r="F366" s="134" t="str">
        <f t="shared" ref="F366:F372" si="109">IF($B366="N/A","N/A",IF(E366&gt;10,"No",IF(E366&lt;-10,"No","Yes")))</f>
        <v>N/A</v>
      </c>
      <c r="G366" s="155">
        <v>5079256061</v>
      </c>
      <c r="H366" s="134" t="str">
        <f t="shared" ref="H366:H372" si="110">IF($B366="N/A","N/A",IF(G366&gt;10,"No",IF(G366&lt;-10,"No","Yes")))</f>
        <v>N/A</v>
      </c>
      <c r="I366" s="108">
        <v>0.76839999999999997</v>
      </c>
      <c r="J366" s="108">
        <v>7.274</v>
      </c>
      <c r="K366" s="116" t="s">
        <v>112</v>
      </c>
      <c r="L366" s="109" t="str">
        <f t="shared" ref="L366:L373" si="111">IF(J366="Div by 0", "N/A", IF(K366="N/A","N/A", IF(J366&gt;VALUE(MID(K366,1,2)), "No", IF(J366&lt;-1*VALUE(MID(K366,1,2)), "No", "Yes"))))</f>
        <v>Yes</v>
      </c>
    </row>
    <row r="367" spans="1:12">
      <c r="A367" s="137" t="s">
        <v>376</v>
      </c>
      <c r="B367" s="110" t="s">
        <v>50</v>
      </c>
      <c r="C367" s="156">
        <v>4476.0031578999997</v>
      </c>
      <c r="D367" s="91" t="str">
        <f t="shared" si="108"/>
        <v>N/A</v>
      </c>
      <c r="E367" s="156">
        <v>4430.0076319</v>
      </c>
      <c r="F367" s="91" t="str">
        <f t="shared" si="109"/>
        <v>N/A</v>
      </c>
      <c r="G367" s="156">
        <v>4463.9418521999996</v>
      </c>
      <c r="H367" s="91" t="str">
        <f t="shared" si="110"/>
        <v>N/A</v>
      </c>
      <c r="I367" s="85">
        <v>-1.03</v>
      </c>
      <c r="J367" s="85">
        <v>0.76600000000000001</v>
      </c>
      <c r="K367" s="110" t="s">
        <v>112</v>
      </c>
      <c r="L367" s="87" t="str">
        <f t="shared" si="111"/>
        <v>Yes</v>
      </c>
    </row>
    <row r="368" spans="1:12">
      <c r="A368" s="137" t="s">
        <v>40</v>
      </c>
      <c r="B368" s="110" t="s">
        <v>50</v>
      </c>
      <c r="C368" s="156">
        <v>666</v>
      </c>
      <c r="D368" s="91" t="str">
        <f t="shared" si="108"/>
        <v>N/A</v>
      </c>
      <c r="E368" s="156">
        <v>581</v>
      </c>
      <c r="F368" s="91" t="str">
        <f t="shared" si="109"/>
        <v>N/A</v>
      </c>
      <c r="G368" s="156">
        <v>602</v>
      </c>
      <c r="H368" s="91" t="str">
        <f t="shared" si="110"/>
        <v>N/A</v>
      </c>
      <c r="I368" s="85">
        <v>-12.8</v>
      </c>
      <c r="J368" s="85">
        <v>3.6139999999999999</v>
      </c>
      <c r="K368" s="110" t="s">
        <v>112</v>
      </c>
      <c r="L368" s="87" t="str">
        <f t="shared" si="111"/>
        <v>Yes</v>
      </c>
    </row>
    <row r="369" spans="1:12">
      <c r="A369" s="137" t="s">
        <v>41</v>
      </c>
      <c r="B369" s="110" t="s">
        <v>50</v>
      </c>
      <c r="C369" s="156">
        <v>1414</v>
      </c>
      <c r="D369" s="91" t="str">
        <f t="shared" si="108"/>
        <v>N/A</v>
      </c>
      <c r="E369" s="156">
        <v>1263</v>
      </c>
      <c r="F369" s="91" t="str">
        <f t="shared" si="109"/>
        <v>N/A</v>
      </c>
      <c r="G369" s="156">
        <v>1281</v>
      </c>
      <c r="H369" s="91" t="str">
        <f t="shared" si="110"/>
        <v>N/A</v>
      </c>
      <c r="I369" s="85">
        <v>-10.7</v>
      </c>
      <c r="J369" s="85">
        <v>1.425</v>
      </c>
      <c r="K369" s="110" t="s">
        <v>112</v>
      </c>
      <c r="L369" s="87" t="str">
        <f t="shared" si="111"/>
        <v>Yes</v>
      </c>
    </row>
    <row r="370" spans="1:12">
      <c r="A370" s="137" t="s">
        <v>42</v>
      </c>
      <c r="B370" s="110" t="s">
        <v>50</v>
      </c>
      <c r="C370" s="156">
        <v>3090</v>
      </c>
      <c r="D370" s="91" t="str">
        <f t="shared" si="108"/>
        <v>N/A</v>
      </c>
      <c r="E370" s="156">
        <v>2799</v>
      </c>
      <c r="F370" s="91" t="str">
        <f t="shared" si="109"/>
        <v>N/A</v>
      </c>
      <c r="G370" s="156">
        <v>2831</v>
      </c>
      <c r="H370" s="91" t="str">
        <f t="shared" si="110"/>
        <v>N/A</v>
      </c>
      <c r="I370" s="85">
        <v>-9.42</v>
      </c>
      <c r="J370" s="85">
        <v>1.143</v>
      </c>
      <c r="K370" s="110" t="s">
        <v>112</v>
      </c>
      <c r="L370" s="87" t="str">
        <f t="shared" si="111"/>
        <v>Yes</v>
      </c>
    </row>
    <row r="371" spans="1:12">
      <c r="A371" s="137" t="s">
        <v>30</v>
      </c>
      <c r="B371" s="110" t="s">
        <v>50</v>
      </c>
      <c r="C371" s="156">
        <v>19946</v>
      </c>
      <c r="D371" s="91" t="str">
        <f t="shared" si="108"/>
        <v>N/A</v>
      </c>
      <c r="E371" s="156">
        <v>20588</v>
      </c>
      <c r="F371" s="91" t="str">
        <f t="shared" si="109"/>
        <v>N/A</v>
      </c>
      <c r="G371" s="156">
        <v>19726</v>
      </c>
      <c r="H371" s="91" t="str">
        <f t="shared" si="110"/>
        <v>N/A</v>
      </c>
      <c r="I371" s="85">
        <v>3.2189999999999999</v>
      </c>
      <c r="J371" s="85">
        <v>-4.1900000000000004</v>
      </c>
      <c r="K371" s="110" t="s">
        <v>112</v>
      </c>
      <c r="L371" s="87" t="str">
        <f t="shared" si="111"/>
        <v>Yes</v>
      </c>
    </row>
    <row r="372" spans="1:12">
      <c r="A372" s="137" t="s">
        <v>43</v>
      </c>
      <c r="B372" s="94" t="s">
        <v>50</v>
      </c>
      <c r="C372" s="102">
        <v>60649</v>
      </c>
      <c r="D372" s="141" t="str">
        <f t="shared" si="108"/>
        <v>N/A</v>
      </c>
      <c r="E372" s="102">
        <v>63611</v>
      </c>
      <c r="F372" s="141" t="str">
        <f t="shared" si="109"/>
        <v>N/A</v>
      </c>
      <c r="G372" s="102">
        <v>65197</v>
      </c>
      <c r="H372" s="141" t="str">
        <f t="shared" si="110"/>
        <v>N/A</v>
      </c>
      <c r="I372" s="104">
        <v>4.8840000000000003</v>
      </c>
      <c r="J372" s="104">
        <v>2.4929999999999999</v>
      </c>
      <c r="K372" s="94" t="s">
        <v>112</v>
      </c>
      <c r="L372" s="96" t="str">
        <f t="shared" si="111"/>
        <v>Yes</v>
      </c>
    </row>
    <row r="373" spans="1:12">
      <c r="A373" s="137" t="s">
        <v>377</v>
      </c>
      <c r="B373" s="94" t="s">
        <v>50</v>
      </c>
      <c r="C373" s="102">
        <v>3682934</v>
      </c>
      <c r="D373" s="141" t="str">
        <f>IF($B373="N/A","N/A",IF(C373&gt;10,"No",IF(C373&lt;-10,"No","Yes")))</f>
        <v>N/A</v>
      </c>
      <c r="E373" s="102">
        <v>2569766</v>
      </c>
      <c r="F373" s="141" t="str">
        <f>IF($B373="N/A","N/A",IF(E373&gt;10,"No",IF(E373&lt;-10,"No","Yes")))</f>
        <v>N/A</v>
      </c>
      <c r="G373" s="102">
        <v>2447530</v>
      </c>
      <c r="H373" s="141" t="str">
        <f>IF($B373="N/A","N/A",IF(G373&gt;10,"No",IF(G373&lt;-10,"No","Yes")))</f>
        <v>N/A</v>
      </c>
      <c r="I373" s="104">
        <v>-30.2</v>
      </c>
      <c r="J373" s="104">
        <v>-4.76</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8.4037466001999999</v>
      </c>
      <c r="F375" s="107" t="str">
        <f t="shared" ref="F375:F379" si="113">IF($B375="N/A","N/A",IF(E375&gt;10,"No",IF(E375&lt;-10,"No","Yes")))</f>
        <v>N/A</v>
      </c>
      <c r="G375" s="117">
        <v>8.9117899601000001</v>
      </c>
      <c r="H375" s="107" t="str">
        <f t="shared" ref="H375:H379" si="114">IF($B375="N/A","N/A",IF(G375&gt;10,"No",IF(G375&lt;-10,"No","Yes")))</f>
        <v>N/A</v>
      </c>
      <c r="I375" s="108" t="s">
        <v>50</v>
      </c>
      <c r="J375" s="108">
        <v>6.0449999999999999</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21.591157537000001</v>
      </c>
      <c r="F376" s="84" t="str">
        <f t="shared" si="113"/>
        <v>N/A</v>
      </c>
      <c r="G376" s="90">
        <v>23.601979497999999</v>
      </c>
      <c r="H376" s="84" t="str">
        <f t="shared" si="114"/>
        <v>N/A</v>
      </c>
      <c r="I376" s="85" t="s">
        <v>50</v>
      </c>
      <c r="J376" s="85">
        <v>9.3130000000000006</v>
      </c>
      <c r="K376" s="86" t="s">
        <v>112</v>
      </c>
      <c r="L376" s="87" t="str">
        <f t="shared" si="115"/>
        <v>Yes</v>
      </c>
    </row>
    <row r="377" spans="1:12">
      <c r="A377" s="138" t="s">
        <v>586</v>
      </c>
      <c r="B377" s="82" t="s">
        <v>50</v>
      </c>
      <c r="C377" s="90" t="s">
        <v>50</v>
      </c>
      <c r="D377" s="84" t="str">
        <f t="shared" si="112"/>
        <v>N/A</v>
      </c>
      <c r="E377" s="90">
        <v>11.679423913000001</v>
      </c>
      <c r="F377" s="84" t="str">
        <f t="shared" si="113"/>
        <v>N/A</v>
      </c>
      <c r="G377" s="90">
        <v>12.746616305</v>
      </c>
      <c r="H377" s="84" t="str">
        <f t="shared" si="114"/>
        <v>N/A</v>
      </c>
      <c r="I377" s="85" t="s">
        <v>50</v>
      </c>
      <c r="J377" s="85">
        <v>9.1370000000000005</v>
      </c>
      <c r="K377" s="86" t="s">
        <v>112</v>
      </c>
      <c r="L377" s="87" t="str">
        <f t="shared" si="115"/>
        <v>Yes</v>
      </c>
    </row>
    <row r="378" spans="1:12">
      <c r="A378" s="138" t="s">
        <v>589</v>
      </c>
      <c r="B378" s="82" t="s">
        <v>50</v>
      </c>
      <c r="C378" s="90" t="s">
        <v>50</v>
      </c>
      <c r="D378" s="84" t="str">
        <f t="shared" si="112"/>
        <v>N/A</v>
      </c>
      <c r="E378" s="90">
        <v>5.3448172755999996</v>
      </c>
      <c r="F378" s="84" t="str">
        <f t="shared" si="113"/>
        <v>N/A</v>
      </c>
      <c r="G378" s="90">
        <v>5.9886175041999996</v>
      </c>
      <c r="H378" s="84" t="str">
        <f t="shared" si="114"/>
        <v>N/A</v>
      </c>
      <c r="I378" s="85" t="s">
        <v>50</v>
      </c>
      <c r="J378" s="85">
        <v>12.05</v>
      </c>
      <c r="K378" s="86" t="s">
        <v>112</v>
      </c>
      <c r="L378" s="87" t="str">
        <f t="shared" si="115"/>
        <v>Yes</v>
      </c>
    </row>
    <row r="379" spans="1:12">
      <c r="A379" s="138" t="s">
        <v>591</v>
      </c>
      <c r="B379" s="82" t="s">
        <v>50</v>
      </c>
      <c r="C379" s="90" t="s">
        <v>50</v>
      </c>
      <c r="D379" s="84" t="str">
        <f t="shared" si="112"/>
        <v>N/A</v>
      </c>
      <c r="E379" s="90">
        <v>10.178088252</v>
      </c>
      <c r="F379" s="84" t="str">
        <f t="shared" si="113"/>
        <v>N/A</v>
      </c>
      <c r="G379" s="90">
        <v>9.2222279120999993</v>
      </c>
      <c r="H379" s="84" t="str">
        <f t="shared" si="114"/>
        <v>N/A</v>
      </c>
      <c r="I379" s="85" t="s">
        <v>50</v>
      </c>
      <c r="J379" s="85">
        <v>-9.39</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-50</v>
      </c>
      <c r="J381" s="85">
        <v>0</v>
      </c>
      <c r="K381" s="110" t="s">
        <v>50</v>
      </c>
      <c r="L381" s="87" t="str">
        <f>IF(J381="Div by 0", "N/A", IF(K381="N/A","N/A", IF(J381&gt;VALUE(MID(K381,1,2)), "No", IF(J381&lt;-1*VALUE(MID(K381,1,2)), "No", "Yes"))))</f>
        <v>N/A</v>
      </c>
    </row>
    <row r="382" spans="1:12">
      <c r="A382" s="137" t="s">
        <v>379</v>
      </c>
      <c r="B382" s="94" t="s">
        <v>50</v>
      </c>
      <c r="C382" s="83">
        <v>106</v>
      </c>
      <c r="D382" s="84" t="str">
        <f>IF($B382="N/A","N/A",IF(C382&gt;10,"No",IF(C382&lt;-10,"No","Yes")))</f>
        <v>N/A</v>
      </c>
      <c r="E382" s="83">
        <v>27</v>
      </c>
      <c r="F382" s="84" t="str">
        <f>IF($B382="N/A","N/A",IF(E382&gt;10,"No",IF(E382&lt;-10,"No","Yes")))</f>
        <v>N/A</v>
      </c>
      <c r="G382" s="83">
        <v>29</v>
      </c>
      <c r="H382" s="84" t="str">
        <f>IF($B382="N/A","N/A",IF(G382&gt;10,"No",IF(G382&lt;-10,"No","Yes")))</f>
        <v>N/A</v>
      </c>
      <c r="I382" s="85">
        <v>-74.5</v>
      </c>
      <c r="J382" s="85">
        <v>7.407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4476.0031578999997</v>
      </c>
      <c r="D384" s="91" t="str">
        <f>IF($B384="N/A","N/A",IF(C384&gt;10,"No",IF(C384&lt;-10,"No","Yes")))</f>
        <v>N/A</v>
      </c>
      <c r="E384" s="156">
        <v>4430.0076319</v>
      </c>
      <c r="F384" s="91" t="str">
        <f>IF($B384="N/A","N/A",IF(E384&gt;10,"No",IF(E384&lt;-10,"No","Yes")))</f>
        <v>N/A</v>
      </c>
      <c r="G384" s="156">
        <v>4463.9418521999996</v>
      </c>
      <c r="H384" s="91" t="str">
        <f>IF($B384="N/A","N/A",IF(G384&gt;10,"No",IF(G384&lt;-10,"No","Yes")))</f>
        <v>N/A</v>
      </c>
      <c r="I384" s="85">
        <v>-1.03</v>
      </c>
      <c r="J384" s="85">
        <v>0.76600000000000001</v>
      </c>
      <c r="K384" s="110" t="s">
        <v>112</v>
      </c>
      <c r="L384" s="87" t="str">
        <f>IF(J384="Div by 0", "N/A", IF(K384="N/A","N/A", IF(J384&gt;VALUE(MID(K384,1,2)), "No", IF(J384&lt;-1*VALUE(MID(K384,1,2)), "No", "Yes"))))</f>
        <v>Yes</v>
      </c>
    </row>
    <row r="385" spans="1:12">
      <c r="A385" s="138" t="s">
        <v>583</v>
      </c>
      <c r="B385" s="116" t="s">
        <v>50</v>
      </c>
      <c r="C385" s="155">
        <v>12324.280683000001</v>
      </c>
      <c r="D385" s="134" t="str">
        <f>IF($B385="N/A","N/A",IF(C385&gt;10,"No",IF(C385&lt;-10,"No","Yes")))</f>
        <v>N/A</v>
      </c>
      <c r="E385" s="155">
        <v>13199.862432</v>
      </c>
      <c r="F385" s="134" t="str">
        <f>IF($B385="N/A","N/A",IF(E385&gt;10,"No",IF(E385&lt;-10,"No","Yes")))</f>
        <v>N/A</v>
      </c>
      <c r="G385" s="155">
        <v>13513.785602</v>
      </c>
      <c r="H385" s="134" t="str">
        <f>IF($B385="N/A","N/A",IF(G385&gt;10,"No",IF(G385&lt;-10,"No","Yes")))</f>
        <v>N/A</v>
      </c>
      <c r="I385" s="108">
        <v>7.1050000000000004</v>
      </c>
      <c r="J385" s="108">
        <v>2.3780000000000001</v>
      </c>
      <c r="K385" s="116" t="s">
        <v>112</v>
      </c>
      <c r="L385" s="109" t="str">
        <f>IF(J385="Div by 0", "N/A", IF(K385="N/A","N/A", IF(J385&gt;VALUE(MID(K385,1,2)), "No", IF(J385&lt;-1*VALUE(MID(K385,1,2)), "No", "Yes"))))</f>
        <v>Yes</v>
      </c>
    </row>
    <row r="386" spans="1:12">
      <c r="A386" s="138" t="s">
        <v>586</v>
      </c>
      <c r="B386" s="110" t="s">
        <v>50</v>
      </c>
      <c r="C386" s="156">
        <v>12912.574298</v>
      </c>
      <c r="D386" s="91" t="str">
        <f>IF($B386="N/A","N/A",IF(C386&gt;10,"No",IF(C386&lt;-10,"No","Yes")))</f>
        <v>N/A</v>
      </c>
      <c r="E386" s="156">
        <v>13419.653652000001</v>
      </c>
      <c r="F386" s="91" t="str">
        <f>IF($B386="N/A","N/A",IF(E386&gt;10,"No",IF(E386&lt;-10,"No","Yes")))</f>
        <v>N/A</v>
      </c>
      <c r="G386" s="156">
        <v>14099.635984</v>
      </c>
      <c r="H386" s="91" t="str">
        <f>IF($B386="N/A","N/A",IF(G386&gt;10,"No",IF(G386&lt;-10,"No","Yes")))</f>
        <v>N/A</v>
      </c>
      <c r="I386" s="85">
        <v>3.927</v>
      </c>
      <c r="J386" s="85">
        <v>5.0670000000000002</v>
      </c>
      <c r="K386" s="110" t="s">
        <v>111</v>
      </c>
      <c r="L386" s="87" t="str">
        <f>IF(J386="Div by 0", "N/A", IF(K386="N/A","N/A", IF(J386&gt;VALUE(MID(K386,1,2)), "No", IF(J386&lt;-1*VALUE(MID(K386,1,2)), "No", "Yes"))))</f>
        <v>Yes</v>
      </c>
    </row>
    <row r="387" spans="1:12">
      <c r="A387" s="61" t="s">
        <v>589</v>
      </c>
      <c r="B387" s="110" t="s">
        <v>50</v>
      </c>
      <c r="C387" s="156">
        <v>1863.2544404</v>
      </c>
      <c r="D387" s="91" t="str">
        <f>IF($B387="N/A","N/A",IF(C387&gt;10,"No",IF(C387&lt;-10,"No","Yes")))</f>
        <v>N/A</v>
      </c>
      <c r="E387" s="156">
        <v>1663.9791215</v>
      </c>
      <c r="F387" s="91" t="str">
        <f>IF($B387="N/A","N/A",IF(E387&gt;10,"No",IF(E387&lt;-10,"No","Yes")))</f>
        <v>N/A</v>
      </c>
      <c r="G387" s="156">
        <v>1654.0307342999999</v>
      </c>
      <c r="H387" s="91" t="str">
        <f>IF($B387="N/A","N/A",IF(G387&gt;10,"No",IF(G387&lt;-10,"No","Yes")))</f>
        <v>N/A</v>
      </c>
      <c r="I387" s="85">
        <v>-10.7</v>
      </c>
      <c r="J387" s="85">
        <v>-0.59799999999999998</v>
      </c>
      <c r="K387" s="110" t="s">
        <v>111</v>
      </c>
      <c r="L387" s="87" t="str">
        <f>IF(J387="Div by 0", "N/A", IF(K387="N/A","N/A", IF(J387&gt;VALUE(MID(K387,1,2)), "No", IF(J387&lt;-1*VALUE(MID(K387,1,2)), "No", "Yes"))))</f>
        <v>Yes</v>
      </c>
    </row>
    <row r="388" spans="1:12">
      <c r="A388" s="61" t="s">
        <v>591</v>
      </c>
      <c r="B388" s="110" t="s">
        <v>50</v>
      </c>
      <c r="C388" s="156">
        <v>2921.5998924</v>
      </c>
      <c r="D388" s="91" t="str">
        <f>IF($B388="N/A","N/A",IF(C388&gt;10,"No",IF(C388&lt;-10,"No","Yes")))</f>
        <v>N/A</v>
      </c>
      <c r="E388" s="156">
        <v>2513.5905770999998</v>
      </c>
      <c r="F388" s="91" t="str">
        <f>IF($B388="N/A","N/A",IF(E388&gt;10,"No",IF(E388&lt;-10,"No","Yes")))</f>
        <v>N/A</v>
      </c>
      <c r="G388" s="156">
        <v>2566.0130454</v>
      </c>
      <c r="H388" s="91" t="str">
        <f>IF($B388="N/A","N/A",IF(G388&gt;10,"No",IF(G388&lt;-10,"No","Yes")))</f>
        <v>N/A</v>
      </c>
      <c r="I388" s="85">
        <v>-14</v>
      </c>
      <c r="J388" s="85">
        <v>2.0859999999999999</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4416.6351799000004</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4530.9491392999998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11600.528414</v>
      </c>
      <c r="D393" s="134" t="str">
        <f>IF($B393="N/A","N/A",IF(C393&gt;10,"No",IF(C393&lt;-10,"No","Yes")))</f>
        <v>N/A</v>
      </c>
      <c r="E393" s="155">
        <v>11995.453552999999</v>
      </c>
      <c r="F393" s="134" t="str">
        <f>IF($B393="N/A","N/A",IF(E393&gt;10,"No",IF(E393&lt;-10,"No","Yes")))</f>
        <v>N/A</v>
      </c>
      <c r="G393" s="155">
        <v>12266.883997999999</v>
      </c>
      <c r="H393" s="134" t="str">
        <f>IF($B393="N/A","N/A",IF(G393&gt;10,"No",IF(G393&lt;-10,"No","Yes")))</f>
        <v>N/A</v>
      </c>
      <c r="I393" s="108">
        <v>3.4039999999999999</v>
      </c>
      <c r="J393" s="108">
        <v>2.2629999999999999</v>
      </c>
      <c r="K393" s="116" t="s">
        <v>112</v>
      </c>
      <c r="L393" s="109" t="str">
        <f>IF(J393="Div by 0", "N/A", IF(K393="N/A","N/A", IF(J393&gt;VALUE(MID(K393,1,2)), "No", IF(J393&lt;-1*VALUE(MID(K393,1,2)), "No", "Yes"))))</f>
        <v>Yes</v>
      </c>
    </row>
    <row r="394" spans="1:12">
      <c r="A394" s="138" t="s">
        <v>583</v>
      </c>
      <c r="B394" s="110" t="s">
        <v>50</v>
      </c>
      <c r="C394" s="156">
        <v>12352.204672</v>
      </c>
      <c r="D394" s="91" t="str">
        <f>IF($B394="N/A","N/A",IF(C394&gt;10,"No",IF(C394&lt;-10,"No","Yes")))</f>
        <v>N/A</v>
      </c>
      <c r="E394" s="156">
        <v>13246.264743</v>
      </c>
      <c r="F394" s="91" t="str">
        <f>IF($B394="N/A","N/A",IF(E394&gt;10,"No",IF(E394&lt;-10,"No","Yes")))</f>
        <v>N/A</v>
      </c>
      <c r="G394" s="156">
        <v>13542.594225999999</v>
      </c>
      <c r="H394" s="91" t="str">
        <f>IF($B394="N/A","N/A",IF(G394&gt;10,"No",IF(G394&lt;-10,"No","Yes")))</f>
        <v>N/A</v>
      </c>
      <c r="I394" s="85">
        <v>7.2380000000000004</v>
      </c>
      <c r="J394" s="85">
        <v>2.2370000000000001</v>
      </c>
      <c r="K394" s="110" t="s">
        <v>111</v>
      </c>
      <c r="L394" s="87" t="str">
        <f>IF(J394="Div by 0", "N/A", IF(K394="N/A","N/A", IF(J394&gt;VALUE(MID(K394,1,2)), "No", IF(J394&lt;-1*VALUE(MID(K394,1,2)), "No", "Yes"))))</f>
        <v>Yes</v>
      </c>
    </row>
    <row r="395" spans="1:12">
      <c r="A395" s="138" t="s">
        <v>586</v>
      </c>
      <c r="B395" s="94" t="s">
        <v>50</v>
      </c>
      <c r="C395" s="102">
        <v>10899.241131999999</v>
      </c>
      <c r="D395" s="141" t="str">
        <f>IF($B395="N/A","N/A",IF(C395&gt;10,"No",IF(C395&lt;-10,"No","Yes")))</f>
        <v>N/A</v>
      </c>
      <c r="E395" s="102">
        <v>10811.057360000001</v>
      </c>
      <c r="F395" s="141" t="str">
        <f>IF($B395="N/A","N/A",IF(E395&gt;10,"No",IF(E395&lt;-10,"No","Yes")))</f>
        <v>N/A</v>
      </c>
      <c r="G395" s="102">
        <v>11159.008148999999</v>
      </c>
      <c r="H395" s="141" t="str">
        <f>IF($B395="N/A","N/A",IF(G395&gt;10,"No",IF(G395&lt;-10,"No","Yes")))</f>
        <v>N/A</v>
      </c>
      <c r="I395" s="104">
        <v>-0.80900000000000005</v>
      </c>
      <c r="J395" s="104">
        <v>3.218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11905.818071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12876.147967999999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4123.6654220999999</v>
      </c>
      <c r="F398" s="141" t="str">
        <f t="shared" ref="F398:F410" si="123">IF($B398="N/A","N/A",IF(E398&gt;10,"No",IF(E398&lt;-10,"No","Yes")))</f>
        <v>N/A</v>
      </c>
      <c r="G398" s="102">
        <v>3134.9670833999999</v>
      </c>
      <c r="H398" s="141" t="str">
        <f t="shared" ref="H398:H410" si="124">IF($B398="N/A","N/A",IF(G398&gt;10,"No",IF(G398&lt;-10,"No","Yes")))</f>
        <v>N/A</v>
      </c>
      <c r="I398" s="104" t="s">
        <v>50</v>
      </c>
      <c r="J398" s="104">
        <v>-24</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980.3893094</v>
      </c>
      <c r="F399" s="141" t="str">
        <f t="shared" si="123"/>
        <v>N/A</v>
      </c>
      <c r="G399" s="102">
        <v>816.51954339999998</v>
      </c>
      <c r="H399" s="141" t="str">
        <f t="shared" si="124"/>
        <v>N/A</v>
      </c>
      <c r="I399" s="104" t="s">
        <v>50</v>
      </c>
      <c r="J399" s="104">
        <v>-16.7</v>
      </c>
      <c r="K399" s="94" t="s">
        <v>111</v>
      </c>
      <c r="L399" s="96" t="str">
        <f t="shared" si="125"/>
        <v>No</v>
      </c>
    </row>
    <row r="400" spans="1:12">
      <c r="A400" s="138" t="s">
        <v>907</v>
      </c>
      <c r="B400" s="94" t="s">
        <v>50</v>
      </c>
      <c r="C400" s="102" t="s">
        <v>50</v>
      </c>
      <c r="D400" s="141" t="str">
        <f t="shared" si="122"/>
        <v>N/A</v>
      </c>
      <c r="E400" s="102">
        <v>16549.694092999998</v>
      </c>
      <c r="F400" s="141" t="str">
        <f t="shared" si="123"/>
        <v>N/A</v>
      </c>
      <c r="G400" s="102">
        <v>17492.549161999999</v>
      </c>
      <c r="H400" s="141" t="str">
        <f t="shared" si="124"/>
        <v>N/A</v>
      </c>
      <c r="I400" s="104" t="s">
        <v>50</v>
      </c>
      <c r="J400" s="104">
        <v>5.6970000000000001</v>
      </c>
      <c r="K400" s="94" t="s">
        <v>111</v>
      </c>
      <c r="L400" s="96" t="str">
        <f t="shared" si="125"/>
        <v>Yes</v>
      </c>
    </row>
    <row r="401" spans="1:12">
      <c r="A401" s="138" t="s">
        <v>908</v>
      </c>
      <c r="B401" s="94" t="s">
        <v>50</v>
      </c>
      <c r="C401" s="102" t="s">
        <v>50</v>
      </c>
      <c r="D401" s="141" t="str">
        <f t="shared" si="122"/>
        <v>N/A</v>
      </c>
      <c r="E401" s="102">
        <v>424.12179411</v>
      </c>
      <c r="F401" s="141" t="str">
        <f t="shared" si="123"/>
        <v>N/A</v>
      </c>
      <c r="G401" s="102">
        <v>358.63970588000001</v>
      </c>
      <c r="H401" s="141" t="str">
        <f t="shared" si="124"/>
        <v>N/A</v>
      </c>
      <c r="I401" s="104" t="s">
        <v>50</v>
      </c>
      <c r="J401" s="104">
        <v>-15.4</v>
      </c>
      <c r="K401" s="94" t="s">
        <v>111</v>
      </c>
      <c r="L401" s="96" t="str">
        <f t="shared" si="125"/>
        <v>No</v>
      </c>
    </row>
    <row r="402" spans="1:12">
      <c r="A402" s="138" t="s">
        <v>909</v>
      </c>
      <c r="B402" s="94" t="s">
        <v>50</v>
      </c>
      <c r="C402" s="102" t="s">
        <v>50</v>
      </c>
      <c r="D402" s="141" t="str">
        <f t="shared" si="122"/>
        <v>N/A</v>
      </c>
      <c r="E402" s="102">
        <v>25610.353132</v>
      </c>
      <c r="F402" s="141" t="str">
        <f t="shared" si="123"/>
        <v>N/A</v>
      </c>
      <c r="G402" s="102">
        <v>26542.597153999999</v>
      </c>
      <c r="H402" s="141" t="str">
        <f t="shared" si="124"/>
        <v>N/A</v>
      </c>
      <c r="I402" s="104" t="s">
        <v>50</v>
      </c>
      <c r="J402" s="104">
        <v>3.64</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62.711677815000002</v>
      </c>
      <c r="F404" s="141" t="str">
        <f t="shared" si="123"/>
        <v>N/A</v>
      </c>
      <c r="G404" s="102">
        <v>43.290322580999998</v>
      </c>
      <c r="H404" s="141" t="str">
        <f t="shared" si="124"/>
        <v>N/A</v>
      </c>
      <c r="I404" s="104" t="s">
        <v>50</v>
      </c>
      <c r="J404" s="104">
        <v>-31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20214.506351</v>
      </c>
      <c r="F406" s="141" t="str">
        <f t="shared" si="123"/>
        <v>N/A</v>
      </c>
      <c r="G406" s="102">
        <v>20163.394842999998</v>
      </c>
      <c r="H406" s="141" t="str">
        <f t="shared" si="124"/>
        <v>N/A</v>
      </c>
      <c r="I406" s="104" t="s">
        <v>50</v>
      </c>
      <c r="J406" s="104">
        <v>-0.253</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17848.935138000001</v>
      </c>
      <c r="F409" s="141" t="str">
        <f t="shared" si="123"/>
        <v>N/A</v>
      </c>
      <c r="G409" s="102">
        <v>18227.841414999999</v>
      </c>
      <c r="H409" s="141" t="str">
        <f t="shared" si="124"/>
        <v>N/A</v>
      </c>
      <c r="I409" s="104" t="s">
        <v>50</v>
      </c>
      <c r="J409" s="104">
        <v>2.1230000000000002</v>
      </c>
      <c r="K409" s="94" t="s">
        <v>111</v>
      </c>
      <c r="L409" s="96" t="str">
        <f t="shared" si="125"/>
        <v>Yes</v>
      </c>
    </row>
    <row r="410" spans="1:12" ht="12.75" customHeight="1">
      <c r="A410" s="97" t="s">
        <v>916</v>
      </c>
      <c r="B410" s="94" t="s">
        <v>50</v>
      </c>
      <c r="C410" s="102" t="s">
        <v>50</v>
      </c>
      <c r="D410" s="141" t="str">
        <f t="shared" si="122"/>
        <v>N/A</v>
      </c>
      <c r="E410" s="102">
        <v>684.63399628000002</v>
      </c>
      <c r="F410" s="141" t="str">
        <f t="shared" si="123"/>
        <v>N/A</v>
      </c>
      <c r="G410" s="102">
        <v>578.11773526000002</v>
      </c>
      <c r="H410" s="141" t="str">
        <f t="shared" si="124"/>
        <v>N/A</v>
      </c>
      <c r="I410" s="104" t="s">
        <v>50</v>
      </c>
      <c r="J410" s="104">
        <v>-15.6</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35959.698839999997</v>
      </c>
      <c r="D412" s="107" t="str">
        <f>IF($B412="N/A","N/A",IF(C412&gt;10,"No",IF(C412&lt;-10,"No","Yes")))</f>
        <v>N/A</v>
      </c>
      <c r="E412" s="159">
        <v>37732.487373999997</v>
      </c>
      <c r="F412" s="107" t="str">
        <f>IF($B412="N/A","N/A",IF(E412&gt;10,"No",IF(E412&lt;-10,"No","Yes")))</f>
        <v>N/A</v>
      </c>
      <c r="G412" s="159">
        <v>39255.936163999999</v>
      </c>
      <c r="H412" s="107" t="str">
        <f>IF($B412="N/A","N/A",IF(G412&gt;10,"No",IF(G412&lt;-10,"No","Yes")))</f>
        <v>N/A</v>
      </c>
      <c r="I412" s="108">
        <v>4.93</v>
      </c>
      <c r="J412" s="108">
        <v>4.0369999999999999</v>
      </c>
      <c r="K412" s="118" t="s">
        <v>112</v>
      </c>
      <c r="L412" s="109" t="str">
        <f>IF(J412="Div by 0", "N/A", IF(K412="N/A","N/A", IF(J412&gt;VALUE(MID(K412,1,2)), "No", IF(J412&lt;-1*VALUE(MID(K412,1,2)), "No", "Yes"))))</f>
        <v>Yes</v>
      </c>
    </row>
    <row r="413" spans="1:12" ht="12.75" customHeight="1">
      <c r="A413" s="160" t="s">
        <v>800</v>
      </c>
      <c r="B413" s="82" t="s">
        <v>50</v>
      </c>
      <c r="C413" s="88">
        <v>38571.388813999998</v>
      </c>
      <c r="D413" s="84" t="str">
        <f>IF($B413="N/A","N/A",IF(C413&gt;10,"No",IF(C413&lt;-10,"No","Yes")))</f>
        <v>N/A</v>
      </c>
      <c r="E413" s="88">
        <v>38844.426297999998</v>
      </c>
      <c r="F413" s="84" t="str">
        <f>IF($B413="N/A","N/A",IF(E413&gt;10,"No",IF(E413&lt;-10,"No","Yes")))</f>
        <v>N/A</v>
      </c>
      <c r="G413" s="88">
        <v>39059.131759000004</v>
      </c>
      <c r="H413" s="84" t="str">
        <f>IF($B413="N/A","N/A",IF(G413&gt;10,"No",IF(G413&lt;-10,"No","Yes")))</f>
        <v>N/A</v>
      </c>
      <c r="I413" s="85">
        <v>0.70789999999999997</v>
      </c>
      <c r="J413" s="85">
        <v>0.55269999999999997</v>
      </c>
      <c r="K413" s="86" t="s">
        <v>112</v>
      </c>
      <c r="L413" s="87" t="str">
        <f>IF(J413="Div by 0", "N/A", IF(K413="N/A","N/A", IF(J413&gt;VALUE(MID(K413,1,2)), "No", IF(J413&lt;-1*VALUE(MID(K413,1,2)), "No", "Yes"))))</f>
        <v>Yes</v>
      </c>
    </row>
    <row r="414" spans="1:12" ht="25.5">
      <c r="A414" s="97" t="s">
        <v>801</v>
      </c>
      <c r="B414" s="101" t="s">
        <v>50</v>
      </c>
      <c r="C414" s="98">
        <v>57670.303767999998</v>
      </c>
      <c r="D414" s="103" t="str">
        <f>IF($B414="N/A","N/A",IF(C414&gt;10,"No",IF(C414&lt;-10,"No","Yes")))</f>
        <v>N/A</v>
      </c>
      <c r="E414" s="98">
        <v>49415.563606999996</v>
      </c>
      <c r="F414" s="103" t="str">
        <f>IF($B414="N/A","N/A",IF(E414&gt;10,"No",IF(E414&lt;-10,"No","Yes")))</f>
        <v>N/A</v>
      </c>
      <c r="G414" s="98">
        <v>50656.538194000001</v>
      </c>
      <c r="H414" s="103" t="str">
        <f>IF($B414="N/A","N/A",IF(G414&gt;10,"No",IF(G414&lt;-10,"No","Yes")))</f>
        <v>N/A</v>
      </c>
      <c r="I414" s="104">
        <v>-14.3</v>
      </c>
      <c r="J414" s="104">
        <v>2.5110000000000001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39119.159714000001</v>
      </c>
      <c r="D416" s="107" t="str">
        <f t="shared" ref="D416:D426" si="126">IF($B416="N/A","N/A",IF(C416&gt;10,"No",IF(C416&lt;-10,"No","Yes")))</f>
        <v>N/A</v>
      </c>
      <c r="E416" s="159">
        <v>38963.282936000003</v>
      </c>
      <c r="F416" s="107" t="str">
        <f t="shared" ref="F416:F426" si="127">IF($B416="N/A","N/A",IF(E416&gt;10,"No",IF(E416&lt;-10,"No","Yes")))</f>
        <v>N/A</v>
      </c>
      <c r="G416" s="159">
        <v>41446.972442999999</v>
      </c>
      <c r="H416" s="107" t="str">
        <f t="shared" ref="H416:H426" si="128">IF($B416="N/A","N/A",IF(G416&gt;10,"No",IF(G416&lt;-10,"No","Yes")))</f>
        <v>N/A</v>
      </c>
      <c r="I416" s="108">
        <v>-0.39800000000000002</v>
      </c>
      <c r="J416" s="108">
        <v>6.3739999999999997</v>
      </c>
      <c r="K416" s="118" t="s">
        <v>112</v>
      </c>
      <c r="L416" s="109" t="str">
        <f t="shared" ref="L416:L426" si="129">IF(J416="Div by 0", "N/A", IF(K416="N/A","N/A", IF(J416&gt;VALUE(MID(K416,1,2)), "No", IF(J416&lt;-1*VALUE(MID(K416,1,2)), "No", "Yes"))))</f>
        <v>Yes</v>
      </c>
    </row>
    <row r="417" spans="1:12" ht="12.75" customHeight="1">
      <c r="A417" s="144" t="s">
        <v>505</v>
      </c>
      <c r="B417" s="82" t="s">
        <v>50</v>
      </c>
      <c r="C417" s="88">
        <v>25271.911735999998</v>
      </c>
      <c r="D417" s="84" t="str">
        <f t="shared" si="126"/>
        <v>N/A</v>
      </c>
      <c r="E417" s="88">
        <v>26366.672544000001</v>
      </c>
      <c r="F417" s="84" t="str">
        <f t="shared" si="127"/>
        <v>N/A</v>
      </c>
      <c r="G417" s="88">
        <v>28599.351996000001</v>
      </c>
      <c r="H417" s="84" t="str">
        <f t="shared" si="128"/>
        <v>N/A</v>
      </c>
      <c r="I417" s="85">
        <v>4.3319999999999999</v>
      </c>
      <c r="J417" s="85">
        <v>8.468</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44286.963235000003</v>
      </c>
      <c r="D420" s="84" t="str">
        <f t="shared" si="126"/>
        <v>N/A</v>
      </c>
      <c r="E420" s="88">
        <v>46158.097014999999</v>
      </c>
      <c r="F420" s="84" t="str">
        <f t="shared" si="127"/>
        <v>N/A</v>
      </c>
      <c r="G420" s="88">
        <v>49955.482014000001</v>
      </c>
      <c r="H420" s="84" t="str">
        <f t="shared" si="128"/>
        <v>N/A</v>
      </c>
      <c r="I420" s="85">
        <v>4.2249999999999996</v>
      </c>
      <c r="J420" s="85">
        <v>8.2270000000000003</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46629.459954999998</v>
      </c>
      <c r="D422" s="84" t="str">
        <f t="shared" si="126"/>
        <v>N/A</v>
      </c>
      <c r="E422" s="88">
        <v>47840.169613999999</v>
      </c>
      <c r="F422" s="84" t="str">
        <f t="shared" si="127"/>
        <v>N/A</v>
      </c>
      <c r="G422" s="88">
        <v>51230.933820999999</v>
      </c>
      <c r="H422" s="84" t="str">
        <f t="shared" si="128"/>
        <v>N/A</v>
      </c>
      <c r="I422" s="85">
        <v>2.5960000000000001</v>
      </c>
      <c r="J422" s="85">
        <v>7.0880000000000001</v>
      </c>
      <c r="K422" s="86" t="s">
        <v>112</v>
      </c>
      <c r="L422" s="87" t="str">
        <f t="shared" si="129"/>
        <v>Yes</v>
      </c>
    </row>
    <row r="423" spans="1:12" ht="12.75" customHeight="1">
      <c r="A423" s="144" t="s">
        <v>510</v>
      </c>
      <c r="B423" s="82" t="s">
        <v>50</v>
      </c>
      <c r="C423" s="88">
        <v>28490.914285999999</v>
      </c>
      <c r="D423" s="84" t="str">
        <f t="shared" si="126"/>
        <v>N/A</v>
      </c>
      <c r="E423" s="88">
        <v>11840.652174000001</v>
      </c>
      <c r="F423" s="84" t="str">
        <f t="shared" si="127"/>
        <v>N/A</v>
      </c>
      <c r="G423" s="88" t="s">
        <v>1090</v>
      </c>
      <c r="H423" s="84" t="str">
        <f t="shared" si="128"/>
        <v>N/A</v>
      </c>
      <c r="I423" s="85">
        <v>-58.4</v>
      </c>
      <c r="J423" s="85" t="s">
        <v>1090</v>
      </c>
      <c r="K423" s="86" t="s">
        <v>112</v>
      </c>
      <c r="L423" s="87" t="str">
        <f t="shared" si="129"/>
        <v>N/A</v>
      </c>
    </row>
    <row r="424" spans="1:12" ht="12.75" customHeight="1">
      <c r="A424" s="144" t="s">
        <v>940</v>
      </c>
      <c r="B424" s="82" t="s">
        <v>50</v>
      </c>
      <c r="C424" s="88">
        <v>62194.571429000003</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v>40236.105422000001</v>
      </c>
      <c r="D425" s="84" t="str">
        <f>IF($B425="N/A","N/A",IF(C425&gt;10,"No",IF(C425&lt;-10,"No","Yes")))</f>
        <v>N/A</v>
      </c>
      <c r="E425" s="88">
        <v>41528.940341000001</v>
      </c>
      <c r="F425" s="84" t="str">
        <f>IF($B425="N/A","N/A",IF(E425&gt;10,"No",IF(E425&lt;-10,"No","Yes")))</f>
        <v>N/A</v>
      </c>
      <c r="G425" s="88">
        <v>50422.189839999999</v>
      </c>
      <c r="H425" s="84" t="str">
        <f>IF($B425="N/A","N/A",IF(G425&gt;10,"No",IF(G425&lt;-10,"No","Yes")))</f>
        <v>N/A</v>
      </c>
      <c r="I425" s="85">
        <v>3.2130000000000001</v>
      </c>
      <c r="J425" s="85">
        <v>21.41</v>
      </c>
      <c r="K425" s="86" t="s">
        <v>112</v>
      </c>
      <c r="L425" s="87" t="str">
        <f t="shared" si="129"/>
        <v>No</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28058.903262</v>
      </c>
      <c r="D428" s="107" t="str">
        <f t="shared" ref="D428:D438" si="130">IF($B428="N/A","N/A",IF(C428&gt;10,"No",IF(C428&lt;-10,"No","Yes")))</f>
        <v>N/A</v>
      </c>
      <c r="E428" s="159">
        <v>27611.337476000001</v>
      </c>
      <c r="F428" s="107" t="str">
        <f t="shared" ref="F428:F438" si="131">IF($B428="N/A","N/A",IF(E428&gt;10,"No",IF(E428&lt;-10,"No","Yes")))</f>
        <v>N/A</v>
      </c>
      <c r="G428" s="159">
        <v>29556.374642999999</v>
      </c>
      <c r="H428" s="107" t="str">
        <f t="shared" ref="H428:H438" si="132">IF($B428="N/A","N/A",IF(G428&gt;10,"No",IF(G428&lt;-10,"No","Yes")))</f>
        <v>N/A</v>
      </c>
      <c r="I428" s="108">
        <v>-1.6</v>
      </c>
      <c r="J428" s="108">
        <v>7.0439999999999996</v>
      </c>
      <c r="K428" s="118" t="s">
        <v>112</v>
      </c>
      <c r="L428" s="109" t="str">
        <f t="shared" ref="L428:L438" si="133">IF(J428="Div by 0", "N/A", IF(K428="N/A","N/A", IF(J428&gt;VALUE(MID(K428,1,2)), "No", IF(J428&lt;-1*VALUE(MID(K428,1,2)), "No", "Yes"))))</f>
        <v>Yes</v>
      </c>
    </row>
    <row r="429" spans="1:12" ht="12.75" customHeight="1">
      <c r="A429" s="144" t="s">
        <v>505</v>
      </c>
      <c r="B429" s="82" t="s">
        <v>50</v>
      </c>
      <c r="C429" s="88">
        <v>6838.8375317</v>
      </c>
      <c r="D429" s="84" t="str">
        <f t="shared" si="130"/>
        <v>N/A</v>
      </c>
      <c r="E429" s="88">
        <v>7607.6533485</v>
      </c>
      <c r="F429" s="84" t="str">
        <f t="shared" si="131"/>
        <v>N/A</v>
      </c>
      <c r="G429" s="88">
        <v>8874.5498463999993</v>
      </c>
      <c r="H429" s="84" t="str">
        <f t="shared" si="132"/>
        <v>N/A</v>
      </c>
      <c r="I429" s="85">
        <v>11.24</v>
      </c>
      <c r="J429" s="85">
        <v>16.649999999999999</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25243.463234999999</v>
      </c>
      <c r="D432" s="84" t="str">
        <f t="shared" si="130"/>
        <v>N/A</v>
      </c>
      <c r="E432" s="88">
        <v>25515.634328</v>
      </c>
      <c r="F432" s="84" t="str">
        <f t="shared" si="131"/>
        <v>N/A</v>
      </c>
      <c r="G432" s="88">
        <v>26896.791367000002</v>
      </c>
      <c r="H432" s="84" t="str">
        <f t="shared" si="132"/>
        <v>N/A</v>
      </c>
      <c r="I432" s="85">
        <v>1.0780000000000001</v>
      </c>
      <c r="J432" s="85">
        <v>5.4130000000000003</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39610.151173999999</v>
      </c>
      <c r="D434" s="84" t="str">
        <f t="shared" si="130"/>
        <v>N/A</v>
      </c>
      <c r="E434" s="88">
        <v>41686.171544999997</v>
      </c>
      <c r="F434" s="84" t="str">
        <f t="shared" si="131"/>
        <v>N/A</v>
      </c>
      <c r="G434" s="88">
        <v>45513.852718000002</v>
      </c>
      <c r="H434" s="84" t="str">
        <f t="shared" si="132"/>
        <v>N/A</v>
      </c>
      <c r="I434" s="85">
        <v>5.2409999999999997</v>
      </c>
      <c r="J434" s="85">
        <v>9.1820000000000004</v>
      </c>
      <c r="K434" s="86" t="s">
        <v>112</v>
      </c>
      <c r="L434" s="87" t="str">
        <f t="shared" si="133"/>
        <v>Yes</v>
      </c>
    </row>
    <row r="435" spans="1:12" ht="12.75" customHeight="1">
      <c r="A435" s="144" t="s">
        <v>510</v>
      </c>
      <c r="B435" s="82" t="s">
        <v>50</v>
      </c>
      <c r="C435" s="88">
        <v>3570.3142856999998</v>
      </c>
      <c r="D435" s="84" t="str">
        <f t="shared" si="130"/>
        <v>N/A</v>
      </c>
      <c r="E435" s="88">
        <v>339.30434782999998</v>
      </c>
      <c r="F435" s="84" t="str">
        <f t="shared" si="131"/>
        <v>N/A</v>
      </c>
      <c r="G435" s="88" t="s">
        <v>1090</v>
      </c>
      <c r="H435" s="84" t="str">
        <f t="shared" si="132"/>
        <v>N/A</v>
      </c>
      <c r="I435" s="85">
        <v>-90.5</v>
      </c>
      <c r="J435" s="85" t="s">
        <v>1090</v>
      </c>
      <c r="K435" s="86" t="s">
        <v>112</v>
      </c>
      <c r="L435" s="87" t="str">
        <f t="shared" si="133"/>
        <v>N/A</v>
      </c>
    </row>
    <row r="436" spans="1:12" ht="12.75" customHeight="1">
      <c r="A436" s="144" t="s">
        <v>940</v>
      </c>
      <c r="B436" s="82" t="s">
        <v>50</v>
      </c>
      <c r="C436" s="88">
        <v>1255.2857143000001</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v>35158.581324999999</v>
      </c>
      <c r="D437" s="84" t="str">
        <f t="shared" si="130"/>
        <v>N/A</v>
      </c>
      <c r="E437" s="88">
        <v>36411.40625</v>
      </c>
      <c r="F437" s="84" t="str">
        <f t="shared" si="131"/>
        <v>N/A</v>
      </c>
      <c r="G437" s="88">
        <v>44174.013369</v>
      </c>
      <c r="H437" s="84" t="str">
        <f t="shared" si="132"/>
        <v>N/A</v>
      </c>
      <c r="I437" s="85">
        <v>3.5630000000000002</v>
      </c>
      <c r="J437" s="85">
        <v>21.32</v>
      </c>
      <c r="K437" s="86" t="s">
        <v>112</v>
      </c>
      <c r="L437" s="87" t="str">
        <f t="shared" si="133"/>
        <v>No</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22013061</v>
      </c>
      <c r="D444" s="91" t="str">
        <f>IF($B444="N/A","N/A",IF(C444&gt;10,"No",IF(C444&lt;-10,"No","Yes")))</f>
        <v>N/A</v>
      </c>
      <c r="E444" s="156">
        <v>18602710</v>
      </c>
      <c r="F444" s="91" t="str">
        <f>IF($B444="N/A","N/A",IF(E444&gt;10,"No",IF(E444&lt;-10,"No","Yes")))</f>
        <v>N/A</v>
      </c>
      <c r="G444" s="156">
        <v>5560351</v>
      </c>
      <c r="H444" s="91" t="str">
        <f>IF($B444="N/A","N/A",IF(G444&gt;10,"No",IF(G444&lt;-10,"No","Yes")))</f>
        <v>N/A</v>
      </c>
      <c r="I444" s="85">
        <v>-15.5</v>
      </c>
      <c r="J444" s="85">
        <v>-70.099999999999994</v>
      </c>
      <c r="K444" s="156" t="s">
        <v>50</v>
      </c>
      <c r="L444" s="87" t="str">
        <f>IF(J444="Div by 0", "N/A", IF(K444="N/A","N/A", IF(J444&gt;VALUE(MID(K444,1,2)), "No", IF(J444&lt;-1*VALUE(MID(K444,1,2)), "No", "Yes"))))</f>
        <v>N/A</v>
      </c>
    </row>
    <row r="445" spans="1:12" ht="12.75" customHeight="1">
      <c r="A445" s="150" t="s">
        <v>805</v>
      </c>
      <c r="B445" s="102" t="s">
        <v>50</v>
      </c>
      <c r="C445" s="102">
        <v>889.63227448999999</v>
      </c>
      <c r="D445" s="141" t="str">
        <f>IF($B445="N/A","N/A",IF(C445&gt;10,"No",IF(C445&lt;-10,"No","Yes")))</f>
        <v>N/A</v>
      </c>
      <c r="E445" s="102">
        <v>805.17269737000004</v>
      </c>
      <c r="F445" s="141" t="str">
        <f>IF($B445="N/A","N/A",IF(E445&gt;10,"No",IF(E445&lt;-10,"No","Yes")))</f>
        <v>N/A</v>
      </c>
      <c r="G445" s="102">
        <v>961.33316044000003</v>
      </c>
      <c r="H445" s="141" t="str">
        <f>IF($B445="N/A","N/A",IF(G445&gt;10,"No",IF(G445&lt;-10,"No","Yes")))</f>
        <v>N/A</v>
      </c>
      <c r="I445" s="104">
        <v>-9.49</v>
      </c>
      <c r="J445" s="104">
        <v>19.39</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4886566</v>
      </c>
      <c r="D447" s="134" t="str">
        <f>IF($B447="N/A","N/A",IF(C447&gt;10,"No",IF(C447&lt;-10,"No","Yes")))</f>
        <v>N/A</v>
      </c>
      <c r="E447" s="155">
        <v>10988523</v>
      </c>
      <c r="F447" s="134" t="str">
        <f>IF($B447="N/A","N/A",IF(E447&gt;10,"No",IF(E447&lt;-10,"No","Yes")))</f>
        <v>N/A</v>
      </c>
      <c r="G447" s="155">
        <v>10626927</v>
      </c>
      <c r="H447" s="134" t="str">
        <f>IF($B447="N/A","N/A",IF(G447&gt;10,"No",IF(G447&lt;-10,"No","Yes")))</f>
        <v>N/A</v>
      </c>
      <c r="I447" s="108">
        <v>124.9</v>
      </c>
      <c r="J447" s="108">
        <v>-3.29</v>
      </c>
      <c r="K447" s="155" t="s">
        <v>50</v>
      </c>
      <c r="L447" s="109" t="str">
        <f>IF(J447="Div by 0", "N/A", IF(K447="N/A","N/A", IF(J447&gt;VALUE(MID(K447,1,2)), "No", IF(J447&lt;-1*VALUE(MID(K447,1,2)), "No", "Yes"))))</f>
        <v>N/A</v>
      </c>
    </row>
    <row r="448" spans="1:12" ht="12.75" customHeight="1">
      <c r="A448" s="150" t="s">
        <v>806</v>
      </c>
      <c r="B448" s="102" t="s">
        <v>50</v>
      </c>
      <c r="C448" s="102">
        <v>135.36193906</v>
      </c>
      <c r="D448" s="141" t="str">
        <f>IF($B448="N/A","N/A",IF(C448&gt;10,"No",IF(C448&lt;-10,"No","Yes")))</f>
        <v>N/A</v>
      </c>
      <c r="E448" s="102">
        <v>272.42470745999998</v>
      </c>
      <c r="F448" s="141" t="str">
        <f>IF($B448="N/A","N/A",IF(E448&gt;10,"No",IF(E448&lt;-10,"No","Yes")))</f>
        <v>N/A</v>
      </c>
      <c r="G448" s="102">
        <v>254.79349285999999</v>
      </c>
      <c r="H448" s="141" t="str">
        <f>IF($B448="N/A","N/A",IF(G448&gt;10,"No",IF(G448&lt;-10,"No","Yes")))</f>
        <v>N/A</v>
      </c>
      <c r="I448" s="104">
        <v>101.3</v>
      </c>
      <c r="J448" s="104">
        <v>-6.47</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1427.7886105</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1421.7645692999999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1772.3911482999999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988916</v>
      </c>
      <c r="D459" s="91" t="str">
        <f t="shared" ref="D459:D464" si="138">IF($B459="N/A","N/A",IF(C459&gt;10,"No",IF(C459&lt;-10,"No","Yes")))</f>
        <v>N/A</v>
      </c>
      <c r="E459" s="105">
        <v>1005369</v>
      </c>
      <c r="F459" s="91" t="str">
        <f t="shared" ref="F459:F464" si="139">IF($B459="N/A","N/A",IF(E459&gt;10,"No",IF(E459&lt;-10,"No","Yes")))</f>
        <v>N/A</v>
      </c>
      <c r="G459" s="105">
        <v>1090349</v>
      </c>
      <c r="H459" s="91" t="str">
        <f t="shared" ref="H459:H464" si="140">IF($B459="N/A","N/A",IF(G459&gt;10,"No",IF(G459&lt;-10,"No","Yes")))</f>
        <v>N/A</v>
      </c>
      <c r="I459" s="85">
        <v>1.6639999999999999</v>
      </c>
      <c r="J459" s="85">
        <v>8.4529999999999994</v>
      </c>
      <c r="K459" s="93" t="s">
        <v>111</v>
      </c>
      <c r="L459" s="87" t="str">
        <f t="shared" ref="L459:L467" si="141">IF(J459="Div by 0", "N/A", IF(K459="N/A","N/A", IF(J459&gt;VALUE(MID(K459,1,2)), "No", IF(J459&lt;-1*VALUE(MID(K459,1,2)), "No", "Yes"))))</f>
        <v>Yes</v>
      </c>
    </row>
    <row r="460" spans="1:12">
      <c r="A460" s="138" t="s">
        <v>582</v>
      </c>
      <c r="B460" s="110" t="s">
        <v>50</v>
      </c>
      <c r="C460" s="93">
        <v>63724</v>
      </c>
      <c r="D460" s="91" t="str">
        <f t="shared" si="138"/>
        <v>N/A</v>
      </c>
      <c r="E460" s="93">
        <v>63613</v>
      </c>
      <c r="F460" s="91" t="str">
        <f t="shared" si="139"/>
        <v>N/A</v>
      </c>
      <c r="G460" s="93">
        <v>66401</v>
      </c>
      <c r="H460" s="91" t="str">
        <f t="shared" si="140"/>
        <v>N/A</v>
      </c>
      <c r="I460" s="85">
        <v>-0.17399999999999999</v>
      </c>
      <c r="J460" s="85">
        <v>4.383</v>
      </c>
      <c r="K460" s="110" t="s">
        <v>111</v>
      </c>
      <c r="L460" s="87" t="str">
        <f t="shared" si="141"/>
        <v>Yes</v>
      </c>
    </row>
    <row r="461" spans="1:12">
      <c r="A461" s="138" t="s">
        <v>585</v>
      </c>
      <c r="B461" s="110" t="s">
        <v>50</v>
      </c>
      <c r="C461" s="93">
        <v>133504</v>
      </c>
      <c r="D461" s="91" t="str">
        <f t="shared" si="138"/>
        <v>N/A</v>
      </c>
      <c r="E461" s="93">
        <v>134545</v>
      </c>
      <c r="F461" s="91" t="str">
        <f t="shared" si="139"/>
        <v>N/A</v>
      </c>
      <c r="G461" s="93">
        <v>135490</v>
      </c>
      <c r="H461" s="91" t="str">
        <f t="shared" si="140"/>
        <v>N/A</v>
      </c>
      <c r="I461" s="85">
        <v>0.77980000000000005</v>
      </c>
      <c r="J461" s="85">
        <v>0.70240000000000002</v>
      </c>
      <c r="K461" s="110" t="s">
        <v>111</v>
      </c>
      <c r="L461" s="87" t="str">
        <f t="shared" si="141"/>
        <v>Yes</v>
      </c>
    </row>
    <row r="462" spans="1:12">
      <c r="A462" s="138" t="s">
        <v>588</v>
      </c>
      <c r="B462" s="110" t="s">
        <v>50</v>
      </c>
      <c r="C462" s="93">
        <v>611667</v>
      </c>
      <c r="D462" s="91" t="str">
        <f t="shared" si="138"/>
        <v>N/A</v>
      </c>
      <c r="E462" s="93">
        <v>625726</v>
      </c>
      <c r="F462" s="91" t="str">
        <f t="shared" si="139"/>
        <v>N/A</v>
      </c>
      <c r="G462" s="93">
        <v>658031</v>
      </c>
      <c r="H462" s="91" t="str">
        <f t="shared" si="140"/>
        <v>N/A</v>
      </c>
      <c r="I462" s="85">
        <v>2.298</v>
      </c>
      <c r="J462" s="85">
        <v>5.1630000000000003</v>
      </c>
      <c r="K462" s="110" t="s">
        <v>111</v>
      </c>
      <c r="L462" s="87" t="str">
        <f t="shared" si="141"/>
        <v>Yes</v>
      </c>
    </row>
    <row r="463" spans="1:12">
      <c r="A463" s="138" t="s">
        <v>590</v>
      </c>
      <c r="B463" s="110" t="s">
        <v>50</v>
      </c>
      <c r="C463" s="93">
        <v>180021</v>
      </c>
      <c r="D463" s="91" t="str">
        <f t="shared" si="138"/>
        <v>N/A</v>
      </c>
      <c r="E463" s="93">
        <v>181485</v>
      </c>
      <c r="F463" s="91" t="str">
        <f t="shared" si="139"/>
        <v>N/A</v>
      </c>
      <c r="G463" s="93">
        <v>230427</v>
      </c>
      <c r="H463" s="91" t="str">
        <f t="shared" si="140"/>
        <v>N/A</v>
      </c>
      <c r="I463" s="85">
        <v>0.81320000000000003</v>
      </c>
      <c r="J463" s="85">
        <v>26.97</v>
      </c>
      <c r="K463" s="110" t="s">
        <v>111</v>
      </c>
      <c r="L463" s="87" t="str">
        <f t="shared" si="141"/>
        <v>No</v>
      </c>
    </row>
    <row r="464" spans="1:12">
      <c r="A464" s="92" t="s">
        <v>389</v>
      </c>
      <c r="B464" s="93" t="s">
        <v>50</v>
      </c>
      <c r="C464" s="93">
        <v>785337.06</v>
      </c>
      <c r="D464" s="84" t="str">
        <f t="shared" si="138"/>
        <v>N/A</v>
      </c>
      <c r="E464" s="93">
        <v>798357.77</v>
      </c>
      <c r="F464" s="91" t="str">
        <f t="shared" si="139"/>
        <v>N/A</v>
      </c>
      <c r="G464" s="93">
        <v>862172.15</v>
      </c>
      <c r="H464" s="91" t="str">
        <f t="shared" si="140"/>
        <v>N/A</v>
      </c>
      <c r="I464" s="85">
        <v>1.6579999999999999</v>
      </c>
      <c r="J464" s="85">
        <v>7.9930000000000003</v>
      </c>
      <c r="K464" s="93" t="s">
        <v>111</v>
      </c>
      <c r="L464" s="87" t="str">
        <f t="shared" si="141"/>
        <v>Yes</v>
      </c>
    </row>
    <row r="465" spans="1:12">
      <c r="A465" s="92" t="s">
        <v>688</v>
      </c>
      <c r="B465" s="93" t="s">
        <v>50</v>
      </c>
      <c r="C465" s="93">
        <v>117383</v>
      </c>
      <c r="D465" s="93" t="s">
        <v>50</v>
      </c>
      <c r="E465" s="93">
        <v>117402</v>
      </c>
      <c r="F465" s="93" t="s">
        <v>50</v>
      </c>
      <c r="G465" s="93">
        <v>122180</v>
      </c>
      <c r="H465" s="93" t="s">
        <v>50</v>
      </c>
      <c r="I465" s="85">
        <v>1.6199999999999999E-2</v>
      </c>
      <c r="J465" s="85">
        <v>4.07</v>
      </c>
      <c r="K465" s="93" t="s">
        <v>111</v>
      </c>
      <c r="L465" s="87" t="str">
        <f t="shared" si="141"/>
        <v>Yes</v>
      </c>
    </row>
    <row r="466" spans="1:12">
      <c r="A466" s="138" t="s">
        <v>624</v>
      </c>
      <c r="B466" s="93" t="s">
        <v>50</v>
      </c>
      <c r="C466" s="93">
        <v>61493</v>
      </c>
      <c r="D466" s="93" t="s">
        <v>50</v>
      </c>
      <c r="E466" s="93">
        <v>61132</v>
      </c>
      <c r="F466" s="93" t="s">
        <v>50</v>
      </c>
      <c r="G466" s="93">
        <v>63516</v>
      </c>
      <c r="H466" s="93" t="s">
        <v>50</v>
      </c>
      <c r="I466" s="85">
        <v>-0.58699999999999997</v>
      </c>
      <c r="J466" s="85">
        <v>3.9</v>
      </c>
      <c r="K466" s="93" t="s">
        <v>111</v>
      </c>
      <c r="L466" s="87" t="str">
        <f t="shared" si="141"/>
        <v>Yes</v>
      </c>
    </row>
    <row r="467" spans="1:12">
      <c r="A467" s="138" t="s">
        <v>586</v>
      </c>
      <c r="B467" s="140" t="s">
        <v>50</v>
      </c>
      <c r="C467" s="140">
        <v>54960</v>
      </c>
      <c r="D467" s="140" t="s">
        <v>50</v>
      </c>
      <c r="E467" s="140">
        <v>55290</v>
      </c>
      <c r="F467" s="140" t="s">
        <v>50</v>
      </c>
      <c r="G467" s="140">
        <v>56943</v>
      </c>
      <c r="H467" s="140" t="s">
        <v>50</v>
      </c>
      <c r="I467" s="104">
        <v>0.60040000000000004</v>
      </c>
      <c r="J467" s="104">
        <v>2.99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4671829448</v>
      </c>
      <c r="D469" s="134" t="str">
        <f>IF($B469="N/A","N/A",IF(C469&gt;10,"No",IF(C469&lt;-10,"No","Yes")))</f>
        <v>N/A</v>
      </c>
      <c r="E469" s="155">
        <v>4705240794</v>
      </c>
      <c r="F469" s="134" t="str">
        <f>IF($B469="N/A","N/A",IF(E469&gt;10,"No",IF(E469&lt;-10,"No","Yes")))</f>
        <v>N/A</v>
      </c>
      <c r="G469" s="155">
        <v>5063068783</v>
      </c>
      <c r="H469" s="134" t="str">
        <f>IF($B469="N/A","N/A",IF(G469&gt;10,"No",IF(G469&lt;-10,"No","Yes")))</f>
        <v>N/A</v>
      </c>
      <c r="I469" s="108">
        <v>0.71519999999999995</v>
      </c>
      <c r="J469" s="108">
        <v>7.6050000000000004</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4724.1923964999996</v>
      </c>
      <c r="D471" s="91" t="str">
        <f>IF($B471="N/A","N/A",IF(C471&gt;10,"No",IF(C471&lt;-10,"No","Yes")))</f>
        <v>N/A</v>
      </c>
      <c r="E471" s="156">
        <v>4680.1132659000004</v>
      </c>
      <c r="F471" s="91" t="str">
        <f>IF($B471="N/A","N/A",IF(E471&gt;10,"No",IF(E471&lt;-10,"No","Yes")))</f>
        <v>N/A</v>
      </c>
      <c r="G471" s="156">
        <v>4643.5304502999998</v>
      </c>
      <c r="H471" s="91" t="str">
        <f>IF($B471="N/A","N/A",IF(G471&gt;10,"No",IF(G471&lt;-10,"No","Yes")))</f>
        <v>N/A</v>
      </c>
      <c r="I471" s="85">
        <v>-0.93300000000000005</v>
      </c>
      <c r="J471" s="85">
        <v>-0.78200000000000003</v>
      </c>
      <c r="K471" s="110" t="s">
        <v>112</v>
      </c>
      <c r="L471" s="87" t="str">
        <f>IF(J471="Div by 0", "N/A", IF(K471="N/A","N/A", IF(J471&gt;VALUE(MID(K471,1,2)), "No", IF(J471&lt;-1*VALUE(MID(K471,1,2)), "No", "Yes"))))</f>
        <v>Yes</v>
      </c>
    </row>
    <row r="472" spans="1:12">
      <c r="A472" s="138" t="s">
        <v>583</v>
      </c>
      <c r="B472" s="116" t="s">
        <v>50</v>
      </c>
      <c r="C472" s="155">
        <v>15664.264798</v>
      </c>
      <c r="D472" s="134" t="str">
        <f>IF($B472="N/A","N/A",IF(C472&gt;10,"No",IF(C472&lt;-10,"No","Yes")))</f>
        <v>N/A</v>
      </c>
      <c r="E472" s="155">
        <v>17000.555971000002</v>
      </c>
      <c r="F472" s="134" t="str">
        <f>IF($B472="N/A","N/A",IF(E472&gt;10,"No",IF(E472&lt;-10,"No","Yes")))</f>
        <v>N/A</v>
      </c>
      <c r="G472" s="155">
        <v>17200.722669999999</v>
      </c>
      <c r="H472" s="134" t="str">
        <f>IF($B472="N/A","N/A",IF(G472&gt;10,"No",IF(G472&lt;-10,"No","Yes")))</f>
        <v>N/A</v>
      </c>
      <c r="I472" s="108">
        <v>8.5310000000000006</v>
      </c>
      <c r="J472" s="108">
        <v>1.177</v>
      </c>
      <c r="K472" s="116" t="s">
        <v>112</v>
      </c>
      <c r="L472" s="109" t="str">
        <f>IF(J472="Div by 0", "N/A", IF(K472="N/A","N/A", IF(J472&gt;VALUE(MID(K472,1,2)), "No", IF(J472&lt;-1*VALUE(MID(K472,1,2)), "No", "Yes"))))</f>
        <v>Yes</v>
      </c>
    </row>
    <row r="473" spans="1:12">
      <c r="A473" s="138" t="s">
        <v>586</v>
      </c>
      <c r="B473" s="110" t="s">
        <v>50</v>
      </c>
      <c r="C473" s="156">
        <v>14730.618872999999</v>
      </c>
      <c r="D473" s="91" t="str">
        <f>IF($B473="N/A","N/A",IF(C473&gt;10,"No",IF(C473&lt;-10,"No","Yes")))</f>
        <v>N/A</v>
      </c>
      <c r="E473" s="156">
        <v>15564.268319000001</v>
      </c>
      <c r="F473" s="91" t="str">
        <f>IF($B473="N/A","N/A",IF(E473&gt;10,"No",IF(E473&lt;-10,"No","Yes")))</f>
        <v>N/A</v>
      </c>
      <c r="G473" s="156">
        <v>16478.456417000001</v>
      </c>
      <c r="H473" s="91" t="str">
        <f>IF($B473="N/A","N/A",IF(G473&gt;10,"No",IF(G473&lt;-10,"No","Yes")))</f>
        <v>N/A</v>
      </c>
      <c r="I473" s="85">
        <v>5.6589999999999998</v>
      </c>
      <c r="J473" s="85">
        <v>5.8739999999999997</v>
      </c>
      <c r="K473" s="110" t="s">
        <v>111</v>
      </c>
      <c r="L473" s="87" t="str">
        <f>IF(J473="Div by 0", "N/A", IF(K473="N/A","N/A", IF(J473&gt;VALUE(MID(K473,1,2)), "No", IF(J473&lt;-1*VALUE(MID(K473,1,2)), "No", "Yes"))))</f>
        <v>Yes</v>
      </c>
    </row>
    <row r="474" spans="1:12">
      <c r="A474" s="138" t="s">
        <v>589</v>
      </c>
      <c r="B474" s="110" t="s">
        <v>50</v>
      </c>
      <c r="C474" s="156">
        <v>1892.2151366999999</v>
      </c>
      <c r="D474" s="91" t="str">
        <f>IF($B474="N/A","N/A",IF(C474&gt;10,"No",IF(C474&lt;-10,"No","Yes")))</f>
        <v>N/A</v>
      </c>
      <c r="E474" s="156">
        <v>1687.0543289</v>
      </c>
      <c r="F474" s="91" t="str">
        <f>IF($B474="N/A","N/A",IF(E474&gt;10,"No",IF(E474&lt;-10,"No","Yes")))</f>
        <v>N/A</v>
      </c>
      <c r="G474" s="156">
        <v>1658.0833897</v>
      </c>
      <c r="H474" s="91" t="str">
        <f>IF($B474="N/A","N/A",IF(G474&gt;10,"No",IF(G474&lt;-10,"No","Yes")))</f>
        <v>N/A</v>
      </c>
      <c r="I474" s="85">
        <v>-10.8</v>
      </c>
      <c r="J474" s="85">
        <v>-1.72</v>
      </c>
      <c r="K474" s="110" t="s">
        <v>111</v>
      </c>
      <c r="L474" s="87" t="str">
        <f>IF(J474="Div by 0", "N/A", IF(K474="N/A","N/A", IF(J474&gt;VALUE(MID(K474,1,2)), "No", IF(J474&lt;-1*VALUE(MID(K474,1,2)), "No", "Yes"))))</f>
        <v>Yes</v>
      </c>
    </row>
    <row r="475" spans="1:12">
      <c r="A475" s="138" t="s">
        <v>591</v>
      </c>
      <c r="B475" s="94" t="s">
        <v>50</v>
      </c>
      <c r="C475" s="102">
        <v>3053.1867949000002</v>
      </c>
      <c r="D475" s="141" t="str">
        <f>IF($B475="N/A","N/A",IF(C475&gt;10,"No",IF(C475&lt;-10,"No","Yes")))</f>
        <v>N/A</v>
      </c>
      <c r="E475" s="102">
        <v>2612.0957048999999</v>
      </c>
      <c r="F475" s="141" t="str">
        <f>IF($B475="N/A","N/A",IF(E475&gt;10,"No",IF(E475&lt;-10,"No","Yes")))</f>
        <v>N/A</v>
      </c>
      <c r="G475" s="102">
        <v>2591.6549101999999</v>
      </c>
      <c r="H475" s="141" t="str">
        <f>IF($B475="N/A","N/A",IF(G475&gt;10,"No",IF(G475&lt;-10,"No","Yes")))</f>
        <v>N/A</v>
      </c>
      <c r="I475" s="104">
        <v>-14.4</v>
      </c>
      <c r="J475" s="104">
        <v>-0.78300000000000003</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4610.4334685000003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4689.9280067</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15128.903632</v>
      </c>
      <c r="D480" s="91" t="str">
        <f>IF($B480="N/A","N/A",IF(C480&gt;10,"No",IF(C480&lt;-10,"No","Yes")))</f>
        <v>N/A</v>
      </c>
      <c r="E480" s="156">
        <v>16024.992819999999</v>
      </c>
      <c r="F480" s="91" t="str">
        <f>IF($B480="N/A","N/A",IF(E480&gt;10,"No",IF(E480&lt;-10,"No","Yes")))</f>
        <v>N/A</v>
      </c>
      <c r="G480" s="156">
        <v>16367.709691</v>
      </c>
      <c r="H480" s="91" t="str">
        <f>IF($B480="N/A","N/A",IF(G480&gt;10,"No",IF(G480&lt;-10,"No","Yes")))</f>
        <v>N/A</v>
      </c>
      <c r="I480" s="85">
        <v>5.923</v>
      </c>
      <c r="J480" s="85">
        <v>2.1389999999999998</v>
      </c>
      <c r="K480" s="110" t="s">
        <v>112</v>
      </c>
      <c r="L480" s="87" t="str">
        <f>IF(J480="Div by 0", "N/A", IF(K480="N/A","N/A", IF(J480&gt;VALUE(MID(K480,1,2)), "No", IF(J480&lt;-1*VALUE(MID(K480,1,2)), "No", "Yes"))))</f>
        <v>Yes</v>
      </c>
    </row>
    <row r="481" spans="1:12">
      <c r="A481" s="61" t="s">
        <v>583</v>
      </c>
      <c r="B481" s="110" t="s">
        <v>50</v>
      </c>
      <c r="C481" s="156">
        <v>15743.859431000001</v>
      </c>
      <c r="D481" s="91" t="str">
        <f>IF($B481="N/A","N/A",IF(C481&gt;10,"No",IF(C481&lt;-10,"No","Yes")))</f>
        <v>N/A</v>
      </c>
      <c r="E481" s="156">
        <v>17160.807809000002</v>
      </c>
      <c r="F481" s="91" t="str">
        <f>IF($B481="N/A","N/A",IF(E481&gt;10,"No",IF(E481&lt;-10,"No","Yes")))</f>
        <v>N/A</v>
      </c>
      <c r="G481" s="156">
        <v>17403.188236000002</v>
      </c>
      <c r="H481" s="91" t="str">
        <f>IF($B481="N/A","N/A",IF(G481&gt;10,"No",IF(G481&lt;-10,"No","Yes")))</f>
        <v>N/A</v>
      </c>
      <c r="I481" s="85">
        <v>9</v>
      </c>
      <c r="J481" s="85">
        <v>1.4119999999999999</v>
      </c>
      <c r="K481" s="110" t="s">
        <v>111</v>
      </c>
      <c r="L481" s="87" t="str">
        <f>IF(J481="Div by 0", "N/A", IF(K481="N/A","N/A", IF(J481&gt;VALUE(MID(K481,1,2)), "No", IF(J481&lt;-1*VALUE(MID(K481,1,2)), "No", "Yes"))))</f>
        <v>Yes</v>
      </c>
    </row>
    <row r="482" spans="1:12">
      <c r="A482" s="61" t="s">
        <v>586</v>
      </c>
      <c r="B482" s="110" t="s">
        <v>50</v>
      </c>
      <c r="C482" s="156">
        <v>14630.195105999999</v>
      </c>
      <c r="D482" s="91" t="str">
        <f>IF($B482="N/A","N/A",IF(C482&gt;10,"No",IF(C482&lt;-10,"No","Yes")))</f>
        <v>N/A</v>
      </c>
      <c r="E482" s="156">
        <v>14986.28573</v>
      </c>
      <c r="F482" s="91" t="str">
        <f>IF($B482="N/A","N/A",IF(E482&gt;10,"No",IF(E482&lt;-10,"No","Yes")))</f>
        <v>N/A</v>
      </c>
      <c r="G482" s="156">
        <v>15610.320180000001</v>
      </c>
      <c r="H482" s="91" t="str">
        <f>IF($B482="N/A","N/A",IF(G482&gt;10,"No",IF(G482&lt;-10,"No","Yes")))</f>
        <v>N/A</v>
      </c>
      <c r="I482" s="85">
        <v>2.4340000000000002</v>
      </c>
      <c r="J482" s="85">
        <v>4.1639999999999997</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15851.208999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17244.155637</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1432.2535677000001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1426.2997723999999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1776.0266505</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82.647464495999998</v>
      </c>
      <c r="D490" s="84" t="str">
        <f t="shared" ref="D490:D504" si="151">IF($B490="N/A","N/A",IF(C490&gt;10,"No",IF(C490&lt;-10,"No","Yes")))</f>
        <v>N/A</v>
      </c>
      <c r="E490" s="99">
        <v>83.226158753999997</v>
      </c>
      <c r="F490" s="84" t="str">
        <f t="shared" ref="F490:F504" si="152">IF($B490="N/A","N/A",IF(E490&gt;10,"No",IF(E490&lt;-10,"No","Yes")))</f>
        <v>N/A</v>
      </c>
      <c r="G490" s="99">
        <v>79.998881092000005</v>
      </c>
      <c r="H490" s="84" t="str">
        <f t="shared" ref="H490:H504" si="153">IF($B490="N/A","N/A",IF(G490&gt;10,"No",IF(G490&lt;-10,"No","Yes")))</f>
        <v>N/A</v>
      </c>
      <c r="I490" s="85">
        <v>0.70020000000000004</v>
      </c>
      <c r="J490" s="85">
        <v>-3.88</v>
      </c>
      <c r="K490" s="86" t="s">
        <v>110</v>
      </c>
      <c r="L490" s="87" t="str">
        <f t="shared" ref="L490:L534" si="154">IF(J490="Div by 0", "N/A", IF(K490="N/A","N/A", IF(J490&gt;VALUE(MID(K490,1,2)), "No", IF(J490&lt;-1*VALUE(MID(K490,1,2)), "No", "Yes"))))</f>
        <v>Yes</v>
      </c>
    </row>
    <row r="491" spans="1:12">
      <c r="A491" s="164" t="s">
        <v>147</v>
      </c>
      <c r="B491" s="82" t="s">
        <v>50</v>
      </c>
      <c r="C491" s="93">
        <v>817314</v>
      </c>
      <c r="D491" s="84" t="str">
        <f t="shared" si="151"/>
        <v>N/A</v>
      </c>
      <c r="E491" s="93">
        <v>836730</v>
      </c>
      <c r="F491" s="84" t="str">
        <f t="shared" si="152"/>
        <v>N/A</v>
      </c>
      <c r="G491" s="93">
        <v>872267</v>
      </c>
      <c r="H491" s="84" t="str">
        <f t="shared" si="153"/>
        <v>N/A</v>
      </c>
      <c r="I491" s="85">
        <v>2.3759999999999999</v>
      </c>
      <c r="J491" s="85">
        <v>4.2469999999999999</v>
      </c>
      <c r="K491" s="86" t="s">
        <v>110</v>
      </c>
      <c r="L491" s="87" t="str">
        <f t="shared" si="154"/>
        <v>Yes</v>
      </c>
    </row>
    <row r="492" spans="1:12">
      <c r="A492" s="138" t="s">
        <v>583</v>
      </c>
      <c r="B492" s="110" t="s">
        <v>50</v>
      </c>
      <c r="C492" s="93">
        <v>15846</v>
      </c>
      <c r="D492" s="93" t="str">
        <f t="shared" si="151"/>
        <v>N/A</v>
      </c>
      <c r="E492" s="93">
        <v>15150</v>
      </c>
      <c r="F492" s="93" t="str">
        <f t="shared" si="152"/>
        <v>N/A</v>
      </c>
      <c r="G492" s="93">
        <v>2303</v>
      </c>
      <c r="H492" s="91" t="str">
        <f t="shared" si="153"/>
        <v>N/A</v>
      </c>
      <c r="I492" s="85">
        <v>-4.3899999999999997</v>
      </c>
      <c r="J492" s="85">
        <v>-84.8</v>
      </c>
      <c r="K492" s="110" t="s">
        <v>110</v>
      </c>
      <c r="L492" s="87" t="str">
        <f t="shared" si="154"/>
        <v>No</v>
      </c>
    </row>
    <row r="493" spans="1:12">
      <c r="A493" s="138" t="s">
        <v>586</v>
      </c>
      <c r="B493" s="110" t="s">
        <v>50</v>
      </c>
      <c r="C493" s="93">
        <v>80979</v>
      </c>
      <c r="D493" s="93" t="str">
        <f t="shared" si="151"/>
        <v>N/A</v>
      </c>
      <c r="E493" s="93">
        <v>80729</v>
      </c>
      <c r="F493" s="93" t="str">
        <f t="shared" si="152"/>
        <v>N/A</v>
      </c>
      <c r="G493" s="93">
        <v>65259</v>
      </c>
      <c r="H493" s="91" t="str">
        <f t="shared" si="153"/>
        <v>N/A</v>
      </c>
      <c r="I493" s="85">
        <v>-0.309</v>
      </c>
      <c r="J493" s="85">
        <v>-19.2</v>
      </c>
      <c r="K493" s="110" t="s">
        <v>110</v>
      </c>
      <c r="L493" s="87" t="str">
        <f t="shared" si="154"/>
        <v>Yes</v>
      </c>
    </row>
    <row r="494" spans="1:12">
      <c r="A494" s="138" t="s">
        <v>589</v>
      </c>
      <c r="B494" s="110" t="s">
        <v>50</v>
      </c>
      <c r="C494" s="93">
        <v>563419</v>
      </c>
      <c r="D494" s="93" t="str">
        <f t="shared" si="151"/>
        <v>N/A</v>
      </c>
      <c r="E494" s="93">
        <v>580990</v>
      </c>
      <c r="F494" s="93" t="str">
        <f t="shared" si="152"/>
        <v>N/A</v>
      </c>
      <c r="G494" s="93">
        <v>607349</v>
      </c>
      <c r="H494" s="91" t="str">
        <f t="shared" si="153"/>
        <v>N/A</v>
      </c>
      <c r="I494" s="85">
        <v>3.1190000000000002</v>
      </c>
      <c r="J494" s="85">
        <v>4.5369999999999999</v>
      </c>
      <c r="K494" s="110" t="s">
        <v>110</v>
      </c>
      <c r="L494" s="87" t="str">
        <f t="shared" si="154"/>
        <v>Yes</v>
      </c>
    </row>
    <row r="495" spans="1:12">
      <c r="A495" s="138" t="s">
        <v>591</v>
      </c>
      <c r="B495" s="110" t="s">
        <v>50</v>
      </c>
      <c r="C495" s="93">
        <v>157070</v>
      </c>
      <c r="D495" s="93" t="str">
        <f t="shared" si="151"/>
        <v>N/A</v>
      </c>
      <c r="E495" s="93">
        <v>159861</v>
      </c>
      <c r="F495" s="93" t="str">
        <f t="shared" si="152"/>
        <v>N/A</v>
      </c>
      <c r="G495" s="93">
        <v>197356</v>
      </c>
      <c r="H495" s="91" t="str">
        <f t="shared" si="153"/>
        <v>N/A</v>
      </c>
      <c r="I495" s="85">
        <v>1.7769999999999999</v>
      </c>
      <c r="J495" s="85">
        <v>23.45</v>
      </c>
      <c r="K495" s="110" t="s">
        <v>110</v>
      </c>
      <c r="L495" s="87" t="str">
        <f t="shared" si="154"/>
        <v>Yes</v>
      </c>
    </row>
    <row r="496" spans="1:12">
      <c r="A496" s="128" t="s">
        <v>1017</v>
      </c>
      <c r="B496" s="82" t="s">
        <v>50</v>
      </c>
      <c r="C496" s="93" t="s">
        <v>50</v>
      </c>
      <c r="D496" s="93" t="str">
        <f t="shared" si="151"/>
        <v>N/A</v>
      </c>
      <c r="E496" s="93" t="s">
        <v>50</v>
      </c>
      <c r="F496" s="93" t="str">
        <f t="shared" si="152"/>
        <v>N/A</v>
      </c>
      <c r="G496" s="93">
        <v>809191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70505</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1.4158779379999999</v>
      </c>
      <c r="D505" s="84" t="str">
        <f>IF($B505="N/A","N/A",IF(C505&gt;=20,"No",IF(C505&lt;0,"No","Yes")))</f>
        <v>Yes</v>
      </c>
      <c r="E505" s="99">
        <v>1.3304713719000001</v>
      </c>
      <c r="F505" s="84" t="str">
        <f>IF($B505="N/A","N/A",IF(E505&gt;=20,"No",IF(E505&lt;0,"No","Yes")))</f>
        <v>Yes</v>
      </c>
      <c r="G505" s="99">
        <v>1.9757734490000001</v>
      </c>
      <c r="H505" s="84" t="str">
        <f>IF($B505="N/A","N/A",IF(G505&gt;=20,"No",IF(G505&lt;0,"No","Yes")))</f>
        <v>Yes</v>
      </c>
      <c r="I505" s="85">
        <v>-6.03</v>
      </c>
      <c r="J505" s="85">
        <v>48.5</v>
      </c>
      <c r="K505" s="86" t="s">
        <v>110</v>
      </c>
      <c r="L505" s="87" t="str">
        <f t="shared" si="154"/>
        <v>No</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32.992000545000003</v>
      </c>
      <c r="D507" s="84" t="str">
        <f>IF($B507="N/A","N/A",IF(C507&gt;10,"No",IF(C507&lt;-10,"No","Yes")))</f>
        <v>N/A</v>
      </c>
      <c r="E507" s="99">
        <v>31.629784841999999</v>
      </c>
      <c r="F507" s="84" t="str">
        <f>IF($B507="N/A","N/A",IF(E507&gt;10,"No",IF(E507&lt;-10,"No","Yes")))</f>
        <v>N/A</v>
      </c>
      <c r="G507" s="99">
        <v>4.1921754788000003</v>
      </c>
      <c r="H507" s="84" t="str">
        <f>IF($B507="N/A","N/A",IF(G507&gt;10,"No",IF(G507&lt;-10,"No","Yes")))</f>
        <v>N/A</v>
      </c>
      <c r="I507" s="85">
        <v>-4.13</v>
      </c>
      <c r="J507" s="85">
        <v>-86.7</v>
      </c>
      <c r="K507" s="86" t="s">
        <v>110</v>
      </c>
      <c r="L507" s="87" t="str">
        <f t="shared" si="154"/>
        <v>No</v>
      </c>
    </row>
    <row r="508" spans="1:12" ht="12.75" customHeight="1">
      <c r="A508" s="165" t="s">
        <v>394</v>
      </c>
      <c r="B508" s="82" t="s">
        <v>50</v>
      </c>
      <c r="C508" s="99">
        <v>0.39501874669999998</v>
      </c>
      <c r="D508" s="84" t="str">
        <f>IF($B508="N/A","N/A",IF(C508&gt;10,"No",IF(C508&lt;-10,"No","Yes")))</f>
        <v>N/A</v>
      </c>
      <c r="E508" s="99">
        <v>0.70877031229999998</v>
      </c>
      <c r="F508" s="84" t="str">
        <f>IF($B508="N/A","N/A",IF(E508&gt;10,"No",IF(E508&lt;-10,"No","Yes")))</f>
        <v>N/A</v>
      </c>
      <c r="G508" s="99">
        <v>0.70390206580000003</v>
      </c>
      <c r="H508" s="84" t="str">
        <f>IF($B508="N/A","N/A",IF(G508&gt;10,"No",IF(G508&lt;-10,"No","Yes")))</f>
        <v>N/A</v>
      </c>
      <c r="I508" s="85">
        <v>79.430000000000007</v>
      </c>
      <c r="J508" s="85">
        <v>-0.68700000000000006</v>
      </c>
      <c r="K508" s="86" t="s">
        <v>110</v>
      </c>
      <c r="L508" s="87" t="str">
        <f t="shared" si="154"/>
        <v>Yes</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4.9544724155999997</v>
      </c>
      <c r="D510" s="84" t="str">
        <f>IF($B510="N/A","N/A",IF(C510&gt;10,"No",IF(C510&lt;-10,"No","Yes")))</f>
        <v>N/A</v>
      </c>
      <c r="E510" s="99">
        <v>8.6954016364999998</v>
      </c>
      <c r="F510" s="84" t="str">
        <f>IF($B510="N/A","N/A",IF(E510&gt;10,"No",IF(E510&lt;-10,"No","Yes")))</f>
        <v>N/A</v>
      </c>
      <c r="G510" s="99">
        <v>19.444019383000001</v>
      </c>
      <c r="H510" s="84" t="str">
        <f>IF($B510="N/A","N/A",IF(G510&gt;10,"No",IF(G510&lt;-10,"No","Yes")))</f>
        <v>N/A</v>
      </c>
      <c r="I510" s="85">
        <v>75.510000000000005</v>
      </c>
      <c r="J510" s="85">
        <v>123.6</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94.994178056999999</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0.17623178680000001</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97.758933979000005</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0.18170805570000001</v>
      </c>
      <c r="H516" s="84" t="str">
        <f t="shared" si="158"/>
        <v>N/A</v>
      </c>
      <c r="I516" s="85" t="s">
        <v>50</v>
      </c>
      <c r="J516" s="85" t="s">
        <v>50</v>
      </c>
      <c r="K516" s="110" t="s">
        <v>110</v>
      </c>
      <c r="L516" s="87" t="str">
        <f t="shared" si="159"/>
        <v>N/A</v>
      </c>
    </row>
    <row r="517" spans="1:12">
      <c r="A517" s="164" t="s">
        <v>375</v>
      </c>
      <c r="B517" s="82" t="s">
        <v>50</v>
      </c>
      <c r="C517" s="83">
        <v>785236</v>
      </c>
      <c r="D517" s="84" t="str">
        <f t="shared" ref="D517:D533" si="160">IF($B517="N/A","N/A",IF(C517&gt;10,"No",IF(C517&lt;-10,"No","Yes")))</f>
        <v>N/A</v>
      </c>
      <c r="E517" s="83">
        <v>797857</v>
      </c>
      <c r="F517" s="84" t="str">
        <f t="shared" ref="F517:F533" si="161">IF($B517="N/A","N/A",IF(E517&gt;10,"No",IF(E517&lt;-10,"No","Yes")))</f>
        <v>N/A</v>
      </c>
      <c r="G517" s="83">
        <v>852703</v>
      </c>
      <c r="H517" s="84" t="str">
        <f t="shared" ref="H517:H533" si="162">IF($B517="N/A","N/A",IF(G517&gt;10,"No",IF(G517&lt;-10,"No","Yes")))</f>
        <v>N/A</v>
      </c>
      <c r="I517" s="85">
        <v>1.607</v>
      </c>
      <c r="J517" s="85">
        <v>6.8739999999999997</v>
      </c>
      <c r="K517" s="86" t="s">
        <v>110</v>
      </c>
      <c r="L517" s="87" t="str">
        <f t="shared" si="154"/>
        <v>Yes</v>
      </c>
    </row>
    <row r="518" spans="1:12">
      <c r="A518" s="144" t="s">
        <v>672</v>
      </c>
      <c r="B518" s="82" t="s">
        <v>50</v>
      </c>
      <c r="C518" s="90">
        <v>66.614240813999999</v>
      </c>
      <c r="D518" s="84" t="str">
        <f t="shared" si="160"/>
        <v>N/A</v>
      </c>
      <c r="E518" s="90">
        <v>66.852330680999998</v>
      </c>
      <c r="F518" s="84" t="str">
        <f t="shared" si="161"/>
        <v>N/A</v>
      </c>
      <c r="G518" s="90">
        <v>66.691098776000004</v>
      </c>
      <c r="H518" s="84" t="str">
        <f t="shared" si="162"/>
        <v>N/A</v>
      </c>
      <c r="I518" s="85">
        <v>0.3574</v>
      </c>
      <c r="J518" s="85">
        <v>-0.24099999999999999</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8.5895195838999996</v>
      </c>
      <c r="D521" s="84" t="str">
        <f t="shared" si="160"/>
        <v>N/A</v>
      </c>
      <c r="E521" s="90">
        <v>8.3942360598000008</v>
      </c>
      <c r="F521" s="84" t="str">
        <f t="shared" si="161"/>
        <v>N/A</v>
      </c>
      <c r="G521" s="90">
        <v>5.4914782755999996</v>
      </c>
      <c r="H521" s="84" t="str">
        <f t="shared" si="162"/>
        <v>N/A</v>
      </c>
      <c r="I521" s="85">
        <v>-2.27</v>
      </c>
      <c r="J521" s="85">
        <v>-34.6</v>
      </c>
      <c r="K521" s="86" t="s">
        <v>110</v>
      </c>
      <c r="L521" s="87" t="str">
        <f t="shared" si="154"/>
        <v>No</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1.2735019999999999E-4</v>
      </c>
      <c r="D532" s="84" t="str">
        <f t="shared" si="160"/>
        <v>N/A</v>
      </c>
      <c r="E532" s="90">
        <v>0</v>
      </c>
      <c r="F532" s="84" t="str">
        <f t="shared" si="161"/>
        <v>N/A</v>
      </c>
      <c r="G532" s="90">
        <v>1.172741E-4</v>
      </c>
      <c r="H532" s="84" t="str">
        <f t="shared" si="162"/>
        <v>N/A</v>
      </c>
      <c r="I532" s="85">
        <v>-100</v>
      </c>
      <c r="J532" s="85" t="s">
        <v>1090</v>
      </c>
      <c r="K532" s="86" t="s">
        <v>110</v>
      </c>
      <c r="L532" s="87" t="str">
        <f t="shared" si="154"/>
        <v>N/A</v>
      </c>
    </row>
    <row r="533" spans="1:12">
      <c r="A533" s="144" t="s">
        <v>625</v>
      </c>
      <c r="B533" s="82" t="s">
        <v>50</v>
      </c>
      <c r="C533" s="90">
        <v>24.796112252</v>
      </c>
      <c r="D533" s="84" t="str">
        <f t="shared" si="160"/>
        <v>N/A</v>
      </c>
      <c r="E533" s="90">
        <v>24.753433259000001</v>
      </c>
      <c r="F533" s="84" t="str">
        <f t="shared" si="161"/>
        <v>N/A</v>
      </c>
      <c r="G533" s="90">
        <v>27.817305674</v>
      </c>
      <c r="H533" s="84" t="str">
        <f t="shared" si="162"/>
        <v>N/A</v>
      </c>
      <c r="I533" s="85">
        <v>-0.17199999999999999</v>
      </c>
      <c r="J533" s="85">
        <v>12.38</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1216077873</v>
      </c>
      <c r="D536" s="107" t="str">
        <f>IF($B536="N/A","N/A",IF(C536&gt;10,"No",IF(C536&lt;-10,"No","Yes")))</f>
        <v>N/A</v>
      </c>
      <c r="E536" s="159">
        <v>1119348319</v>
      </c>
      <c r="F536" s="107" t="str">
        <f>IF($B536="N/A","N/A",IF(E536&gt;10,"No",IF(E536&lt;-10,"No","Yes")))</f>
        <v>N/A</v>
      </c>
      <c r="G536" s="159">
        <v>1241410595</v>
      </c>
      <c r="H536" s="107" t="str">
        <f>IF($B536="N/A","N/A",IF(G536&gt;10,"No",IF(G536&lt;-10,"No","Yes")))</f>
        <v>N/A</v>
      </c>
      <c r="I536" s="108">
        <v>-7.95</v>
      </c>
      <c r="J536" s="108">
        <v>10.9</v>
      </c>
      <c r="K536" s="118" t="s">
        <v>112</v>
      </c>
      <c r="L536" s="109" t="str">
        <f t="shared" ref="L536:L547" si="163">IF(J536="Div by 0", "N/A", IF(K536="N/A","N/A", IF(J536&gt;VALUE(MID(K536,1,2)), "No", IF(J536&lt;-1*VALUE(MID(K536,1,2)), "No", "Yes"))))</f>
        <v>Yes</v>
      </c>
    </row>
    <row r="537" spans="1:12">
      <c r="A537" s="144" t="s">
        <v>593</v>
      </c>
      <c r="B537" s="82" t="s">
        <v>50</v>
      </c>
      <c r="C537" s="88">
        <v>1213111152</v>
      </c>
      <c r="D537" s="84" t="str">
        <f>IF($B537="N/A","N/A",IF(C537&gt;10,"No",IF(C537&lt;-10,"No","Yes")))</f>
        <v>N/A</v>
      </c>
      <c r="E537" s="88">
        <v>1116476230</v>
      </c>
      <c r="F537" s="84" t="str">
        <f>IF($B537="N/A","N/A",IF(E537&gt;10,"No",IF(E537&lt;-10,"No","Yes")))</f>
        <v>N/A</v>
      </c>
      <c r="G537" s="88">
        <v>1234421044</v>
      </c>
      <c r="H537" s="84" t="str">
        <f>IF($B537="N/A","N/A",IF(G537&gt;10,"No",IF(G537&lt;-10,"No","Yes")))</f>
        <v>N/A</v>
      </c>
      <c r="I537" s="85">
        <v>-7.97</v>
      </c>
      <c r="J537" s="85">
        <v>10.56</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2966721</v>
      </c>
      <c r="D539" s="84" t="str">
        <f>IF($B539="N/A","N/A",IF(C539&gt;10,"No",IF(C539&lt;-10,"No","Yes")))</f>
        <v>N/A</v>
      </c>
      <c r="E539" s="88">
        <v>2872089</v>
      </c>
      <c r="F539" s="84" t="str">
        <f>IF($B539="N/A","N/A",IF(E539&gt;10,"No",IF(E539&lt;-10,"No","Yes")))</f>
        <v>N/A</v>
      </c>
      <c r="G539" s="88">
        <v>6989551</v>
      </c>
      <c r="H539" s="84" t="str">
        <f>IF($B539="N/A","N/A",IF(G539&gt;10,"No",IF(G539&lt;-10,"No","Yes")))</f>
        <v>N/A</v>
      </c>
      <c r="I539" s="85">
        <v>-3.19</v>
      </c>
      <c r="J539" s="85">
        <v>143.4</v>
      </c>
      <c r="K539" s="86" t="s">
        <v>112</v>
      </c>
      <c r="L539" s="87" t="str">
        <f t="shared" si="163"/>
        <v>No</v>
      </c>
    </row>
    <row r="540" spans="1:12" ht="12.75" customHeight="1">
      <c r="A540" s="164" t="s">
        <v>596</v>
      </c>
      <c r="B540" s="168" t="s">
        <v>28</v>
      </c>
      <c r="C540" s="90">
        <v>1.2732427195</v>
      </c>
      <c r="D540" s="84" t="str">
        <f>IF($B540="N/A","N/A",IF(C540&gt;2,"No",IF(C540&lt;0.9,"No","Yes")))</f>
        <v>Yes</v>
      </c>
      <c r="E540" s="90">
        <v>1.6827292669</v>
      </c>
      <c r="F540" s="84" t="str">
        <f>IF($B540="N/A","N/A",IF(E540&gt;2,"No",IF(E540&lt;0.9,"No","Yes")))</f>
        <v>Yes</v>
      </c>
      <c r="G540" s="90">
        <v>1.0569335376</v>
      </c>
      <c r="H540" s="84" t="str">
        <f>IF($B540="N/A","N/A",IF(G540&gt;2,"No",IF(G540&lt;0.9,"No","Yes")))</f>
        <v>Yes</v>
      </c>
      <c r="I540" s="85">
        <v>32.159999999999997</v>
      </c>
      <c r="J540" s="85">
        <v>-37.200000000000003</v>
      </c>
      <c r="K540" s="86" t="s">
        <v>112</v>
      </c>
      <c r="L540" s="87" t="str">
        <f t="shared" si="163"/>
        <v>No</v>
      </c>
    </row>
    <row r="541" spans="1:12">
      <c r="A541" s="144" t="s">
        <v>593</v>
      </c>
      <c r="B541" s="168" t="s">
        <v>28</v>
      </c>
      <c r="C541" s="90">
        <v>1.3186363318000001</v>
      </c>
      <c r="D541" s="84" t="str">
        <f>IF($B541="N/A","N/A",IF(C541&gt;2,"No",IF(C541&lt;0.9,"No","Yes")))</f>
        <v>Yes</v>
      </c>
      <c r="E541" s="90">
        <v>1.7720908393999999</v>
      </c>
      <c r="F541" s="84" t="str">
        <f>IF($B541="N/A","N/A",IF(E541&gt;2,"No",IF(E541&lt;0.9,"No","Yes")))</f>
        <v>Yes</v>
      </c>
      <c r="G541" s="90">
        <v>1.0690701593</v>
      </c>
      <c r="H541" s="84" t="str">
        <f>IF($B541="N/A","N/A",IF(G541&gt;2,"No",IF(G541&lt;0.9,"No","Yes")))</f>
        <v>Yes</v>
      </c>
      <c r="I541" s="85">
        <v>34.39</v>
      </c>
      <c r="J541" s="85">
        <v>-39.700000000000003</v>
      </c>
      <c r="K541" s="86" t="s">
        <v>112</v>
      </c>
      <c r="L541" s="87" t="str">
        <f t="shared" si="163"/>
        <v>No</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0.92017588699999997</v>
      </c>
      <c r="D543" s="84" t="str">
        <f>IF($B543="N/A","N/A",IF(C543&gt;2,"No",IF(C543&lt;0.9,"No","Yes")))</f>
        <v>Yes</v>
      </c>
      <c r="E543" s="90">
        <v>0.91328941699999999</v>
      </c>
      <c r="F543" s="84" t="str">
        <f>IF($B543="N/A","N/A",IF(E543&gt;2,"No",IF(E543&lt;0.9,"No","Yes")))</f>
        <v>Yes</v>
      </c>
      <c r="G543" s="90">
        <v>0.90638726390000002</v>
      </c>
      <c r="H543" s="84" t="str">
        <f>IF($B543="N/A","N/A",IF(G543&gt;2,"No",IF(G543&lt;0.9,"No","Yes")))</f>
        <v>Yes</v>
      </c>
      <c r="I543" s="85">
        <v>-0.748</v>
      </c>
      <c r="J543" s="85">
        <v>-0.75600000000000001</v>
      </c>
      <c r="K543" s="86" t="s">
        <v>112</v>
      </c>
      <c r="L543" s="87" t="str">
        <f t="shared" si="163"/>
        <v>Yes</v>
      </c>
    </row>
    <row r="544" spans="1:12">
      <c r="A544" s="164" t="s">
        <v>597</v>
      </c>
      <c r="B544" s="82" t="s">
        <v>50</v>
      </c>
      <c r="C544" s="88">
        <v>171.89084401</v>
      </c>
      <c r="D544" s="84" t="str">
        <f>IF($B544="N/A","N/A",IF(C544&gt;10,"No",IF(C544&lt;-10,"No","Yes")))</f>
        <v>N/A</v>
      </c>
      <c r="E544" s="88">
        <v>156.90550218999999</v>
      </c>
      <c r="F544" s="84" t="str">
        <f>IF($B544="N/A","N/A",IF(E544&gt;10,"No",IF(E544&lt;-10,"No","Yes")))</f>
        <v>N/A</v>
      </c>
      <c r="G544" s="88">
        <v>166.34907695000001</v>
      </c>
      <c r="H544" s="84" t="str">
        <f>IF($B544="N/A","N/A",IF(G544&gt;10,"No",IF(G544&lt;-10,"No","Yes")))</f>
        <v>N/A</v>
      </c>
      <c r="I544" s="85">
        <v>-8.7200000000000006</v>
      </c>
      <c r="J544" s="85">
        <v>6.0190000000000001</v>
      </c>
      <c r="K544" s="86" t="s">
        <v>112</v>
      </c>
      <c r="L544" s="87" t="str">
        <f t="shared" si="163"/>
        <v>Yes</v>
      </c>
    </row>
    <row r="545" spans="1:12">
      <c r="A545" s="144" t="s">
        <v>593</v>
      </c>
      <c r="B545" s="82" t="s">
        <v>50</v>
      </c>
      <c r="C545" s="88">
        <v>193.51757219000001</v>
      </c>
      <c r="D545" s="84" t="str">
        <f>IF($B545="N/A","N/A",IF(C545&gt;10,"No",IF(C545&lt;-10,"No","Yes")))</f>
        <v>N/A</v>
      </c>
      <c r="E545" s="88">
        <v>174.67905931000001</v>
      </c>
      <c r="F545" s="84" t="str">
        <f>IF($B545="N/A","N/A",IF(E545&gt;10,"No",IF(E545&lt;-10,"No","Yes")))</f>
        <v>N/A</v>
      </c>
      <c r="G545" s="88">
        <v>178.75535797000001</v>
      </c>
      <c r="H545" s="84" t="str">
        <f>IF($B545="N/A","N/A",IF(G545&gt;10,"No",IF(G545&lt;-10,"No","Yes")))</f>
        <v>N/A</v>
      </c>
      <c r="I545" s="85">
        <v>-9.73</v>
      </c>
      <c r="J545" s="85">
        <v>2.3340000000000001</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3.6809231586000002</v>
      </c>
      <c r="D547" s="84" t="str">
        <f>IF($B547="N/A","N/A",IF(C547&gt;10,"No",IF(C547&lt;-10,"No","Yes")))</f>
        <v>N/A</v>
      </c>
      <c r="E547" s="88">
        <v>3.8690712899999999</v>
      </c>
      <c r="F547" s="84" t="str">
        <f>IF($B547="N/A","N/A",IF(E547&gt;10,"No",IF(E547&lt;-10,"No","Yes")))</f>
        <v>N/A</v>
      </c>
      <c r="G547" s="88">
        <v>12.546470697</v>
      </c>
      <c r="H547" s="84" t="str">
        <f>IF($B547="N/A","N/A",IF(G547&gt;10,"No",IF(G547&lt;-10,"No","Yes")))</f>
        <v>N/A</v>
      </c>
      <c r="I547" s="85">
        <v>5.1109999999999998</v>
      </c>
      <c r="J547" s="85">
        <v>224.3</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97.959799005999997</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98.452404932999997</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91.367988085999997</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78.254701299999994</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809191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78.254701299999994</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7.7621970585</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3.7074070000000001E-4</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0.13470243740000001</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4.9432087E-3</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56.952684841999996</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1.6200130747999999</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31.975145547</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32.860968548000002</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0.2005706934</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45.697492928000003</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65.489606285999997</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13.897213389999999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4.7621636918999997</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0.19538032429999999</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6.0554306699999998E-2</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2.6417743153000002</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1.136938E-2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0.36555028420000002</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26.624492858</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8.1836056011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2924288</v>
      </c>
      <c r="D588" s="107" t="str">
        <f>IF($B588="N/A","N/A",IF(C588&gt;10,"No",IF(C588&lt;-10,"No","Yes")))</f>
        <v>N/A</v>
      </c>
      <c r="E588" s="155">
        <v>2832663</v>
      </c>
      <c r="F588" s="107" t="str">
        <f>IF($B588="N/A","N/A",IF(E588&gt;10,"No",IF(E588&lt;-10,"No","Yes")))</f>
        <v>N/A</v>
      </c>
      <c r="G588" s="155">
        <v>6583389</v>
      </c>
      <c r="H588" s="107" t="str">
        <f>IF($B588="N/A","N/A",IF(G588&gt;10,"No",IF(G588&lt;-10,"No","Yes")))</f>
        <v>N/A</v>
      </c>
      <c r="I588" s="108">
        <v>-3.13</v>
      </c>
      <c r="J588" s="108">
        <v>132.4</v>
      </c>
      <c r="K588" s="118" t="s">
        <v>112</v>
      </c>
      <c r="L588" s="109" t="str">
        <f>IF(J588="Div by 0", "N/A", IF(K588="N/A","N/A", IF(J588&gt;VALUE(MID(K588,1,2)), "No", IF(J588&lt;-1*VALUE(MID(K588,1,2)), "No", "Yes"))))</f>
        <v>No</v>
      </c>
    </row>
    <row r="589" spans="1:12">
      <c r="A589" s="81" t="s">
        <v>598</v>
      </c>
      <c r="B589" s="101" t="s">
        <v>50</v>
      </c>
      <c r="C589" s="140">
        <v>83423</v>
      </c>
      <c r="D589" s="103" t="str">
        <f>IF($B589="N/A","N/A",IF(C589&gt;10,"No",IF(C589&lt;-10,"No","Yes")))</f>
        <v>N/A</v>
      </c>
      <c r="E589" s="140">
        <v>83349</v>
      </c>
      <c r="F589" s="103" t="str">
        <f>IF($B589="N/A","N/A",IF(E589&gt;10,"No",IF(E589&lt;-10,"No","Yes")))</f>
        <v>N/A</v>
      </c>
      <c r="G589" s="140">
        <v>63076</v>
      </c>
      <c r="H589" s="103" t="str">
        <f>IF($B589="N/A","N/A",IF(G589&gt;10,"No",IF(G589&lt;-10,"No","Yes")))</f>
        <v>N/A</v>
      </c>
      <c r="I589" s="104">
        <v>-8.8999999999999996E-2</v>
      </c>
      <c r="J589" s="104">
        <v>-24.3</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733891</v>
      </c>
      <c r="D591" s="134" t="str">
        <f t="shared" ref="D591:D608" si="172">IF($B591="N/A","N/A",IF(C591&gt;10,"No",IF(C591&lt;-10,"No","Yes")))</f>
        <v>N/A</v>
      </c>
      <c r="E591" s="172">
        <v>753381</v>
      </c>
      <c r="F591" s="134" t="str">
        <f t="shared" ref="F591:F608" si="173">IF($B591="N/A","N/A",IF(E591&gt;10,"No",IF(E591&lt;-10,"No","Yes")))</f>
        <v>N/A</v>
      </c>
      <c r="G591" s="172">
        <v>809191</v>
      </c>
      <c r="H591" s="134" t="str">
        <f t="shared" ref="H591:H608" si="174">IF($B591="N/A","N/A",IF(G591&gt;10,"No",IF(G591&lt;-10,"No","Yes")))</f>
        <v>N/A</v>
      </c>
      <c r="I591" s="108">
        <v>2.6560000000000001</v>
      </c>
      <c r="J591" s="108">
        <v>7.4080000000000004</v>
      </c>
      <c r="K591" s="171" t="s">
        <v>112</v>
      </c>
      <c r="L591" s="109" t="str">
        <f t="shared" ref="L591:L608" si="175">IF(J591="Div by 0", "N/A", IF(K591="N/A","N/A", IF(J591&gt;VALUE(MID(K591,1,2)), "No", IF(J591&lt;-1*VALUE(MID(K591,1,2)), "No", "Yes"))))</f>
        <v>Yes</v>
      </c>
    </row>
    <row r="592" spans="1:12">
      <c r="A592" s="138" t="s">
        <v>583</v>
      </c>
      <c r="B592" s="110" t="s">
        <v>50</v>
      </c>
      <c r="C592" s="93">
        <v>46</v>
      </c>
      <c r="D592" s="91" t="str">
        <f t="shared" si="172"/>
        <v>N/A</v>
      </c>
      <c r="E592" s="93">
        <v>41</v>
      </c>
      <c r="F592" s="91" t="str">
        <f t="shared" si="173"/>
        <v>N/A</v>
      </c>
      <c r="G592" s="93">
        <v>54</v>
      </c>
      <c r="H592" s="91" t="str">
        <f t="shared" si="174"/>
        <v>N/A</v>
      </c>
      <c r="I592" s="85">
        <v>-10.9</v>
      </c>
      <c r="J592" s="85">
        <v>31.71</v>
      </c>
      <c r="K592" s="110" t="s">
        <v>110</v>
      </c>
      <c r="L592" s="87" t="str">
        <f t="shared" si="175"/>
        <v>No</v>
      </c>
    </row>
    <row r="593" spans="1:12">
      <c r="A593" s="138" t="s">
        <v>586</v>
      </c>
      <c r="B593" s="110" t="s">
        <v>50</v>
      </c>
      <c r="C593" s="93">
        <v>19138</v>
      </c>
      <c r="D593" s="91" t="str">
        <f t="shared" si="172"/>
        <v>N/A</v>
      </c>
      <c r="E593" s="93">
        <v>19310</v>
      </c>
      <c r="F593" s="91" t="str">
        <f t="shared" si="173"/>
        <v>N/A</v>
      </c>
      <c r="G593" s="93">
        <v>19840</v>
      </c>
      <c r="H593" s="91" t="str">
        <f t="shared" si="174"/>
        <v>N/A</v>
      </c>
      <c r="I593" s="85">
        <v>0.89870000000000005</v>
      </c>
      <c r="J593" s="85">
        <v>2.7450000000000001</v>
      </c>
      <c r="K593" s="110" t="s">
        <v>110</v>
      </c>
      <c r="L593" s="87" t="str">
        <f t="shared" si="175"/>
        <v>Yes</v>
      </c>
    </row>
    <row r="594" spans="1:12">
      <c r="A594" s="138" t="s">
        <v>589</v>
      </c>
      <c r="B594" s="110" t="s">
        <v>50</v>
      </c>
      <c r="C594" s="93">
        <v>557783</v>
      </c>
      <c r="D594" s="91" t="str">
        <f t="shared" si="172"/>
        <v>N/A</v>
      </c>
      <c r="E594" s="93">
        <v>574276</v>
      </c>
      <c r="F594" s="91" t="str">
        <f t="shared" si="173"/>
        <v>N/A</v>
      </c>
      <c r="G594" s="93">
        <v>592071</v>
      </c>
      <c r="H594" s="91" t="str">
        <f t="shared" si="174"/>
        <v>N/A</v>
      </c>
      <c r="I594" s="85">
        <v>2.9569999999999999</v>
      </c>
      <c r="J594" s="85">
        <v>3.0990000000000002</v>
      </c>
      <c r="K594" s="110" t="s">
        <v>110</v>
      </c>
      <c r="L594" s="87" t="str">
        <f t="shared" si="175"/>
        <v>Yes</v>
      </c>
    </row>
    <row r="595" spans="1:12">
      <c r="A595" s="138" t="s">
        <v>591</v>
      </c>
      <c r="B595" s="110" t="s">
        <v>50</v>
      </c>
      <c r="C595" s="93">
        <v>156924</v>
      </c>
      <c r="D595" s="91" t="str">
        <f t="shared" si="172"/>
        <v>N/A</v>
      </c>
      <c r="E595" s="93">
        <v>159754</v>
      </c>
      <c r="F595" s="91" t="str">
        <f t="shared" si="173"/>
        <v>N/A</v>
      </c>
      <c r="G595" s="93">
        <v>197226</v>
      </c>
      <c r="H595" s="91" t="str">
        <f t="shared" si="174"/>
        <v>N/A</v>
      </c>
      <c r="I595" s="85">
        <v>1.8029999999999999</v>
      </c>
      <c r="J595" s="85">
        <v>23.46</v>
      </c>
      <c r="K595" s="110" t="s">
        <v>110</v>
      </c>
      <c r="L595" s="87" t="str">
        <f t="shared" si="175"/>
        <v>Yes</v>
      </c>
    </row>
    <row r="596" spans="1:12">
      <c r="A596" s="137" t="s">
        <v>759</v>
      </c>
      <c r="B596" s="110" t="s">
        <v>50</v>
      </c>
      <c r="C596" s="93">
        <v>522397.04</v>
      </c>
      <c r="D596" s="91" t="str">
        <f t="shared" si="172"/>
        <v>N/A</v>
      </c>
      <c r="E596" s="93">
        <v>532649.93000000005</v>
      </c>
      <c r="F596" s="91" t="str">
        <f t="shared" si="173"/>
        <v>N/A</v>
      </c>
      <c r="G596" s="93">
        <v>575429.44999999995</v>
      </c>
      <c r="H596" s="91" t="str">
        <f t="shared" si="174"/>
        <v>N/A</v>
      </c>
      <c r="I596" s="85">
        <v>1.9630000000000001</v>
      </c>
      <c r="J596" s="85">
        <v>8.0310000000000006</v>
      </c>
      <c r="K596" s="110" t="s">
        <v>110</v>
      </c>
      <c r="L596" s="87" t="str">
        <f t="shared" si="175"/>
        <v>Yes</v>
      </c>
    </row>
    <row r="597" spans="1:12">
      <c r="A597" s="137" t="s">
        <v>592</v>
      </c>
      <c r="B597" s="116" t="s">
        <v>50</v>
      </c>
      <c r="C597" s="155">
        <v>1213153585</v>
      </c>
      <c r="D597" s="91" t="str">
        <f t="shared" si="172"/>
        <v>N/A</v>
      </c>
      <c r="E597" s="155">
        <v>1116515656</v>
      </c>
      <c r="F597" s="91" t="str">
        <f t="shared" si="173"/>
        <v>N/A</v>
      </c>
      <c r="G597" s="155">
        <v>1234827206</v>
      </c>
      <c r="H597" s="91" t="str">
        <f t="shared" si="174"/>
        <v>N/A</v>
      </c>
      <c r="I597" s="85">
        <v>-7.97</v>
      </c>
      <c r="J597" s="85">
        <v>10.6</v>
      </c>
      <c r="K597" s="116" t="s">
        <v>112</v>
      </c>
      <c r="L597" s="87" t="str">
        <f t="shared" si="175"/>
        <v>Yes</v>
      </c>
    </row>
    <row r="598" spans="1:12">
      <c r="A598" s="137" t="s">
        <v>760</v>
      </c>
      <c r="B598" s="116" t="s">
        <v>50</v>
      </c>
      <c r="C598" s="155">
        <v>1653.0432788999999</v>
      </c>
      <c r="D598" s="91" t="str">
        <f t="shared" si="172"/>
        <v>N/A</v>
      </c>
      <c r="E598" s="155">
        <v>1482.0066552999999</v>
      </c>
      <c r="F598" s="91" t="str">
        <f t="shared" si="173"/>
        <v>N/A</v>
      </c>
      <c r="G598" s="155">
        <v>1526.0021503</v>
      </c>
      <c r="H598" s="91" t="str">
        <f t="shared" si="174"/>
        <v>N/A</v>
      </c>
      <c r="I598" s="85">
        <v>-10.3</v>
      </c>
      <c r="J598" s="85">
        <v>2.9689999999999999</v>
      </c>
      <c r="K598" s="116" t="s">
        <v>112</v>
      </c>
      <c r="L598" s="87" t="str">
        <f t="shared" si="175"/>
        <v>Yes</v>
      </c>
    </row>
    <row r="599" spans="1:12">
      <c r="A599" s="138" t="s">
        <v>583</v>
      </c>
      <c r="B599" s="116" t="s">
        <v>50</v>
      </c>
      <c r="C599" s="155">
        <v>2560.4565216999999</v>
      </c>
      <c r="D599" s="91" t="str">
        <f t="shared" si="172"/>
        <v>N/A</v>
      </c>
      <c r="E599" s="155">
        <v>4107.8780488000002</v>
      </c>
      <c r="F599" s="91" t="str">
        <f t="shared" si="173"/>
        <v>N/A</v>
      </c>
      <c r="G599" s="155">
        <v>3559.0740741</v>
      </c>
      <c r="H599" s="91" t="str">
        <f t="shared" si="174"/>
        <v>N/A</v>
      </c>
      <c r="I599" s="85">
        <v>60.44</v>
      </c>
      <c r="J599" s="85">
        <v>-13.4</v>
      </c>
      <c r="K599" s="116" t="s">
        <v>112</v>
      </c>
      <c r="L599" s="87" t="str">
        <f t="shared" si="175"/>
        <v>Yes</v>
      </c>
    </row>
    <row r="600" spans="1:12">
      <c r="A600" s="138" t="s">
        <v>586</v>
      </c>
      <c r="B600" s="116" t="s">
        <v>50</v>
      </c>
      <c r="C600" s="155">
        <v>2059.5819311999999</v>
      </c>
      <c r="D600" s="91" t="str">
        <f t="shared" si="172"/>
        <v>N/A</v>
      </c>
      <c r="E600" s="155">
        <v>4125.5502847999996</v>
      </c>
      <c r="F600" s="91" t="str">
        <f t="shared" si="173"/>
        <v>N/A</v>
      </c>
      <c r="G600" s="155">
        <v>4120.5740926999997</v>
      </c>
      <c r="H600" s="91" t="str">
        <f t="shared" si="174"/>
        <v>N/A</v>
      </c>
      <c r="I600" s="85">
        <v>100.3</v>
      </c>
      <c r="J600" s="85">
        <v>-0.121</v>
      </c>
      <c r="K600" s="116" t="s">
        <v>112</v>
      </c>
      <c r="L600" s="87" t="str">
        <f t="shared" si="175"/>
        <v>Yes</v>
      </c>
    </row>
    <row r="601" spans="1:12">
      <c r="A601" s="138" t="s">
        <v>589</v>
      </c>
      <c r="B601" s="116" t="s">
        <v>50</v>
      </c>
      <c r="C601" s="155">
        <v>1304.7612118</v>
      </c>
      <c r="D601" s="91" t="str">
        <f t="shared" si="172"/>
        <v>N/A</v>
      </c>
      <c r="E601" s="155">
        <v>1155.6749873000001</v>
      </c>
      <c r="F601" s="91" t="str">
        <f t="shared" si="173"/>
        <v>N/A</v>
      </c>
      <c r="G601" s="155">
        <v>1136.4377228000001</v>
      </c>
      <c r="H601" s="91" t="str">
        <f t="shared" si="174"/>
        <v>N/A</v>
      </c>
      <c r="I601" s="85">
        <v>-11.4</v>
      </c>
      <c r="J601" s="85">
        <v>-1.66</v>
      </c>
      <c r="K601" s="116" t="s">
        <v>112</v>
      </c>
      <c r="L601" s="87" t="str">
        <f t="shared" si="175"/>
        <v>Yes</v>
      </c>
    </row>
    <row r="602" spans="1:12">
      <c r="A602" s="138" t="s">
        <v>591</v>
      </c>
      <c r="B602" s="116" t="s">
        <v>50</v>
      </c>
      <c r="C602" s="155">
        <v>2841.1581529999999</v>
      </c>
      <c r="D602" s="91" t="str">
        <f t="shared" si="172"/>
        <v>N/A</v>
      </c>
      <c r="E602" s="155">
        <v>2334.8801782999999</v>
      </c>
      <c r="F602" s="91" t="str">
        <f t="shared" si="173"/>
        <v>N/A</v>
      </c>
      <c r="G602" s="155">
        <v>2433.9134141</v>
      </c>
      <c r="H602" s="91" t="str">
        <f t="shared" si="174"/>
        <v>N/A</v>
      </c>
      <c r="I602" s="85">
        <v>-17.8</v>
      </c>
      <c r="J602" s="85">
        <v>4.2409999999999997</v>
      </c>
      <c r="K602" s="116" t="s">
        <v>112</v>
      </c>
      <c r="L602" s="87" t="str">
        <f t="shared" si="175"/>
        <v>Yes</v>
      </c>
    </row>
    <row r="603" spans="1:12">
      <c r="A603" s="164" t="s">
        <v>761</v>
      </c>
      <c r="B603" s="145" t="s">
        <v>50</v>
      </c>
      <c r="C603" s="159">
        <v>451560049</v>
      </c>
      <c r="D603" s="84" t="str">
        <f t="shared" si="172"/>
        <v>N/A</v>
      </c>
      <c r="E603" s="159">
        <v>419619122</v>
      </c>
      <c r="F603" s="84" t="str">
        <f t="shared" si="173"/>
        <v>N/A</v>
      </c>
      <c r="G603" s="159">
        <v>438257402</v>
      </c>
      <c r="H603" s="84" t="str">
        <f t="shared" si="174"/>
        <v>N/A</v>
      </c>
      <c r="I603" s="85">
        <v>-7.07</v>
      </c>
      <c r="J603" s="85">
        <v>4.4420000000000002</v>
      </c>
      <c r="K603" s="118" t="s">
        <v>112</v>
      </c>
      <c r="L603" s="87" t="str">
        <f t="shared" si="175"/>
        <v>Yes</v>
      </c>
    </row>
    <row r="604" spans="1:12">
      <c r="A604" s="164" t="s">
        <v>762</v>
      </c>
      <c r="B604" s="82" t="s">
        <v>50</v>
      </c>
      <c r="C604" s="88">
        <v>615.29579868999997</v>
      </c>
      <c r="D604" s="84" t="str">
        <f t="shared" si="172"/>
        <v>N/A</v>
      </c>
      <c r="E604" s="88">
        <v>556.98129100999995</v>
      </c>
      <c r="F604" s="84" t="str">
        <f t="shared" si="173"/>
        <v>N/A</v>
      </c>
      <c r="G604" s="88">
        <v>541.5994518</v>
      </c>
      <c r="H604" s="84" t="str">
        <f t="shared" si="174"/>
        <v>N/A</v>
      </c>
      <c r="I604" s="85">
        <v>-9.48</v>
      </c>
      <c r="J604" s="85">
        <v>-2.76</v>
      </c>
      <c r="K604" s="86" t="s">
        <v>112</v>
      </c>
      <c r="L604" s="87" t="str">
        <f t="shared" si="175"/>
        <v>Yes</v>
      </c>
    </row>
    <row r="605" spans="1:12">
      <c r="A605" s="138" t="s">
        <v>583</v>
      </c>
      <c r="B605" s="116" t="s">
        <v>50</v>
      </c>
      <c r="C605" s="155">
        <v>2764.1956522</v>
      </c>
      <c r="D605" s="91" t="str">
        <f t="shared" si="172"/>
        <v>N/A</v>
      </c>
      <c r="E605" s="155">
        <v>865.78048779999995</v>
      </c>
      <c r="F605" s="91" t="str">
        <f t="shared" si="173"/>
        <v>N/A</v>
      </c>
      <c r="G605" s="155">
        <v>2595.5</v>
      </c>
      <c r="H605" s="91" t="str">
        <f t="shared" si="174"/>
        <v>N/A</v>
      </c>
      <c r="I605" s="85">
        <v>-68.7</v>
      </c>
      <c r="J605" s="85">
        <v>199.8</v>
      </c>
      <c r="K605" s="116" t="s">
        <v>112</v>
      </c>
      <c r="L605" s="87" t="str">
        <f t="shared" si="175"/>
        <v>No</v>
      </c>
    </row>
    <row r="606" spans="1:12">
      <c r="A606" s="138" t="s">
        <v>586</v>
      </c>
      <c r="B606" s="116" t="s">
        <v>50</v>
      </c>
      <c r="C606" s="155">
        <v>2944.6812101999999</v>
      </c>
      <c r="D606" s="91" t="str">
        <f t="shared" si="172"/>
        <v>N/A</v>
      </c>
      <c r="E606" s="155">
        <v>2739.8630242999998</v>
      </c>
      <c r="F606" s="91" t="str">
        <f t="shared" si="173"/>
        <v>N/A</v>
      </c>
      <c r="G606" s="155">
        <v>2675.9403729999999</v>
      </c>
      <c r="H606" s="91" t="str">
        <f t="shared" si="174"/>
        <v>N/A</v>
      </c>
      <c r="I606" s="85">
        <v>-6.96</v>
      </c>
      <c r="J606" s="85">
        <v>-2.33</v>
      </c>
      <c r="K606" s="116" t="s">
        <v>112</v>
      </c>
      <c r="L606" s="87" t="str">
        <f t="shared" si="175"/>
        <v>Yes</v>
      </c>
    </row>
    <row r="607" spans="1:12">
      <c r="A607" s="138" t="s">
        <v>589</v>
      </c>
      <c r="B607" s="116" t="s">
        <v>50</v>
      </c>
      <c r="C607" s="155">
        <v>542.86579188999997</v>
      </c>
      <c r="D607" s="91" t="str">
        <f t="shared" si="172"/>
        <v>N/A</v>
      </c>
      <c r="E607" s="155">
        <v>479.93768153000002</v>
      </c>
      <c r="F607" s="91" t="str">
        <f t="shared" si="173"/>
        <v>N/A</v>
      </c>
      <c r="G607" s="155">
        <v>491.42741496000002</v>
      </c>
      <c r="H607" s="91" t="str">
        <f t="shared" si="174"/>
        <v>N/A</v>
      </c>
      <c r="I607" s="85">
        <v>-11.6</v>
      </c>
      <c r="J607" s="85">
        <v>2.3940000000000001</v>
      </c>
      <c r="K607" s="116" t="s">
        <v>112</v>
      </c>
      <c r="L607" s="87" t="str">
        <f t="shared" si="175"/>
        <v>Yes</v>
      </c>
    </row>
    <row r="608" spans="1:12">
      <c r="A608" s="138" t="s">
        <v>591</v>
      </c>
      <c r="B608" s="171" t="s">
        <v>50</v>
      </c>
      <c r="C608" s="173">
        <v>588.03163952</v>
      </c>
      <c r="D608" s="141" t="str">
        <f t="shared" si="172"/>
        <v>N/A</v>
      </c>
      <c r="E608" s="173">
        <v>570.00249133</v>
      </c>
      <c r="F608" s="141" t="str">
        <f t="shared" si="173"/>
        <v>N/A</v>
      </c>
      <c r="G608" s="173">
        <v>476.94861225</v>
      </c>
      <c r="H608" s="141" t="str">
        <f t="shared" si="174"/>
        <v>N/A</v>
      </c>
      <c r="I608" s="104">
        <v>-3.07</v>
      </c>
      <c r="J608" s="104">
        <v>-16.3</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67713157</v>
      </c>
      <c r="D610" s="134" t="str">
        <f>IF($B610="N/A","N/A",IF(C610&gt;10,"No",IF(C610&lt;-10,"No","Yes")))</f>
        <v>N/A</v>
      </c>
      <c r="E610" s="155">
        <v>70966856</v>
      </c>
      <c r="F610" s="134" t="str">
        <f>IF($B610="N/A","N/A",IF(E610&gt;10,"No",IF(E610&lt;-10,"No","Yes")))</f>
        <v>N/A</v>
      </c>
      <c r="G610" s="155">
        <v>75107699</v>
      </c>
      <c r="H610" s="134" t="str">
        <f>IF($B610="N/A","N/A",IF(G610&gt;10,"No",IF(G610&lt;-10,"No","Yes")))</f>
        <v>N/A</v>
      </c>
      <c r="I610" s="108">
        <v>4.8049999999999997</v>
      </c>
      <c r="J610" s="108">
        <v>5.835</v>
      </c>
      <c r="K610" s="116" t="s">
        <v>112</v>
      </c>
      <c r="L610" s="109" t="str">
        <f>IF(J610="Div by 0", "N/A", IF(K610="N/A","N/A", IF(J610&gt;VALUE(MID(K610,1,2)), "No", IF(J610&lt;-1*VALUE(MID(K610,1,2)), "No", "Yes"))))</f>
        <v>Yes</v>
      </c>
    </row>
    <row r="611" spans="1:12">
      <c r="A611" s="138" t="s">
        <v>600</v>
      </c>
      <c r="B611" s="110" t="s">
        <v>50</v>
      </c>
      <c r="C611" s="156">
        <v>17031269</v>
      </c>
      <c r="D611" s="91" t="str">
        <f>IF($B611="N/A","N/A",IF(C611&gt;10,"No",IF(C611&lt;-10,"No","Yes")))</f>
        <v>N/A</v>
      </c>
      <c r="E611" s="156">
        <v>4537504</v>
      </c>
      <c r="F611" s="91" t="str">
        <f>IF($B611="N/A","N/A",IF(E611&gt;10,"No",IF(E611&lt;-10,"No","Yes")))</f>
        <v>N/A</v>
      </c>
      <c r="G611" s="156">
        <v>5563713</v>
      </c>
      <c r="H611" s="91" t="str">
        <f>IF($B611="N/A","N/A",IF(G611&gt;10,"No",IF(G611&lt;-10,"No","Yes")))</f>
        <v>N/A</v>
      </c>
      <c r="I611" s="85">
        <v>-73.400000000000006</v>
      </c>
      <c r="J611" s="85">
        <v>22.62</v>
      </c>
      <c r="K611" s="110" t="s">
        <v>112</v>
      </c>
      <c r="L611" s="87" t="str">
        <f>IF(J611="Div by 0", "N/A", IF(K611="N/A","N/A", IF(J611&gt;VALUE(MID(K611,1,2)), "No", IF(J611&lt;-1*VALUE(MID(K611,1,2)), "No", "Yes"))))</f>
        <v>No</v>
      </c>
    </row>
    <row r="612" spans="1:12">
      <c r="A612" s="138" t="s">
        <v>601</v>
      </c>
      <c r="B612" s="110" t="s">
        <v>50</v>
      </c>
      <c r="C612" s="156">
        <v>22681999</v>
      </c>
      <c r="D612" s="91" t="str">
        <f>IF($B612="N/A","N/A",IF(C612&gt;10,"No",IF(C612&lt;-10,"No","Yes")))</f>
        <v>N/A</v>
      </c>
      <c r="E612" s="156">
        <v>24218531</v>
      </c>
      <c r="F612" s="91" t="str">
        <f>IF($B612="N/A","N/A",IF(E612&gt;10,"No",IF(E612&lt;-10,"No","Yes")))</f>
        <v>N/A</v>
      </c>
      <c r="G612" s="156">
        <v>23953086</v>
      </c>
      <c r="H612" s="91" t="str">
        <f>IF($B612="N/A","N/A",IF(G612&gt;10,"No",IF(G612&lt;-10,"No","Yes")))</f>
        <v>N/A</v>
      </c>
      <c r="I612" s="85">
        <v>6.774</v>
      </c>
      <c r="J612" s="85">
        <v>-1.1000000000000001</v>
      </c>
      <c r="K612" s="110" t="s">
        <v>112</v>
      </c>
      <c r="L612" s="87" t="str">
        <f>IF(J612="Div by 0", "N/A", IF(K612="N/A","N/A", IF(J612&gt;VALUE(MID(K612,1,2)), "No", IF(J612&lt;-1*VALUE(MID(K612,1,2)), "No", "Yes"))))</f>
        <v>Yes</v>
      </c>
    </row>
    <row r="613" spans="1:12">
      <c r="A613" s="138" t="s">
        <v>602</v>
      </c>
      <c r="B613" s="94" t="s">
        <v>50</v>
      </c>
      <c r="C613" s="102">
        <v>344133624</v>
      </c>
      <c r="D613" s="141" t="str">
        <f>IF($B613="N/A","N/A",IF(C613&gt;10,"No",IF(C613&lt;-10,"No","Yes")))</f>
        <v>N/A</v>
      </c>
      <c r="E613" s="102">
        <v>319896231</v>
      </c>
      <c r="F613" s="141" t="str">
        <f>IF($B613="N/A","N/A",IF(E613&gt;10,"No",IF(E613&lt;-10,"No","Yes")))</f>
        <v>N/A</v>
      </c>
      <c r="G613" s="102">
        <v>333632904</v>
      </c>
      <c r="H613" s="141" t="str">
        <f>IF($B613="N/A","N/A",IF(G613&gt;10,"No",IF(G613&lt;-10,"No","Yes")))</f>
        <v>N/A</v>
      </c>
      <c r="I613" s="104">
        <v>-7.04</v>
      </c>
      <c r="J613" s="104">
        <v>4.2939999999999996</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92.265959113999997</v>
      </c>
      <c r="D615" s="107" t="str">
        <f>IF($B615="N/A","N/A",IF(C615&gt;10,"No",IF(C615&lt;-10,"No","Yes")))</f>
        <v>N/A</v>
      </c>
      <c r="E615" s="159">
        <v>94.197830844999999</v>
      </c>
      <c r="F615" s="107" t="str">
        <f>IF($B615="N/A","N/A",IF(E615&gt;10,"No",IF(E615&lt;-10,"No","Yes")))</f>
        <v>N/A</v>
      </c>
      <c r="G615" s="159">
        <v>92.818257989000003</v>
      </c>
      <c r="H615" s="107" t="str">
        <f>IF($B615="N/A","N/A",IF(G615&gt;10,"No",IF(G615&lt;-10,"No","Yes")))</f>
        <v>N/A</v>
      </c>
      <c r="I615" s="108">
        <v>2.0939999999999999</v>
      </c>
      <c r="J615" s="108">
        <v>-1.46</v>
      </c>
      <c r="K615" s="118" t="s">
        <v>112</v>
      </c>
      <c r="L615" s="109" t="str">
        <f>IF(J615="Div by 0", "N/A", IF(K615="N/A","N/A", IF(J615&gt;VALUE(MID(K615,1,2)), "No", IF(J615&lt;-1*VALUE(MID(K615,1,2)), "No", "Yes"))))</f>
        <v>Yes</v>
      </c>
    </row>
    <row r="616" spans="1:12">
      <c r="A616" s="144" t="s">
        <v>600</v>
      </c>
      <c r="B616" s="82" t="s">
        <v>50</v>
      </c>
      <c r="C616" s="88">
        <v>23.206810003000001</v>
      </c>
      <c r="D616" s="84" t="str">
        <f>IF($B616="N/A","N/A",IF(C616&gt;10,"No",IF(C616&lt;-10,"No","Yes")))</f>
        <v>N/A</v>
      </c>
      <c r="E616" s="88">
        <v>6.0228543061000002</v>
      </c>
      <c r="F616" s="84" t="str">
        <f>IF($B616="N/A","N/A",IF(E616&gt;10,"No",IF(E616&lt;-10,"No","Yes")))</f>
        <v>N/A</v>
      </c>
      <c r="G616" s="88">
        <v>6.8756486416999998</v>
      </c>
      <c r="H616" s="84" t="str">
        <f>IF($B616="N/A","N/A",IF(G616&gt;10,"No",IF(G616&lt;-10,"No","Yes")))</f>
        <v>N/A</v>
      </c>
      <c r="I616" s="85">
        <v>-74</v>
      </c>
      <c r="J616" s="85">
        <v>14.16</v>
      </c>
      <c r="K616" s="86" t="s">
        <v>112</v>
      </c>
      <c r="L616" s="87" t="str">
        <f>IF(J616="Div by 0", "N/A", IF(K616="N/A","N/A", IF(J616&gt;VALUE(MID(K616,1,2)), "No", IF(J616&lt;-1*VALUE(MID(K616,1,2)), "No", "Yes"))))</f>
        <v>Yes</v>
      </c>
    </row>
    <row r="617" spans="1:12">
      <c r="A617" s="144" t="s">
        <v>601</v>
      </c>
      <c r="B617" s="82" t="s">
        <v>50</v>
      </c>
      <c r="C617" s="88">
        <v>30.906495651</v>
      </c>
      <c r="D617" s="84" t="str">
        <f>IF($B617="N/A","N/A",IF(C617&gt;10,"No",IF(C617&lt;-10,"No","Yes")))</f>
        <v>N/A</v>
      </c>
      <c r="E617" s="88">
        <v>32.146458432000003</v>
      </c>
      <c r="F617" s="84" t="str">
        <f>IF($B617="N/A","N/A",IF(E617&gt;10,"No",IF(E617&lt;-10,"No","Yes")))</f>
        <v>N/A</v>
      </c>
      <c r="G617" s="88">
        <v>29.601275842</v>
      </c>
      <c r="H617" s="84" t="str">
        <f>IF($B617="N/A","N/A",IF(G617&gt;10,"No",IF(G617&lt;-10,"No","Yes")))</f>
        <v>N/A</v>
      </c>
      <c r="I617" s="85">
        <v>4.0119999999999996</v>
      </c>
      <c r="J617" s="85">
        <v>-7.92</v>
      </c>
      <c r="K617" s="86" t="s">
        <v>112</v>
      </c>
      <c r="L617" s="87" t="str">
        <f>IF(J617="Div by 0", "N/A", IF(K617="N/A","N/A", IF(J617&gt;VALUE(MID(K617,1,2)), "No", IF(J617&lt;-1*VALUE(MID(K617,1,2)), "No", "Yes"))))</f>
        <v>Yes</v>
      </c>
    </row>
    <row r="618" spans="1:12">
      <c r="A618" s="138" t="s">
        <v>602</v>
      </c>
      <c r="B618" s="94" t="s">
        <v>50</v>
      </c>
      <c r="C618" s="102">
        <v>468.91653393000001</v>
      </c>
      <c r="D618" s="91" t="str">
        <f>IF($B618="N/A","N/A",IF(C618&gt;10,"No",IF(C618&lt;-10,"No","Yes")))</f>
        <v>N/A</v>
      </c>
      <c r="E618" s="102">
        <v>424.61414741999999</v>
      </c>
      <c r="F618" s="91" t="str">
        <f>IF($B618="N/A","N/A",IF(E618&gt;10,"No",IF(E618&lt;-10,"No","Yes")))</f>
        <v>N/A</v>
      </c>
      <c r="G618" s="102">
        <v>412.30426933000001</v>
      </c>
      <c r="H618" s="91" t="str">
        <f>IF($B618="N/A","N/A",IF(G618&gt;10,"No",IF(G618&lt;-10,"No","Yes")))</f>
        <v>N/A</v>
      </c>
      <c r="I618" s="99">
        <v>-9.4499999999999993</v>
      </c>
      <c r="J618" s="99">
        <v>-2.9</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139304</v>
      </c>
      <c r="D620" s="91" t="str">
        <f t="shared" ref="D620:D652" si="176">IF($B620="N/A","N/A",IF(C620&gt;10,"No",IF(C620&lt;-10,"No","Yes")))</f>
        <v>N/A</v>
      </c>
      <c r="E620" s="105">
        <v>136148</v>
      </c>
      <c r="F620" s="91" t="str">
        <f t="shared" ref="F620:F652" si="177">IF($B620="N/A","N/A",IF(E620&gt;10,"No",IF(E620&lt;-10,"No","Yes")))</f>
        <v>N/A</v>
      </c>
      <c r="G620" s="105">
        <v>161392</v>
      </c>
      <c r="H620" s="91" t="str">
        <f t="shared" ref="H620:H652" si="178">IF($B620="N/A","N/A",IF(G620&gt;10,"No",IF(G620&lt;-10,"No","Yes")))</f>
        <v>N/A</v>
      </c>
      <c r="I620" s="99">
        <v>-2.27</v>
      </c>
      <c r="J620" s="99">
        <v>18.54</v>
      </c>
      <c r="K620" s="116" t="s">
        <v>112</v>
      </c>
      <c r="L620" s="87" t="str">
        <f t="shared" ref="L620:L652" si="179">IF(J620="Div by 0", "N/A", IF(K620="N/A","N/A", IF(J620&gt;VALUE(MID(K620,1,2)), "No", IF(J620&lt;-1*VALUE(MID(K620,1,2)), "No", "Yes"))))</f>
        <v>No</v>
      </c>
    </row>
    <row r="621" spans="1:12">
      <c r="A621" s="164" t="s">
        <v>32</v>
      </c>
      <c r="B621" s="82" t="s">
        <v>50</v>
      </c>
      <c r="C621" s="83">
        <v>98460</v>
      </c>
      <c r="D621" s="84" t="str">
        <f t="shared" si="176"/>
        <v>N/A</v>
      </c>
      <c r="E621" s="83">
        <v>93718</v>
      </c>
      <c r="F621" s="84" t="str">
        <f t="shared" si="177"/>
        <v>N/A</v>
      </c>
      <c r="G621" s="83">
        <v>100751</v>
      </c>
      <c r="H621" s="84" t="str">
        <f t="shared" si="178"/>
        <v>N/A</v>
      </c>
      <c r="I621" s="85">
        <v>-4.82</v>
      </c>
      <c r="J621" s="85">
        <v>7.5039999999999996</v>
      </c>
      <c r="K621" s="86" t="s">
        <v>112</v>
      </c>
      <c r="L621" s="87" t="str">
        <f t="shared" si="179"/>
        <v>Yes</v>
      </c>
    </row>
    <row r="622" spans="1:12">
      <c r="A622" s="164" t="s">
        <v>399</v>
      </c>
      <c r="B622" s="82" t="s">
        <v>50</v>
      </c>
      <c r="C622" s="83">
        <v>87041.46</v>
      </c>
      <c r="D622" s="84" t="str">
        <f t="shared" si="176"/>
        <v>N/A</v>
      </c>
      <c r="E622" s="83">
        <v>85156.58</v>
      </c>
      <c r="F622" s="84" t="str">
        <f t="shared" si="177"/>
        <v>N/A</v>
      </c>
      <c r="G622" s="83">
        <v>103147.3</v>
      </c>
      <c r="H622" s="84" t="str">
        <f t="shared" si="178"/>
        <v>N/A</v>
      </c>
      <c r="I622" s="85">
        <v>-2.17</v>
      </c>
      <c r="J622" s="85">
        <v>21.13</v>
      </c>
      <c r="K622" s="86" t="s">
        <v>112</v>
      </c>
      <c r="L622" s="87" t="str">
        <f t="shared" si="179"/>
        <v>No</v>
      </c>
    </row>
    <row r="623" spans="1:12">
      <c r="A623" s="81" t="s">
        <v>582</v>
      </c>
      <c r="B623" s="82" t="s">
        <v>50</v>
      </c>
      <c r="C623" s="83">
        <v>2205</v>
      </c>
      <c r="D623" s="84" t="str">
        <f t="shared" si="176"/>
        <v>N/A</v>
      </c>
      <c r="E623" s="83">
        <v>2450</v>
      </c>
      <c r="F623" s="84" t="str">
        <f t="shared" si="177"/>
        <v>N/A</v>
      </c>
      <c r="G623" s="83">
        <v>2856</v>
      </c>
      <c r="H623" s="84" t="str">
        <f t="shared" si="178"/>
        <v>N/A</v>
      </c>
      <c r="I623" s="85">
        <v>11.11</v>
      </c>
      <c r="J623" s="85">
        <v>16.57</v>
      </c>
      <c r="K623" s="86" t="s">
        <v>111</v>
      </c>
      <c r="L623" s="87" t="str">
        <f t="shared" si="179"/>
        <v>No</v>
      </c>
    </row>
    <row r="624" spans="1:12">
      <c r="A624" s="144" t="s">
        <v>768</v>
      </c>
      <c r="B624" s="82" t="s">
        <v>50</v>
      </c>
      <c r="C624" s="83">
        <v>1144</v>
      </c>
      <c r="D624" s="84" t="str">
        <f t="shared" si="176"/>
        <v>N/A</v>
      </c>
      <c r="E624" s="83">
        <v>1197</v>
      </c>
      <c r="F624" s="84" t="str">
        <f t="shared" si="177"/>
        <v>N/A</v>
      </c>
      <c r="G624" s="83">
        <v>1308</v>
      </c>
      <c r="H624" s="84" t="str">
        <f t="shared" si="178"/>
        <v>N/A</v>
      </c>
      <c r="I624" s="85">
        <v>4.633</v>
      </c>
      <c r="J624" s="85">
        <v>9.2729999999999997</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121</v>
      </c>
      <c r="D626" s="84" t="str">
        <f t="shared" si="176"/>
        <v>N/A</v>
      </c>
      <c r="E626" s="83">
        <v>104</v>
      </c>
      <c r="F626" s="84" t="str">
        <f t="shared" si="177"/>
        <v>N/A</v>
      </c>
      <c r="G626" s="83">
        <v>83</v>
      </c>
      <c r="H626" s="84" t="str">
        <f t="shared" si="178"/>
        <v>N/A</v>
      </c>
      <c r="I626" s="85">
        <v>-14</v>
      </c>
      <c r="J626" s="85">
        <v>-20.2</v>
      </c>
      <c r="K626" s="86" t="s">
        <v>111</v>
      </c>
      <c r="L626" s="87" t="str">
        <f t="shared" si="179"/>
        <v>No</v>
      </c>
    </row>
    <row r="627" spans="1:12">
      <c r="A627" s="144" t="s">
        <v>771</v>
      </c>
      <c r="B627" s="82" t="s">
        <v>50</v>
      </c>
      <c r="C627" s="83">
        <v>939</v>
      </c>
      <c r="D627" s="84" t="str">
        <f t="shared" si="176"/>
        <v>N/A</v>
      </c>
      <c r="E627" s="83">
        <v>1149</v>
      </c>
      <c r="F627" s="84" t="str">
        <f t="shared" si="177"/>
        <v>N/A</v>
      </c>
      <c r="G627" s="83">
        <v>1465</v>
      </c>
      <c r="H627" s="84" t="str">
        <f t="shared" si="178"/>
        <v>N/A</v>
      </c>
      <c r="I627" s="85">
        <v>22.36</v>
      </c>
      <c r="J627" s="85">
        <v>27.5</v>
      </c>
      <c r="K627" s="86" t="s">
        <v>111</v>
      </c>
      <c r="L627" s="87" t="str">
        <f t="shared" si="179"/>
        <v>No</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60312</v>
      </c>
      <c r="D629" s="84" t="str">
        <f t="shared" si="176"/>
        <v>N/A</v>
      </c>
      <c r="E629" s="83">
        <v>60705</v>
      </c>
      <c r="F629" s="84" t="str">
        <f t="shared" si="177"/>
        <v>N/A</v>
      </c>
      <c r="G629" s="83">
        <v>59546</v>
      </c>
      <c r="H629" s="84" t="str">
        <f t="shared" si="178"/>
        <v>N/A</v>
      </c>
      <c r="I629" s="85">
        <v>0.65159999999999996</v>
      </c>
      <c r="J629" s="85">
        <v>-1.91</v>
      </c>
      <c r="K629" s="86" t="s">
        <v>111</v>
      </c>
      <c r="L629" s="87" t="str">
        <f t="shared" si="179"/>
        <v>Yes</v>
      </c>
    </row>
    <row r="630" spans="1:12">
      <c r="A630" s="144" t="s">
        <v>773</v>
      </c>
      <c r="B630" s="82" t="s">
        <v>50</v>
      </c>
      <c r="C630" s="83">
        <v>33099</v>
      </c>
      <c r="D630" s="84" t="str">
        <f t="shared" si="176"/>
        <v>N/A</v>
      </c>
      <c r="E630" s="83">
        <v>33319</v>
      </c>
      <c r="F630" s="84" t="str">
        <f t="shared" si="177"/>
        <v>N/A</v>
      </c>
      <c r="G630" s="83">
        <v>33059</v>
      </c>
      <c r="H630" s="84" t="str">
        <f t="shared" si="178"/>
        <v>N/A</v>
      </c>
      <c r="I630" s="85">
        <v>0.66469999999999996</v>
      </c>
      <c r="J630" s="85">
        <v>-0.78</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371</v>
      </c>
      <c r="D632" s="84" t="str">
        <f t="shared" si="176"/>
        <v>N/A</v>
      </c>
      <c r="E632" s="83">
        <v>415</v>
      </c>
      <c r="F632" s="84" t="str">
        <f t="shared" si="177"/>
        <v>N/A</v>
      </c>
      <c r="G632" s="83">
        <v>426</v>
      </c>
      <c r="H632" s="84" t="str">
        <f t="shared" si="178"/>
        <v>N/A</v>
      </c>
      <c r="I632" s="85">
        <v>11.86</v>
      </c>
      <c r="J632" s="85">
        <v>2.6509999999999998</v>
      </c>
      <c r="K632" s="86" t="s">
        <v>111</v>
      </c>
      <c r="L632" s="87" t="str">
        <f t="shared" si="179"/>
        <v>Yes</v>
      </c>
    </row>
    <row r="633" spans="1:12">
      <c r="A633" s="144" t="s">
        <v>789</v>
      </c>
      <c r="B633" s="82" t="s">
        <v>50</v>
      </c>
      <c r="C633" s="83">
        <v>26821</v>
      </c>
      <c r="D633" s="84" t="str">
        <f t="shared" si="176"/>
        <v>N/A</v>
      </c>
      <c r="E633" s="83">
        <v>26971</v>
      </c>
      <c r="F633" s="84" t="str">
        <f t="shared" si="177"/>
        <v>N/A</v>
      </c>
      <c r="G633" s="83">
        <v>26061</v>
      </c>
      <c r="H633" s="84" t="str">
        <f t="shared" si="178"/>
        <v>N/A</v>
      </c>
      <c r="I633" s="85">
        <v>0.55930000000000002</v>
      </c>
      <c r="J633" s="85">
        <v>-3.37</v>
      </c>
      <c r="K633" s="86" t="s">
        <v>111</v>
      </c>
      <c r="L633" s="87" t="str">
        <f t="shared" si="179"/>
        <v>Yes</v>
      </c>
    </row>
    <row r="634" spans="1:12">
      <c r="A634" s="144" t="s">
        <v>775</v>
      </c>
      <c r="B634" s="82" t="s">
        <v>50</v>
      </c>
      <c r="C634" s="83">
        <v>21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53864</v>
      </c>
      <c r="D635" s="84" t="str">
        <f t="shared" si="176"/>
        <v>N/A</v>
      </c>
      <c r="E635" s="83">
        <v>51429</v>
      </c>
      <c r="F635" s="84" t="str">
        <f t="shared" si="177"/>
        <v>N/A</v>
      </c>
      <c r="G635" s="83">
        <v>65946</v>
      </c>
      <c r="H635" s="84" t="str">
        <f t="shared" si="178"/>
        <v>N/A</v>
      </c>
      <c r="I635" s="85">
        <v>-4.5199999999999996</v>
      </c>
      <c r="J635" s="85">
        <v>28.23</v>
      </c>
      <c r="K635" s="86" t="s">
        <v>111</v>
      </c>
      <c r="L635" s="87" t="str">
        <f t="shared" si="179"/>
        <v>No</v>
      </c>
    </row>
    <row r="636" spans="1:12">
      <c r="A636" s="144" t="s">
        <v>776</v>
      </c>
      <c r="B636" s="82" t="s">
        <v>50</v>
      </c>
      <c r="C636" s="83">
        <v>9012</v>
      </c>
      <c r="D636" s="84" t="str">
        <f t="shared" si="176"/>
        <v>N/A</v>
      </c>
      <c r="E636" s="83">
        <v>8519</v>
      </c>
      <c r="F636" s="84" t="str">
        <f t="shared" si="177"/>
        <v>N/A</v>
      </c>
      <c r="G636" s="83">
        <v>10634</v>
      </c>
      <c r="H636" s="84" t="str">
        <f t="shared" si="178"/>
        <v>N/A</v>
      </c>
      <c r="I636" s="85">
        <v>-5.47</v>
      </c>
      <c r="J636" s="85">
        <v>24.83</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25748</v>
      </c>
      <c r="D639" s="84" t="str">
        <f t="shared" si="176"/>
        <v>N/A</v>
      </c>
      <c r="E639" s="83">
        <v>25054</v>
      </c>
      <c r="F639" s="84" t="str">
        <f t="shared" si="177"/>
        <v>N/A</v>
      </c>
      <c r="G639" s="83">
        <v>35785</v>
      </c>
      <c r="H639" s="84" t="str">
        <f t="shared" si="178"/>
        <v>N/A</v>
      </c>
      <c r="I639" s="85">
        <v>-2.7</v>
      </c>
      <c r="J639" s="85">
        <v>42.83</v>
      </c>
      <c r="K639" s="86" t="s">
        <v>111</v>
      </c>
      <c r="L639" s="87" t="str">
        <f t="shared" si="179"/>
        <v>No</v>
      </c>
    </row>
    <row r="640" spans="1:12">
      <c r="A640" s="144" t="s">
        <v>780</v>
      </c>
      <c r="B640" s="82" t="s">
        <v>50</v>
      </c>
      <c r="C640" s="83">
        <v>5784</v>
      </c>
      <c r="D640" s="84" t="str">
        <f t="shared" si="176"/>
        <v>N/A</v>
      </c>
      <c r="E640" s="83">
        <v>3273</v>
      </c>
      <c r="F640" s="84" t="str">
        <f t="shared" si="177"/>
        <v>N/A</v>
      </c>
      <c r="G640" s="83">
        <v>3792</v>
      </c>
      <c r="H640" s="84" t="str">
        <f t="shared" si="178"/>
        <v>N/A</v>
      </c>
      <c r="I640" s="85">
        <v>-43.4</v>
      </c>
      <c r="J640" s="85">
        <v>15.86</v>
      </c>
      <c r="K640" s="86" t="s">
        <v>111</v>
      </c>
      <c r="L640" s="87" t="str">
        <f t="shared" si="179"/>
        <v>No</v>
      </c>
    </row>
    <row r="641" spans="1:12">
      <c r="A641" s="144" t="s">
        <v>781</v>
      </c>
      <c r="B641" s="82" t="s">
        <v>50</v>
      </c>
      <c r="C641" s="83">
        <v>13318</v>
      </c>
      <c r="D641" s="84" t="str">
        <f t="shared" si="176"/>
        <v>N/A</v>
      </c>
      <c r="E641" s="83">
        <v>14583</v>
      </c>
      <c r="F641" s="84" t="str">
        <f t="shared" si="177"/>
        <v>N/A</v>
      </c>
      <c r="G641" s="83">
        <v>15735</v>
      </c>
      <c r="H641" s="84" t="str">
        <f t="shared" si="178"/>
        <v>N/A</v>
      </c>
      <c r="I641" s="85">
        <v>9.4979999999999993</v>
      </c>
      <c r="J641" s="85">
        <v>7.9</v>
      </c>
      <c r="K641" s="86" t="s">
        <v>111</v>
      </c>
      <c r="L641" s="87" t="str">
        <f t="shared" si="179"/>
        <v>Yes</v>
      </c>
    </row>
    <row r="642" spans="1:12">
      <c r="A642" s="144" t="s">
        <v>782</v>
      </c>
      <c r="B642" s="82" t="s">
        <v>50</v>
      </c>
      <c r="C642" s="83">
        <v>11</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22923</v>
      </c>
      <c r="D643" s="84" t="str">
        <f t="shared" si="176"/>
        <v>N/A</v>
      </c>
      <c r="E643" s="83">
        <v>21564</v>
      </c>
      <c r="F643" s="84" t="str">
        <f t="shared" si="177"/>
        <v>N/A</v>
      </c>
      <c r="G643" s="83">
        <v>33044</v>
      </c>
      <c r="H643" s="84" t="str">
        <f t="shared" si="178"/>
        <v>N/A</v>
      </c>
      <c r="I643" s="85">
        <v>-5.93</v>
      </c>
      <c r="J643" s="85">
        <v>53.24</v>
      </c>
      <c r="K643" s="86" t="s">
        <v>111</v>
      </c>
      <c r="L643" s="87" t="str">
        <f t="shared" si="179"/>
        <v>No</v>
      </c>
    </row>
    <row r="644" spans="1:12">
      <c r="A644" s="144" t="s">
        <v>783</v>
      </c>
      <c r="B644" s="82" t="s">
        <v>50</v>
      </c>
      <c r="C644" s="83">
        <v>13596</v>
      </c>
      <c r="D644" s="84" t="str">
        <f t="shared" si="176"/>
        <v>N/A</v>
      </c>
      <c r="E644" s="83">
        <v>12243</v>
      </c>
      <c r="F644" s="84" t="str">
        <f t="shared" si="177"/>
        <v>N/A</v>
      </c>
      <c r="G644" s="83">
        <v>18097</v>
      </c>
      <c r="H644" s="84" t="str">
        <f t="shared" si="178"/>
        <v>N/A</v>
      </c>
      <c r="I644" s="85">
        <v>-9.9499999999999993</v>
      </c>
      <c r="J644" s="85">
        <v>47.82</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7667</v>
      </c>
      <c r="D647" s="84" t="str">
        <f t="shared" si="176"/>
        <v>N/A</v>
      </c>
      <c r="E647" s="83">
        <v>8289</v>
      </c>
      <c r="F647" s="84" t="str">
        <f t="shared" si="177"/>
        <v>N/A</v>
      </c>
      <c r="G647" s="83">
        <v>12428</v>
      </c>
      <c r="H647" s="84" t="str">
        <f t="shared" si="178"/>
        <v>N/A</v>
      </c>
      <c r="I647" s="85">
        <v>8.1129999999999995</v>
      </c>
      <c r="J647" s="85">
        <v>49.93</v>
      </c>
      <c r="K647" s="86" t="s">
        <v>111</v>
      </c>
      <c r="L647" s="87" t="str">
        <f t="shared" si="179"/>
        <v>No</v>
      </c>
    </row>
    <row r="648" spans="1:12">
      <c r="A648" s="144" t="s">
        <v>787</v>
      </c>
      <c r="B648" s="82" t="s">
        <v>50</v>
      </c>
      <c r="C648" s="83">
        <v>1656</v>
      </c>
      <c r="D648" s="84" t="str">
        <f t="shared" si="176"/>
        <v>N/A</v>
      </c>
      <c r="E648" s="83">
        <v>1032</v>
      </c>
      <c r="F648" s="84" t="str">
        <f t="shared" si="177"/>
        <v>N/A</v>
      </c>
      <c r="G648" s="83">
        <v>2231</v>
      </c>
      <c r="H648" s="84" t="str">
        <f t="shared" si="178"/>
        <v>N/A</v>
      </c>
      <c r="I648" s="85">
        <v>-37.700000000000003</v>
      </c>
      <c r="J648" s="85">
        <v>116.2</v>
      </c>
      <c r="K648" s="86" t="s">
        <v>111</v>
      </c>
      <c r="L648" s="87" t="str">
        <f t="shared" si="179"/>
        <v>No</v>
      </c>
    </row>
    <row r="649" spans="1:12">
      <c r="A649" s="144" t="s">
        <v>788</v>
      </c>
      <c r="B649" s="82" t="s">
        <v>50</v>
      </c>
      <c r="C649" s="83">
        <v>11</v>
      </c>
      <c r="D649" s="84" t="str">
        <f t="shared" si="176"/>
        <v>N/A</v>
      </c>
      <c r="E649" s="83">
        <v>0</v>
      </c>
      <c r="F649" s="84" t="str">
        <f t="shared" si="177"/>
        <v>N/A</v>
      </c>
      <c r="G649" s="83">
        <v>288</v>
      </c>
      <c r="H649" s="84" t="str">
        <f t="shared" si="178"/>
        <v>N/A</v>
      </c>
      <c r="I649" s="85">
        <v>-100</v>
      </c>
      <c r="J649" s="85" t="s">
        <v>1090</v>
      </c>
      <c r="K649" s="86" t="s">
        <v>111</v>
      </c>
      <c r="L649" s="87" t="str">
        <f t="shared" si="179"/>
        <v>N/A</v>
      </c>
    </row>
    <row r="650" spans="1:12" ht="12.75" customHeight="1">
      <c r="A650" s="81" t="s">
        <v>809</v>
      </c>
      <c r="B650" s="82" t="s">
        <v>50</v>
      </c>
      <c r="C650" s="83">
        <v>903</v>
      </c>
      <c r="D650" s="84" t="str">
        <f t="shared" si="176"/>
        <v>N/A</v>
      </c>
      <c r="E650" s="83">
        <v>761</v>
      </c>
      <c r="F650" s="84" t="str">
        <f t="shared" si="177"/>
        <v>N/A</v>
      </c>
      <c r="G650" s="83">
        <v>780</v>
      </c>
      <c r="H650" s="84" t="str">
        <f t="shared" si="178"/>
        <v>N/A</v>
      </c>
      <c r="I650" s="85">
        <v>-15.7</v>
      </c>
      <c r="J650" s="85">
        <v>2.4969999999999999</v>
      </c>
      <c r="K650" s="86" t="s">
        <v>111</v>
      </c>
      <c r="L650" s="87" t="str">
        <f t="shared" si="179"/>
        <v>Yes</v>
      </c>
    </row>
    <row r="651" spans="1:12">
      <c r="A651" s="164" t="s">
        <v>400</v>
      </c>
      <c r="B651" s="82" t="s">
        <v>50</v>
      </c>
      <c r="C651" s="88">
        <v>1237356242</v>
      </c>
      <c r="D651" s="84" t="str">
        <f t="shared" si="176"/>
        <v>N/A</v>
      </c>
      <c r="E651" s="88">
        <v>1293009490</v>
      </c>
      <c r="F651" s="84" t="str">
        <f t="shared" si="177"/>
        <v>N/A</v>
      </c>
      <c r="G651" s="88">
        <v>1393643895</v>
      </c>
      <c r="H651" s="84" t="str">
        <f t="shared" si="178"/>
        <v>N/A</v>
      </c>
      <c r="I651" s="85">
        <v>4.4980000000000002</v>
      </c>
      <c r="J651" s="85">
        <v>7.7830000000000004</v>
      </c>
      <c r="K651" s="86" t="s">
        <v>112</v>
      </c>
      <c r="L651" s="87" t="str">
        <f t="shared" si="179"/>
        <v>Yes</v>
      </c>
    </row>
    <row r="652" spans="1:12">
      <c r="A652" s="164" t="s">
        <v>401</v>
      </c>
      <c r="B652" s="82" t="s">
        <v>50</v>
      </c>
      <c r="C652" s="88">
        <v>8882.4171740000002</v>
      </c>
      <c r="D652" s="84" t="str">
        <f t="shared" si="176"/>
        <v>N/A</v>
      </c>
      <c r="E652" s="88">
        <v>9497.0876546</v>
      </c>
      <c r="F652" s="84" t="str">
        <f t="shared" si="177"/>
        <v>N/A</v>
      </c>
      <c r="G652" s="88">
        <v>8635.1485513999996</v>
      </c>
      <c r="H652" s="84" t="str">
        <f t="shared" si="178"/>
        <v>N/A</v>
      </c>
      <c r="I652" s="85">
        <v>6.92</v>
      </c>
      <c r="J652" s="85">
        <v>-9.08</v>
      </c>
      <c r="K652" s="86" t="s">
        <v>112</v>
      </c>
      <c r="L652" s="87" t="str">
        <f t="shared" si="179"/>
        <v>Yes</v>
      </c>
    </row>
    <row r="653" spans="1:12" ht="12.75" customHeight="1">
      <c r="A653" s="164" t="s">
        <v>402</v>
      </c>
      <c r="B653" s="101" t="s">
        <v>50</v>
      </c>
      <c r="C653" s="98">
        <v>12567.095694</v>
      </c>
      <c r="D653" s="103" t="str">
        <f>IF($B653="N/A","N/A",IF(C653&gt;10,"No",IF(C653&lt;-10,"No","Yes")))</f>
        <v>N/A</v>
      </c>
      <c r="E653" s="98">
        <v>13796.810538</v>
      </c>
      <c r="F653" s="103" t="str">
        <f>IF($B653="N/A","N/A",IF(E653&gt;10,"No",IF(E653&lt;-10,"No","Yes")))</f>
        <v>N/A</v>
      </c>
      <c r="G653" s="98">
        <v>13832.556451</v>
      </c>
      <c r="H653" s="103" t="str">
        <f>IF($B653="N/A","N/A",IF(G653&gt;10,"No",IF(G653&lt;-10,"No","Yes")))</f>
        <v>N/A</v>
      </c>
      <c r="I653" s="104">
        <v>9.7850000000000001</v>
      </c>
      <c r="J653" s="104">
        <v>0.2591</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1768431</v>
      </c>
      <c r="F654" s="84" t="str">
        <f t="shared" ref="F654:F657" si="181">IF($B654="N/A","N/A",IF(E654&gt;10,"No",IF(E654&lt;-10,"No","Yes")))</f>
        <v>N/A</v>
      </c>
      <c r="G654" s="88">
        <v>6241551</v>
      </c>
      <c r="H654" s="84" t="str">
        <f t="shared" ref="H654:H657" si="182">IF($B654="N/A","N/A",IF(G654&gt;10,"No",IF(G654&lt;-10,"No","Yes")))</f>
        <v>N/A</v>
      </c>
      <c r="I654" s="85" t="s">
        <v>50</v>
      </c>
      <c r="J654" s="85">
        <v>252.9</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634</v>
      </c>
      <c r="F655" s="84" t="str">
        <f>IF($B655="N/A","N/A",IF(E655&gt;0,"No",IF(E655&lt;0,"No","Yes")))</f>
        <v>No</v>
      </c>
      <c r="G655" s="93">
        <v>188</v>
      </c>
      <c r="H655" s="84" t="str">
        <f>IF($B655="N/A","N/A",IF(G655&gt;0,"No",IF(G655&lt;0,"No","Yes")))</f>
        <v>No</v>
      </c>
      <c r="I655" s="85" t="s">
        <v>50</v>
      </c>
      <c r="J655" s="85">
        <v>-70.3</v>
      </c>
      <c r="K655" s="86" t="s">
        <v>111</v>
      </c>
      <c r="L655" s="87" t="str">
        <f t="shared" si="183"/>
        <v>No</v>
      </c>
    </row>
    <row r="656" spans="1:12">
      <c r="A656" s="165" t="s">
        <v>917</v>
      </c>
      <c r="B656" s="82" t="s">
        <v>50</v>
      </c>
      <c r="C656" s="88" t="s">
        <v>50</v>
      </c>
      <c r="D656" s="84" t="str">
        <f t="shared" si="180"/>
        <v>N/A</v>
      </c>
      <c r="E656" s="88">
        <v>72088</v>
      </c>
      <c r="F656" s="84" t="str">
        <f t="shared" si="181"/>
        <v>N/A</v>
      </c>
      <c r="G656" s="88">
        <v>53621</v>
      </c>
      <c r="H656" s="84" t="str">
        <f t="shared" si="182"/>
        <v>N/A</v>
      </c>
      <c r="I656" s="85" t="s">
        <v>50</v>
      </c>
      <c r="J656" s="85">
        <v>-25.6</v>
      </c>
      <c r="K656" s="86" t="s">
        <v>112</v>
      </c>
      <c r="L656" s="87" t="str">
        <f t="shared" si="183"/>
        <v>No</v>
      </c>
    </row>
    <row r="657" spans="1:12">
      <c r="A657" s="174" t="s">
        <v>1057</v>
      </c>
      <c r="B657" s="82" t="s">
        <v>50</v>
      </c>
      <c r="C657" s="175" t="s">
        <v>50</v>
      </c>
      <c r="D657" s="84" t="str">
        <f t="shared" si="180"/>
        <v>N/A</v>
      </c>
      <c r="E657" s="175" t="s">
        <v>50</v>
      </c>
      <c r="F657" s="84" t="str">
        <f t="shared" si="181"/>
        <v>N/A</v>
      </c>
      <c r="G657" s="175">
        <v>285.21808511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13546.590475999999</v>
      </c>
      <c r="D659" s="107" t="str">
        <f t="shared" ref="D659:D685" si="184">IF($B659="N/A","N/A",IF(C659&gt;10,"No",IF(C659&lt;-10,"No","Yes")))</f>
        <v>N/A</v>
      </c>
      <c r="E659" s="159">
        <v>13130.322448999999</v>
      </c>
      <c r="F659" s="107" t="str">
        <f t="shared" ref="F659:F685" si="185">IF($B659="N/A","N/A",IF(E659&gt;10,"No",IF(E659&lt;-10,"No","Yes")))</f>
        <v>N/A</v>
      </c>
      <c r="G659" s="159">
        <v>12729.658262999999</v>
      </c>
      <c r="H659" s="107" t="str">
        <f t="shared" ref="H659:H685" si="186">IF($B659="N/A","N/A",IF(G659&gt;10,"No",IF(G659&lt;-10,"No","Yes")))</f>
        <v>N/A</v>
      </c>
      <c r="I659" s="108">
        <v>-3.07</v>
      </c>
      <c r="J659" s="108">
        <v>-3.05</v>
      </c>
      <c r="K659" s="118" t="s">
        <v>112</v>
      </c>
      <c r="L659" s="109" t="str">
        <f t="shared" ref="L659:L685" si="187">IF(J659="Div by 0", "N/A", IF(K659="N/A","N/A", IF(J659&gt;VALUE(MID(K659,1,2)), "No", IF(J659&lt;-1*VALUE(MID(K659,1,2)), "No", "Yes"))))</f>
        <v>Yes</v>
      </c>
    </row>
    <row r="660" spans="1:12">
      <c r="A660" s="144" t="s">
        <v>768</v>
      </c>
      <c r="B660" s="82" t="s">
        <v>50</v>
      </c>
      <c r="C660" s="88">
        <v>16244.305944</v>
      </c>
      <c r="D660" s="84" t="str">
        <f t="shared" si="184"/>
        <v>N/A</v>
      </c>
      <c r="E660" s="88">
        <v>17379.567251</v>
      </c>
      <c r="F660" s="84" t="str">
        <f t="shared" si="185"/>
        <v>N/A</v>
      </c>
      <c r="G660" s="88">
        <v>17389.051222999999</v>
      </c>
      <c r="H660" s="84" t="str">
        <f t="shared" si="186"/>
        <v>N/A</v>
      </c>
      <c r="I660" s="85">
        <v>6.9889999999999999</v>
      </c>
      <c r="J660" s="85">
        <v>5.4600000000000003E-2</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259.84297521000002</v>
      </c>
      <c r="D662" s="84" t="str">
        <f t="shared" si="184"/>
        <v>N/A</v>
      </c>
      <c r="E662" s="88">
        <v>365.71153845999999</v>
      </c>
      <c r="F662" s="84" t="str">
        <f t="shared" si="185"/>
        <v>N/A</v>
      </c>
      <c r="G662" s="88">
        <v>130.36144578</v>
      </c>
      <c r="H662" s="84" t="str">
        <f t="shared" si="186"/>
        <v>N/A</v>
      </c>
      <c r="I662" s="85">
        <v>40.74</v>
      </c>
      <c r="J662" s="85">
        <v>-64.400000000000006</v>
      </c>
      <c r="K662" s="86" t="s">
        <v>112</v>
      </c>
      <c r="L662" s="87" t="str">
        <f t="shared" si="187"/>
        <v>No</v>
      </c>
    </row>
    <row r="663" spans="1:12">
      <c r="A663" s="144" t="s">
        <v>771</v>
      </c>
      <c r="B663" s="82" t="s">
        <v>50</v>
      </c>
      <c r="C663" s="88">
        <v>11986.480298</v>
      </c>
      <c r="D663" s="84" t="str">
        <f t="shared" si="184"/>
        <v>N/A</v>
      </c>
      <c r="E663" s="88">
        <v>9858.9329851999992</v>
      </c>
      <c r="F663" s="84" t="str">
        <f t="shared" si="185"/>
        <v>N/A</v>
      </c>
      <c r="G663" s="88">
        <v>9283.4163822999999</v>
      </c>
      <c r="H663" s="84" t="str">
        <f t="shared" si="186"/>
        <v>N/A</v>
      </c>
      <c r="I663" s="85">
        <v>-17.7</v>
      </c>
      <c r="J663" s="85">
        <v>-5.84</v>
      </c>
      <c r="K663" s="86" t="s">
        <v>112</v>
      </c>
      <c r="L663" s="87" t="str">
        <f t="shared" si="187"/>
        <v>Yes</v>
      </c>
    </row>
    <row r="664" spans="1:12">
      <c r="A664" s="144" t="s">
        <v>772</v>
      </c>
      <c r="B664" s="82" t="s">
        <v>50</v>
      </c>
      <c r="C664" s="88">
        <v>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17736.685087999998</v>
      </c>
      <c r="D665" s="84" t="str">
        <f t="shared" si="184"/>
        <v>N/A</v>
      </c>
      <c r="E665" s="88">
        <v>18705.581335999999</v>
      </c>
      <c r="F665" s="84" t="str">
        <f t="shared" si="185"/>
        <v>N/A</v>
      </c>
      <c r="G665" s="88">
        <v>20298.578494000001</v>
      </c>
      <c r="H665" s="84" t="str">
        <f t="shared" si="186"/>
        <v>N/A</v>
      </c>
      <c r="I665" s="85">
        <v>5.4630000000000001</v>
      </c>
      <c r="J665" s="85">
        <v>8.516</v>
      </c>
      <c r="K665" s="86" t="s">
        <v>112</v>
      </c>
      <c r="L665" s="87" t="str">
        <f t="shared" si="187"/>
        <v>Yes</v>
      </c>
    </row>
    <row r="666" spans="1:12">
      <c r="A666" s="144" t="s">
        <v>773</v>
      </c>
      <c r="B666" s="82" t="s">
        <v>50</v>
      </c>
      <c r="C666" s="88">
        <v>21483.780416000001</v>
      </c>
      <c r="D666" s="84" t="str">
        <f t="shared" si="184"/>
        <v>N/A</v>
      </c>
      <c r="E666" s="88">
        <v>22058.608542000002</v>
      </c>
      <c r="F666" s="84" t="str">
        <f t="shared" si="185"/>
        <v>N/A</v>
      </c>
      <c r="G666" s="88">
        <v>23952.080492000001</v>
      </c>
      <c r="H666" s="84" t="str">
        <f t="shared" si="186"/>
        <v>N/A</v>
      </c>
      <c r="I666" s="85">
        <v>2.6760000000000002</v>
      </c>
      <c r="J666" s="85">
        <v>8.5839999999999996</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10734.342318000001</v>
      </c>
      <c r="D668" s="84" t="str">
        <f t="shared" si="184"/>
        <v>N/A</v>
      </c>
      <c r="E668" s="88">
        <v>12233.221686999999</v>
      </c>
      <c r="F668" s="84" t="str">
        <f t="shared" si="185"/>
        <v>N/A</v>
      </c>
      <c r="G668" s="88">
        <v>11525.410798000001</v>
      </c>
      <c r="H668" s="84" t="str">
        <f t="shared" si="186"/>
        <v>N/A</v>
      </c>
      <c r="I668" s="85">
        <v>13.96</v>
      </c>
      <c r="J668" s="85">
        <v>-5.79</v>
      </c>
      <c r="K668" s="86" t="s">
        <v>112</v>
      </c>
      <c r="L668" s="87" t="str">
        <f t="shared" si="187"/>
        <v>Yes</v>
      </c>
    </row>
    <row r="669" spans="1:12">
      <c r="A669" s="144" t="s">
        <v>789</v>
      </c>
      <c r="B669" s="82" t="s">
        <v>50</v>
      </c>
      <c r="C669" s="88">
        <v>13222.740427000001</v>
      </c>
      <c r="D669" s="84" t="str">
        <f t="shared" si="184"/>
        <v>N/A</v>
      </c>
      <c r="E669" s="88">
        <v>14662.96207</v>
      </c>
      <c r="F669" s="84" t="str">
        <f t="shared" si="185"/>
        <v>N/A</v>
      </c>
      <c r="G669" s="88">
        <v>15807.4326</v>
      </c>
      <c r="H669" s="84" t="str">
        <f t="shared" si="186"/>
        <v>N/A</v>
      </c>
      <c r="I669" s="85">
        <v>10.89</v>
      </c>
      <c r="J669" s="85">
        <v>7.8049999999999997</v>
      </c>
      <c r="K669" s="86" t="s">
        <v>112</v>
      </c>
      <c r="L669" s="87" t="str">
        <f t="shared" si="187"/>
        <v>Yes</v>
      </c>
    </row>
    <row r="670" spans="1:12">
      <c r="A670" s="144" t="s">
        <v>775</v>
      </c>
      <c r="B670" s="82" t="s">
        <v>50</v>
      </c>
      <c r="C670" s="88">
        <v>654.33333332999996</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2346.7673214000001</v>
      </c>
      <c r="D671" s="84" t="str">
        <f t="shared" si="184"/>
        <v>N/A</v>
      </c>
      <c r="E671" s="88">
        <v>2245.1850900999998</v>
      </c>
      <c r="F671" s="84" t="str">
        <f t="shared" si="185"/>
        <v>N/A</v>
      </c>
      <c r="G671" s="88">
        <v>1905.7157523000001</v>
      </c>
      <c r="H671" s="84" t="str">
        <f t="shared" si="186"/>
        <v>N/A</v>
      </c>
      <c r="I671" s="85">
        <v>-4.33</v>
      </c>
      <c r="J671" s="85">
        <v>-15.1</v>
      </c>
      <c r="K671" s="86" t="s">
        <v>112</v>
      </c>
      <c r="L671" s="87" t="str">
        <f t="shared" si="187"/>
        <v>No</v>
      </c>
    </row>
    <row r="672" spans="1:12">
      <c r="A672" s="144" t="s">
        <v>776</v>
      </c>
      <c r="B672" s="82" t="s">
        <v>50</v>
      </c>
      <c r="C672" s="88">
        <v>403.14669329999998</v>
      </c>
      <c r="D672" s="84" t="str">
        <f t="shared" si="184"/>
        <v>N/A</v>
      </c>
      <c r="E672" s="88">
        <v>354.87498533000002</v>
      </c>
      <c r="F672" s="84" t="str">
        <f t="shared" si="185"/>
        <v>N/A</v>
      </c>
      <c r="G672" s="88">
        <v>280.32490125999999</v>
      </c>
      <c r="H672" s="84" t="str">
        <f t="shared" si="186"/>
        <v>N/A</v>
      </c>
      <c r="I672" s="85">
        <v>-12</v>
      </c>
      <c r="J672" s="85">
        <v>-21</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2005.8762234000001</v>
      </c>
      <c r="D675" s="84" t="str">
        <f t="shared" si="184"/>
        <v>N/A</v>
      </c>
      <c r="E675" s="88">
        <v>1806.1707911000001</v>
      </c>
      <c r="F675" s="84" t="str">
        <f t="shared" si="185"/>
        <v>N/A</v>
      </c>
      <c r="G675" s="88">
        <v>1307.9330445999999</v>
      </c>
      <c r="H675" s="84" t="str">
        <f t="shared" si="186"/>
        <v>N/A</v>
      </c>
      <c r="I675" s="85">
        <v>-9.9600000000000009</v>
      </c>
      <c r="J675" s="85">
        <v>-27.6</v>
      </c>
      <c r="K675" s="86" t="s">
        <v>112</v>
      </c>
      <c r="L675" s="87" t="str">
        <f t="shared" si="187"/>
        <v>No</v>
      </c>
    </row>
    <row r="676" spans="1:12">
      <c r="A676" s="144" t="s">
        <v>780</v>
      </c>
      <c r="B676" s="82" t="s">
        <v>50</v>
      </c>
      <c r="C676" s="88">
        <v>1964.3528699999999</v>
      </c>
      <c r="D676" s="84" t="str">
        <f t="shared" si="184"/>
        <v>N/A</v>
      </c>
      <c r="E676" s="88">
        <v>2398.8948976000001</v>
      </c>
      <c r="F676" s="84" t="str">
        <f t="shared" si="185"/>
        <v>N/A</v>
      </c>
      <c r="G676" s="88">
        <v>2355.4535864999998</v>
      </c>
      <c r="H676" s="84" t="str">
        <f t="shared" si="186"/>
        <v>N/A</v>
      </c>
      <c r="I676" s="85">
        <v>22.12</v>
      </c>
      <c r="J676" s="85">
        <v>-1.81</v>
      </c>
      <c r="K676" s="86" t="s">
        <v>112</v>
      </c>
      <c r="L676" s="87" t="str">
        <f t="shared" si="187"/>
        <v>Yes</v>
      </c>
    </row>
    <row r="677" spans="1:12">
      <c r="A677" s="144" t="s">
        <v>781</v>
      </c>
      <c r="B677" s="82" t="s">
        <v>50</v>
      </c>
      <c r="C677" s="88">
        <v>4487.4605045999997</v>
      </c>
      <c r="D677" s="84" t="str">
        <f t="shared" si="184"/>
        <v>N/A</v>
      </c>
      <c r="E677" s="88">
        <v>4069.1941302</v>
      </c>
      <c r="F677" s="84" t="str">
        <f t="shared" si="185"/>
        <v>N/A</v>
      </c>
      <c r="G677" s="88">
        <v>4255.2965998999998</v>
      </c>
      <c r="H677" s="84" t="str">
        <f t="shared" si="186"/>
        <v>N/A</v>
      </c>
      <c r="I677" s="85">
        <v>-9.32</v>
      </c>
      <c r="J677" s="85">
        <v>4.5730000000000004</v>
      </c>
      <c r="K677" s="86" t="s">
        <v>112</v>
      </c>
      <c r="L677" s="87" t="str">
        <f t="shared" si="187"/>
        <v>Yes</v>
      </c>
    </row>
    <row r="678" spans="1:12">
      <c r="A678" s="144" t="s">
        <v>782</v>
      </c>
      <c r="B678" s="82" t="s">
        <v>50</v>
      </c>
      <c r="C678" s="88">
        <v>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494.90834532999997</v>
      </c>
      <c r="D679" s="84" t="str">
        <f t="shared" si="184"/>
        <v>N/A</v>
      </c>
      <c r="E679" s="88">
        <v>456.79192172</v>
      </c>
      <c r="F679" s="84" t="str">
        <f t="shared" si="185"/>
        <v>N/A</v>
      </c>
      <c r="G679" s="88">
        <v>693.45433362000006</v>
      </c>
      <c r="H679" s="84" t="str">
        <f t="shared" si="186"/>
        <v>N/A</v>
      </c>
      <c r="I679" s="85">
        <v>-7.7</v>
      </c>
      <c r="J679" s="85">
        <v>51.81</v>
      </c>
      <c r="K679" s="86" t="s">
        <v>112</v>
      </c>
      <c r="L679" s="87" t="str">
        <f t="shared" si="187"/>
        <v>No</v>
      </c>
    </row>
    <row r="680" spans="1:12">
      <c r="A680" s="144" t="s">
        <v>783</v>
      </c>
      <c r="B680" s="82" t="s">
        <v>50</v>
      </c>
      <c r="C680" s="88">
        <v>442.95211827000003</v>
      </c>
      <c r="D680" s="84" t="str">
        <f t="shared" si="184"/>
        <v>N/A</v>
      </c>
      <c r="E680" s="88">
        <v>389.94927713999999</v>
      </c>
      <c r="F680" s="84" t="str">
        <f t="shared" si="185"/>
        <v>N/A</v>
      </c>
      <c r="G680" s="88">
        <v>649.15748467000003</v>
      </c>
      <c r="H680" s="84" t="str">
        <f t="shared" si="186"/>
        <v>N/A</v>
      </c>
      <c r="I680" s="85">
        <v>-12</v>
      </c>
      <c r="J680" s="85">
        <v>66.47</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514.87817920999998</v>
      </c>
      <c r="D683" s="84" t="str">
        <f t="shared" si="184"/>
        <v>N/A</v>
      </c>
      <c r="E683" s="88">
        <v>486.78405114999998</v>
      </c>
      <c r="F683" s="84" t="str">
        <f t="shared" si="185"/>
        <v>N/A</v>
      </c>
      <c r="G683" s="88">
        <v>616.84124556999996</v>
      </c>
      <c r="H683" s="84" t="str">
        <f t="shared" si="186"/>
        <v>N/A</v>
      </c>
      <c r="I683" s="85">
        <v>-5.46</v>
      </c>
      <c r="J683" s="85">
        <v>26.72</v>
      </c>
      <c r="K683" s="86" t="s">
        <v>112</v>
      </c>
      <c r="L683" s="87" t="str">
        <f t="shared" si="187"/>
        <v>No</v>
      </c>
    </row>
    <row r="684" spans="1:12">
      <c r="A684" s="144" t="s">
        <v>787</v>
      </c>
      <c r="B684" s="82" t="s">
        <v>50</v>
      </c>
      <c r="C684" s="88">
        <v>829.73369564999996</v>
      </c>
      <c r="D684" s="84" t="str">
        <f t="shared" si="184"/>
        <v>N/A</v>
      </c>
      <c r="E684" s="88">
        <v>1008.875</v>
      </c>
      <c r="F684" s="84" t="str">
        <f t="shared" si="185"/>
        <v>N/A</v>
      </c>
      <c r="G684" s="88">
        <v>1488.8260869999999</v>
      </c>
      <c r="H684" s="84" t="str">
        <f t="shared" si="186"/>
        <v>N/A</v>
      </c>
      <c r="I684" s="85">
        <v>21.59</v>
      </c>
      <c r="J684" s="85">
        <v>47.57</v>
      </c>
      <c r="K684" s="86" t="s">
        <v>112</v>
      </c>
      <c r="L684" s="87" t="str">
        <f t="shared" si="187"/>
        <v>No</v>
      </c>
    </row>
    <row r="685" spans="1:12">
      <c r="A685" s="144" t="s">
        <v>788</v>
      </c>
      <c r="B685" s="101" t="s">
        <v>50</v>
      </c>
      <c r="C685" s="98">
        <v>199.25</v>
      </c>
      <c r="D685" s="103" t="str">
        <f t="shared" si="184"/>
        <v>N/A</v>
      </c>
      <c r="E685" s="98" t="s">
        <v>1090</v>
      </c>
      <c r="F685" s="103" t="str">
        <f t="shared" si="185"/>
        <v>N/A</v>
      </c>
      <c r="G685" s="98">
        <v>621.625</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218787802</v>
      </c>
      <c r="D687" s="107" t="str">
        <f t="shared" ref="D687:D756" si="188">IF($B687="N/A","N/A",IF(C687&gt;10,"No",IF(C687&lt;-10,"No","Yes")))</f>
        <v>N/A</v>
      </c>
      <c r="E687" s="159">
        <v>236718310</v>
      </c>
      <c r="F687" s="107" t="str">
        <f t="shared" ref="F687:F756" si="189">IF($B687="N/A","N/A",IF(E687&gt;10,"No",IF(E687&lt;-10,"No","Yes")))</f>
        <v>N/A</v>
      </c>
      <c r="G687" s="159">
        <v>259872235</v>
      </c>
      <c r="H687" s="107" t="str">
        <f t="shared" ref="H687:H756" si="190">IF($B687="N/A","N/A",IF(G687&gt;10,"No",IF(G687&lt;-10,"No","Yes")))</f>
        <v>N/A</v>
      </c>
      <c r="I687" s="108">
        <v>8.1950000000000003</v>
      </c>
      <c r="J687" s="108">
        <v>9.7810000000000006</v>
      </c>
      <c r="K687" s="118" t="s">
        <v>112</v>
      </c>
      <c r="L687" s="109" t="str">
        <f t="shared" ref="L687:L718" si="191">IF(J687="Div by 0", "N/A", IF(K687="N/A","N/A", IF(J687&gt;VALUE(MID(K687,1,2)), "No", IF(J687&lt;-1*VALUE(MID(K687,1,2)), "No", "Yes"))))</f>
        <v>Yes</v>
      </c>
    </row>
    <row r="688" spans="1:12">
      <c r="A688" s="164" t="s">
        <v>97</v>
      </c>
      <c r="B688" s="82" t="s">
        <v>50</v>
      </c>
      <c r="C688" s="83">
        <v>20173</v>
      </c>
      <c r="D688" s="84" t="str">
        <f t="shared" si="188"/>
        <v>N/A</v>
      </c>
      <c r="E688" s="83">
        <v>18659</v>
      </c>
      <c r="F688" s="84" t="str">
        <f t="shared" si="189"/>
        <v>N/A</v>
      </c>
      <c r="G688" s="83">
        <v>22080</v>
      </c>
      <c r="H688" s="84" t="str">
        <f t="shared" si="190"/>
        <v>N/A</v>
      </c>
      <c r="I688" s="85">
        <v>-7.51</v>
      </c>
      <c r="J688" s="85">
        <v>18.329999999999998</v>
      </c>
      <c r="K688" s="86" t="s">
        <v>112</v>
      </c>
      <c r="L688" s="87" t="str">
        <f t="shared" si="191"/>
        <v>No</v>
      </c>
    </row>
    <row r="689" spans="1:12">
      <c r="A689" s="164" t="s">
        <v>406</v>
      </c>
      <c r="B689" s="82" t="s">
        <v>50</v>
      </c>
      <c r="C689" s="88">
        <v>10845.575869</v>
      </c>
      <c r="D689" s="84" t="str">
        <f t="shared" si="188"/>
        <v>N/A</v>
      </c>
      <c r="E689" s="88">
        <v>12686.548581999999</v>
      </c>
      <c r="F689" s="84" t="str">
        <f t="shared" si="189"/>
        <v>N/A</v>
      </c>
      <c r="G689" s="88">
        <v>11769.575860999999</v>
      </c>
      <c r="H689" s="84" t="str">
        <f t="shared" si="190"/>
        <v>N/A</v>
      </c>
      <c r="I689" s="85">
        <v>16.97</v>
      </c>
      <c r="J689" s="85">
        <v>-7.23</v>
      </c>
      <c r="K689" s="86" t="s">
        <v>112</v>
      </c>
      <c r="L689" s="87" t="str">
        <f t="shared" si="191"/>
        <v>Yes</v>
      </c>
    </row>
    <row r="690" spans="1:12">
      <c r="A690" s="164" t="s">
        <v>407</v>
      </c>
      <c r="B690" s="82" t="s">
        <v>50</v>
      </c>
      <c r="C690" s="83">
        <v>10.260298419</v>
      </c>
      <c r="D690" s="84" t="str">
        <f t="shared" si="188"/>
        <v>N/A</v>
      </c>
      <c r="E690" s="83">
        <v>11.221876842</v>
      </c>
      <c r="F690" s="84" t="str">
        <f t="shared" si="189"/>
        <v>N/A</v>
      </c>
      <c r="G690" s="83">
        <v>10.226630435000001</v>
      </c>
      <c r="H690" s="84" t="str">
        <f t="shared" si="190"/>
        <v>N/A</v>
      </c>
      <c r="I690" s="85">
        <v>9.3719999999999999</v>
      </c>
      <c r="J690" s="85">
        <v>-8.8699999999999992</v>
      </c>
      <c r="K690" s="86" t="s">
        <v>112</v>
      </c>
      <c r="L690" s="87" t="str">
        <f t="shared" si="191"/>
        <v>Yes</v>
      </c>
    </row>
    <row r="691" spans="1:12">
      <c r="A691" s="164" t="s">
        <v>408</v>
      </c>
      <c r="B691" s="82" t="s">
        <v>50</v>
      </c>
      <c r="C691" s="88">
        <v>43575</v>
      </c>
      <c r="D691" s="84" t="str">
        <f t="shared" si="188"/>
        <v>N/A</v>
      </c>
      <c r="E691" s="88">
        <v>134346</v>
      </c>
      <c r="F691" s="84" t="str">
        <f t="shared" si="189"/>
        <v>N/A</v>
      </c>
      <c r="G691" s="88">
        <v>481860</v>
      </c>
      <c r="H691" s="84" t="str">
        <f t="shared" si="190"/>
        <v>N/A</v>
      </c>
      <c r="I691" s="85">
        <v>208.3</v>
      </c>
      <c r="J691" s="85">
        <v>258.7</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22.22</v>
      </c>
      <c r="J692" s="85">
        <v>-9.09</v>
      </c>
      <c r="K692" s="86" t="s">
        <v>112</v>
      </c>
      <c r="L692" s="87" t="str">
        <f t="shared" si="191"/>
        <v>Yes</v>
      </c>
    </row>
    <row r="693" spans="1:12">
      <c r="A693" s="164" t="s">
        <v>409</v>
      </c>
      <c r="B693" s="82" t="s">
        <v>50</v>
      </c>
      <c r="C693" s="88">
        <v>4841.6666667</v>
      </c>
      <c r="D693" s="84" t="str">
        <f t="shared" si="188"/>
        <v>N/A</v>
      </c>
      <c r="E693" s="88">
        <v>12213.272727</v>
      </c>
      <c r="F693" s="84" t="str">
        <f t="shared" si="189"/>
        <v>N/A</v>
      </c>
      <c r="G693" s="88">
        <v>48186</v>
      </c>
      <c r="H693" s="84" t="str">
        <f t="shared" si="190"/>
        <v>N/A</v>
      </c>
      <c r="I693" s="85">
        <v>152.30000000000001</v>
      </c>
      <c r="J693" s="85">
        <v>294.5</v>
      </c>
      <c r="K693" s="86" t="s">
        <v>112</v>
      </c>
      <c r="L693" s="87" t="str">
        <f t="shared" si="191"/>
        <v>No</v>
      </c>
    </row>
    <row r="694" spans="1:12">
      <c r="A694" s="164" t="s">
        <v>410</v>
      </c>
      <c r="B694" s="82" t="s">
        <v>50</v>
      </c>
      <c r="C694" s="88">
        <v>14459557</v>
      </c>
      <c r="D694" s="84" t="str">
        <f t="shared" si="188"/>
        <v>N/A</v>
      </c>
      <c r="E694" s="88">
        <v>13736463</v>
      </c>
      <c r="F694" s="84" t="str">
        <f t="shared" si="189"/>
        <v>N/A</v>
      </c>
      <c r="G694" s="88">
        <v>13394456</v>
      </c>
      <c r="H694" s="84" t="str">
        <f t="shared" si="190"/>
        <v>N/A</v>
      </c>
      <c r="I694" s="85">
        <v>-5</v>
      </c>
      <c r="J694" s="85">
        <v>-2.4900000000000002</v>
      </c>
      <c r="K694" s="86" t="s">
        <v>112</v>
      </c>
      <c r="L694" s="87" t="str">
        <f t="shared" si="191"/>
        <v>Yes</v>
      </c>
    </row>
    <row r="695" spans="1:12">
      <c r="A695" s="164" t="s">
        <v>411</v>
      </c>
      <c r="B695" s="82" t="s">
        <v>50</v>
      </c>
      <c r="C695" s="83">
        <v>596</v>
      </c>
      <c r="D695" s="84" t="str">
        <f t="shared" si="188"/>
        <v>N/A</v>
      </c>
      <c r="E695" s="83">
        <v>501</v>
      </c>
      <c r="F695" s="84" t="str">
        <f t="shared" si="189"/>
        <v>N/A</v>
      </c>
      <c r="G695" s="83">
        <v>491</v>
      </c>
      <c r="H695" s="84" t="str">
        <f t="shared" si="190"/>
        <v>N/A</v>
      </c>
      <c r="I695" s="85">
        <v>-15.9</v>
      </c>
      <c r="J695" s="85">
        <v>-2</v>
      </c>
      <c r="K695" s="86" t="s">
        <v>112</v>
      </c>
      <c r="L695" s="87" t="str">
        <f t="shared" si="191"/>
        <v>Yes</v>
      </c>
    </row>
    <row r="696" spans="1:12">
      <c r="A696" s="164" t="s">
        <v>810</v>
      </c>
      <c r="B696" s="82" t="s">
        <v>50</v>
      </c>
      <c r="C696" s="88">
        <v>24261.001678000001</v>
      </c>
      <c r="D696" s="84" t="str">
        <f t="shared" si="188"/>
        <v>N/A</v>
      </c>
      <c r="E696" s="88">
        <v>27418.089820000001</v>
      </c>
      <c r="F696" s="84" t="str">
        <f t="shared" si="189"/>
        <v>N/A</v>
      </c>
      <c r="G696" s="88">
        <v>27279.951120000002</v>
      </c>
      <c r="H696" s="84" t="str">
        <f t="shared" si="190"/>
        <v>N/A</v>
      </c>
      <c r="I696" s="85">
        <v>13.01</v>
      </c>
      <c r="J696" s="85">
        <v>-0.504</v>
      </c>
      <c r="K696" s="86" t="s">
        <v>112</v>
      </c>
      <c r="L696" s="87" t="str">
        <f t="shared" si="191"/>
        <v>Yes</v>
      </c>
    </row>
    <row r="697" spans="1:12">
      <c r="A697" s="164" t="s">
        <v>412</v>
      </c>
      <c r="B697" s="82" t="s">
        <v>50</v>
      </c>
      <c r="C697" s="88">
        <v>107938641</v>
      </c>
      <c r="D697" s="84" t="str">
        <f t="shared" si="188"/>
        <v>N/A</v>
      </c>
      <c r="E697" s="88">
        <v>97026377</v>
      </c>
      <c r="F697" s="84" t="str">
        <f t="shared" si="189"/>
        <v>N/A</v>
      </c>
      <c r="G697" s="88">
        <v>99578532</v>
      </c>
      <c r="H697" s="84" t="str">
        <f t="shared" si="190"/>
        <v>N/A</v>
      </c>
      <c r="I697" s="85">
        <v>-10.1</v>
      </c>
      <c r="J697" s="85">
        <v>2.63</v>
      </c>
      <c r="K697" s="86" t="s">
        <v>112</v>
      </c>
      <c r="L697" s="87" t="str">
        <f t="shared" si="191"/>
        <v>Yes</v>
      </c>
    </row>
    <row r="698" spans="1:12">
      <c r="A698" s="164" t="s">
        <v>99</v>
      </c>
      <c r="B698" s="82" t="s">
        <v>50</v>
      </c>
      <c r="C698" s="83">
        <v>1270</v>
      </c>
      <c r="D698" s="84" t="str">
        <f t="shared" si="188"/>
        <v>N/A</v>
      </c>
      <c r="E698" s="83">
        <v>1253</v>
      </c>
      <c r="F698" s="84" t="str">
        <f t="shared" si="189"/>
        <v>N/A</v>
      </c>
      <c r="G698" s="83">
        <v>1276</v>
      </c>
      <c r="H698" s="84" t="str">
        <f t="shared" si="190"/>
        <v>N/A</v>
      </c>
      <c r="I698" s="85">
        <v>-1.34</v>
      </c>
      <c r="J698" s="85">
        <v>1.8360000000000001</v>
      </c>
      <c r="K698" s="86" t="s">
        <v>112</v>
      </c>
      <c r="L698" s="87" t="str">
        <f t="shared" si="191"/>
        <v>Yes</v>
      </c>
    </row>
    <row r="699" spans="1:12">
      <c r="A699" s="164" t="s">
        <v>413</v>
      </c>
      <c r="B699" s="82" t="s">
        <v>50</v>
      </c>
      <c r="C699" s="88">
        <v>84991.055905999994</v>
      </c>
      <c r="D699" s="84" t="str">
        <f t="shared" si="188"/>
        <v>N/A</v>
      </c>
      <c r="E699" s="88">
        <v>77435.256982999999</v>
      </c>
      <c r="F699" s="84" t="str">
        <f t="shared" si="189"/>
        <v>N/A</v>
      </c>
      <c r="G699" s="88">
        <v>78039.601880999995</v>
      </c>
      <c r="H699" s="84" t="str">
        <f t="shared" si="190"/>
        <v>N/A</v>
      </c>
      <c r="I699" s="85">
        <v>-8.89</v>
      </c>
      <c r="J699" s="85">
        <v>0.78049999999999997</v>
      </c>
      <c r="K699" s="86" t="s">
        <v>112</v>
      </c>
      <c r="L699" s="87" t="str">
        <f t="shared" si="191"/>
        <v>Yes</v>
      </c>
    </row>
    <row r="700" spans="1:12">
      <c r="A700" s="164" t="s">
        <v>414</v>
      </c>
      <c r="B700" s="82" t="s">
        <v>50</v>
      </c>
      <c r="C700" s="88">
        <v>90321697</v>
      </c>
      <c r="D700" s="84" t="str">
        <f t="shared" si="188"/>
        <v>N/A</v>
      </c>
      <c r="E700" s="88">
        <v>94224328</v>
      </c>
      <c r="F700" s="84" t="str">
        <f t="shared" si="189"/>
        <v>N/A</v>
      </c>
      <c r="G700" s="88">
        <v>97150394</v>
      </c>
      <c r="H700" s="84" t="str">
        <f t="shared" si="190"/>
        <v>N/A</v>
      </c>
      <c r="I700" s="85">
        <v>4.3209999999999997</v>
      </c>
      <c r="J700" s="85">
        <v>3.105</v>
      </c>
      <c r="K700" s="86" t="s">
        <v>112</v>
      </c>
      <c r="L700" s="87" t="str">
        <f t="shared" si="191"/>
        <v>Yes</v>
      </c>
    </row>
    <row r="701" spans="1:12">
      <c r="A701" s="164" t="s">
        <v>415</v>
      </c>
      <c r="B701" s="82" t="s">
        <v>50</v>
      </c>
      <c r="C701" s="83">
        <v>3367</v>
      </c>
      <c r="D701" s="84" t="str">
        <f t="shared" si="188"/>
        <v>N/A</v>
      </c>
      <c r="E701" s="83">
        <v>3306</v>
      </c>
      <c r="F701" s="84" t="str">
        <f t="shared" si="189"/>
        <v>N/A</v>
      </c>
      <c r="G701" s="83">
        <v>3211</v>
      </c>
      <c r="H701" s="84" t="str">
        <f t="shared" si="190"/>
        <v>N/A</v>
      </c>
      <c r="I701" s="85">
        <v>-1.81</v>
      </c>
      <c r="J701" s="85">
        <v>-2.87</v>
      </c>
      <c r="K701" s="86" t="s">
        <v>112</v>
      </c>
      <c r="L701" s="87" t="str">
        <f t="shared" si="191"/>
        <v>Yes</v>
      </c>
    </row>
    <row r="702" spans="1:12">
      <c r="A702" s="164" t="s">
        <v>416</v>
      </c>
      <c r="B702" s="82" t="s">
        <v>50</v>
      </c>
      <c r="C702" s="88">
        <v>26825.570834999999</v>
      </c>
      <c r="D702" s="84" t="str">
        <f t="shared" si="188"/>
        <v>N/A</v>
      </c>
      <c r="E702" s="88">
        <v>28501.006655000001</v>
      </c>
      <c r="F702" s="84" t="str">
        <f t="shared" si="189"/>
        <v>N/A</v>
      </c>
      <c r="G702" s="88">
        <v>30255.494860999999</v>
      </c>
      <c r="H702" s="84" t="str">
        <f t="shared" si="190"/>
        <v>N/A</v>
      </c>
      <c r="I702" s="85">
        <v>6.2460000000000004</v>
      </c>
      <c r="J702" s="85">
        <v>6.1559999999999997</v>
      </c>
      <c r="K702" s="86" t="s">
        <v>112</v>
      </c>
      <c r="L702" s="87" t="str">
        <f t="shared" si="191"/>
        <v>Yes</v>
      </c>
    </row>
    <row r="703" spans="1:12">
      <c r="A703" s="164" t="s">
        <v>417</v>
      </c>
      <c r="B703" s="82" t="s">
        <v>50</v>
      </c>
      <c r="C703" s="88">
        <v>64422137</v>
      </c>
      <c r="D703" s="84" t="str">
        <f t="shared" si="188"/>
        <v>N/A</v>
      </c>
      <c r="E703" s="88">
        <v>70927201</v>
      </c>
      <c r="F703" s="84" t="str">
        <f t="shared" si="189"/>
        <v>N/A</v>
      </c>
      <c r="G703" s="88">
        <v>72014753</v>
      </c>
      <c r="H703" s="84" t="str">
        <f t="shared" si="190"/>
        <v>N/A</v>
      </c>
      <c r="I703" s="85">
        <v>10.1</v>
      </c>
      <c r="J703" s="85">
        <v>1.5329999999999999</v>
      </c>
      <c r="K703" s="86" t="s">
        <v>112</v>
      </c>
      <c r="L703" s="87" t="str">
        <f t="shared" si="191"/>
        <v>Yes</v>
      </c>
    </row>
    <row r="704" spans="1:12">
      <c r="A704" s="164" t="s">
        <v>100</v>
      </c>
      <c r="B704" s="82" t="s">
        <v>50</v>
      </c>
      <c r="C704" s="83">
        <v>72118</v>
      </c>
      <c r="D704" s="84" t="str">
        <f t="shared" si="188"/>
        <v>N/A</v>
      </c>
      <c r="E704" s="83">
        <v>68903</v>
      </c>
      <c r="F704" s="84" t="str">
        <f t="shared" si="189"/>
        <v>N/A</v>
      </c>
      <c r="G704" s="83">
        <v>73991</v>
      </c>
      <c r="H704" s="84" t="str">
        <f t="shared" si="190"/>
        <v>N/A</v>
      </c>
      <c r="I704" s="85">
        <v>-4.46</v>
      </c>
      <c r="J704" s="85">
        <v>7.3840000000000003</v>
      </c>
      <c r="K704" s="86" t="s">
        <v>112</v>
      </c>
      <c r="L704" s="87" t="str">
        <f t="shared" si="191"/>
        <v>Yes</v>
      </c>
    </row>
    <row r="705" spans="1:12">
      <c r="A705" s="164" t="s">
        <v>418</v>
      </c>
      <c r="B705" s="82" t="s">
        <v>50</v>
      </c>
      <c r="C705" s="88">
        <v>893.28790316000004</v>
      </c>
      <c r="D705" s="84" t="str">
        <f t="shared" si="188"/>
        <v>N/A</v>
      </c>
      <c r="E705" s="88">
        <v>1029.3775452</v>
      </c>
      <c r="F705" s="84" t="str">
        <f t="shared" si="189"/>
        <v>N/A</v>
      </c>
      <c r="G705" s="88">
        <v>973.29071103000001</v>
      </c>
      <c r="H705" s="84" t="str">
        <f t="shared" si="190"/>
        <v>N/A</v>
      </c>
      <c r="I705" s="85">
        <v>15.23</v>
      </c>
      <c r="J705" s="85">
        <v>-5.45</v>
      </c>
      <c r="K705" s="86" t="s">
        <v>112</v>
      </c>
      <c r="L705" s="87" t="str">
        <f t="shared" si="191"/>
        <v>Yes</v>
      </c>
    </row>
    <row r="706" spans="1:12">
      <c r="A706" s="164" t="s">
        <v>419</v>
      </c>
      <c r="B706" s="82" t="s">
        <v>50</v>
      </c>
      <c r="C706" s="88">
        <v>14044462</v>
      </c>
      <c r="D706" s="84" t="str">
        <f t="shared" si="188"/>
        <v>N/A</v>
      </c>
      <c r="E706" s="88">
        <v>13902221</v>
      </c>
      <c r="F706" s="84" t="str">
        <f t="shared" si="189"/>
        <v>N/A</v>
      </c>
      <c r="G706" s="88">
        <v>15103465</v>
      </c>
      <c r="H706" s="84" t="str">
        <f t="shared" si="190"/>
        <v>N/A</v>
      </c>
      <c r="I706" s="85">
        <v>-1.01</v>
      </c>
      <c r="J706" s="85">
        <v>8.641</v>
      </c>
      <c r="K706" s="86" t="s">
        <v>112</v>
      </c>
      <c r="L706" s="87" t="str">
        <f t="shared" si="191"/>
        <v>Yes</v>
      </c>
    </row>
    <row r="707" spans="1:12">
      <c r="A707" s="164" t="s">
        <v>101</v>
      </c>
      <c r="B707" s="82" t="s">
        <v>50</v>
      </c>
      <c r="C707" s="83">
        <v>32982</v>
      </c>
      <c r="D707" s="84" t="str">
        <f t="shared" si="188"/>
        <v>N/A</v>
      </c>
      <c r="E707" s="83">
        <v>32462</v>
      </c>
      <c r="F707" s="84" t="str">
        <f t="shared" si="189"/>
        <v>N/A</v>
      </c>
      <c r="G707" s="83">
        <v>33781</v>
      </c>
      <c r="H707" s="84" t="str">
        <f t="shared" si="190"/>
        <v>N/A</v>
      </c>
      <c r="I707" s="85">
        <v>-1.58</v>
      </c>
      <c r="J707" s="85">
        <v>4.0629999999999997</v>
      </c>
      <c r="K707" s="86" t="s">
        <v>112</v>
      </c>
      <c r="L707" s="87" t="str">
        <f t="shared" si="191"/>
        <v>Yes</v>
      </c>
    </row>
    <row r="708" spans="1:12">
      <c r="A708" s="164" t="s">
        <v>420</v>
      </c>
      <c r="B708" s="82" t="s">
        <v>50</v>
      </c>
      <c r="C708" s="88">
        <v>425.82202412999999</v>
      </c>
      <c r="D708" s="84" t="str">
        <f t="shared" si="188"/>
        <v>N/A</v>
      </c>
      <c r="E708" s="88">
        <v>428.26138254</v>
      </c>
      <c r="F708" s="84" t="str">
        <f t="shared" si="189"/>
        <v>N/A</v>
      </c>
      <c r="G708" s="88">
        <v>447.09940498999998</v>
      </c>
      <c r="H708" s="84" t="str">
        <f t="shared" si="190"/>
        <v>N/A</v>
      </c>
      <c r="I708" s="85">
        <v>0.57289999999999996</v>
      </c>
      <c r="J708" s="85">
        <v>4.399</v>
      </c>
      <c r="K708" s="86" t="s">
        <v>112</v>
      </c>
      <c r="L708" s="87" t="str">
        <f t="shared" si="191"/>
        <v>Yes</v>
      </c>
    </row>
    <row r="709" spans="1:12">
      <c r="A709" s="164" t="s">
        <v>421</v>
      </c>
      <c r="B709" s="82" t="s">
        <v>50</v>
      </c>
      <c r="C709" s="88">
        <v>4679107</v>
      </c>
      <c r="D709" s="84" t="str">
        <f t="shared" si="188"/>
        <v>N/A</v>
      </c>
      <c r="E709" s="88">
        <v>3455996</v>
      </c>
      <c r="F709" s="84" t="str">
        <f t="shared" si="189"/>
        <v>N/A</v>
      </c>
      <c r="G709" s="88">
        <v>2058123</v>
      </c>
      <c r="H709" s="84" t="str">
        <f t="shared" si="190"/>
        <v>N/A</v>
      </c>
      <c r="I709" s="85">
        <v>-26.1</v>
      </c>
      <c r="J709" s="85">
        <v>-40.4</v>
      </c>
      <c r="K709" s="86" t="s">
        <v>112</v>
      </c>
      <c r="L709" s="87" t="str">
        <f t="shared" si="191"/>
        <v>No</v>
      </c>
    </row>
    <row r="710" spans="1:12">
      <c r="A710" s="164" t="s">
        <v>102</v>
      </c>
      <c r="B710" s="82" t="s">
        <v>50</v>
      </c>
      <c r="C710" s="83">
        <v>12111</v>
      </c>
      <c r="D710" s="84" t="str">
        <f t="shared" si="188"/>
        <v>N/A</v>
      </c>
      <c r="E710" s="83">
        <v>10401</v>
      </c>
      <c r="F710" s="84" t="str">
        <f t="shared" si="189"/>
        <v>N/A</v>
      </c>
      <c r="G710" s="83">
        <v>7444</v>
      </c>
      <c r="H710" s="84" t="str">
        <f t="shared" si="190"/>
        <v>N/A</v>
      </c>
      <c r="I710" s="85">
        <v>-14.1</v>
      </c>
      <c r="J710" s="85">
        <v>-28.4</v>
      </c>
      <c r="K710" s="86" t="s">
        <v>112</v>
      </c>
      <c r="L710" s="87" t="str">
        <f t="shared" si="191"/>
        <v>No</v>
      </c>
    </row>
    <row r="711" spans="1:12">
      <c r="A711" s="164" t="s">
        <v>422</v>
      </c>
      <c r="B711" s="82" t="s">
        <v>50</v>
      </c>
      <c r="C711" s="88">
        <v>386.35182892</v>
      </c>
      <c r="D711" s="84" t="str">
        <f t="shared" si="188"/>
        <v>N/A</v>
      </c>
      <c r="E711" s="88">
        <v>332.27535813999998</v>
      </c>
      <c r="F711" s="84" t="str">
        <f t="shared" si="189"/>
        <v>N/A</v>
      </c>
      <c r="G711" s="88">
        <v>276.48078989999999</v>
      </c>
      <c r="H711" s="84" t="str">
        <f t="shared" si="190"/>
        <v>N/A</v>
      </c>
      <c r="I711" s="85">
        <v>-14</v>
      </c>
      <c r="J711" s="85">
        <v>-16.8</v>
      </c>
      <c r="K711" s="86" t="s">
        <v>112</v>
      </c>
      <c r="L711" s="87" t="str">
        <f t="shared" si="191"/>
        <v>No</v>
      </c>
    </row>
    <row r="712" spans="1:12">
      <c r="A712" s="164" t="s">
        <v>423</v>
      </c>
      <c r="B712" s="82" t="s">
        <v>50</v>
      </c>
      <c r="C712" s="88">
        <v>38457289</v>
      </c>
      <c r="D712" s="84" t="str">
        <f t="shared" si="188"/>
        <v>N/A</v>
      </c>
      <c r="E712" s="88">
        <v>40391383</v>
      </c>
      <c r="F712" s="84" t="str">
        <f t="shared" si="189"/>
        <v>N/A</v>
      </c>
      <c r="G712" s="88">
        <v>40767207</v>
      </c>
      <c r="H712" s="84" t="str">
        <f t="shared" si="190"/>
        <v>N/A</v>
      </c>
      <c r="I712" s="85">
        <v>5.0289999999999999</v>
      </c>
      <c r="J712" s="85">
        <v>0.93049999999999999</v>
      </c>
      <c r="K712" s="86" t="s">
        <v>112</v>
      </c>
      <c r="L712" s="87" t="str">
        <f t="shared" si="191"/>
        <v>Yes</v>
      </c>
    </row>
    <row r="713" spans="1:12">
      <c r="A713" s="164" t="s">
        <v>424</v>
      </c>
      <c r="B713" s="82" t="s">
        <v>50</v>
      </c>
      <c r="C713" s="83">
        <v>55026</v>
      </c>
      <c r="D713" s="84" t="str">
        <f t="shared" si="188"/>
        <v>N/A</v>
      </c>
      <c r="E713" s="83">
        <v>52603</v>
      </c>
      <c r="F713" s="84" t="str">
        <f t="shared" si="189"/>
        <v>N/A</v>
      </c>
      <c r="G713" s="83">
        <v>54146</v>
      </c>
      <c r="H713" s="84" t="str">
        <f t="shared" si="190"/>
        <v>N/A</v>
      </c>
      <c r="I713" s="85">
        <v>-4.4000000000000004</v>
      </c>
      <c r="J713" s="85">
        <v>2.9329999999999998</v>
      </c>
      <c r="K713" s="86" t="s">
        <v>112</v>
      </c>
      <c r="L713" s="87" t="str">
        <f t="shared" si="191"/>
        <v>Yes</v>
      </c>
    </row>
    <row r="714" spans="1:12">
      <c r="A714" s="164" t="s">
        <v>425</v>
      </c>
      <c r="B714" s="82" t="s">
        <v>50</v>
      </c>
      <c r="C714" s="88">
        <v>698.89305056000001</v>
      </c>
      <c r="D714" s="84" t="str">
        <f t="shared" si="188"/>
        <v>N/A</v>
      </c>
      <c r="E714" s="88">
        <v>767.85322129999997</v>
      </c>
      <c r="F714" s="84" t="str">
        <f t="shared" si="189"/>
        <v>N/A</v>
      </c>
      <c r="G714" s="88">
        <v>752.91262512000003</v>
      </c>
      <c r="H714" s="84" t="str">
        <f t="shared" si="190"/>
        <v>N/A</v>
      </c>
      <c r="I714" s="85">
        <v>9.8670000000000009</v>
      </c>
      <c r="J714" s="85">
        <v>-1.95</v>
      </c>
      <c r="K714" s="86" t="s">
        <v>112</v>
      </c>
      <c r="L714" s="87" t="str">
        <f t="shared" si="191"/>
        <v>Yes</v>
      </c>
    </row>
    <row r="715" spans="1:12">
      <c r="A715" s="164" t="s">
        <v>426</v>
      </c>
      <c r="B715" s="82" t="s">
        <v>50</v>
      </c>
      <c r="C715" s="88">
        <v>31872075</v>
      </c>
      <c r="D715" s="84" t="str">
        <f t="shared" si="188"/>
        <v>N/A</v>
      </c>
      <c r="E715" s="88">
        <v>49086548</v>
      </c>
      <c r="F715" s="84" t="str">
        <f t="shared" si="189"/>
        <v>N/A</v>
      </c>
      <c r="G715" s="88">
        <v>79833707</v>
      </c>
      <c r="H715" s="84" t="str">
        <f t="shared" si="190"/>
        <v>N/A</v>
      </c>
      <c r="I715" s="85">
        <v>54.01</v>
      </c>
      <c r="J715" s="85">
        <v>62.64</v>
      </c>
      <c r="K715" s="86" t="s">
        <v>112</v>
      </c>
      <c r="L715" s="87" t="str">
        <f t="shared" si="191"/>
        <v>No</v>
      </c>
    </row>
    <row r="716" spans="1:12">
      <c r="A716" s="164" t="s">
        <v>103</v>
      </c>
      <c r="B716" s="82" t="s">
        <v>50</v>
      </c>
      <c r="C716" s="83">
        <v>44116</v>
      </c>
      <c r="D716" s="84" t="str">
        <f t="shared" si="188"/>
        <v>N/A</v>
      </c>
      <c r="E716" s="83">
        <v>49090</v>
      </c>
      <c r="F716" s="84" t="str">
        <f t="shared" si="189"/>
        <v>N/A</v>
      </c>
      <c r="G716" s="83">
        <v>52344</v>
      </c>
      <c r="H716" s="84" t="str">
        <f t="shared" si="190"/>
        <v>N/A</v>
      </c>
      <c r="I716" s="85">
        <v>11.27</v>
      </c>
      <c r="J716" s="85">
        <v>6.6289999999999996</v>
      </c>
      <c r="K716" s="86" t="s">
        <v>112</v>
      </c>
      <c r="L716" s="87" t="str">
        <f t="shared" si="191"/>
        <v>Yes</v>
      </c>
    </row>
    <row r="717" spans="1:12">
      <c r="A717" s="164" t="s">
        <v>427</v>
      </c>
      <c r="B717" s="82" t="s">
        <v>50</v>
      </c>
      <c r="C717" s="88">
        <v>722.46067187000006</v>
      </c>
      <c r="D717" s="84" t="str">
        <f t="shared" si="188"/>
        <v>N/A</v>
      </c>
      <c r="E717" s="88">
        <v>999.92968017999999</v>
      </c>
      <c r="F717" s="84" t="str">
        <f t="shared" si="189"/>
        <v>N/A</v>
      </c>
      <c r="G717" s="88">
        <v>1525.1739835999999</v>
      </c>
      <c r="H717" s="84" t="str">
        <f t="shared" si="190"/>
        <v>N/A</v>
      </c>
      <c r="I717" s="85">
        <v>38.409999999999997</v>
      </c>
      <c r="J717" s="85">
        <v>52.53</v>
      </c>
      <c r="K717" s="86" t="s">
        <v>112</v>
      </c>
      <c r="L717" s="87" t="str">
        <f t="shared" si="191"/>
        <v>No</v>
      </c>
    </row>
    <row r="718" spans="1:12">
      <c r="A718" s="164" t="s">
        <v>428</v>
      </c>
      <c r="B718" s="82" t="s">
        <v>50</v>
      </c>
      <c r="C718" s="88">
        <v>44603680</v>
      </c>
      <c r="D718" s="84" t="str">
        <f t="shared" si="188"/>
        <v>N/A</v>
      </c>
      <c r="E718" s="88">
        <v>49159632</v>
      </c>
      <c r="F718" s="84" t="str">
        <f t="shared" si="189"/>
        <v>N/A</v>
      </c>
      <c r="G718" s="88">
        <v>58311259</v>
      </c>
      <c r="H718" s="84" t="str">
        <f t="shared" si="190"/>
        <v>N/A</v>
      </c>
      <c r="I718" s="85">
        <v>10.210000000000001</v>
      </c>
      <c r="J718" s="85">
        <v>18.62</v>
      </c>
      <c r="K718" s="86" t="s">
        <v>112</v>
      </c>
      <c r="L718" s="87" t="str">
        <f t="shared" si="191"/>
        <v>No</v>
      </c>
    </row>
    <row r="719" spans="1:12">
      <c r="A719" s="164" t="s">
        <v>429</v>
      </c>
      <c r="B719" s="82" t="s">
        <v>50</v>
      </c>
      <c r="C719" s="83">
        <v>3998</v>
      </c>
      <c r="D719" s="84" t="str">
        <f t="shared" si="188"/>
        <v>N/A</v>
      </c>
      <c r="E719" s="83">
        <v>4229</v>
      </c>
      <c r="F719" s="84" t="str">
        <f t="shared" si="189"/>
        <v>N/A</v>
      </c>
      <c r="G719" s="83">
        <v>4208</v>
      </c>
      <c r="H719" s="84" t="str">
        <f t="shared" si="190"/>
        <v>N/A</v>
      </c>
      <c r="I719" s="85">
        <v>5.7779999999999996</v>
      </c>
      <c r="J719" s="85">
        <v>-0.497</v>
      </c>
      <c r="K719" s="86" t="s">
        <v>112</v>
      </c>
      <c r="L719" s="87" t="str">
        <f t="shared" ref="L719:L756" si="192">IF(J719="Div by 0", "N/A", IF(K719="N/A","N/A", IF(J719&gt;VALUE(MID(K719,1,2)), "No", IF(J719&lt;-1*VALUE(MID(K719,1,2)), "No", "Yes"))))</f>
        <v>Yes</v>
      </c>
    </row>
    <row r="720" spans="1:12">
      <c r="A720" s="164" t="s">
        <v>430</v>
      </c>
      <c r="B720" s="82" t="s">
        <v>50</v>
      </c>
      <c r="C720" s="88">
        <v>11156.498249</v>
      </c>
      <c r="D720" s="84" t="str">
        <f t="shared" si="188"/>
        <v>N/A</v>
      </c>
      <c r="E720" s="88">
        <v>11624.410499</v>
      </c>
      <c r="F720" s="84" t="str">
        <f t="shared" si="189"/>
        <v>N/A</v>
      </c>
      <c r="G720" s="88">
        <v>13857.238356</v>
      </c>
      <c r="H720" s="84" t="str">
        <f t="shared" si="190"/>
        <v>N/A</v>
      </c>
      <c r="I720" s="85">
        <v>4.194</v>
      </c>
      <c r="J720" s="85">
        <v>19.21</v>
      </c>
      <c r="K720" s="86" t="s">
        <v>112</v>
      </c>
      <c r="L720" s="87" t="str">
        <f t="shared" si="192"/>
        <v>No</v>
      </c>
    </row>
    <row r="721" spans="1:12">
      <c r="A721" s="164" t="s">
        <v>431</v>
      </c>
      <c r="B721" s="82" t="s">
        <v>50</v>
      </c>
      <c r="C721" s="88">
        <v>46011356</v>
      </c>
      <c r="D721" s="84" t="str">
        <f t="shared" si="188"/>
        <v>N/A</v>
      </c>
      <c r="E721" s="88">
        <v>51021311</v>
      </c>
      <c r="F721" s="84" t="str">
        <f t="shared" si="189"/>
        <v>N/A</v>
      </c>
      <c r="G721" s="88">
        <v>53271254</v>
      </c>
      <c r="H721" s="84" t="str">
        <f t="shared" si="190"/>
        <v>N/A</v>
      </c>
      <c r="I721" s="85">
        <v>10.89</v>
      </c>
      <c r="J721" s="85">
        <v>4.41</v>
      </c>
      <c r="K721" s="86" t="s">
        <v>112</v>
      </c>
      <c r="L721" s="87" t="str">
        <f t="shared" si="192"/>
        <v>Yes</v>
      </c>
    </row>
    <row r="722" spans="1:12">
      <c r="A722" s="164" t="s">
        <v>104</v>
      </c>
      <c r="B722" s="82" t="s">
        <v>50</v>
      </c>
      <c r="C722" s="83">
        <v>68316</v>
      </c>
      <c r="D722" s="84" t="str">
        <f t="shared" si="188"/>
        <v>N/A</v>
      </c>
      <c r="E722" s="83">
        <v>66629</v>
      </c>
      <c r="F722" s="84" t="str">
        <f t="shared" si="189"/>
        <v>N/A</v>
      </c>
      <c r="G722" s="83">
        <v>70141</v>
      </c>
      <c r="H722" s="84" t="str">
        <f t="shared" si="190"/>
        <v>N/A</v>
      </c>
      <c r="I722" s="85">
        <v>-2.4700000000000002</v>
      </c>
      <c r="J722" s="85">
        <v>5.2709999999999999</v>
      </c>
      <c r="K722" s="86" t="s">
        <v>112</v>
      </c>
      <c r="L722" s="87" t="str">
        <f t="shared" si="192"/>
        <v>Yes</v>
      </c>
    </row>
    <row r="723" spans="1:12">
      <c r="A723" s="164" t="s">
        <v>432</v>
      </c>
      <c r="B723" s="82" t="s">
        <v>50</v>
      </c>
      <c r="C723" s="88">
        <v>673.50775807000002</v>
      </c>
      <c r="D723" s="84" t="str">
        <f t="shared" si="188"/>
        <v>N/A</v>
      </c>
      <c r="E723" s="88">
        <v>765.75231506</v>
      </c>
      <c r="F723" s="84" t="str">
        <f t="shared" si="189"/>
        <v>N/A</v>
      </c>
      <c r="G723" s="88">
        <v>759.48808828000006</v>
      </c>
      <c r="H723" s="84" t="str">
        <f t="shared" si="190"/>
        <v>N/A</v>
      </c>
      <c r="I723" s="85">
        <v>13.7</v>
      </c>
      <c r="J723" s="85">
        <v>-0.81799999999999995</v>
      </c>
      <c r="K723" s="86" t="s">
        <v>112</v>
      </c>
      <c r="L723" s="87" t="str">
        <f t="shared" si="192"/>
        <v>Yes</v>
      </c>
    </row>
    <row r="724" spans="1:12">
      <c r="A724" s="164" t="s">
        <v>433</v>
      </c>
      <c r="B724" s="82" t="s">
        <v>50</v>
      </c>
      <c r="C724" s="88">
        <v>229671824</v>
      </c>
      <c r="D724" s="84" t="str">
        <f t="shared" si="188"/>
        <v>N/A</v>
      </c>
      <c r="E724" s="88">
        <v>243731298</v>
      </c>
      <c r="F724" s="84" t="str">
        <f t="shared" si="189"/>
        <v>N/A</v>
      </c>
      <c r="G724" s="88">
        <v>252083244</v>
      </c>
      <c r="H724" s="84" t="str">
        <f t="shared" si="190"/>
        <v>N/A</v>
      </c>
      <c r="I724" s="85">
        <v>6.1219999999999999</v>
      </c>
      <c r="J724" s="85">
        <v>3.427</v>
      </c>
      <c r="K724" s="86" t="s">
        <v>112</v>
      </c>
      <c r="L724" s="87" t="str">
        <f t="shared" si="192"/>
        <v>Yes</v>
      </c>
    </row>
    <row r="725" spans="1:12">
      <c r="A725" s="164" t="s">
        <v>105</v>
      </c>
      <c r="B725" s="82" t="s">
        <v>50</v>
      </c>
      <c r="C725" s="83">
        <v>75743</v>
      </c>
      <c r="D725" s="84" t="str">
        <f t="shared" si="188"/>
        <v>N/A</v>
      </c>
      <c r="E725" s="83">
        <v>72895</v>
      </c>
      <c r="F725" s="84" t="str">
        <f t="shared" si="189"/>
        <v>N/A</v>
      </c>
      <c r="G725" s="83">
        <v>71603</v>
      </c>
      <c r="H725" s="84" t="str">
        <f t="shared" si="190"/>
        <v>N/A</v>
      </c>
      <c r="I725" s="85">
        <v>-3.76</v>
      </c>
      <c r="J725" s="85">
        <v>-1.77</v>
      </c>
      <c r="K725" s="86" t="s">
        <v>112</v>
      </c>
      <c r="L725" s="87" t="str">
        <f t="shared" si="192"/>
        <v>Yes</v>
      </c>
    </row>
    <row r="726" spans="1:12">
      <c r="A726" s="164" t="s">
        <v>434</v>
      </c>
      <c r="B726" s="82" t="s">
        <v>50</v>
      </c>
      <c r="C726" s="88">
        <v>3032.2514820000001</v>
      </c>
      <c r="D726" s="84" t="str">
        <f t="shared" si="188"/>
        <v>N/A</v>
      </c>
      <c r="E726" s="88">
        <v>3343.5941834</v>
      </c>
      <c r="F726" s="84" t="str">
        <f t="shared" si="189"/>
        <v>N/A</v>
      </c>
      <c r="G726" s="88">
        <v>3520.5681884999999</v>
      </c>
      <c r="H726" s="84" t="str">
        <f t="shared" si="190"/>
        <v>N/A</v>
      </c>
      <c r="I726" s="85">
        <v>10.27</v>
      </c>
      <c r="J726" s="85">
        <v>5.2930000000000001</v>
      </c>
      <c r="K726" s="86" t="s">
        <v>112</v>
      </c>
      <c r="L726" s="87" t="str">
        <f t="shared" si="192"/>
        <v>Yes</v>
      </c>
    </row>
    <row r="727" spans="1:12">
      <c r="A727" s="164" t="s">
        <v>435</v>
      </c>
      <c r="B727" s="82" t="s">
        <v>50</v>
      </c>
      <c r="C727" s="88">
        <v>35679849</v>
      </c>
      <c r="D727" s="84" t="str">
        <f t="shared" si="188"/>
        <v>N/A</v>
      </c>
      <c r="E727" s="88">
        <v>36983941</v>
      </c>
      <c r="F727" s="84" t="str">
        <f t="shared" si="189"/>
        <v>N/A</v>
      </c>
      <c r="G727" s="88">
        <v>46308795</v>
      </c>
      <c r="H727" s="84" t="str">
        <f t="shared" si="190"/>
        <v>N/A</v>
      </c>
      <c r="I727" s="85">
        <v>3.6549999999999998</v>
      </c>
      <c r="J727" s="85">
        <v>25.21</v>
      </c>
      <c r="K727" s="86" t="s">
        <v>112</v>
      </c>
      <c r="L727" s="87" t="str">
        <f t="shared" si="192"/>
        <v>No</v>
      </c>
    </row>
    <row r="728" spans="1:12">
      <c r="A728" s="164" t="s">
        <v>689</v>
      </c>
      <c r="B728" s="82" t="s">
        <v>50</v>
      </c>
      <c r="C728" s="83">
        <v>29218</v>
      </c>
      <c r="D728" s="84" t="str">
        <f t="shared" si="188"/>
        <v>N/A</v>
      </c>
      <c r="E728" s="83">
        <v>28908</v>
      </c>
      <c r="F728" s="84" t="str">
        <f t="shared" si="189"/>
        <v>N/A</v>
      </c>
      <c r="G728" s="83">
        <v>29522</v>
      </c>
      <c r="H728" s="84" t="str">
        <f t="shared" si="190"/>
        <v>N/A</v>
      </c>
      <c r="I728" s="85">
        <v>-1.06</v>
      </c>
      <c r="J728" s="85">
        <v>2.1240000000000001</v>
      </c>
      <c r="K728" s="86" t="s">
        <v>112</v>
      </c>
      <c r="L728" s="87" t="str">
        <f t="shared" si="192"/>
        <v>Yes</v>
      </c>
    </row>
    <row r="729" spans="1:12">
      <c r="A729" s="164" t="s">
        <v>436</v>
      </c>
      <c r="B729" s="82" t="s">
        <v>50</v>
      </c>
      <c r="C729" s="88">
        <v>1221.1598672</v>
      </c>
      <c r="D729" s="84" t="str">
        <f t="shared" si="188"/>
        <v>N/A</v>
      </c>
      <c r="E729" s="88">
        <v>1279.3669918000001</v>
      </c>
      <c r="F729" s="84" t="str">
        <f t="shared" si="189"/>
        <v>N/A</v>
      </c>
      <c r="G729" s="88">
        <v>1568.6198428</v>
      </c>
      <c r="H729" s="84" t="str">
        <f t="shared" si="190"/>
        <v>N/A</v>
      </c>
      <c r="I729" s="85">
        <v>4.7670000000000003</v>
      </c>
      <c r="J729" s="85">
        <v>22.61</v>
      </c>
      <c r="K729" s="86" t="s">
        <v>112</v>
      </c>
      <c r="L729" s="87" t="str">
        <f t="shared" si="192"/>
        <v>No</v>
      </c>
    </row>
    <row r="730" spans="1:12">
      <c r="A730" s="164" t="s">
        <v>437</v>
      </c>
      <c r="B730" s="82" t="s">
        <v>50</v>
      </c>
      <c r="C730" s="88">
        <v>13896699</v>
      </c>
      <c r="D730" s="84" t="str">
        <f t="shared" si="188"/>
        <v>N/A</v>
      </c>
      <c r="E730" s="88">
        <v>15658021</v>
      </c>
      <c r="F730" s="84" t="str">
        <f t="shared" si="189"/>
        <v>N/A</v>
      </c>
      <c r="G730" s="88">
        <v>16272123</v>
      </c>
      <c r="H730" s="84" t="str">
        <f t="shared" si="190"/>
        <v>N/A</v>
      </c>
      <c r="I730" s="85">
        <v>12.67</v>
      </c>
      <c r="J730" s="85">
        <v>3.9220000000000002</v>
      </c>
      <c r="K730" s="86" t="s">
        <v>112</v>
      </c>
      <c r="L730" s="87" t="str">
        <f t="shared" si="192"/>
        <v>Yes</v>
      </c>
    </row>
    <row r="731" spans="1:12">
      <c r="A731" s="164" t="s">
        <v>39</v>
      </c>
      <c r="B731" s="82" t="s">
        <v>50</v>
      </c>
      <c r="C731" s="83">
        <v>20686</v>
      </c>
      <c r="D731" s="84" t="str">
        <f t="shared" si="188"/>
        <v>N/A</v>
      </c>
      <c r="E731" s="83">
        <v>20680</v>
      </c>
      <c r="F731" s="84" t="str">
        <f t="shared" si="189"/>
        <v>N/A</v>
      </c>
      <c r="G731" s="83">
        <v>21236</v>
      </c>
      <c r="H731" s="84" t="str">
        <f t="shared" si="190"/>
        <v>N/A</v>
      </c>
      <c r="I731" s="85">
        <v>-2.9000000000000001E-2</v>
      </c>
      <c r="J731" s="85">
        <v>2.6890000000000001</v>
      </c>
      <c r="K731" s="86" t="s">
        <v>112</v>
      </c>
      <c r="L731" s="87" t="str">
        <f t="shared" si="192"/>
        <v>Yes</v>
      </c>
    </row>
    <row r="732" spans="1:12">
      <c r="A732" s="164" t="s">
        <v>438</v>
      </c>
      <c r="B732" s="82" t="s">
        <v>50</v>
      </c>
      <c r="C732" s="88">
        <v>671.79246834000003</v>
      </c>
      <c r="D732" s="84" t="str">
        <f t="shared" si="188"/>
        <v>N/A</v>
      </c>
      <c r="E732" s="88">
        <v>757.15768859000002</v>
      </c>
      <c r="F732" s="84" t="str">
        <f t="shared" si="189"/>
        <v>N/A</v>
      </c>
      <c r="G732" s="88">
        <v>766.25178941000001</v>
      </c>
      <c r="H732" s="84" t="str">
        <f t="shared" si="190"/>
        <v>N/A</v>
      </c>
      <c r="I732" s="85">
        <v>12.71</v>
      </c>
      <c r="J732" s="85">
        <v>1.2010000000000001</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1816211</v>
      </c>
      <c r="D736" s="84" t="str">
        <f t="shared" si="188"/>
        <v>N/A</v>
      </c>
      <c r="E736" s="88">
        <v>1695220</v>
      </c>
      <c r="F736" s="84" t="str">
        <f t="shared" si="189"/>
        <v>N/A</v>
      </c>
      <c r="G736" s="88">
        <v>1419170</v>
      </c>
      <c r="H736" s="84" t="str">
        <f t="shared" si="190"/>
        <v>N/A</v>
      </c>
      <c r="I736" s="85">
        <v>-6.66</v>
      </c>
      <c r="J736" s="85">
        <v>-16.3</v>
      </c>
      <c r="K736" s="86" t="s">
        <v>112</v>
      </c>
      <c r="L736" s="87" t="str">
        <f t="shared" si="192"/>
        <v>No</v>
      </c>
    </row>
    <row r="737" spans="1:12">
      <c r="A737" s="164" t="s">
        <v>443</v>
      </c>
      <c r="B737" s="82" t="s">
        <v>50</v>
      </c>
      <c r="C737" s="83">
        <v>1831</v>
      </c>
      <c r="D737" s="84" t="str">
        <f t="shared" si="188"/>
        <v>N/A</v>
      </c>
      <c r="E737" s="83">
        <v>1804</v>
      </c>
      <c r="F737" s="84" t="str">
        <f t="shared" si="189"/>
        <v>N/A</v>
      </c>
      <c r="G737" s="83">
        <v>1818</v>
      </c>
      <c r="H737" s="84" t="str">
        <f t="shared" si="190"/>
        <v>N/A</v>
      </c>
      <c r="I737" s="85">
        <v>-1.47</v>
      </c>
      <c r="J737" s="85">
        <v>0.77610000000000001</v>
      </c>
      <c r="K737" s="86" t="s">
        <v>112</v>
      </c>
      <c r="L737" s="87" t="str">
        <f t="shared" si="192"/>
        <v>Yes</v>
      </c>
    </row>
    <row r="738" spans="1:12">
      <c r="A738" s="164" t="s">
        <v>444</v>
      </c>
      <c r="B738" s="82" t="s">
        <v>50</v>
      </c>
      <c r="C738" s="88">
        <v>991.92299290000005</v>
      </c>
      <c r="D738" s="84" t="str">
        <f t="shared" si="188"/>
        <v>N/A</v>
      </c>
      <c r="E738" s="88">
        <v>939.70066519</v>
      </c>
      <c r="F738" s="84" t="str">
        <f t="shared" si="189"/>
        <v>N/A</v>
      </c>
      <c r="G738" s="88">
        <v>780.62156216000005</v>
      </c>
      <c r="H738" s="84" t="str">
        <f t="shared" si="190"/>
        <v>N/A</v>
      </c>
      <c r="I738" s="85">
        <v>-5.26</v>
      </c>
      <c r="J738" s="85">
        <v>-16.899999999999999</v>
      </c>
      <c r="K738" s="86" t="s">
        <v>112</v>
      </c>
      <c r="L738" s="87" t="str">
        <f t="shared" si="192"/>
        <v>No</v>
      </c>
    </row>
    <row r="739" spans="1:12">
      <c r="A739" s="164" t="s">
        <v>445</v>
      </c>
      <c r="B739" s="82" t="s">
        <v>50</v>
      </c>
      <c r="C739" s="88">
        <v>53115701</v>
      </c>
      <c r="D739" s="84" t="str">
        <f t="shared" si="188"/>
        <v>N/A</v>
      </c>
      <c r="E739" s="88">
        <v>27951510</v>
      </c>
      <c r="F739" s="84" t="str">
        <f t="shared" si="189"/>
        <v>N/A</v>
      </c>
      <c r="G739" s="88">
        <v>395864</v>
      </c>
      <c r="H739" s="84" t="str">
        <f t="shared" si="190"/>
        <v>N/A</v>
      </c>
      <c r="I739" s="85">
        <v>-47.4</v>
      </c>
      <c r="J739" s="85">
        <v>-98.6</v>
      </c>
      <c r="K739" s="86" t="s">
        <v>112</v>
      </c>
      <c r="L739" s="87" t="str">
        <f t="shared" si="192"/>
        <v>No</v>
      </c>
    </row>
    <row r="740" spans="1:12">
      <c r="A740" s="164" t="s">
        <v>446</v>
      </c>
      <c r="B740" s="82" t="s">
        <v>50</v>
      </c>
      <c r="C740" s="83">
        <v>15340</v>
      </c>
      <c r="D740" s="84" t="str">
        <f t="shared" si="188"/>
        <v>N/A</v>
      </c>
      <c r="E740" s="83">
        <v>12209</v>
      </c>
      <c r="F740" s="84" t="str">
        <f t="shared" si="189"/>
        <v>N/A</v>
      </c>
      <c r="G740" s="83">
        <v>530</v>
      </c>
      <c r="H740" s="84" t="str">
        <f t="shared" si="190"/>
        <v>N/A</v>
      </c>
      <c r="I740" s="85">
        <v>-20.399999999999999</v>
      </c>
      <c r="J740" s="85">
        <v>-95.7</v>
      </c>
      <c r="K740" s="86" t="s">
        <v>112</v>
      </c>
      <c r="L740" s="87" t="str">
        <f t="shared" si="192"/>
        <v>No</v>
      </c>
    </row>
    <row r="741" spans="1:12">
      <c r="A741" s="164" t="s">
        <v>447</v>
      </c>
      <c r="B741" s="82" t="s">
        <v>50</v>
      </c>
      <c r="C741" s="88">
        <v>3462.5619947999999</v>
      </c>
      <c r="D741" s="84" t="str">
        <f t="shared" si="188"/>
        <v>N/A</v>
      </c>
      <c r="E741" s="88">
        <v>2289.4184617999999</v>
      </c>
      <c r="F741" s="84" t="str">
        <f t="shared" si="189"/>
        <v>N/A</v>
      </c>
      <c r="G741" s="88">
        <v>746.91320755000004</v>
      </c>
      <c r="H741" s="84" t="str">
        <f t="shared" si="190"/>
        <v>N/A</v>
      </c>
      <c r="I741" s="85">
        <v>-33.9</v>
      </c>
      <c r="J741" s="85">
        <v>-67.400000000000006</v>
      </c>
      <c r="K741" s="86" t="s">
        <v>112</v>
      </c>
      <c r="L741" s="87" t="str">
        <f t="shared" si="192"/>
        <v>No</v>
      </c>
    </row>
    <row r="742" spans="1:12" ht="12.75" customHeight="1">
      <c r="A742" s="164" t="s">
        <v>448</v>
      </c>
      <c r="B742" s="82" t="s">
        <v>50</v>
      </c>
      <c r="C742" s="88">
        <v>839313</v>
      </c>
      <c r="D742" s="84" t="str">
        <f t="shared" si="188"/>
        <v>N/A</v>
      </c>
      <c r="E742" s="88">
        <v>1075130</v>
      </c>
      <c r="F742" s="84" t="str">
        <f t="shared" si="189"/>
        <v>N/A</v>
      </c>
      <c r="G742" s="88">
        <v>1224026</v>
      </c>
      <c r="H742" s="84" t="str">
        <f t="shared" si="190"/>
        <v>N/A</v>
      </c>
      <c r="I742" s="85">
        <v>28.1</v>
      </c>
      <c r="J742" s="85">
        <v>13.85</v>
      </c>
      <c r="K742" s="86" t="s">
        <v>112</v>
      </c>
      <c r="L742" s="87" t="str">
        <f t="shared" si="192"/>
        <v>Yes</v>
      </c>
    </row>
    <row r="743" spans="1:12">
      <c r="A743" s="164" t="s">
        <v>690</v>
      </c>
      <c r="B743" s="82" t="s">
        <v>50</v>
      </c>
      <c r="C743" s="83">
        <v>3785</v>
      </c>
      <c r="D743" s="84" t="str">
        <f t="shared" si="188"/>
        <v>N/A</v>
      </c>
      <c r="E743" s="83">
        <v>4489</v>
      </c>
      <c r="F743" s="84" t="str">
        <f t="shared" si="189"/>
        <v>N/A</v>
      </c>
      <c r="G743" s="83">
        <v>4714</v>
      </c>
      <c r="H743" s="84" t="str">
        <f t="shared" si="190"/>
        <v>N/A</v>
      </c>
      <c r="I743" s="85">
        <v>18.600000000000001</v>
      </c>
      <c r="J743" s="85">
        <v>5.0119999999999996</v>
      </c>
      <c r="K743" s="86" t="s">
        <v>112</v>
      </c>
      <c r="L743" s="87" t="str">
        <f t="shared" si="192"/>
        <v>Yes</v>
      </c>
    </row>
    <row r="744" spans="1:12">
      <c r="A744" s="164" t="s">
        <v>449</v>
      </c>
      <c r="B744" s="82" t="s">
        <v>50</v>
      </c>
      <c r="C744" s="88">
        <v>221.74715983999999</v>
      </c>
      <c r="D744" s="84" t="str">
        <f t="shared" si="188"/>
        <v>N/A</v>
      </c>
      <c r="E744" s="88">
        <v>239.50323012000001</v>
      </c>
      <c r="F744" s="84" t="str">
        <f t="shared" si="189"/>
        <v>N/A</v>
      </c>
      <c r="G744" s="88">
        <v>259.65761560999999</v>
      </c>
      <c r="H744" s="84" t="str">
        <f t="shared" si="190"/>
        <v>N/A</v>
      </c>
      <c r="I744" s="85">
        <v>8.0069999999999997</v>
      </c>
      <c r="J744" s="85">
        <v>8.4149999999999991</v>
      </c>
      <c r="K744" s="86" t="s">
        <v>112</v>
      </c>
      <c r="L744" s="87" t="str">
        <f t="shared" si="192"/>
        <v>Yes</v>
      </c>
    </row>
    <row r="745" spans="1:12">
      <c r="A745" s="164" t="s">
        <v>450</v>
      </c>
      <c r="B745" s="82" t="s">
        <v>50</v>
      </c>
      <c r="C745" s="88">
        <v>7670381</v>
      </c>
      <c r="D745" s="84" t="str">
        <f t="shared" si="188"/>
        <v>N/A</v>
      </c>
      <c r="E745" s="88">
        <v>7180855</v>
      </c>
      <c r="F745" s="84" t="str">
        <f t="shared" si="189"/>
        <v>N/A</v>
      </c>
      <c r="G745" s="88">
        <v>7193592</v>
      </c>
      <c r="H745" s="84" t="str">
        <f t="shared" si="190"/>
        <v>N/A</v>
      </c>
      <c r="I745" s="85">
        <v>-6.38</v>
      </c>
      <c r="J745" s="85">
        <v>0.1774</v>
      </c>
      <c r="K745" s="86" t="s">
        <v>112</v>
      </c>
      <c r="L745" s="87" t="str">
        <f t="shared" si="192"/>
        <v>Yes</v>
      </c>
    </row>
    <row r="746" spans="1:12">
      <c r="A746" s="164" t="s">
        <v>141</v>
      </c>
      <c r="B746" s="82" t="s">
        <v>50</v>
      </c>
      <c r="C746" s="83">
        <v>757</v>
      </c>
      <c r="D746" s="84" t="str">
        <f t="shared" si="188"/>
        <v>N/A</v>
      </c>
      <c r="E746" s="83">
        <v>760</v>
      </c>
      <c r="F746" s="84" t="str">
        <f t="shared" si="189"/>
        <v>N/A</v>
      </c>
      <c r="G746" s="83">
        <v>766</v>
      </c>
      <c r="H746" s="84" t="str">
        <f t="shared" si="190"/>
        <v>N/A</v>
      </c>
      <c r="I746" s="85">
        <v>0.39629999999999999</v>
      </c>
      <c r="J746" s="85">
        <v>0.78949999999999998</v>
      </c>
      <c r="K746" s="86" t="s">
        <v>112</v>
      </c>
      <c r="L746" s="87" t="str">
        <f t="shared" si="192"/>
        <v>Yes</v>
      </c>
    </row>
    <row r="747" spans="1:12">
      <c r="A747" s="164" t="s">
        <v>451</v>
      </c>
      <c r="B747" s="82" t="s">
        <v>50</v>
      </c>
      <c r="C747" s="88">
        <v>10132.603698999999</v>
      </c>
      <c r="D747" s="84" t="str">
        <f t="shared" si="188"/>
        <v>N/A</v>
      </c>
      <c r="E747" s="88">
        <v>9448.4934211</v>
      </c>
      <c r="F747" s="84" t="str">
        <f t="shared" si="189"/>
        <v>N/A</v>
      </c>
      <c r="G747" s="88">
        <v>9391.1122715000001</v>
      </c>
      <c r="H747" s="84" t="str">
        <f t="shared" si="190"/>
        <v>N/A</v>
      </c>
      <c r="I747" s="85">
        <v>-6.75</v>
      </c>
      <c r="J747" s="85">
        <v>-0.60699999999999998</v>
      </c>
      <c r="K747" s="86" t="s">
        <v>112</v>
      </c>
      <c r="L747" s="87" t="str">
        <f t="shared" si="192"/>
        <v>Yes</v>
      </c>
    </row>
    <row r="748" spans="1:12">
      <c r="A748" s="166" t="s">
        <v>1058</v>
      </c>
      <c r="B748" s="82" t="s">
        <v>50</v>
      </c>
      <c r="C748" s="88" t="s">
        <v>50</v>
      </c>
      <c r="D748" s="84" t="str">
        <f t="shared" si="188"/>
        <v>N/A</v>
      </c>
      <c r="E748" s="88" t="s">
        <v>50</v>
      </c>
      <c r="F748" s="84" t="str">
        <f t="shared" si="189"/>
        <v>N/A</v>
      </c>
      <c r="G748" s="88">
        <v>56177</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443</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126.81038375</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43268924</v>
      </c>
      <c r="D754" s="84" t="str">
        <f t="shared" si="188"/>
        <v>N/A</v>
      </c>
      <c r="E754" s="88">
        <v>48725241</v>
      </c>
      <c r="F754" s="84" t="str">
        <f t="shared" si="189"/>
        <v>N/A</v>
      </c>
      <c r="G754" s="88">
        <v>55365124</v>
      </c>
      <c r="H754" s="84" t="str">
        <f t="shared" si="190"/>
        <v>N/A</v>
      </c>
      <c r="I754" s="85">
        <v>12.61</v>
      </c>
      <c r="J754" s="85">
        <v>13.63</v>
      </c>
      <c r="K754" s="86" t="s">
        <v>112</v>
      </c>
      <c r="L754" s="87" t="str">
        <f t="shared" si="192"/>
        <v>Yes</v>
      </c>
    </row>
    <row r="755" spans="1:12">
      <c r="A755" s="164" t="s">
        <v>453</v>
      </c>
      <c r="B755" s="82" t="s">
        <v>50</v>
      </c>
      <c r="C755" s="83">
        <v>44303</v>
      </c>
      <c r="D755" s="84" t="str">
        <f t="shared" si="188"/>
        <v>N/A</v>
      </c>
      <c r="E755" s="83">
        <v>46797</v>
      </c>
      <c r="F755" s="84" t="str">
        <f t="shared" si="189"/>
        <v>N/A</v>
      </c>
      <c r="G755" s="83">
        <v>46084</v>
      </c>
      <c r="H755" s="84" t="str">
        <f t="shared" si="190"/>
        <v>N/A</v>
      </c>
      <c r="I755" s="85">
        <v>5.6289999999999996</v>
      </c>
      <c r="J755" s="85">
        <v>-1.52</v>
      </c>
      <c r="K755" s="86" t="s">
        <v>112</v>
      </c>
      <c r="L755" s="87" t="str">
        <f t="shared" si="192"/>
        <v>Yes</v>
      </c>
    </row>
    <row r="756" spans="1:12">
      <c r="A756" s="164" t="s">
        <v>454</v>
      </c>
      <c r="B756" s="82" t="s">
        <v>50</v>
      </c>
      <c r="C756" s="88">
        <v>976.65900728999998</v>
      </c>
      <c r="D756" s="84" t="str">
        <f t="shared" si="188"/>
        <v>N/A</v>
      </c>
      <c r="E756" s="88">
        <v>1041.2043721</v>
      </c>
      <c r="F756" s="84" t="str">
        <f t="shared" si="189"/>
        <v>N/A</v>
      </c>
      <c r="G756" s="88">
        <v>1201.3957989999999</v>
      </c>
      <c r="H756" s="84" t="str">
        <f t="shared" si="190"/>
        <v>N/A</v>
      </c>
      <c r="I756" s="85">
        <v>6.609</v>
      </c>
      <c r="J756" s="85">
        <v>15.39</v>
      </c>
      <c r="K756" s="86" t="s">
        <v>112</v>
      </c>
      <c r="L756" s="87" t="str">
        <f t="shared" si="192"/>
        <v>No</v>
      </c>
    </row>
    <row r="757" spans="1:12">
      <c r="A757" s="164" t="s">
        <v>455</v>
      </c>
      <c r="B757" s="82" t="s">
        <v>50</v>
      </c>
      <c r="C757" s="88">
        <v>104132281</v>
      </c>
      <c r="D757" s="84" t="str">
        <f t="shared" ref="D757:D765" si="194">IF($B757="N/A","N/A",IF(C757&gt;10,"No",IF(C757&lt;-10,"No","Yes")))</f>
        <v>N/A</v>
      </c>
      <c r="E757" s="88">
        <v>114909945</v>
      </c>
      <c r="F757" s="84" t="str">
        <f t="shared" ref="F757:F765" si="195">IF($B757="N/A","N/A",IF(E757&gt;10,"No",IF(E757&lt;-10,"No","Yes")))</f>
        <v>N/A</v>
      </c>
      <c r="G757" s="88">
        <v>139680435</v>
      </c>
      <c r="H757" s="84" t="str">
        <f t="shared" ref="H757:H765" si="196">IF($B757="N/A","N/A",IF(G757&gt;10,"No",IF(G757&lt;-10,"No","Yes")))</f>
        <v>N/A</v>
      </c>
      <c r="I757" s="85">
        <v>10.35</v>
      </c>
      <c r="J757" s="85">
        <v>21.56</v>
      </c>
      <c r="K757" s="86" t="s">
        <v>112</v>
      </c>
      <c r="L757" s="87" t="str">
        <f t="shared" ref="L757:L765" si="197">IF(J757="Div by 0", "N/A", IF(K757="N/A","N/A", IF(J757&gt;VALUE(MID(K757,1,2)), "No", IF(J757&lt;-1*VALUE(MID(K757,1,2)), "No", "Yes"))))</f>
        <v>No</v>
      </c>
    </row>
    <row r="758" spans="1:12">
      <c r="A758" s="164" t="s">
        <v>142</v>
      </c>
      <c r="B758" s="82" t="s">
        <v>50</v>
      </c>
      <c r="C758" s="83">
        <v>2151</v>
      </c>
      <c r="D758" s="84" t="str">
        <f t="shared" si="194"/>
        <v>N/A</v>
      </c>
      <c r="E758" s="83">
        <v>2128</v>
      </c>
      <c r="F758" s="84" t="str">
        <f t="shared" si="195"/>
        <v>N/A</v>
      </c>
      <c r="G758" s="83">
        <v>2344</v>
      </c>
      <c r="H758" s="84" t="str">
        <f t="shared" si="196"/>
        <v>N/A</v>
      </c>
      <c r="I758" s="85">
        <v>-1.07</v>
      </c>
      <c r="J758" s="85">
        <v>10.15</v>
      </c>
      <c r="K758" s="86" t="s">
        <v>112</v>
      </c>
      <c r="L758" s="87" t="str">
        <f t="shared" si="197"/>
        <v>Yes</v>
      </c>
    </row>
    <row r="759" spans="1:12">
      <c r="A759" s="164" t="s">
        <v>456</v>
      </c>
      <c r="B759" s="82" t="s">
        <v>50</v>
      </c>
      <c r="C759" s="88">
        <v>48411.102277999998</v>
      </c>
      <c r="D759" s="84" t="str">
        <f t="shared" si="194"/>
        <v>N/A</v>
      </c>
      <c r="E759" s="88">
        <v>53999.034305000001</v>
      </c>
      <c r="F759" s="84" t="str">
        <f t="shared" si="195"/>
        <v>N/A</v>
      </c>
      <c r="G759" s="88">
        <v>59590.629266000004</v>
      </c>
      <c r="H759" s="84" t="str">
        <f t="shared" si="196"/>
        <v>N/A</v>
      </c>
      <c r="I759" s="85">
        <v>11.54</v>
      </c>
      <c r="J759" s="85">
        <v>10.35</v>
      </c>
      <c r="K759" s="86" t="s">
        <v>112</v>
      </c>
      <c r="L759" s="87" t="str">
        <f t="shared" si="197"/>
        <v>Yes</v>
      </c>
    </row>
    <row r="760" spans="1:12">
      <c r="A760" s="164" t="s">
        <v>457</v>
      </c>
      <c r="B760" s="82" t="s">
        <v>50</v>
      </c>
      <c r="C760" s="88">
        <v>71191774</v>
      </c>
      <c r="D760" s="84" t="str">
        <f t="shared" si="194"/>
        <v>N/A</v>
      </c>
      <c r="E760" s="88">
        <v>74777492</v>
      </c>
      <c r="F760" s="84" t="str">
        <f t="shared" si="195"/>
        <v>N/A</v>
      </c>
      <c r="G760" s="88">
        <v>80928389</v>
      </c>
      <c r="H760" s="84" t="str">
        <f t="shared" si="196"/>
        <v>N/A</v>
      </c>
      <c r="I760" s="85">
        <v>5.0369999999999999</v>
      </c>
      <c r="J760" s="85">
        <v>8.2260000000000009</v>
      </c>
      <c r="K760" s="86" t="s">
        <v>112</v>
      </c>
      <c r="L760" s="87" t="str">
        <f t="shared" si="197"/>
        <v>Yes</v>
      </c>
    </row>
    <row r="761" spans="1:12">
      <c r="A761" s="164" t="s">
        <v>458</v>
      </c>
      <c r="B761" s="82" t="s">
        <v>50</v>
      </c>
      <c r="C761" s="83">
        <v>36747</v>
      </c>
      <c r="D761" s="84" t="str">
        <f t="shared" si="194"/>
        <v>N/A</v>
      </c>
      <c r="E761" s="83">
        <v>35609</v>
      </c>
      <c r="F761" s="84" t="str">
        <f t="shared" si="195"/>
        <v>N/A</v>
      </c>
      <c r="G761" s="83">
        <v>35198</v>
      </c>
      <c r="H761" s="84" t="str">
        <f t="shared" si="196"/>
        <v>N/A</v>
      </c>
      <c r="I761" s="85">
        <v>-3.1</v>
      </c>
      <c r="J761" s="85">
        <v>-1.1499999999999999</v>
      </c>
      <c r="K761" s="86" t="s">
        <v>112</v>
      </c>
      <c r="L761" s="87" t="str">
        <f t="shared" si="197"/>
        <v>Yes</v>
      </c>
    </row>
    <row r="762" spans="1:12">
      <c r="A762" s="164" t="s">
        <v>459</v>
      </c>
      <c r="B762" s="82" t="s">
        <v>50</v>
      </c>
      <c r="C762" s="88">
        <v>1937.3492802000001</v>
      </c>
      <c r="D762" s="84" t="str">
        <f t="shared" si="194"/>
        <v>N/A</v>
      </c>
      <c r="E762" s="88">
        <v>2099.9604594000002</v>
      </c>
      <c r="F762" s="84" t="str">
        <f t="shared" si="195"/>
        <v>N/A</v>
      </c>
      <c r="G762" s="88">
        <v>2299.2325983999999</v>
      </c>
      <c r="H762" s="84" t="str">
        <f t="shared" si="196"/>
        <v>N/A</v>
      </c>
      <c r="I762" s="85">
        <v>8.3930000000000007</v>
      </c>
      <c r="J762" s="85">
        <v>9.4890000000000008</v>
      </c>
      <c r="K762" s="86" t="s">
        <v>112</v>
      </c>
      <c r="L762" s="87" t="str">
        <f t="shared" si="197"/>
        <v>Yes</v>
      </c>
    </row>
    <row r="763" spans="1:12">
      <c r="A763" s="164" t="s">
        <v>460</v>
      </c>
      <c r="B763" s="82" t="s">
        <v>50</v>
      </c>
      <c r="C763" s="88">
        <v>279521</v>
      </c>
      <c r="D763" s="84" t="str">
        <f t="shared" si="194"/>
        <v>N/A</v>
      </c>
      <c r="E763" s="88">
        <v>421268</v>
      </c>
      <c r="F763" s="84" t="str">
        <f t="shared" si="195"/>
        <v>N/A</v>
      </c>
      <c r="G763" s="88">
        <v>780380</v>
      </c>
      <c r="H763" s="84" t="str">
        <f t="shared" si="196"/>
        <v>N/A</v>
      </c>
      <c r="I763" s="85">
        <v>50.71</v>
      </c>
      <c r="J763" s="85">
        <v>85.25</v>
      </c>
      <c r="K763" s="86" t="s">
        <v>112</v>
      </c>
      <c r="L763" s="87" t="str">
        <f t="shared" si="197"/>
        <v>No</v>
      </c>
    </row>
    <row r="764" spans="1:12">
      <c r="A764" s="164" t="s">
        <v>143</v>
      </c>
      <c r="B764" s="82" t="s">
        <v>50</v>
      </c>
      <c r="C764" s="83">
        <v>47</v>
      </c>
      <c r="D764" s="84" t="str">
        <f t="shared" si="194"/>
        <v>N/A</v>
      </c>
      <c r="E764" s="83">
        <v>72</v>
      </c>
      <c r="F764" s="84" t="str">
        <f t="shared" si="195"/>
        <v>N/A</v>
      </c>
      <c r="G764" s="83">
        <v>109</v>
      </c>
      <c r="H764" s="84" t="str">
        <f t="shared" si="196"/>
        <v>N/A</v>
      </c>
      <c r="I764" s="85">
        <v>53.19</v>
      </c>
      <c r="J764" s="85">
        <v>51.39</v>
      </c>
      <c r="K764" s="86" t="s">
        <v>112</v>
      </c>
      <c r="L764" s="87" t="str">
        <f t="shared" si="197"/>
        <v>No</v>
      </c>
    </row>
    <row r="765" spans="1:12">
      <c r="A765" s="164" t="s">
        <v>461</v>
      </c>
      <c r="B765" s="101" t="s">
        <v>50</v>
      </c>
      <c r="C765" s="98">
        <v>5947.2553190999997</v>
      </c>
      <c r="D765" s="103" t="str">
        <f t="shared" si="194"/>
        <v>N/A</v>
      </c>
      <c r="E765" s="98">
        <v>5850.9444444000001</v>
      </c>
      <c r="F765" s="103" t="str">
        <f t="shared" si="195"/>
        <v>N/A</v>
      </c>
      <c r="G765" s="98">
        <v>7159.4495413000004</v>
      </c>
      <c r="H765" s="103" t="str">
        <f t="shared" si="196"/>
        <v>N/A</v>
      </c>
      <c r="I765" s="104">
        <v>-1.62</v>
      </c>
      <c r="J765" s="104">
        <v>22.36</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1570.5780308000001</v>
      </c>
      <c r="D767" s="107" t="str">
        <f t="shared" ref="D767:D786" si="198">IF($B767="N/A","N/A",IF(C767&gt;10,"No",IF(C767&lt;-10,"No","Yes")))</f>
        <v>N/A</v>
      </c>
      <c r="E767" s="159">
        <v>1738.6837118000001</v>
      </c>
      <c r="F767" s="107" t="str">
        <f t="shared" ref="F767:F786" si="199">IF($B767="N/A","N/A",IF(E767&gt;10,"No",IF(E767&lt;-10,"No","Yes")))</f>
        <v>N/A</v>
      </c>
      <c r="G767" s="159">
        <v>1610.1927915000001</v>
      </c>
      <c r="H767" s="107" t="str">
        <f t="shared" ref="H767:H786" si="200">IF($B767="N/A","N/A",IF(G767&gt;10,"No",IF(G767&lt;-10,"No","Yes")))</f>
        <v>N/A</v>
      </c>
      <c r="I767" s="108">
        <v>10.7</v>
      </c>
      <c r="J767" s="108">
        <v>-7.39</v>
      </c>
      <c r="K767" s="118" t="s">
        <v>112</v>
      </c>
      <c r="L767" s="109" t="str">
        <f t="shared" ref="L767:L786" si="201">IF(J767="Div by 0", "N/A", IF(K767="N/A","N/A", IF(J767&gt;VALUE(MID(K767,1,2)), "No", IF(J767&lt;-1*VALUE(MID(K767,1,2)), "No", "Yes"))))</f>
        <v>Yes</v>
      </c>
    </row>
    <row r="768" spans="1:12">
      <c r="A768" s="144" t="s">
        <v>583</v>
      </c>
      <c r="B768" s="82" t="s">
        <v>50</v>
      </c>
      <c r="C768" s="88">
        <v>2004.5061224000001</v>
      </c>
      <c r="D768" s="84" t="str">
        <f t="shared" si="198"/>
        <v>N/A</v>
      </c>
      <c r="E768" s="88">
        <v>2262.8232653</v>
      </c>
      <c r="F768" s="84" t="str">
        <f t="shared" si="199"/>
        <v>N/A</v>
      </c>
      <c r="G768" s="88">
        <v>2220.2871147999999</v>
      </c>
      <c r="H768" s="84" t="str">
        <f t="shared" si="200"/>
        <v>N/A</v>
      </c>
      <c r="I768" s="85">
        <v>12.89</v>
      </c>
      <c r="J768" s="85">
        <v>-1.88</v>
      </c>
      <c r="K768" s="86" t="s">
        <v>112</v>
      </c>
      <c r="L768" s="87" t="str">
        <f t="shared" si="201"/>
        <v>Yes</v>
      </c>
    </row>
    <row r="769" spans="1:12">
      <c r="A769" s="144" t="s">
        <v>586</v>
      </c>
      <c r="B769" s="82" t="s">
        <v>50</v>
      </c>
      <c r="C769" s="88">
        <v>3246.1512303</v>
      </c>
      <c r="D769" s="84" t="str">
        <f t="shared" si="198"/>
        <v>N/A</v>
      </c>
      <c r="E769" s="88">
        <v>3541.5658841999998</v>
      </c>
      <c r="F769" s="84" t="str">
        <f t="shared" si="199"/>
        <v>N/A</v>
      </c>
      <c r="G769" s="88">
        <v>3769.3477143999999</v>
      </c>
      <c r="H769" s="84" t="str">
        <f t="shared" si="200"/>
        <v>N/A</v>
      </c>
      <c r="I769" s="85">
        <v>9.1</v>
      </c>
      <c r="J769" s="85">
        <v>6.4320000000000004</v>
      </c>
      <c r="K769" s="86" t="s">
        <v>112</v>
      </c>
      <c r="L769" s="87" t="str">
        <f t="shared" si="201"/>
        <v>Yes</v>
      </c>
    </row>
    <row r="770" spans="1:12">
      <c r="A770" s="144" t="s">
        <v>589</v>
      </c>
      <c r="B770" s="82" t="s">
        <v>50</v>
      </c>
      <c r="C770" s="88">
        <v>283.09923140000001</v>
      </c>
      <c r="D770" s="84" t="str">
        <f t="shared" si="198"/>
        <v>N/A</v>
      </c>
      <c r="E770" s="88">
        <v>251.42110482000001</v>
      </c>
      <c r="F770" s="84" t="str">
        <f t="shared" si="199"/>
        <v>N/A</v>
      </c>
      <c r="G770" s="88">
        <v>263.45493282000001</v>
      </c>
      <c r="H770" s="84" t="str">
        <f t="shared" si="200"/>
        <v>N/A</v>
      </c>
      <c r="I770" s="85">
        <v>-11.2</v>
      </c>
      <c r="J770" s="85">
        <v>4.7859999999999996</v>
      </c>
      <c r="K770" s="86" t="s">
        <v>112</v>
      </c>
      <c r="L770" s="87" t="str">
        <f t="shared" si="201"/>
        <v>Yes</v>
      </c>
    </row>
    <row r="771" spans="1:12">
      <c r="A771" s="144" t="s">
        <v>591</v>
      </c>
      <c r="B771" s="82" t="s">
        <v>50</v>
      </c>
      <c r="C771" s="88">
        <v>145.58024691</v>
      </c>
      <c r="D771" s="84" t="str">
        <f t="shared" si="198"/>
        <v>N/A</v>
      </c>
      <c r="E771" s="88">
        <v>150.86718604999999</v>
      </c>
      <c r="F771" s="84" t="str">
        <f t="shared" si="199"/>
        <v>N/A</v>
      </c>
      <c r="G771" s="88">
        <v>354.30689383999999</v>
      </c>
      <c r="H771" s="84" t="str">
        <f t="shared" si="200"/>
        <v>N/A</v>
      </c>
      <c r="I771" s="85">
        <v>3.6320000000000001</v>
      </c>
      <c r="J771" s="85">
        <v>134.80000000000001</v>
      </c>
      <c r="K771" s="86" t="s">
        <v>112</v>
      </c>
      <c r="L771" s="87" t="str">
        <f t="shared" si="201"/>
        <v>No</v>
      </c>
    </row>
    <row r="772" spans="1:12">
      <c r="A772" s="164" t="s">
        <v>627</v>
      </c>
      <c r="B772" s="82" t="s">
        <v>50</v>
      </c>
      <c r="C772" s="88">
        <v>1527.3320937999999</v>
      </c>
      <c r="D772" s="84" t="str">
        <f t="shared" si="198"/>
        <v>N/A</v>
      </c>
      <c r="E772" s="88">
        <v>1506.6068837</v>
      </c>
      <c r="F772" s="84" t="str">
        <f t="shared" si="199"/>
        <v>N/A</v>
      </c>
      <c r="G772" s="88">
        <v>1304.9298726</v>
      </c>
      <c r="H772" s="84" t="str">
        <f t="shared" si="200"/>
        <v>N/A</v>
      </c>
      <c r="I772" s="85">
        <v>-1.36</v>
      </c>
      <c r="J772" s="85">
        <v>-13.4</v>
      </c>
      <c r="K772" s="86" t="s">
        <v>112</v>
      </c>
      <c r="L772" s="87" t="str">
        <f t="shared" si="201"/>
        <v>Yes</v>
      </c>
    </row>
    <row r="773" spans="1:12">
      <c r="A773" s="144" t="s">
        <v>583</v>
      </c>
      <c r="B773" s="82" t="s">
        <v>50</v>
      </c>
      <c r="C773" s="88">
        <v>6716.7845804999997</v>
      </c>
      <c r="D773" s="84" t="str">
        <f t="shared" si="198"/>
        <v>N/A</v>
      </c>
      <c r="E773" s="88">
        <v>5897.8061224000003</v>
      </c>
      <c r="F773" s="84" t="str">
        <f t="shared" si="199"/>
        <v>N/A</v>
      </c>
      <c r="G773" s="88">
        <v>5463.3329831999999</v>
      </c>
      <c r="H773" s="84" t="str">
        <f t="shared" si="200"/>
        <v>N/A</v>
      </c>
      <c r="I773" s="85">
        <v>-12.2</v>
      </c>
      <c r="J773" s="85">
        <v>-7.37</v>
      </c>
      <c r="K773" s="86" t="s">
        <v>112</v>
      </c>
      <c r="L773" s="87" t="str">
        <f t="shared" si="201"/>
        <v>Yes</v>
      </c>
    </row>
    <row r="774" spans="1:12">
      <c r="A774" s="144" t="s">
        <v>586</v>
      </c>
      <c r="B774" s="82" t="s">
        <v>50</v>
      </c>
      <c r="C774" s="88">
        <v>3050.0832836</v>
      </c>
      <c r="D774" s="84" t="str">
        <f t="shared" si="198"/>
        <v>N/A</v>
      </c>
      <c r="E774" s="88">
        <v>2916.1715509000001</v>
      </c>
      <c r="F774" s="84" t="str">
        <f t="shared" si="199"/>
        <v>N/A</v>
      </c>
      <c r="G774" s="88">
        <v>3013.4451684000001</v>
      </c>
      <c r="H774" s="84" t="str">
        <f t="shared" si="200"/>
        <v>N/A</v>
      </c>
      <c r="I774" s="85">
        <v>-4.3899999999999997</v>
      </c>
      <c r="J774" s="85">
        <v>3.3359999999999999</v>
      </c>
      <c r="K774" s="86" t="s">
        <v>112</v>
      </c>
      <c r="L774" s="87" t="str">
        <f t="shared" si="201"/>
        <v>Yes</v>
      </c>
    </row>
    <row r="775" spans="1:12">
      <c r="A775" s="144" t="s">
        <v>589</v>
      </c>
      <c r="B775" s="82" t="s">
        <v>50</v>
      </c>
      <c r="C775" s="88">
        <v>259.61491905999998</v>
      </c>
      <c r="D775" s="84" t="str">
        <f t="shared" si="198"/>
        <v>N/A</v>
      </c>
      <c r="E775" s="88">
        <v>264.67792491</v>
      </c>
      <c r="F775" s="84" t="str">
        <f t="shared" si="199"/>
        <v>N/A</v>
      </c>
      <c r="G775" s="88">
        <v>235.70604736999999</v>
      </c>
      <c r="H775" s="84" t="str">
        <f t="shared" si="200"/>
        <v>N/A</v>
      </c>
      <c r="I775" s="85">
        <v>1.95</v>
      </c>
      <c r="J775" s="85">
        <v>-10.9</v>
      </c>
      <c r="K775" s="86" t="s">
        <v>112</v>
      </c>
      <c r="L775" s="87" t="str">
        <f t="shared" si="201"/>
        <v>Yes</v>
      </c>
    </row>
    <row r="776" spans="1:12">
      <c r="A776" s="144" t="s">
        <v>591</v>
      </c>
      <c r="B776" s="82" t="s">
        <v>50</v>
      </c>
      <c r="C776" s="88">
        <v>0.54264276050000004</v>
      </c>
      <c r="D776" s="84" t="str">
        <f t="shared" si="198"/>
        <v>N/A</v>
      </c>
      <c r="E776" s="88">
        <v>1.5569467631</v>
      </c>
      <c r="F776" s="84" t="str">
        <f t="shared" si="199"/>
        <v>N/A</v>
      </c>
      <c r="G776" s="88">
        <v>0.58969858369999995</v>
      </c>
      <c r="H776" s="84" t="str">
        <f t="shared" si="200"/>
        <v>N/A</v>
      </c>
      <c r="I776" s="85">
        <v>186.9</v>
      </c>
      <c r="J776" s="85">
        <v>-62.1</v>
      </c>
      <c r="K776" s="86" t="s">
        <v>112</v>
      </c>
      <c r="L776" s="87" t="str">
        <f t="shared" si="201"/>
        <v>No</v>
      </c>
    </row>
    <row r="777" spans="1:12">
      <c r="A777" s="164" t="s">
        <v>240</v>
      </c>
      <c r="B777" s="82" t="s">
        <v>50</v>
      </c>
      <c r="C777" s="88">
        <v>1648.7094698999999</v>
      </c>
      <c r="D777" s="84" t="str">
        <f t="shared" si="198"/>
        <v>N/A</v>
      </c>
      <c r="E777" s="88">
        <v>1790.193745</v>
      </c>
      <c r="F777" s="84" t="str">
        <f t="shared" si="199"/>
        <v>N/A</v>
      </c>
      <c r="G777" s="88">
        <v>1561.9314712</v>
      </c>
      <c r="H777" s="84" t="str">
        <f t="shared" si="200"/>
        <v>N/A</v>
      </c>
      <c r="I777" s="85">
        <v>8.5820000000000007</v>
      </c>
      <c r="J777" s="85">
        <v>-12.8</v>
      </c>
      <c r="K777" s="86" t="s">
        <v>112</v>
      </c>
      <c r="L777" s="87" t="str">
        <f t="shared" si="201"/>
        <v>Yes</v>
      </c>
    </row>
    <row r="778" spans="1:12">
      <c r="A778" s="144" t="s">
        <v>583</v>
      </c>
      <c r="B778" s="82" t="s">
        <v>50</v>
      </c>
      <c r="C778" s="88">
        <v>1535.8331066000001</v>
      </c>
      <c r="D778" s="84" t="str">
        <f t="shared" si="198"/>
        <v>N/A</v>
      </c>
      <c r="E778" s="88">
        <v>1471.3106121999999</v>
      </c>
      <c r="F778" s="84" t="str">
        <f t="shared" si="199"/>
        <v>N/A</v>
      </c>
      <c r="G778" s="88">
        <v>1440.6116947</v>
      </c>
      <c r="H778" s="84" t="str">
        <f t="shared" si="200"/>
        <v>N/A</v>
      </c>
      <c r="I778" s="85">
        <v>-4.2</v>
      </c>
      <c r="J778" s="85">
        <v>-2.09</v>
      </c>
      <c r="K778" s="86" t="s">
        <v>112</v>
      </c>
      <c r="L778" s="87" t="str">
        <f t="shared" si="201"/>
        <v>Yes</v>
      </c>
    </row>
    <row r="779" spans="1:12">
      <c r="A779" s="144" t="s">
        <v>586</v>
      </c>
      <c r="B779" s="82" t="s">
        <v>50</v>
      </c>
      <c r="C779" s="88">
        <v>3354.3348587</v>
      </c>
      <c r="D779" s="84" t="str">
        <f t="shared" si="198"/>
        <v>N/A</v>
      </c>
      <c r="E779" s="88">
        <v>3545.4942756</v>
      </c>
      <c r="F779" s="84" t="str">
        <f t="shared" si="199"/>
        <v>N/A</v>
      </c>
      <c r="G779" s="88">
        <v>3721.5554192999998</v>
      </c>
      <c r="H779" s="84" t="str">
        <f t="shared" si="200"/>
        <v>N/A</v>
      </c>
      <c r="I779" s="85">
        <v>5.6989999999999998</v>
      </c>
      <c r="J779" s="85">
        <v>4.9660000000000002</v>
      </c>
      <c r="K779" s="86" t="s">
        <v>112</v>
      </c>
      <c r="L779" s="87" t="str">
        <f t="shared" si="201"/>
        <v>Yes</v>
      </c>
    </row>
    <row r="780" spans="1:12">
      <c r="A780" s="144" t="s">
        <v>589</v>
      </c>
      <c r="B780" s="82" t="s">
        <v>50</v>
      </c>
      <c r="C780" s="88">
        <v>428.01659735999999</v>
      </c>
      <c r="D780" s="84" t="str">
        <f t="shared" si="198"/>
        <v>N/A</v>
      </c>
      <c r="E780" s="88">
        <v>472.82700421999999</v>
      </c>
      <c r="F780" s="84" t="str">
        <f t="shared" si="199"/>
        <v>N/A</v>
      </c>
      <c r="G780" s="88">
        <v>393.19406787000003</v>
      </c>
      <c r="H780" s="84" t="str">
        <f t="shared" si="200"/>
        <v>N/A</v>
      </c>
      <c r="I780" s="85">
        <v>10.47</v>
      </c>
      <c r="J780" s="85">
        <v>-16.8</v>
      </c>
      <c r="K780" s="86" t="s">
        <v>112</v>
      </c>
      <c r="L780" s="87" t="str">
        <f t="shared" si="201"/>
        <v>No</v>
      </c>
    </row>
    <row r="781" spans="1:12">
      <c r="A781" s="144" t="s">
        <v>591</v>
      </c>
      <c r="B781" s="82" t="s">
        <v>50</v>
      </c>
      <c r="C781" s="88">
        <v>40.308074859000001</v>
      </c>
      <c r="D781" s="84" t="str">
        <f t="shared" si="198"/>
        <v>N/A</v>
      </c>
      <c r="E781" s="88">
        <v>26.912307550000001</v>
      </c>
      <c r="F781" s="84" t="str">
        <f t="shared" si="199"/>
        <v>N/A</v>
      </c>
      <c r="G781" s="88">
        <v>13.1806682</v>
      </c>
      <c r="H781" s="84" t="str">
        <f t="shared" si="200"/>
        <v>N/A</v>
      </c>
      <c r="I781" s="85">
        <v>-33.200000000000003</v>
      </c>
      <c r="J781" s="85">
        <v>-51</v>
      </c>
      <c r="K781" s="86" t="s">
        <v>112</v>
      </c>
      <c r="L781" s="87" t="str">
        <f t="shared" si="201"/>
        <v>No</v>
      </c>
    </row>
    <row r="782" spans="1:12">
      <c r="A782" s="164" t="s">
        <v>628</v>
      </c>
      <c r="B782" s="82" t="s">
        <v>50</v>
      </c>
      <c r="C782" s="88">
        <v>4135.7975794000004</v>
      </c>
      <c r="D782" s="84" t="str">
        <f t="shared" si="198"/>
        <v>N/A</v>
      </c>
      <c r="E782" s="88">
        <v>4461.603314</v>
      </c>
      <c r="F782" s="84" t="str">
        <f t="shared" si="199"/>
        <v>N/A</v>
      </c>
      <c r="G782" s="88">
        <v>4158.0944160999998</v>
      </c>
      <c r="H782" s="84" t="str">
        <f t="shared" si="200"/>
        <v>N/A</v>
      </c>
      <c r="I782" s="85">
        <v>7.8780000000000001</v>
      </c>
      <c r="J782" s="85">
        <v>-6.8</v>
      </c>
      <c r="K782" s="86" t="s">
        <v>112</v>
      </c>
      <c r="L782" s="87" t="str">
        <f t="shared" si="201"/>
        <v>Yes</v>
      </c>
    </row>
    <row r="783" spans="1:12">
      <c r="A783" s="144" t="s">
        <v>583</v>
      </c>
      <c r="B783" s="82" t="s">
        <v>50</v>
      </c>
      <c r="C783" s="88">
        <v>3289.4666667000001</v>
      </c>
      <c r="D783" s="84" t="str">
        <f t="shared" si="198"/>
        <v>N/A</v>
      </c>
      <c r="E783" s="88">
        <v>3498.3824490000002</v>
      </c>
      <c r="F783" s="84" t="str">
        <f t="shared" si="199"/>
        <v>N/A</v>
      </c>
      <c r="G783" s="88">
        <v>3605.4264705999999</v>
      </c>
      <c r="H783" s="84" t="str">
        <f t="shared" si="200"/>
        <v>N/A</v>
      </c>
      <c r="I783" s="85">
        <v>6.351</v>
      </c>
      <c r="J783" s="85">
        <v>3.06</v>
      </c>
      <c r="K783" s="86" t="s">
        <v>112</v>
      </c>
      <c r="L783" s="87" t="str">
        <f t="shared" si="201"/>
        <v>Yes</v>
      </c>
    </row>
    <row r="784" spans="1:12">
      <c r="A784" s="144" t="s">
        <v>586</v>
      </c>
      <c r="B784" s="82" t="s">
        <v>50</v>
      </c>
      <c r="C784" s="88">
        <v>8086.1157149000001</v>
      </c>
      <c r="D784" s="84" t="str">
        <f t="shared" si="198"/>
        <v>N/A</v>
      </c>
      <c r="E784" s="88">
        <v>8702.3496252000004</v>
      </c>
      <c r="F784" s="84" t="str">
        <f t="shared" si="199"/>
        <v>N/A</v>
      </c>
      <c r="G784" s="88">
        <v>9794.2301917999994</v>
      </c>
      <c r="H784" s="84" t="str">
        <f t="shared" si="200"/>
        <v>N/A</v>
      </c>
      <c r="I784" s="85">
        <v>7.6210000000000004</v>
      </c>
      <c r="J784" s="85">
        <v>12.55</v>
      </c>
      <c r="K784" s="86" t="s">
        <v>112</v>
      </c>
      <c r="L784" s="87" t="str">
        <f t="shared" si="201"/>
        <v>Yes</v>
      </c>
    </row>
    <row r="785" spans="1:12">
      <c r="A785" s="144" t="s">
        <v>589</v>
      </c>
      <c r="B785" s="82" t="s">
        <v>50</v>
      </c>
      <c r="C785" s="88">
        <v>1376.0365736000001</v>
      </c>
      <c r="D785" s="84" t="str">
        <f t="shared" si="198"/>
        <v>N/A</v>
      </c>
      <c r="E785" s="88">
        <v>1256.2590562</v>
      </c>
      <c r="F785" s="84" t="str">
        <f t="shared" si="199"/>
        <v>N/A</v>
      </c>
      <c r="G785" s="88">
        <v>1013.3607042</v>
      </c>
      <c r="H785" s="84" t="str">
        <f t="shared" si="200"/>
        <v>N/A</v>
      </c>
      <c r="I785" s="85">
        <v>-8.6999999999999993</v>
      </c>
      <c r="J785" s="85">
        <v>-19.3</v>
      </c>
      <c r="K785" s="86" t="s">
        <v>112</v>
      </c>
      <c r="L785" s="87" t="str">
        <f t="shared" si="201"/>
        <v>No</v>
      </c>
    </row>
    <row r="786" spans="1:12">
      <c r="A786" s="144" t="s">
        <v>591</v>
      </c>
      <c r="B786" s="101" t="s">
        <v>50</v>
      </c>
      <c r="C786" s="98">
        <v>308.47738079999999</v>
      </c>
      <c r="D786" s="103" t="str">
        <f t="shared" si="198"/>
        <v>N/A</v>
      </c>
      <c r="E786" s="98">
        <v>277.45548136000002</v>
      </c>
      <c r="F786" s="103" t="str">
        <f t="shared" si="199"/>
        <v>N/A</v>
      </c>
      <c r="G786" s="98">
        <v>325.37707298999999</v>
      </c>
      <c r="H786" s="103" t="str">
        <f t="shared" si="200"/>
        <v>N/A</v>
      </c>
      <c r="I786" s="104">
        <v>-10.1</v>
      </c>
      <c r="J786" s="104">
        <v>17.27</v>
      </c>
      <c r="K786" s="130" t="s">
        <v>112</v>
      </c>
      <c r="L786" s="96" t="str">
        <f t="shared" si="201"/>
        <v>No</v>
      </c>
    </row>
    <row r="787" spans="1:12">
      <c r="A787" s="246" t="s">
        <v>463</v>
      </c>
      <c r="B787" s="243"/>
      <c r="C787" s="243"/>
      <c r="D787" s="243"/>
      <c r="E787" s="243"/>
      <c r="F787" s="243"/>
      <c r="G787" s="243"/>
      <c r="H787" s="243"/>
      <c r="I787" s="243"/>
      <c r="J787" s="243"/>
      <c r="K787" s="243"/>
      <c r="L787" s="247"/>
    </row>
    <row r="788" spans="1:12">
      <c r="A788" s="164" t="s">
        <v>464</v>
      </c>
      <c r="B788" s="145" t="s">
        <v>50</v>
      </c>
      <c r="C788" s="117">
        <v>14.481278355000001</v>
      </c>
      <c r="D788" s="107" t="str">
        <f t="shared" ref="D788:D819" si="202">IF($B788="N/A","N/A",IF(C788&gt;10,"No",IF(C788&lt;-10,"No","Yes")))</f>
        <v>N/A</v>
      </c>
      <c r="E788" s="117">
        <v>13.704938743</v>
      </c>
      <c r="F788" s="107" t="str">
        <f t="shared" ref="F788:F819" si="203">IF($B788="N/A","N/A",IF(E788&gt;10,"No",IF(E788&lt;-10,"No","Yes")))</f>
        <v>N/A</v>
      </c>
      <c r="G788" s="117">
        <v>13.680975513</v>
      </c>
      <c r="H788" s="107" t="str">
        <f t="shared" ref="H788:H819" si="204">IF($B788="N/A","N/A",IF(G788&gt;10,"No",IF(G788&lt;-10,"No","Yes")))</f>
        <v>N/A</v>
      </c>
      <c r="I788" s="108">
        <v>-5.36</v>
      </c>
      <c r="J788" s="108">
        <v>-0.17499999999999999</v>
      </c>
      <c r="K788" s="118" t="s">
        <v>112</v>
      </c>
      <c r="L788" s="109" t="str">
        <f t="shared" ref="L788:L819" si="205">IF(J788="Div by 0", "N/A", IF(K788="N/A","N/A", IF(J788&gt;VALUE(MID(K788,1,2)), "No", IF(J788&lt;-1*VALUE(MID(K788,1,2)), "No", "Yes"))))</f>
        <v>Yes</v>
      </c>
    </row>
    <row r="789" spans="1:12">
      <c r="A789" s="144" t="s">
        <v>583</v>
      </c>
      <c r="B789" s="82" t="s">
        <v>50</v>
      </c>
      <c r="C789" s="90">
        <v>17.324263039000002</v>
      </c>
      <c r="D789" s="84" t="str">
        <f t="shared" si="202"/>
        <v>N/A</v>
      </c>
      <c r="E789" s="90">
        <v>17.183673468999999</v>
      </c>
      <c r="F789" s="84" t="str">
        <f t="shared" si="203"/>
        <v>N/A</v>
      </c>
      <c r="G789" s="90">
        <v>16.946778711</v>
      </c>
      <c r="H789" s="84" t="str">
        <f t="shared" si="204"/>
        <v>N/A</v>
      </c>
      <c r="I789" s="85">
        <v>-0.81200000000000006</v>
      </c>
      <c r="J789" s="85">
        <v>-1.38</v>
      </c>
      <c r="K789" s="86" t="s">
        <v>112</v>
      </c>
      <c r="L789" s="87" t="str">
        <f t="shared" si="205"/>
        <v>Yes</v>
      </c>
    </row>
    <row r="790" spans="1:12">
      <c r="A790" s="144" t="s">
        <v>586</v>
      </c>
      <c r="B790" s="82" t="s">
        <v>50</v>
      </c>
      <c r="C790" s="90">
        <v>23.504443559999999</v>
      </c>
      <c r="D790" s="84" t="str">
        <f t="shared" si="202"/>
        <v>N/A</v>
      </c>
      <c r="E790" s="90">
        <v>23.683386871</v>
      </c>
      <c r="F790" s="84" t="str">
        <f t="shared" si="203"/>
        <v>N/A</v>
      </c>
      <c r="G790" s="90">
        <v>23.855506667</v>
      </c>
      <c r="H790" s="84" t="str">
        <f t="shared" si="204"/>
        <v>N/A</v>
      </c>
      <c r="I790" s="85">
        <v>0.76129999999999998</v>
      </c>
      <c r="J790" s="85">
        <v>0.7268</v>
      </c>
      <c r="K790" s="86" t="s">
        <v>112</v>
      </c>
      <c r="L790" s="87" t="str">
        <f t="shared" si="205"/>
        <v>Yes</v>
      </c>
    </row>
    <row r="791" spans="1:12">
      <c r="A791" s="144" t="s">
        <v>589</v>
      </c>
      <c r="B791" s="82" t="s">
        <v>50</v>
      </c>
      <c r="C791" s="90">
        <v>8.4657656320000001</v>
      </c>
      <c r="D791" s="84" t="str">
        <f t="shared" si="202"/>
        <v>N/A</v>
      </c>
      <c r="E791" s="90">
        <v>5.4716210698000003</v>
      </c>
      <c r="F791" s="84" t="str">
        <f t="shared" si="203"/>
        <v>N/A</v>
      </c>
      <c r="G791" s="90">
        <v>4.9479877476</v>
      </c>
      <c r="H791" s="84" t="str">
        <f t="shared" si="204"/>
        <v>N/A</v>
      </c>
      <c r="I791" s="85">
        <v>-35.4</v>
      </c>
      <c r="J791" s="85">
        <v>-9.57</v>
      </c>
      <c r="K791" s="86" t="s">
        <v>112</v>
      </c>
      <c r="L791" s="87" t="str">
        <f t="shared" si="205"/>
        <v>Yes</v>
      </c>
    </row>
    <row r="792" spans="1:12">
      <c r="A792" s="144" t="s">
        <v>591</v>
      </c>
      <c r="B792" s="82" t="s">
        <v>50</v>
      </c>
      <c r="C792" s="90">
        <v>4.6023644375000003</v>
      </c>
      <c r="D792" s="84" t="str">
        <f t="shared" si="202"/>
        <v>N/A</v>
      </c>
      <c r="E792" s="90">
        <v>4.8553144129000003</v>
      </c>
      <c r="F792" s="84" t="str">
        <f t="shared" si="203"/>
        <v>N/A</v>
      </c>
      <c r="G792" s="90">
        <v>12.49243433</v>
      </c>
      <c r="H792" s="84" t="str">
        <f t="shared" si="204"/>
        <v>N/A</v>
      </c>
      <c r="I792" s="85">
        <v>5.4960000000000004</v>
      </c>
      <c r="J792" s="85">
        <v>157.30000000000001</v>
      </c>
      <c r="K792" s="86" t="s">
        <v>112</v>
      </c>
      <c r="L792" s="87" t="str">
        <f t="shared" si="205"/>
        <v>No</v>
      </c>
    </row>
    <row r="793" spans="1:12" ht="12.75" customHeight="1">
      <c r="A793" s="164" t="s">
        <v>465</v>
      </c>
      <c r="B793" s="82" t="s">
        <v>50</v>
      </c>
      <c r="C793" s="90">
        <v>3.7393039682999998</v>
      </c>
      <c r="D793" s="84" t="str">
        <f t="shared" si="202"/>
        <v>N/A</v>
      </c>
      <c r="E793" s="90">
        <v>3.7055263389999999</v>
      </c>
      <c r="F793" s="84" t="str">
        <f t="shared" si="203"/>
        <v>N/A</v>
      </c>
      <c r="G793" s="90">
        <v>3.0745018339999999</v>
      </c>
      <c r="H793" s="84" t="str">
        <f t="shared" si="204"/>
        <v>N/A</v>
      </c>
      <c r="I793" s="85">
        <v>-0.90300000000000002</v>
      </c>
      <c r="J793" s="85">
        <v>-17</v>
      </c>
      <c r="K793" s="86" t="s">
        <v>112</v>
      </c>
      <c r="L793" s="87" t="str">
        <f t="shared" si="205"/>
        <v>No</v>
      </c>
    </row>
    <row r="794" spans="1:12">
      <c r="A794" s="144" t="s">
        <v>583</v>
      </c>
      <c r="B794" s="82" t="s">
        <v>50</v>
      </c>
      <c r="C794" s="90">
        <v>22.494331066000001</v>
      </c>
      <c r="D794" s="84" t="str">
        <f t="shared" si="202"/>
        <v>N/A</v>
      </c>
      <c r="E794" s="90">
        <v>18.530612245</v>
      </c>
      <c r="F794" s="84" t="str">
        <f t="shared" si="203"/>
        <v>N/A</v>
      </c>
      <c r="G794" s="90">
        <v>15.441176471</v>
      </c>
      <c r="H794" s="84" t="str">
        <f t="shared" si="204"/>
        <v>N/A</v>
      </c>
      <c r="I794" s="85">
        <v>-17.600000000000001</v>
      </c>
      <c r="J794" s="85">
        <v>-16.7</v>
      </c>
      <c r="K794" s="86" t="s">
        <v>112</v>
      </c>
      <c r="L794" s="87" t="str">
        <f t="shared" si="205"/>
        <v>No</v>
      </c>
    </row>
    <row r="795" spans="1:12">
      <c r="A795" s="144" t="s">
        <v>586</v>
      </c>
      <c r="B795" s="82" t="s">
        <v>50</v>
      </c>
      <c r="C795" s="90">
        <v>6.9521819870000003</v>
      </c>
      <c r="D795" s="84" t="str">
        <f t="shared" si="202"/>
        <v>N/A</v>
      </c>
      <c r="E795" s="90">
        <v>6.8330450539000003</v>
      </c>
      <c r="F795" s="84" t="str">
        <f t="shared" si="203"/>
        <v>N/A</v>
      </c>
      <c r="G795" s="90">
        <v>6.8283343968999999</v>
      </c>
      <c r="H795" s="84" t="str">
        <f t="shared" si="204"/>
        <v>N/A</v>
      </c>
      <c r="I795" s="85">
        <v>-1.71</v>
      </c>
      <c r="J795" s="85">
        <v>-6.9000000000000006E-2</v>
      </c>
      <c r="K795" s="86" t="s">
        <v>112</v>
      </c>
      <c r="L795" s="87" t="str">
        <f t="shared" si="205"/>
        <v>Yes</v>
      </c>
    </row>
    <row r="796" spans="1:12">
      <c r="A796" s="144" t="s">
        <v>589</v>
      </c>
      <c r="B796" s="82" t="s">
        <v>50</v>
      </c>
      <c r="C796" s="90">
        <v>0.95611168869999996</v>
      </c>
      <c r="D796" s="84" t="str">
        <f t="shared" si="202"/>
        <v>N/A</v>
      </c>
      <c r="E796" s="90">
        <v>0.84971514130000003</v>
      </c>
      <c r="F796" s="84" t="str">
        <f t="shared" si="203"/>
        <v>N/A</v>
      </c>
      <c r="G796" s="90">
        <v>0.67934370550000001</v>
      </c>
      <c r="H796" s="84" t="str">
        <f t="shared" si="204"/>
        <v>N/A</v>
      </c>
      <c r="I796" s="85">
        <v>-11.1</v>
      </c>
      <c r="J796" s="85">
        <v>-20.100000000000001</v>
      </c>
      <c r="K796" s="86" t="s">
        <v>112</v>
      </c>
      <c r="L796" s="87" t="str">
        <f t="shared" si="205"/>
        <v>No</v>
      </c>
    </row>
    <row r="797" spans="1:12">
      <c r="A797" s="144" t="s">
        <v>591</v>
      </c>
      <c r="B797" s="82" t="s">
        <v>50</v>
      </c>
      <c r="C797" s="90">
        <v>2.18121537E-2</v>
      </c>
      <c r="D797" s="84" t="str">
        <f t="shared" si="202"/>
        <v>N/A</v>
      </c>
      <c r="E797" s="90">
        <v>2.78241514E-2</v>
      </c>
      <c r="F797" s="84" t="str">
        <f t="shared" si="203"/>
        <v>N/A</v>
      </c>
      <c r="G797" s="90">
        <v>2.1183876000000001E-2</v>
      </c>
      <c r="H797" s="84" t="str">
        <f t="shared" si="204"/>
        <v>N/A</v>
      </c>
      <c r="I797" s="85">
        <v>27.56</v>
      </c>
      <c r="J797" s="85">
        <v>-23.9</v>
      </c>
      <c r="K797" s="86" t="s">
        <v>112</v>
      </c>
      <c r="L797" s="87" t="str">
        <f t="shared" si="205"/>
        <v>No</v>
      </c>
    </row>
    <row r="798" spans="1:12">
      <c r="A798" s="164" t="s">
        <v>466</v>
      </c>
      <c r="B798" s="82" t="s">
        <v>50</v>
      </c>
      <c r="C798" s="90">
        <v>9.5987713599999996E-2</v>
      </c>
      <c r="D798" s="84" t="str">
        <f t="shared" si="202"/>
        <v>N/A</v>
      </c>
      <c r="E798" s="90">
        <v>0.87215064419999999</v>
      </c>
      <c r="F798" s="84" t="str">
        <f t="shared" si="203"/>
        <v>N/A</v>
      </c>
      <c r="G798" s="90">
        <v>1.1285771866000001</v>
      </c>
      <c r="H798" s="84" t="str">
        <f t="shared" si="204"/>
        <v>N/A</v>
      </c>
      <c r="I798" s="85">
        <v>808.6</v>
      </c>
      <c r="J798" s="85">
        <v>29.4</v>
      </c>
      <c r="K798" s="86" t="s">
        <v>112</v>
      </c>
      <c r="L798" s="87" t="str">
        <f t="shared" si="205"/>
        <v>No</v>
      </c>
    </row>
    <row r="799" spans="1:12" ht="12.75" customHeight="1">
      <c r="A799" s="164" t="s">
        <v>467</v>
      </c>
      <c r="B799" s="82" t="s">
        <v>50</v>
      </c>
      <c r="C799" s="90">
        <v>54.372451617000003</v>
      </c>
      <c r="D799" s="84" t="str">
        <f t="shared" si="202"/>
        <v>N/A</v>
      </c>
      <c r="E799" s="90">
        <v>53.540999501000002</v>
      </c>
      <c r="F799" s="84" t="str">
        <f t="shared" si="203"/>
        <v>N/A</v>
      </c>
      <c r="G799" s="90">
        <v>44.365891742000002</v>
      </c>
      <c r="H799" s="84" t="str">
        <f t="shared" si="204"/>
        <v>N/A</v>
      </c>
      <c r="I799" s="85">
        <v>-1.53</v>
      </c>
      <c r="J799" s="85">
        <v>-17.100000000000001</v>
      </c>
      <c r="K799" s="86" t="s">
        <v>112</v>
      </c>
      <c r="L799" s="87" t="str">
        <f t="shared" si="205"/>
        <v>No</v>
      </c>
    </row>
    <row r="800" spans="1:12">
      <c r="A800" s="144" t="s">
        <v>583</v>
      </c>
      <c r="B800" s="82" t="s">
        <v>50</v>
      </c>
      <c r="C800" s="90">
        <v>68.571428570999998</v>
      </c>
      <c r="D800" s="84" t="str">
        <f t="shared" si="202"/>
        <v>N/A</v>
      </c>
      <c r="E800" s="90">
        <v>64.693877551</v>
      </c>
      <c r="F800" s="84" t="str">
        <f t="shared" si="203"/>
        <v>N/A</v>
      </c>
      <c r="G800" s="90">
        <v>61.309523810000002</v>
      </c>
      <c r="H800" s="84" t="str">
        <f t="shared" si="204"/>
        <v>N/A</v>
      </c>
      <c r="I800" s="85">
        <v>-5.65</v>
      </c>
      <c r="J800" s="85">
        <v>-5.23</v>
      </c>
      <c r="K800" s="86" t="s">
        <v>112</v>
      </c>
      <c r="L800" s="87" t="str">
        <f t="shared" si="205"/>
        <v>Yes</v>
      </c>
    </row>
    <row r="801" spans="1:12">
      <c r="A801" s="144" t="s">
        <v>586</v>
      </c>
      <c r="B801" s="82" t="s">
        <v>50</v>
      </c>
      <c r="C801" s="90">
        <v>81.685236768999999</v>
      </c>
      <c r="D801" s="84" t="str">
        <f t="shared" si="202"/>
        <v>N/A</v>
      </c>
      <c r="E801" s="90">
        <v>81.322790544</v>
      </c>
      <c r="F801" s="84" t="str">
        <f t="shared" si="203"/>
        <v>N/A</v>
      </c>
      <c r="G801" s="90">
        <v>80.593154872</v>
      </c>
      <c r="H801" s="84" t="str">
        <f t="shared" si="204"/>
        <v>N/A</v>
      </c>
      <c r="I801" s="85">
        <v>-0.44400000000000001</v>
      </c>
      <c r="J801" s="85">
        <v>-0.89700000000000002</v>
      </c>
      <c r="K801" s="86" t="s">
        <v>112</v>
      </c>
      <c r="L801" s="87" t="str">
        <f t="shared" si="205"/>
        <v>Yes</v>
      </c>
    </row>
    <row r="802" spans="1:12">
      <c r="A802" s="144" t="s">
        <v>589</v>
      </c>
      <c r="B802" s="82" t="s">
        <v>50</v>
      </c>
      <c r="C802" s="90">
        <v>37.193672954</v>
      </c>
      <c r="D802" s="84" t="str">
        <f t="shared" si="202"/>
        <v>N/A</v>
      </c>
      <c r="E802" s="90">
        <v>36.131365572</v>
      </c>
      <c r="F802" s="84" t="str">
        <f t="shared" si="203"/>
        <v>N/A</v>
      </c>
      <c r="G802" s="90">
        <v>28.362599703000001</v>
      </c>
      <c r="H802" s="84" t="str">
        <f t="shared" si="204"/>
        <v>N/A</v>
      </c>
      <c r="I802" s="85">
        <v>-2.86</v>
      </c>
      <c r="J802" s="85">
        <v>-21.5</v>
      </c>
      <c r="K802" s="86" t="s">
        <v>112</v>
      </c>
      <c r="L802" s="87" t="str">
        <f t="shared" si="205"/>
        <v>No</v>
      </c>
    </row>
    <row r="803" spans="1:12">
      <c r="A803" s="144" t="s">
        <v>591</v>
      </c>
      <c r="B803" s="82" t="s">
        <v>50</v>
      </c>
      <c r="C803" s="90">
        <v>21.511146011000001</v>
      </c>
      <c r="D803" s="84" t="str">
        <f t="shared" si="202"/>
        <v>N/A</v>
      </c>
      <c r="E803" s="90">
        <v>15.586162121999999</v>
      </c>
      <c r="F803" s="84" t="str">
        <f t="shared" si="203"/>
        <v>N/A</v>
      </c>
      <c r="G803" s="90">
        <v>9.5569543638999992</v>
      </c>
      <c r="H803" s="84" t="str">
        <f t="shared" si="204"/>
        <v>N/A</v>
      </c>
      <c r="I803" s="85">
        <v>-27.5</v>
      </c>
      <c r="J803" s="85">
        <v>-38.700000000000003</v>
      </c>
      <c r="K803" s="86" t="s">
        <v>112</v>
      </c>
      <c r="L803" s="87" t="str">
        <f t="shared" si="205"/>
        <v>No</v>
      </c>
    </row>
    <row r="804" spans="1:12">
      <c r="A804" s="164" t="s">
        <v>691</v>
      </c>
      <c r="B804" s="82" t="s">
        <v>50</v>
      </c>
      <c r="C804" s="90">
        <v>68.756101763000004</v>
      </c>
      <c r="D804" s="84" t="str">
        <f t="shared" si="202"/>
        <v>N/A</v>
      </c>
      <c r="E804" s="90">
        <v>67.174692246999996</v>
      </c>
      <c r="F804" s="84" t="str">
        <f t="shared" si="203"/>
        <v>N/A</v>
      </c>
      <c r="G804" s="90">
        <v>60.984435412000003</v>
      </c>
      <c r="H804" s="84" t="str">
        <f t="shared" si="204"/>
        <v>N/A</v>
      </c>
      <c r="I804" s="85">
        <v>-2.2999999999999998</v>
      </c>
      <c r="J804" s="85">
        <v>-9.2200000000000006</v>
      </c>
      <c r="K804" s="86" t="s">
        <v>112</v>
      </c>
      <c r="L804" s="87" t="str">
        <f t="shared" si="205"/>
        <v>Yes</v>
      </c>
    </row>
    <row r="805" spans="1:12">
      <c r="A805" s="144" t="s">
        <v>583</v>
      </c>
      <c r="B805" s="82" t="s">
        <v>50</v>
      </c>
      <c r="C805" s="90">
        <v>77.052154195</v>
      </c>
      <c r="D805" s="84" t="str">
        <f t="shared" si="202"/>
        <v>N/A</v>
      </c>
      <c r="E805" s="90">
        <v>74.653061223999998</v>
      </c>
      <c r="F805" s="84" t="str">
        <f t="shared" si="203"/>
        <v>N/A</v>
      </c>
      <c r="G805" s="90">
        <v>72.759103640999996</v>
      </c>
      <c r="H805" s="84" t="str">
        <f t="shared" si="204"/>
        <v>N/A</v>
      </c>
      <c r="I805" s="85">
        <v>-3.11</v>
      </c>
      <c r="J805" s="85">
        <v>-2.54</v>
      </c>
      <c r="K805" s="86" t="s">
        <v>112</v>
      </c>
      <c r="L805" s="87" t="str">
        <f t="shared" si="205"/>
        <v>Yes</v>
      </c>
    </row>
    <row r="806" spans="1:12">
      <c r="A806" s="144" t="s">
        <v>586</v>
      </c>
      <c r="B806" s="82" t="s">
        <v>50</v>
      </c>
      <c r="C806" s="90">
        <v>90.578989256</v>
      </c>
      <c r="D806" s="84" t="str">
        <f t="shared" si="202"/>
        <v>N/A</v>
      </c>
      <c r="E806" s="90">
        <v>90.284161107000003</v>
      </c>
      <c r="F806" s="84" t="str">
        <f t="shared" si="203"/>
        <v>N/A</v>
      </c>
      <c r="G806" s="90">
        <v>89.952305780000003</v>
      </c>
      <c r="H806" s="84" t="str">
        <f t="shared" si="204"/>
        <v>N/A</v>
      </c>
      <c r="I806" s="85">
        <v>-0.32500000000000001</v>
      </c>
      <c r="J806" s="85">
        <v>-0.36799999999999999</v>
      </c>
      <c r="K806" s="86" t="s">
        <v>112</v>
      </c>
      <c r="L806" s="87" t="str">
        <f t="shared" si="205"/>
        <v>Yes</v>
      </c>
    </row>
    <row r="807" spans="1:12">
      <c r="A807" s="144" t="s">
        <v>589</v>
      </c>
      <c r="B807" s="82" t="s">
        <v>50</v>
      </c>
      <c r="C807" s="90">
        <v>55.014480915</v>
      </c>
      <c r="D807" s="84" t="str">
        <f t="shared" si="202"/>
        <v>N/A</v>
      </c>
      <c r="E807" s="90">
        <v>51.422349257999997</v>
      </c>
      <c r="F807" s="84" t="str">
        <f t="shared" si="203"/>
        <v>N/A</v>
      </c>
      <c r="G807" s="90">
        <v>44.261971916</v>
      </c>
      <c r="H807" s="84" t="str">
        <f t="shared" si="204"/>
        <v>N/A</v>
      </c>
      <c r="I807" s="85">
        <v>-6.53</v>
      </c>
      <c r="J807" s="85">
        <v>-13.9</v>
      </c>
      <c r="K807" s="86" t="s">
        <v>112</v>
      </c>
      <c r="L807" s="87" t="str">
        <f t="shared" si="205"/>
        <v>Yes</v>
      </c>
    </row>
    <row r="808" spans="1:12">
      <c r="A808" s="144" t="s">
        <v>591</v>
      </c>
      <c r="B808" s="82" t="s">
        <v>50</v>
      </c>
      <c r="C808" s="90">
        <v>42.830345068</v>
      </c>
      <c r="D808" s="84" t="str">
        <f t="shared" si="202"/>
        <v>N/A</v>
      </c>
      <c r="E808" s="90">
        <v>38.837877945000002</v>
      </c>
      <c r="F808" s="84" t="str">
        <f t="shared" si="203"/>
        <v>N/A</v>
      </c>
      <c r="G808" s="90">
        <v>41.139087277999998</v>
      </c>
      <c r="H808" s="84" t="str">
        <f t="shared" si="204"/>
        <v>N/A</v>
      </c>
      <c r="I808" s="85">
        <v>-9.32</v>
      </c>
      <c r="J808" s="85">
        <v>5.9249999999999998</v>
      </c>
      <c r="K808" s="86" t="s">
        <v>112</v>
      </c>
      <c r="L808" s="87" t="str">
        <f t="shared" si="205"/>
        <v>Yes</v>
      </c>
    </row>
    <row r="809" spans="1:12">
      <c r="A809" s="164" t="s">
        <v>1</v>
      </c>
      <c r="B809" s="82" t="s">
        <v>50</v>
      </c>
      <c r="C809" s="83">
        <v>10.260298419</v>
      </c>
      <c r="D809" s="84" t="str">
        <f t="shared" si="202"/>
        <v>N/A</v>
      </c>
      <c r="E809" s="83">
        <v>11.221876842</v>
      </c>
      <c r="F809" s="84" t="str">
        <f t="shared" si="203"/>
        <v>N/A</v>
      </c>
      <c r="G809" s="83">
        <v>10.226630435000001</v>
      </c>
      <c r="H809" s="84" t="str">
        <f t="shared" si="204"/>
        <v>N/A</v>
      </c>
      <c r="I809" s="85">
        <v>9.3719999999999999</v>
      </c>
      <c r="J809" s="85">
        <v>-8.8699999999999992</v>
      </c>
      <c r="K809" s="86" t="s">
        <v>112</v>
      </c>
      <c r="L809" s="87" t="str">
        <f t="shared" si="205"/>
        <v>Yes</v>
      </c>
    </row>
    <row r="810" spans="1:12">
      <c r="A810" s="144" t="s">
        <v>583</v>
      </c>
      <c r="B810" s="82" t="s">
        <v>50</v>
      </c>
      <c r="C810" s="83">
        <v>10.761780105</v>
      </c>
      <c r="D810" s="84" t="str">
        <f t="shared" si="202"/>
        <v>N/A</v>
      </c>
      <c r="E810" s="83">
        <v>11.790973872</v>
      </c>
      <c r="F810" s="84" t="str">
        <f t="shared" si="203"/>
        <v>N/A</v>
      </c>
      <c r="G810" s="83">
        <v>11.917355371999999</v>
      </c>
      <c r="H810" s="84" t="str">
        <f t="shared" si="204"/>
        <v>N/A</v>
      </c>
      <c r="I810" s="85">
        <v>9.5630000000000006</v>
      </c>
      <c r="J810" s="85">
        <v>1.0720000000000001</v>
      </c>
      <c r="K810" s="86" t="s">
        <v>112</v>
      </c>
      <c r="L810" s="87" t="str">
        <f t="shared" si="205"/>
        <v>Yes</v>
      </c>
    </row>
    <row r="811" spans="1:12">
      <c r="A811" s="144" t="s">
        <v>586</v>
      </c>
      <c r="B811" s="82" t="s">
        <v>50</v>
      </c>
      <c r="C811" s="83">
        <v>12.649336907</v>
      </c>
      <c r="D811" s="84" t="str">
        <f t="shared" si="202"/>
        <v>N/A</v>
      </c>
      <c r="E811" s="83">
        <v>12.854281143</v>
      </c>
      <c r="F811" s="84" t="str">
        <f t="shared" si="203"/>
        <v>N/A</v>
      </c>
      <c r="G811" s="83">
        <v>13.080887012</v>
      </c>
      <c r="H811" s="84" t="str">
        <f t="shared" si="204"/>
        <v>N/A</v>
      </c>
      <c r="I811" s="85">
        <v>1.62</v>
      </c>
      <c r="J811" s="85">
        <v>1.7629999999999999</v>
      </c>
      <c r="K811" s="86" t="s">
        <v>112</v>
      </c>
      <c r="L811" s="87" t="str">
        <f t="shared" si="205"/>
        <v>Yes</v>
      </c>
    </row>
    <row r="812" spans="1:12">
      <c r="A812" s="144" t="s">
        <v>589</v>
      </c>
      <c r="B812" s="82" t="s">
        <v>50</v>
      </c>
      <c r="C812" s="83">
        <v>4.3872807018</v>
      </c>
      <c r="D812" s="84" t="str">
        <f t="shared" si="202"/>
        <v>N/A</v>
      </c>
      <c r="E812" s="83">
        <v>5.7210376688000002</v>
      </c>
      <c r="F812" s="84" t="str">
        <f t="shared" si="203"/>
        <v>N/A</v>
      </c>
      <c r="G812" s="83">
        <v>6.9362549801000002</v>
      </c>
      <c r="H812" s="84" t="str">
        <f t="shared" si="204"/>
        <v>N/A</v>
      </c>
      <c r="I812" s="85">
        <v>30.4</v>
      </c>
      <c r="J812" s="85">
        <v>21.24</v>
      </c>
      <c r="K812" s="86" t="s">
        <v>112</v>
      </c>
      <c r="L812" s="87" t="str">
        <f t="shared" si="205"/>
        <v>No</v>
      </c>
    </row>
    <row r="813" spans="1:12">
      <c r="A813" s="144" t="s">
        <v>591</v>
      </c>
      <c r="B813" s="82" t="s">
        <v>50</v>
      </c>
      <c r="C813" s="83">
        <v>3.3620853081000002</v>
      </c>
      <c r="D813" s="84" t="str">
        <f t="shared" si="202"/>
        <v>N/A</v>
      </c>
      <c r="E813" s="83">
        <v>3.3619866285</v>
      </c>
      <c r="F813" s="84" t="str">
        <f t="shared" si="203"/>
        <v>N/A</v>
      </c>
      <c r="G813" s="83">
        <v>2.8074127906999999</v>
      </c>
      <c r="H813" s="84" t="str">
        <f t="shared" si="204"/>
        <v>N/A</v>
      </c>
      <c r="I813" s="85">
        <v>-3.0000000000000001E-3</v>
      </c>
      <c r="J813" s="85">
        <v>-16.5</v>
      </c>
      <c r="K813" s="86" t="s">
        <v>112</v>
      </c>
      <c r="L813" s="87" t="str">
        <f t="shared" si="205"/>
        <v>No</v>
      </c>
    </row>
    <row r="814" spans="1:12">
      <c r="A814" s="164" t="s">
        <v>2</v>
      </c>
      <c r="B814" s="82" t="s">
        <v>50</v>
      </c>
      <c r="C814" s="83">
        <v>209.52927625000001</v>
      </c>
      <c r="D814" s="84" t="str">
        <f t="shared" si="202"/>
        <v>N/A</v>
      </c>
      <c r="E814" s="83">
        <v>211.61526264</v>
      </c>
      <c r="F814" s="84" t="str">
        <f t="shared" si="203"/>
        <v>N/A</v>
      </c>
      <c r="G814" s="83">
        <v>215.65840387</v>
      </c>
      <c r="H814" s="84" t="str">
        <f t="shared" si="204"/>
        <v>N/A</v>
      </c>
      <c r="I814" s="85">
        <v>0.99560000000000004</v>
      </c>
      <c r="J814" s="85">
        <v>1.911</v>
      </c>
      <c r="K814" s="86" t="s">
        <v>112</v>
      </c>
      <c r="L814" s="87" t="str">
        <f t="shared" si="205"/>
        <v>Yes</v>
      </c>
    </row>
    <row r="815" spans="1:12">
      <c r="A815" s="144" t="s">
        <v>583</v>
      </c>
      <c r="B815" s="82" t="s">
        <v>50</v>
      </c>
      <c r="C815" s="83">
        <v>242.13709677</v>
      </c>
      <c r="D815" s="84" t="str">
        <f t="shared" si="202"/>
        <v>N/A</v>
      </c>
      <c r="E815" s="83">
        <v>241.18502203</v>
      </c>
      <c r="F815" s="84" t="str">
        <f t="shared" si="203"/>
        <v>N/A</v>
      </c>
      <c r="G815" s="83">
        <v>250.02494331</v>
      </c>
      <c r="H815" s="84" t="str">
        <f t="shared" si="204"/>
        <v>N/A</v>
      </c>
      <c r="I815" s="85">
        <v>-0.39300000000000002</v>
      </c>
      <c r="J815" s="85">
        <v>3.665</v>
      </c>
      <c r="K815" s="86" t="s">
        <v>112</v>
      </c>
      <c r="L815" s="87" t="str">
        <f t="shared" si="205"/>
        <v>Yes</v>
      </c>
    </row>
    <row r="816" spans="1:12">
      <c r="A816" s="144" t="s">
        <v>586</v>
      </c>
      <c r="B816" s="82" t="s">
        <v>50</v>
      </c>
      <c r="C816" s="83">
        <v>221.98068208999999</v>
      </c>
      <c r="D816" s="84" t="str">
        <f t="shared" si="202"/>
        <v>N/A</v>
      </c>
      <c r="E816" s="83">
        <v>221.43972998999999</v>
      </c>
      <c r="F816" s="84" t="str">
        <f t="shared" si="203"/>
        <v>N/A</v>
      </c>
      <c r="G816" s="83">
        <v>225.21495327</v>
      </c>
      <c r="H816" s="84" t="str">
        <f t="shared" si="204"/>
        <v>N/A</v>
      </c>
      <c r="I816" s="85">
        <v>-0.24399999999999999</v>
      </c>
      <c r="J816" s="85">
        <v>1.7050000000000001</v>
      </c>
      <c r="K816" s="86" t="s">
        <v>112</v>
      </c>
      <c r="L816" s="87" t="str">
        <f t="shared" si="205"/>
        <v>Yes</v>
      </c>
    </row>
    <row r="817" spans="1:12">
      <c r="A817" s="144" t="s">
        <v>589</v>
      </c>
      <c r="B817" s="82" t="s">
        <v>50</v>
      </c>
      <c r="C817" s="83">
        <v>78.664077669999998</v>
      </c>
      <c r="D817" s="84" t="str">
        <f t="shared" si="202"/>
        <v>N/A</v>
      </c>
      <c r="E817" s="83">
        <v>90.118993134999997</v>
      </c>
      <c r="F817" s="84" t="str">
        <f t="shared" si="203"/>
        <v>N/A</v>
      </c>
      <c r="G817" s="83">
        <v>98.252232143000001</v>
      </c>
      <c r="H817" s="84" t="str">
        <f t="shared" si="204"/>
        <v>N/A</v>
      </c>
      <c r="I817" s="85">
        <v>14.56</v>
      </c>
      <c r="J817" s="85">
        <v>9.0250000000000004</v>
      </c>
      <c r="K817" s="86" t="s">
        <v>112</v>
      </c>
      <c r="L817" s="87" t="str">
        <f t="shared" si="205"/>
        <v>Yes</v>
      </c>
    </row>
    <row r="818" spans="1:12">
      <c r="A818" s="144" t="s">
        <v>591</v>
      </c>
      <c r="B818" s="82" t="s">
        <v>50</v>
      </c>
      <c r="C818" s="83">
        <v>12.2</v>
      </c>
      <c r="D818" s="84" t="str">
        <f t="shared" si="202"/>
        <v>N/A</v>
      </c>
      <c r="E818" s="83">
        <v>31.166666667000001</v>
      </c>
      <c r="F818" s="84" t="str">
        <f t="shared" si="203"/>
        <v>N/A</v>
      </c>
      <c r="G818" s="83">
        <v>13.571428571</v>
      </c>
      <c r="H818" s="84" t="str">
        <f t="shared" si="204"/>
        <v>N/A</v>
      </c>
      <c r="I818" s="85">
        <v>155.5</v>
      </c>
      <c r="J818" s="85">
        <v>-56.5</v>
      </c>
      <c r="K818" s="86" t="s">
        <v>112</v>
      </c>
      <c r="L818" s="87" t="str">
        <f t="shared" si="205"/>
        <v>No</v>
      </c>
    </row>
    <row r="819" spans="1:12">
      <c r="A819" s="164" t="s">
        <v>169</v>
      </c>
      <c r="B819" s="101" t="s">
        <v>50</v>
      </c>
      <c r="C819" s="95">
        <v>0.65468328259999997</v>
      </c>
      <c r="D819" s="103" t="str">
        <f t="shared" si="202"/>
        <v>N/A</v>
      </c>
      <c r="E819" s="95">
        <v>0.76828157590000001</v>
      </c>
      <c r="F819" s="103" t="str">
        <f t="shared" si="203"/>
        <v>N/A</v>
      </c>
      <c r="G819" s="95">
        <v>2.5682809557000001</v>
      </c>
      <c r="H819" s="103" t="str">
        <f t="shared" si="204"/>
        <v>N/A</v>
      </c>
      <c r="I819" s="104">
        <v>17.350000000000001</v>
      </c>
      <c r="J819" s="104">
        <v>234.3</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41</v>
      </c>
      <c r="D822" s="84" t="str">
        <f t="shared" si="206"/>
        <v>N/A</v>
      </c>
      <c r="E822" s="83">
        <v>20</v>
      </c>
      <c r="F822" s="84" t="str">
        <f t="shared" si="207"/>
        <v>N/A</v>
      </c>
      <c r="G822" s="83">
        <v>19</v>
      </c>
      <c r="H822" s="84" t="str">
        <f t="shared" si="208"/>
        <v>N/A</v>
      </c>
      <c r="I822" s="85">
        <v>-51.2</v>
      </c>
      <c r="J822" s="85">
        <v>-5</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150</v>
      </c>
      <c r="J823" s="85">
        <v>0</v>
      </c>
      <c r="K823" s="155" t="s">
        <v>50</v>
      </c>
      <c r="L823" s="87" t="str">
        <f t="shared" si="209"/>
        <v>N/A</v>
      </c>
    </row>
    <row r="824" spans="1:12">
      <c r="A824" s="144" t="s">
        <v>630</v>
      </c>
      <c r="B824" s="82" t="s">
        <v>50</v>
      </c>
      <c r="C824" s="83">
        <v>48</v>
      </c>
      <c r="D824" s="84" t="str">
        <f t="shared" si="206"/>
        <v>N/A</v>
      </c>
      <c r="E824" s="83">
        <v>26</v>
      </c>
      <c r="F824" s="84" t="str">
        <f t="shared" si="207"/>
        <v>N/A</v>
      </c>
      <c r="G824" s="83">
        <v>21</v>
      </c>
      <c r="H824" s="84" t="str">
        <f t="shared" si="208"/>
        <v>N/A</v>
      </c>
      <c r="I824" s="85">
        <v>-45.8</v>
      </c>
      <c r="J824" s="85">
        <v>-19.2</v>
      </c>
      <c r="K824" s="155" t="s">
        <v>50</v>
      </c>
      <c r="L824" s="87" t="str">
        <f t="shared" si="209"/>
        <v>N/A</v>
      </c>
    </row>
    <row r="825" spans="1:12">
      <c r="A825" s="144" t="s">
        <v>631</v>
      </c>
      <c r="B825" s="82" t="s">
        <v>50</v>
      </c>
      <c r="C825" s="83">
        <v>26</v>
      </c>
      <c r="D825" s="84" t="str">
        <f t="shared" si="206"/>
        <v>N/A</v>
      </c>
      <c r="E825" s="83">
        <v>33</v>
      </c>
      <c r="F825" s="84" t="str">
        <f t="shared" si="207"/>
        <v>N/A</v>
      </c>
      <c r="G825" s="83">
        <v>34</v>
      </c>
      <c r="H825" s="84" t="str">
        <f t="shared" si="208"/>
        <v>N/A</v>
      </c>
      <c r="I825" s="85">
        <v>26.92</v>
      </c>
      <c r="J825" s="85">
        <v>3.03</v>
      </c>
      <c r="K825" s="155" t="s">
        <v>50</v>
      </c>
      <c r="L825" s="87" t="str">
        <f t="shared" si="209"/>
        <v>N/A</v>
      </c>
    </row>
    <row r="826" spans="1:12">
      <c r="A826" s="144" t="s">
        <v>632</v>
      </c>
      <c r="B826" s="82" t="s">
        <v>50</v>
      </c>
      <c r="C826" s="83">
        <v>19</v>
      </c>
      <c r="D826" s="84" t="str">
        <f t="shared" si="206"/>
        <v>N/A</v>
      </c>
      <c r="E826" s="83">
        <v>32</v>
      </c>
      <c r="F826" s="84" t="str">
        <f t="shared" si="207"/>
        <v>N/A</v>
      </c>
      <c r="G826" s="83">
        <v>86</v>
      </c>
      <c r="H826" s="84" t="str">
        <f t="shared" si="208"/>
        <v>N/A</v>
      </c>
      <c r="I826" s="85">
        <v>68.42</v>
      </c>
      <c r="J826" s="85">
        <v>168.8</v>
      </c>
      <c r="K826" s="155" t="s">
        <v>50</v>
      </c>
      <c r="L826" s="87" t="str">
        <f t="shared" si="209"/>
        <v>N/A</v>
      </c>
    </row>
    <row r="827" spans="1:12">
      <c r="A827" s="164" t="s">
        <v>818</v>
      </c>
      <c r="B827" s="145" t="s">
        <v>50</v>
      </c>
      <c r="C827" s="159">
        <v>3682890</v>
      </c>
      <c r="D827" s="107" t="str">
        <f t="shared" si="206"/>
        <v>N/A</v>
      </c>
      <c r="E827" s="159">
        <v>2569726</v>
      </c>
      <c r="F827" s="107" t="str">
        <f t="shared" si="207"/>
        <v>N/A</v>
      </c>
      <c r="G827" s="159">
        <v>2447530</v>
      </c>
      <c r="H827" s="107" t="str">
        <f t="shared" si="208"/>
        <v>N/A</v>
      </c>
      <c r="I827" s="108">
        <v>-30.2</v>
      </c>
      <c r="J827" s="108">
        <v>-4.76</v>
      </c>
      <c r="K827" s="155" t="s">
        <v>50</v>
      </c>
      <c r="L827" s="109" t="str">
        <f t="shared" si="209"/>
        <v>N/A</v>
      </c>
    </row>
    <row r="828" spans="1:12">
      <c r="A828" s="144" t="s">
        <v>633</v>
      </c>
      <c r="B828" s="145" t="s">
        <v>50</v>
      </c>
      <c r="C828" s="159">
        <v>583850</v>
      </c>
      <c r="D828" s="107" t="str">
        <f t="shared" si="206"/>
        <v>N/A</v>
      </c>
      <c r="E828" s="159">
        <v>908279</v>
      </c>
      <c r="F828" s="107" t="str">
        <f t="shared" si="207"/>
        <v>N/A</v>
      </c>
      <c r="G828" s="159">
        <v>766030</v>
      </c>
      <c r="H828" s="107" t="str">
        <f t="shared" si="208"/>
        <v>N/A</v>
      </c>
      <c r="I828" s="108">
        <v>55.57</v>
      </c>
      <c r="J828" s="108">
        <v>-15.7</v>
      </c>
      <c r="K828" s="155" t="s">
        <v>50</v>
      </c>
      <c r="L828" s="109" t="str">
        <f t="shared" si="209"/>
        <v>N/A</v>
      </c>
    </row>
    <row r="829" spans="1:12">
      <c r="A829" s="144" t="s">
        <v>627</v>
      </c>
      <c r="B829" s="145" t="s">
        <v>50</v>
      </c>
      <c r="C829" s="159">
        <v>558575</v>
      </c>
      <c r="D829" s="107" t="str">
        <f t="shared" si="206"/>
        <v>N/A</v>
      </c>
      <c r="E829" s="159">
        <v>288636</v>
      </c>
      <c r="F829" s="107" t="str">
        <f t="shared" si="207"/>
        <v>N/A</v>
      </c>
      <c r="G829" s="159">
        <v>326266</v>
      </c>
      <c r="H829" s="107" t="str">
        <f t="shared" si="208"/>
        <v>N/A</v>
      </c>
      <c r="I829" s="108">
        <v>-48.3</v>
      </c>
      <c r="J829" s="108">
        <v>13.04</v>
      </c>
      <c r="K829" s="155" t="s">
        <v>50</v>
      </c>
      <c r="L829" s="109" t="str">
        <f t="shared" si="209"/>
        <v>N/A</v>
      </c>
    </row>
    <row r="830" spans="1:12">
      <c r="A830" s="144" t="s">
        <v>240</v>
      </c>
      <c r="B830" s="145" t="s">
        <v>50</v>
      </c>
      <c r="C830" s="159">
        <v>3653540</v>
      </c>
      <c r="D830" s="107" t="str">
        <f t="shared" si="206"/>
        <v>N/A</v>
      </c>
      <c r="E830" s="159">
        <v>2568597</v>
      </c>
      <c r="F830" s="107" t="str">
        <f t="shared" si="207"/>
        <v>N/A</v>
      </c>
      <c r="G830" s="159">
        <v>2435895</v>
      </c>
      <c r="H830" s="107" t="str">
        <f t="shared" si="208"/>
        <v>N/A</v>
      </c>
      <c r="I830" s="108">
        <v>-29.7</v>
      </c>
      <c r="J830" s="108">
        <v>-5.17</v>
      </c>
      <c r="K830" s="155" t="s">
        <v>50</v>
      </c>
      <c r="L830" s="109" t="str">
        <f t="shared" si="209"/>
        <v>N/A</v>
      </c>
    </row>
    <row r="831" spans="1:12">
      <c r="A831" s="144" t="s">
        <v>692</v>
      </c>
      <c r="B831" s="145" t="s">
        <v>50</v>
      </c>
      <c r="C831" s="159">
        <v>321655</v>
      </c>
      <c r="D831" s="107" t="str">
        <f t="shared" si="206"/>
        <v>N/A</v>
      </c>
      <c r="E831" s="159">
        <v>363458</v>
      </c>
      <c r="F831" s="107" t="str">
        <f t="shared" si="207"/>
        <v>N/A</v>
      </c>
      <c r="G831" s="159">
        <v>654788</v>
      </c>
      <c r="H831" s="107" t="str">
        <f t="shared" si="208"/>
        <v>N/A</v>
      </c>
      <c r="I831" s="108">
        <v>13</v>
      </c>
      <c r="J831" s="108">
        <v>80.16</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1869924</v>
      </c>
      <c r="D833" s="107" t="str">
        <f t="shared" ref="D833:D847" si="210">IF($B833="N/A","N/A",IF(C833&gt;10,"No",IF(C833&lt;-10,"No","Yes")))</f>
        <v>N/A</v>
      </c>
      <c r="E833" s="159">
        <v>1487085</v>
      </c>
      <c r="F833" s="107" t="str">
        <f t="shared" ref="F833:F847" si="211">IF($B833="N/A","N/A",IF(E833&gt;10,"No",IF(E833&lt;-10,"No","Yes")))</f>
        <v>N/A</v>
      </c>
      <c r="G833" s="159">
        <v>1207154</v>
      </c>
      <c r="H833" s="107" t="str">
        <f t="shared" ref="H833:H847" si="212">IF($B833="N/A","N/A",IF(G833&gt;10,"No",IF(G833&lt;-10,"No","Yes")))</f>
        <v>N/A</v>
      </c>
      <c r="I833" s="108">
        <v>-20.5</v>
      </c>
      <c r="J833" s="108">
        <v>-18.8</v>
      </c>
      <c r="K833" s="118" t="s">
        <v>112</v>
      </c>
      <c r="L833" s="109" t="str">
        <f t="shared" ref="L833:L847" si="213">IF(J833="Div by 0", "N/A", IF(K833="N/A","N/A", IF(J833&gt;VALUE(MID(K833,1,2)), "No", IF(J833&lt;-1*VALUE(MID(K833,1,2)), "No", "Yes"))))</f>
        <v>No</v>
      </c>
    </row>
    <row r="834" spans="1:12">
      <c r="A834" s="164" t="s">
        <v>635</v>
      </c>
      <c r="B834" s="82" t="s">
        <v>50</v>
      </c>
      <c r="C834" s="83">
        <v>7324</v>
      </c>
      <c r="D834" s="84" t="str">
        <f t="shared" si="210"/>
        <v>N/A</v>
      </c>
      <c r="E834" s="83">
        <v>6157</v>
      </c>
      <c r="F834" s="84" t="str">
        <f t="shared" si="211"/>
        <v>N/A</v>
      </c>
      <c r="G834" s="83">
        <v>5082</v>
      </c>
      <c r="H834" s="84" t="str">
        <f t="shared" si="212"/>
        <v>N/A</v>
      </c>
      <c r="I834" s="85">
        <v>-15.9</v>
      </c>
      <c r="J834" s="85">
        <v>-17.5</v>
      </c>
      <c r="K834" s="86" t="s">
        <v>112</v>
      </c>
      <c r="L834" s="87" t="str">
        <f t="shared" si="213"/>
        <v>No</v>
      </c>
    </row>
    <row r="835" spans="1:12">
      <c r="A835" s="164" t="s">
        <v>636</v>
      </c>
      <c r="B835" s="82" t="s">
        <v>50</v>
      </c>
      <c r="C835" s="88">
        <v>255.31458219999999</v>
      </c>
      <c r="D835" s="84" t="str">
        <f t="shared" si="210"/>
        <v>N/A</v>
      </c>
      <c r="E835" s="88">
        <v>241.52752964000001</v>
      </c>
      <c r="F835" s="84" t="str">
        <f t="shared" si="211"/>
        <v>N/A</v>
      </c>
      <c r="G835" s="88">
        <v>237.53522235</v>
      </c>
      <c r="H835" s="84" t="str">
        <f t="shared" si="212"/>
        <v>N/A</v>
      </c>
      <c r="I835" s="85">
        <v>-5.4</v>
      </c>
      <c r="J835" s="85">
        <v>-1.65</v>
      </c>
      <c r="K835" s="86" t="s">
        <v>112</v>
      </c>
      <c r="L835" s="87" t="str">
        <f t="shared" si="213"/>
        <v>Yes</v>
      </c>
    </row>
    <row r="836" spans="1:12">
      <c r="A836" s="164" t="s">
        <v>637</v>
      </c>
      <c r="B836" s="82" t="s">
        <v>50</v>
      </c>
      <c r="C836" s="88">
        <v>380767</v>
      </c>
      <c r="D836" s="84" t="str">
        <f t="shared" si="210"/>
        <v>N/A</v>
      </c>
      <c r="E836" s="88">
        <v>386307</v>
      </c>
      <c r="F836" s="84" t="str">
        <f t="shared" si="211"/>
        <v>N/A</v>
      </c>
      <c r="G836" s="88">
        <v>800958</v>
      </c>
      <c r="H836" s="84" t="str">
        <f t="shared" si="212"/>
        <v>N/A</v>
      </c>
      <c r="I836" s="85">
        <v>1.4550000000000001</v>
      </c>
      <c r="J836" s="85">
        <v>107.3</v>
      </c>
      <c r="K836" s="86" t="s">
        <v>112</v>
      </c>
      <c r="L836" s="87" t="str">
        <f t="shared" si="213"/>
        <v>No</v>
      </c>
    </row>
    <row r="837" spans="1:12">
      <c r="A837" s="164" t="s">
        <v>638</v>
      </c>
      <c r="B837" s="82" t="s">
        <v>50</v>
      </c>
      <c r="C837" s="83">
        <v>2128</v>
      </c>
      <c r="D837" s="84" t="str">
        <f t="shared" si="210"/>
        <v>N/A</v>
      </c>
      <c r="E837" s="83">
        <v>2312</v>
      </c>
      <c r="F837" s="84" t="str">
        <f t="shared" si="211"/>
        <v>N/A</v>
      </c>
      <c r="G837" s="83">
        <v>3503</v>
      </c>
      <c r="H837" s="84" t="str">
        <f t="shared" si="212"/>
        <v>N/A</v>
      </c>
      <c r="I837" s="85">
        <v>8.6470000000000002</v>
      </c>
      <c r="J837" s="85">
        <v>51.51</v>
      </c>
      <c r="K837" s="86" t="s">
        <v>112</v>
      </c>
      <c r="L837" s="87" t="str">
        <f t="shared" si="213"/>
        <v>No</v>
      </c>
    </row>
    <row r="838" spans="1:12">
      <c r="A838" s="164" t="s">
        <v>639</v>
      </c>
      <c r="B838" s="82" t="s">
        <v>50</v>
      </c>
      <c r="C838" s="88">
        <v>178.9318609</v>
      </c>
      <c r="D838" s="84" t="str">
        <f t="shared" si="210"/>
        <v>N/A</v>
      </c>
      <c r="E838" s="88">
        <v>167.08780277</v>
      </c>
      <c r="F838" s="84" t="str">
        <f t="shared" si="211"/>
        <v>N/A</v>
      </c>
      <c r="G838" s="88">
        <v>228.64915786</v>
      </c>
      <c r="H838" s="84" t="str">
        <f t="shared" si="212"/>
        <v>N/A</v>
      </c>
      <c r="I838" s="85">
        <v>-6.62</v>
      </c>
      <c r="J838" s="85">
        <v>36.840000000000003</v>
      </c>
      <c r="K838" s="86" t="s">
        <v>112</v>
      </c>
      <c r="L838" s="87" t="str">
        <f t="shared" si="213"/>
        <v>No</v>
      </c>
    </row>
    <row r="839" spans="1:12">
      <c r="A839" s="164" t="s">
        <v>649</v>
      </c>
      <c r="B839" s="82" t="s">
        <v>50</v>
      </c>
      <c r="C839" s="88">
        <v>775412</v>
      </c>
      <c r="D839" s="84" t="str">
        <f t="shared" si="210"/>
        <v>N/A</v>
      </c>
      <c r="E839" s="88">
        <v>1010521</v>
      </c>
      <c r="F839" s="84" t="str">
        <f t="shared" si="211"/>
        <v>N/A</v>
      </c>
      <c r="G839" s="88">
        <v>2003630</v>
      </c>
      <c r="H839" s="84" t="str">
        <f t="shared" si="212"/>
        <v>N/A</v>
      </c>
      <c r="I839" s="85">
        <v>30.32</v>
      </c>
      <c r="J839" s="85">
        <v>98.28</v>
      </c>
      <c r="K839" s="86" t="s">
        <v>112</v>
      </c>
      <c r="L839" s="87" t="str">
        <f t="shared" si="213"/>
        <v>No</v>
      </c>
    </row>
    <row r="840" spans="1:12">
      <c r="A840" s="164" t="s">
        <v>651</v>
      </c>
      <c r="B840" s="82" t="s">
        <v>50</v>
      </c>
      <c r="C840" s="83">
        <v>2925</v>
      </c>
      <c r="D840" s="84" t="str">
        <f t="shared" si="210"/>
        <v>N/A</v>
      </c>
      <c r="E840" s="83">
        <v>3559</v>
      </c>
      <c r="F840" s="84" t="str">
        <f t="shared" si="211"/>
        <v>N/A</v>
      </c>
      <c r="G840" s="83">
        <v>5818</v>
      </c>
      <c r="H840" s="84" t="str">
        <f t="shared" si="212"/>
        <v>N/A</v>
      </c>
      <c r="I840" s="85">
        <v>21.68</v>
      </c>
      <c r="J840" s="85">
        <v>63.47</v>
      </c>
      <c r="K840" s="86" t="s">
        <v>112</v>
      </c>
      <c r="L840" s="87" t="str">
        <f t="shared" si="213"/>
        <v>No</v>
      </c>
    </row>
    <row r="841" spans="1:12">
      <c r="A841" s="164" t="s">
        <v>650</v>
      </c>
      <c r="B841" s="82" t="s">
        <v>50</v>
      </c>
      <c r="C841" s="88">
        <v>265.09811966000001</v>
      </c>
      <c r="D841" s="84" t="str">
        <f t="shared" si="210"/>
        <v>N/A</v>
      </c>
      <c r="E841" s="88">
        <v>283.93397021999999</v>
      </c>
      <c r="F841" s="84" t="str">
        <f t="shared" si="211"/>
        <v>N/A</v>
      </c>
      <c r="G841" s="88">
        <v>344.38466827000002</v>
      </c>
      <c r="H841" s="84" t="str">
        <f t="shared" si="212"/>
        <v>N/A</v>
      </c>
      <c r="I841" s="85">
        <v>7.1050000000000004</v>
      </c>
      <c r="J841" s="85">
        <v>21.29</v>
      </c>
      <c r="K841" s="86" t="s">
        <v>112</v>
      </c>
      <c r="L841" s="87" t="str">
        <f t="shared" si="213"/>
        <v>No</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142023292</v>
      </c>
      <c r="D845" s="84" t="str">
        <f t="shared" si="210"/>
        <v>N/A</v>
      </c>
      <c r="E845" s="88">
        <v>154940798</v>
      </c>
      <c r="F845" s="84" t="str">
        <f t="shared" si="211"/>
        <v>N/A</v>
      </c>
      <c r="G845" s="88">
        <v>190869021</v>
      </c>
      <c r="H845" s="84" t="str">
        <f t="shared" si="212"/>
        <v>N/A</v>
      </c>
      <c r="I845" s="85">
        <v>9.0950000000000006</v>
      </c>
      <c r="J845" s="85">
        <v>23.19</v>
      </c>
      <c r="K845" s="86" t="s">
        <v>112</v>
      </c>
      <c r="L845" s="87" t="str">
        <f t="shared" si="213"/>
        <v>No</v>
      </c>
    </row>
    <row r="846" spans="1:12">
      <c r="A846" s="164" t="s">
        <v>643</v>
      </c>
      <c r="B846" s="101" t="s">
        <v>50</v>
      </c>
      <c r="C846" s="114">
        <v>5249</v>
      </c>
      <c r="D846" s="103" t="str">
        <f t="shared" si="210"/>
        <v>N/A</v>
      </c>
      <c r="E846" s="114">
        <v>5770</v>
      </c>
      <c r="F846" s="103" t="str">
        <f t="shared" si="211"/>
        <v>N/A</v>
      </c>
      <c r="G846" s="114">
        <v>6662</v>
      </c>
      <c r="H846" s="103" t="str">
        <f t="shared" si="212"/>
        <v>N/A</v>
      </c>
      <c r="I846" s="85">
        <v>9.9260000000000002</v>
      </c>
      <c r="J846" s="85">
        <v>15.46</v>
      </c>
      <c r="K846" s="130" t="s">
        <v>112</v>
      </c>
      <c r="L846" s="87" t="str">
        <f t="shared" si="213"/>
        <v>No</v>
      </c>
    </row>
    <row r="847" spans="1:12">
      <c r="A847" s="164" t="s">
        <v>644</v>
      </c>
      <c r="B847" s="101" t="s">
        <v>50</v>
      </c>
      <c r="C847" s="98">
        <v>27057.209373000002</v>
      </c>
      <c r="D847" s="103" t="str">
        <f t="shared" si="210"/>
        <v>N/A</v>
      </c>
      <c r="E847" s="98">
        <v>26852.82461</v>
      </c>
      <c r="F847" s="103" t="str">
        <f t="shared" si="211"/>
        <v>N/A</v>
      </c>
      <c r="G847" s="98">
        <v>28650.408436000002</v>
      </c>
      <c r="H847" s="103" t="str">
        <f t="shared" si="212"/>
        <v>N/A</v>
      </c>
      <c r="I847" s="104">
        <v>-0.755</v>
      </c>
      <c r="J847" s="104">
        <v>6.694</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186626972</v>
      </c>
      <c r="D849" s="84" t="str">
        <f t="shared" ref="D849:D872" si="214">IF($B849="N/A","N/A",IF(C849&gt;10,"No",IF(C849&lt;-10,"No","Yes")))</f>
        <v>N/A</v>
      </c>
      <c r="E849" s="176">
        <v>204100430</v>
      </c>
      <c r="F849" s="84" t="str">
        <f t="shared" ref="F849:F872" si="215">IF($B849="N/A","N/A",IF(E849&gt;10,"No",IF(E849&lt;-10,"No","Yes")))</f>
        <v>N/A</v>
      </c>
      <c r="G849" s="176">
        <v>249180280</v>
      </c>
      <c r="H849" s="84" t="str">
        <f t="shared" ref="H849:H872" si="216">IF($B849="N/A","N/A",IF(G849&gt;10,"No",IF(G849&lt;-10,"No","Yes")))</f>
        <v>N/A</v>
      </c>
      <c r="I849" s="85">
        <v>9.3629999999999995</v>
      </c>
      <c r="J849" s="85">
        <v>22.09</v>
      </c>
      <c r="K849" s="86" t="s">
        <v>112</v>
      </c>
      <c r="L849" s="87" t="str">
        <f t="shared" ref="L849:L872" si="217">IF(J849="Div by 0", "N/A", IF(K849="N/A","N/A", IF(J849&gt;VALUE(MID(K849,1,2)), "No", IF(J849&lt;-1*VALUE(MID(K849,1,2)), "No", "Yes"))))</f>
        <v>No</v>
      </c>
    </row>
    <row r="850" spans="1:12" ht="12.75" customHeight="1">
      <c r="A850" s="137" t="s">
        <v>469</v>
      </c>
      <c r="B850" s="82" t="s">
        <v>50</v>
      </c>
      <c r="C850" s="112">
        <v>8039</v>
      </c>
      <c r="D850" s="84" t="str">
        <f t="shared" si="214"/>
        <v>N/A</v>
      </c>
      <c r="E850" s="112">
        <v>8602</v>
      </c>
      <c r="F850" s="84" t="str">
        <f t="shared" si="215"/>
        <v>N/A</v>
      </c>
      <c r="G850" s="112">
        <v>9254</v>
      </c>
      <c r="H850" s="84" t="str">
        <f t="shared" si="216"/>
        <v>N/A</v>
      </c>
      <c r="I850" s="85">
        <v>7.0030000000000001</v>
      </c>
      <c r="J850" s="85">
        <v>7.58</v>
      </c>
      <c r="K850" s="86" t="s">
        <v>112</v>
      </c>
      <c r="L850" s="87" t="str">
        <f t="shared" si="217"/>
        <v>Yes</v>
      </c>
    </row>
    <row r="851" spans="1:12" ht="12.75" customHeight="1">
      <c r="A851" s="137" t="s">
        <v>820</v>
      </c>
      <c r="B851" s="82" t="s">
        <v>50</v>
      </c>
      <c r="C851" s="176">
        <v>23215.197413000002</v>
      </c>
      <c r="D851" s="84" t="str">
        <f t="shared" si="214"/>
        <v>N/A</v>
      </c>
      <c r="E851" s="176">
        <v>23727.090211999999</v>
      </c>
      <c r="F851" s="84" t="str">
        <f t="shared" si="215"/>
        <v>N/A</v>
      </c>
      <c r="G851" s="176">
        <v>26926.764641999998</v>
      </c>
      <c r="H851" s="84" t="str">
        <f t="shared" si="216"/>
        <v>N/A</v>
      </c>
      <c r="I851" s="85">
        <v>2.2050000000000001</v>
      </c>
      <c r="J851" s="85">
        <v>13.49</v>
      </c>
      <c r="K851" s="86" t="s">
        <v>112</v>
      </c>
      <c r="L851" s="87" t="str">
        <f t="shared" si="217"/>
        <v>Yes</v>
      </c>
    </row>
    <row r="852" spans="1:12">
      <c r="A852" s="144" t="s">
        <v>583</v>
      </c>
      <c r="B852" s="82" t="s">
        <v>50</v>
      </c>
      <c r="C852" s="176">
        <v>9272.191358</v>
      </c>
      <c r="D852" s="84" t="str">
        <f t="shared" si="214"/>
        <v>N/A</v>
      </c>
      <c r="E852" s="176">
        <v>10624.085227</v>
      </c>
      <c r="F852" s="84" t="str">
        <f t="shared" si="215"/>
        <v>N/A</v>
      </c>
      <c r="G852" s="176">
        <v>12450.766304000001</v>
      </c>
      <c r="H852" s="84" t="str">
        <f t="shared" si="216"/>
        <v>N/A</v>
      </c>
      <c r="I852" s="85">
        <v>14.58</v>
      </c>
      <c r="J852" s="85">
        <v>17.190000000000001</v>
      </c>
      <c r="K852" s="86" t="s">
        <v>112</v>
      </c>
      <c r="L852" s="87" t="str">
        <f t="shared" si="217"/>
        <v>No</v>
      </c>
    </row>
    <row r="853" spans="1:12">
      <c r="A853" s="144" t="s">
        <v>586</v>
      </c>
      <c r="B853" s="82" t="s">
        <v>50</v>
      </c>
      <c r="C853" s="176">
        <v>23649.302318999999</v>
      </c>
      <c r="D853" s="84" t="str">
        <f t="shared" si="214"/>
        <v>N/A</v>
      </c>
      <c r="E853" s="176">
        <v>24097.354592</v>
      </c>
      <c r="F853" s="84" t="str">
        <f t="shared" si="215"/>
        <v>N/A</v>
      </c>
      <c r="G853" s="176">
        <v>27448.805559</v>
      </c>
      <c r="H853" s="84" t="str">
        <f t="shared" si="216"/>
        <v>N/A</v>
      </c>
      <c r="I853" s="85">
        <v>1.895</v>
      </c>
      <c r="J853" s="85">
        <v>13.91</v>
      </c>
      <c r="K853" s="86" t="s">
        <v>112</v>
      </c>
      <c r="L853" s="87" t="str">
        <f t="shared" si="217"/>
        <v>Yes</v>
      </c>
    </row>
    <row r="854" spans="1:12">
      <c r="A854" s="144" t="s">
        <v>589</v>
      </c>
      <c r="B854" s="82" t="s">
        <v>50</v>
      </c>
      <c r="C854" s="176">
        <v>21188.582568999998</v>
      </c>
      <c r="D854" s="84" t="str">
        <f t="shared" si="214"/>
        <v>N/A</v>
      </c>
      <c r="E854" s="176">
        <v>20634.607735000001</v>
      </c>
      <c r="F854" s="84" t="str">
        <f t="shared" si="215"/>
        <v>N/A</v>
      </c>
      <c r="G854" s="176">
        <v>19338.636815999998</v>
      </c>
      <c r="H854" s="84" t="str">
        <f t="shared" si="216"/>
        <v>N/A</v>
      </c>
      <c r="I854" s="85">
        <v>-2.61</v>
      </c>
      <c r="J854" s="85">
        <v>-6.28</v>
      </c>
      <c r="K854" s="86" t="s">
        <v>112</v>
      </c>
      <c r="L854" s="87" t="str">
        <f t="shared" si="217"/>
        <v>Yes</v>
      </c>
    </row>
    <row r="855" spans="1:12">
      <c r="A855" s="144" t="s">
        <v>591</v>
      </c>
      <c r="B855" s="82" t="s">
        <v>50</v>
      </c>
      <c r="C855" s="176">
        <v>1355</v>
      </c>
      <c r="D855" s="84" t="str">
        <f t="shared" si="214"/>
        <v>N/A</v>
      </c>
      <c r="E855" s="176">
        <v>9715.6923076999992</v>
      </c>
      <c r="F855" s="84" t="str">
        <f t="shared" si="215"/>
        <v>N/A</v>
      </c>
      <c r="G855" s="176">
        <v>2938.6111111</v>
      </c>
      <c r="H855" s="84" t="str">
        <f t="shared" si="216"/>
        <v>N/A</v>
      </c>
      <c r="I855" s="85">
        <v>617</v>
      </c>
      <c r="J855" s="85">
        <v>-69.8</v>
      </c>
      <c r="K855" s="86" t="s">
        <v>112</v>
      </c>
      <c r="L855" s="87" t="str">
        <f t="shared" si="217"/>
        <v>No</v>
      </c>
    </row>
    <row r="856" spans="1:12" ht="12.75" customHeight="1">
      <c r="A856" s="164" t="s">
        <v>470</v>
      </c>
      <c r="B856" s="82" t="s">
        <v>50</v>
      </c>
      <c r="C856" s="84">
        <v>5.7708321369000002</v>
      </c>
      <c r="D856" s="84" t="str">
        <f t="shared" si="214"/>
        <v>N/A</v>
      </c>
      <c r="E856" s="84">
        <v>6.3181243939999998</v>
      </c>
      <c r="F856" s="84" t="str">
        <f t="shared" si="215"/>
        <v>N/A</v>
      </c>
      <c r="G856" s="84">
        <v>5.7338653713000003</v>
      </c>
      <c r="H856" s="84" t="str">
        <f t="shared" si="216"/>
        <v>N/A</v>
      </c>
      <c r="I856" s="85">
        <v>9.484</v>
      </c>
      <c r="J856" s="85">
        <v>-9.25</v>
      </c>
      <c r="K856" s="86" t="s">
        <v>112</v>
      </c>
      <c r="L856" s="87" t="str">
        <f t="shared" si="217"/>
        <v>Yes</v>
      </c>
    </row>
    <row r="857" spans="1:12">
      <c r="A857" s="144" t="s">
        <v>583</v>
      </c>
      <c r="B857" s="82" t="s">
        <v>50</v>
      </c>
      <c r="C857" s="84">
        <v>7.3469387755</v>
      </c>
      <c r="D857" s="84" t="str">
        <f t="shared" si="214"/>
        <v>N/A</v>
      </c>
      <c r="E857" s="84">
        <v>7.1836734694000004</v>
      </c>
      <c r="F857" s="84" t="str">
        <f t="shared" si="215"/>
        <v>N/A</v>
      </c>
      <c r="G857" s="84">
        <v>6.4425770307999999</v>
      </c>
      <c r="H857" s="84" t="str">
        <f t="shared" si="216"/>
        <v>N/A</v>
      </c>
      <c r="I857" s="85">
        <v>-2.2200000000000002</v>
      </c>
      <c r="J857" s="85">
        <v>-10.3</v>
      </c>
      <c r="K857" s="86" t="s">
        <v>112</v>
      </c>
      <c r="L857" s="87" t="str">
        <f t="shared" si="217"/>
        <v>Yes</v>
      </c>
    </row>
    <row r="858" spans="1:12">
      <c r="A858" s="144" t="s">
        <v>586</v>
      </c>
      <c r="B858" s="82" t="s">
        <v>50</v>
      </c>
      <c r="C858" s="84">
        <v>12.652540125</v>
      </c>
      <c r="D858" s="84" t="str">
        <f t="shared" si="214"/>
        <v>N/A</v>
      </c>
      <c r="E858" s="84">
        <v>13.560662218999999</v>
      </c>
      <c r="F858" s="84" t="str">
        <f t="shared" si="215"/>
        <v>N/A</v>
      </c>
      <c r="G858" s="84">
        <v>14.864138648999999</v>
      </c>
      <c r="H858" s="84" t="str">
        <f t="shared" si="216"/>
        <v>N/A</v>
      </c>
      <c r="I858" s="85">
        <v>7.1769999999999996</v>
      </c>
      <c r="J858" s="85">
        <v>9.6120000000000001</v>
      </c>
      <c r="K858" s="86" t="s">
        <v>112</v>
      </c>
      <c r="L858" s="87" t="str">
        <f t="shared" si="217"/>
        <v>Yes</v>
      </c>
    </row>
    <row r="859" spans="1:12">
      <c r="A859" s="144" t="s">
        <v>589</v>
      </c>
      <c r="B859" s="82" t="s">
        <v>50</v>
      </c>
      <c r="C859" s="84">
        <v>0.4047230061</v>
      </c>
      <c r="D859" s="84" t="str">
        <f t="shared" si="214"/>
        <v>N/A</v>
      </c>
      <c r="E859" s="84">
        <v>0.35194151159999998</v>
      </c>
      <c r="F859" s="84" t="str">
        <f t="shared" si="215"/>
        <v>N/A</v>
      </c>
      <c r="G859" s="84">
        <v>0.30479483210000002</v>
      </c>
      <c r="H859" s="84" t="str">
        <f t="shared" si="216"/>
        <v>N/A</v>
      </c>
      <c r="I859" s="85">
        <v>-13</v>
      </c>
      <c r="J859" s="85">
        <v>-13.4</v>
      </c>
      <c r="K859" s="86" t="s">
        <v>112</v>
      </c>
      <c r="L859" s="87" t="str">
        <f t="shared" si="217"/>
        <v>Yes</v>
      </c>
    </row>
    <row r="860" spans="1:12">
      <c r="A860" s="144" t="s">
        <v>591</v>
      </c>
      <c r="B860" s="82" t="s">
        <v>50</v>
      </c>
      <c r="C860" s="84">
        <v>0.12214806089999999</v>
      </c>
      <c r="D860" s="84" t="str">
        <f t="shared" si="214"/>
        <v>N/A</v>
      </c>
      <c r="E860" s="84">
        <v>6.0285661300000001E-2</v>
      </c>
      <c r="F860" s="84" t="str">
        <f t="shared" si="215"/>
        <v>N/A</v>
      </c>
      <c r="G860" s="84">
        <v>5.4472824099999997E-2</v>
      </c>
      <c r="H860" s="84" t="str">
        <f t="shared" si="216"/>
        <v>N/A</v>
      </c>
      <c r="I860" s="85">
        <v>-50.6</v>
      </c>
      <c r="J860" s="85">
        <v>-9.64</v>
      </c>
      <c r="K860" s="86" t="s">
        <v>112</v>
      </c>
      <c r="L860" s="87" t="str">
        <f t="shared" si="217"/>
        <v>Yes</v>
      </c>
    </row>
    <row r="861" spans="1:12" ht="12.75" customHeight="1">
      <c r="A861" s="137" t="s">
        <v>821</v>
      </c>
      <c r="B861" s="82" t="s">
        <v>50</v>
      </c>
      <c r="C861" s="176">
        <v>142023292</v>
      </c>
      <c r="D861" s="84" t="str">
        <f t="shared" si="214"/>
        <v>N/A</v>
      </c>
      <c r="E861" s="176">
        <v>154940798</v>
      </c>
      <c r="F861" s="84" t="str">
        <f t="shared" si="215"/>
        <v>N/A</v>
      </c>
      <c r="G861" s="176">
        <v>190869021</v>
      </c>
      <c r="H861" s="84" t="str">
        <f t="shared" si="216"/>
        <v>N/A</v>
      </c>
      <c r="I861" s="85">
        <v>9.0950000000000006</v>
      </c>
      <c r="J861" s="85">
        <v>23.19</v>
      </c>
      <c r="K861" s="86" t="s">
        <v>112</v>
      </c>
      <c r="L861" s="87" t="str">
        <f t="shared" si="217"/>
        <v>No</v>
      </c>
    </row>
    <row r="862" spans="1:12" ht="12.75" customHeight="1">
      <c r="A862" s="137" t="s">
        <v>932</v>
      </c>
      <c r="B862" s="82" t="s">
        <v>50</v>
      </c>
      <c r="C862" s="112">
        <v>5249</v>
      </c>
      <c r="D862" s="84" t="str">
        <f t="shared" si="214"/>
        <v>N/A</v>
      </c>
      <c r="E862" s="112">
        <v>5770</v>
      </c>
      <c r="F862" s="84" t="str">
        <f t="shared" si="215"/>
        <v>N/A</v>
      </c>
      <c r="G862" s="112">
        <v>6662</v>
      </c>
      <c r="H862" s="84" t="str">
        <f t="shared" si="216"/>
        <v>N/A</v>
      </c>
      <c r="I862" s="85">
        <v>9.9260000000000002</v>
      </c>
      <c r="J862" s="85">
        <v>15.46</v>
      </c>
      <c r="K862" s="86" t="s">
        <v>112</v>
      </c>
      <c r="L862" s="87" t="str">
        <f t="shared" si="217"/>
        <v>No</v>
      </c>
    </row>
    <row r="863" spans="1:12" ht="25.5">
      <c r="A863" s="137" t="s">
        <v>822</v>
      </c>
      <c r="B863" s="82" t="s">
        <v>50</v>
      </c>
      <c r="C863" s="176">
        <v>27057.209373000002</v>
      </c>
      <c r="D863" s="84" t="str">
        <f t="shared" si="214"/>
        <v>N/A</v>
      </c>
      <c r="E863" s="176">
        <v>26852.82461</v>
      </c>
      <c r="F863" s="84" t="str">
        <f t="shared" si="215"/>
        <v>N/A</v>
      </c>
      <c r="G863" s="176">
        <v>28650.408436000002</v>
      </c>
      <c r="H863" s="84" t="str">
        <f t="shared" si="216"/>
        <v>N/A</v>
      </c>
      <c r="I863" s="85">
        <v>-0.755</v>
      </c>
      <c r="J863" s="85">
        <v>6.694</v>
      </c>
      <c r="K863" s="86" t="s">
        <v>112</v>
      </c>
      <c r="L863" s="87" t="str">
        <f t="shared" si="217"/>
        <v>Yes</v>
      </c>
    </row>
    <row r="864" spans="1:12">
      <c r="A864" s="144" t="s">
        <v>583</v>
      </c>
      <c r="B864" s="82" t="s">
        <v>50</v>
      </c>
      <c r="C864" s="176">
        <v>16352.66</v>
      </c>
      <c r="D864" s="84" t="str">
        <f t="shared" si="214"/>
        <v>N/A</v>
      </c>
      <c r="E864" s="176">
        <v>14814.061538</v>
      </c>
      <c r="F864" s="84" t="str">
        <f t="shared" si="215"/>
        <v>N/A</v>
      </c>
      <c r="G864" s="176">
        <v>15665.352273</v>
      </c>
      <c r="H864" s="84" t="str">
        <f t="shared" si="216"/>
        <v>N/A</v>
      </c>
      <c r="I864" s="85">
        <v>-9.41</v>
      </c>
      <c r="J864" s="85">
        <v>5.7469999999999999</v>
      </c>
      <c r="K864" s="86" t="s">
        <v>112</v>
      </c>
      <c r="L864" s="87" t="str">
        <f t="shared" si="217"/>
        <v>Yes</v>
      </c>
    </row>
    <row r="865" spans="1:12">
      <c r="A865" s="144" t="s">
        <v>586</v>
      </c>
      <c r="B865" s="82" t="s">
        <v>50</v>
      </c>
      <c r="C865" s="176">
        <v>27294.314985000001</v>
      </c>
      <c r="D865" s="84" t="str">
        <f t="shared" si="214"/>
        <v>N/A</v>
      </c>
      <c r="E865" s="176">
        <v>27057.964684999999</v>
      </c>
      <c r="F865" s="84" t="str">
        <f t="shared" si="215"/>
        <v>N/A</v>
      </c>
      <c r="G865" s="176">
        <v>29017.719957000001</v>
      </c>
      <c r="H865" s="84" t="str">
        <f t="shared" si="216"/>
        <v>N/A</v>
      </c>
      <c r="I865" s="85">
        <v>-0.86599999999999999</v>
      </c>
      <c r="J865" s="85">
        <v>7.2430000000000003</v>
      </c>
      <c r="K865" s="86" t="s">
        <v>112</v>
      </c>
      <c r="L865" s="87" t="str">
        <f t="shared" si="217"/>
        <v>Yes</v>
      </c>
    </row>
    <row r="866" spans="1:12">
      <c r="A866" s="144" t="s">
        <v>589</v>
      </c>
      <c r="B866" s="82" t="s">
        <v>50</v>
      </c>
      <c r="C866" s="176">
        <v>20676</v>
      </c>
      <c r="D866" s="84" t="str">
        <f t="shared" si="214"/>
        <v>N/A</v>
      </c>
      <c r="E866" s="176">
        <v>20768.716418</v>
      </c>
      <c r="F866" s="84" t="str">
        <f t="shared" si="215"/>
        <v>N/A</v>
      </c>
      <c r="G866" s="176">
        <v>16356.237112999999</v>
      </c>
      <c r="H866" s="84" t="str">
        <f t="shared" si="216"/>
        <v>N/A</v>
      </c>
      <c r="I866" s="85">
        <v>0.44840000000000002</v>
      </c>
      <c r="J866" s="85">
        <v>-21.2</v>
      </c>
      <c r="K866" s="86" t="s">
        <v>112</v>
      </c>
      <c r="L866" s="87" t="str">
        <f t="shared" si="217"/>
        <v>No</v>
      </c>
    </row>
    <row r="867" spans="1:12">
      <c r="A867" s="144" t="s">
        <v>591</v>
      </c>
      <c r="B867" s="82" t="s">
        <v>50</v>
      </c>
      <c r="C867" s="176">
        <v>1835.25</v>
      </c>
      <c r="D867" s="84" t="str">
        <f t="shared" si="214"/>
        <v>N/A</v>
      </c>
      <c r="E867" s="176">
        <v>38249.666666999998</v>
      </c>
      <c r="F867" s="84" t="str">
        <f t="shared" si="215"/>
        <v>N/A</v>
      </c>
      <c r="G867" s="176">
        <v>14398.666667</v>
      </c>
      <c r="H867" s="84" t="str">
        <f t="shared" si="216"/>
        <v>N/A</v>
      </c>
      <c r="I867" s="85">
        <v>1984</v>
      </c>
      <c r="J867" s="85">
        <v>-62.4</v>
      </c>
      <c r="K867" s="86" t="s">
        <v>112</v>
      </c>
      <c r="L867" s="87" t="str">
        <f t="shared" si="217"/>
        <v>No</v>
      </c>
    </row>
    <row r="868" spans="1:12" ht="25.5">
      <c r="A868" s="164" t="s">
        <v>471</v>
      </c>
      <c r="B868" s="82" t="s">
        <v>50</v>
      </c>
      <c r="C868" s="84">
        <v>3.7680181473999999</v>
      </c>
      <c r="D868" s="84" t="str">
        <f t="shared" si="214"/>
        <v>N/A</v>
      </c>
      <c r="E868" s="84">
        <v>4.2380350795000004</v>
      </c>
      <c r="F868" s="84" t="str">
        <f t="shared" si="215"/>
        <v>N/A</v>
      </c>
      <c r="G868" s="84">
        <v>4.127837811</v>
      </c>
      <c r="H868" s="84" t="str">
        <f t="shared" si="216"/>
        <v>N/A</v>
      </c>
      <c r="I868" s="85">
        <v>12.47</v>
      </c>
      <c r="J868" s="85">
        <v>-2.6</v>
      </c>
      <c r="K868" s="86" t="s">
        <v>112</v>
      </c>
      <c r="L868" s="87" t="str">
        <f t="shared" si="217"/>
        <v>Yes</v>
      </c>
    </row>
    <row r="869" spans="1:12">
      <c r="A869" s="144" t="s">
        <v>583</v>
      </c>
      <c r="B869" s="82" t="s">
        <v>50</v>
      </c>
      <c r="C869" s="84">
        <v>2.2675736960999999</v>
      </c>
      <c r="D869" s="84" t="str">
        <f t="shared" si="214"/>
        <v>N/A</v>
      </c>
      <c r="E869" s="84">
        <v>2.6530612245</v>
      </c>
      <c r="F869" s="84" t="str">
        <f t="shared" si="215"/>
        <v>N/A</v>
      </c>
      <c r="G869" s="84">
        <v>3.0812324929999999</v>
      </c>
      <c r="H869" s="84" t="str">
        <f t="shared" si="216"/>
        <v>N/A</v>
      </c>
      <c r="I869" s="85">
        <v>17</v>
      </c>
      <c r="J869" s="85">
        <v>16.14</v>
      </c>
      <c r="K869" s="86" t="s">
        <v>112</v>
      </c>
      <c r="L869" s="87" t="str">
        <f t="shared" si="217"/>
        <v>No</v>
      </c>
    </row>
    <row r="870" spans="1:12">
      <c r="A870" s="144" t="s">
        <v>586</v>
      </c>
      <c r="B870" s="82" t="s">
        <v>50</v>
      </c>
      <c r="C870" s="84">
        <v>8.4643188752</v>
      </c>
      <c r="D870" s="84" t="str">
        <f t="shared" si="214"/>
        <v>N/A</v>
      </c>
      <c r="E870" s="84">
        <v>9.2825961618000008</v>
      </c>
      <c r="F870" s="84" t="str">
        <f t="shared" si="215"/>
        <v>N/A</v>
      </c>
      <c r="G870" s="84">
        <v>10.872266819</v>
      </c>
      <c r="H870" s="84" t="str">
        <f t="shared" si="216"/>
        <v>N/A</v>
      </c>
      <c r="I870" s="85">
        <v>9.6669999999999998</v>
      </c>
      <c r="J870" s="85">
        <v>17.13</v>
      </c>
      <c r="K870" s="86" t="s">
        <v>112</v>
      </c>
      <c r="L870" s="87" t="str">
        <f t="shared" si="217"/>
        <v>No</v>
      </c>
    </row>
    <row r="871" spans="1:12">
      <c r="A871" s="144" t="s">
        <v>589</v>
      </c>
      <c r="B871" s="82" t="s">
        <v>50</v>
      </c>
      <c r="C871" s="84">
        <v>0.16708747960000001</v>
      </c>
      <c r="D871" s="84" t="str">
        <f t="shared" si="214"/>
        <v>N/A</v>
      </c>
      <c r="E871" s="84">
        <v>0.13027669210000001</v>
      </c>
      <c r="F871" s="84" t="str">
        <f t="shared" si="215"/>
        <v>N/A</v>
      </c>
      <c r="G871" s="84">
        <v>0.14709004340000001</v>
      </c>
      <c r="H871" s="84" t="str">
        <f t="shared" si="216"/>
        <v>N/A</v>
      </c>
      <c r="I871" s="85">
        <v>-22</v>
      </c>
      <c r="J871" s="85">
        <v>12.91</v>
      </c>
      <c r="K871" s="86" t="s">
        <v>112</v>
      </c>
      <c r="L871" s="87" t="str">
        <f t="shared" si="217"/>
        <v>Yes</v>
      </c>
    </row>
    <row r="872" spans="1:12">
      <c r="A872" s="144" t="s">
        <v>591</v>
      </c>
      <c r="B872" s="82" t="s">
        <v>50</v>
      </c>
      <c r="C872" s="84">
        <v>1.7449723E-2</v>
      </c>
      <c r="D872" s="84" t="str">
        <f t="shared" si="214"/>
        <v>N/A</v>
      </c>
      <c r="E872" s="84">
        <v>1.39120757E-2</v>
      </c>
      <c r="F872" s="84" t="str">
        <f t="shared" si="215"/>
        <v>N/A</v>
      </c>
      <c r="G872" s="84">
        <v>9.0788039999999993E-3</v>
      </c>
      <c r="H872" s="84" t="str">
        <f t="shared" si="216"/>
        <v>N/A</v>
      </c>
      <c r="I872" s="85">
        <v>-20.3</v>
      </c>
      <c r="J872" s="85">
        <v>-34.700000000000003</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115721</v>
      </c>
      <c r="D874" s="84" t="str">
        <f t="shared" ref="D874:D904" si="218">IF($B874="N/A","N/A",IF(C874&gt;10,"No",IF(C874&lt;-10,"No","Yes")))</f>
        <v>N/A</v>
      </c>
      <c r="E874" s="106">
        <v>115840</v>
      </c>
      <c r="F874" s="84" t="str">
        <f t="shared" ref="F874:F904" si="219">IF($B874="N/A","N/A",IF(E874&gt;10,"No",IF(E874&lt;-10,"No","Yes")))</f>
        <v>N/A</v>
      </c>
      <c r="G874" s="106">
        <v>119766</v>
      </c>
      <c r="H874" s="84" t="str">
        <f t="shared" ref="H874:H904" si="220">IF($B874="N/A","N/A",IF(G874&gt;10,"No",IF(G874&lt;-10,"No","Yes")))</f>
        <v>N/A</v>
      </c>
      <c r="I874" s="85">
        <v>0.1028</v>
      </c>
      <c r="J874" s="85">
        <v>3.3889999999999998</v>
      </c>
      <c r="K874" s="118" t="s">
        <v>112</v>
      </c>
      <c r="L874" s="87" t="str">
        <f t="shared" ref="L874:L906" si="221">IF(J874="Div by 0", "N/A", IF(K874="N/A","N/A", IF(J874&gt;VALUE(MID(K874,1,2)), "No", IF(J874&lt;-1*VALUE(MID(K874,1,2)), "No", "Yes"))))</f>
        <v>Yes</v>
      </c>
    </row>
    <row r="875" spans="1:12">
      <c r="A875" s="164" t="s">
        <v>34</v>
      </c>
      <c r="B875" s="82" t="s">
        <v>50</v>
      </c>
      <c r="C875" s="83">
        <v>106531</v>
      </c>
      <c r="D875" s="84" t="str">
        <f t="shared" si="218"/>
        <v>N/A</v>
      </c>
      <c r="E875" s="83">
        <v>105809</v>
      </c>
      <c r="F875" s="84" t="str">
        <f t="shared" si="219"/>
        <v>N/A</v>
      </c>
      <c r="G875" s="83">
        <v>107126</v>
      </c>
      <c r="H875" s="84" t="str">
        <f t="shared" si="220"/>
        <v>N/A</v>
      </c>
      <c r="I875" s="85">
        <v>-0.67800000000000005</v>
      </c>
      <c r="J875" s="85">
        <v>1.2450000000000001</v>
      </c>
      <c r="K875" s="86" t="s">
        <v>112</v>
      </c>
      <c r="L875" s="87" t="str">
        <f t="shared" si="221"/>
        <v>Yes</v>
      </c>
    </row>
    <row r="876" spans="1:12">
      <c r="A876" s="137" t="s">
        <v>472</v>
      </c>
      <c r="B876" s="110" t="s">
        <v>50</v>
      </c>
      <c r="C876" s="93">
        <v>102297.65</v>
      </c>
      <c r="D876" s="91" t="str">
        <f t="shared" si="218"/>
        <v>N/A</v>
      </c>
      <c r="E876" s="93">
        <v>102111.17</v>
      </c>
      <c r="F876" s="91" t="str">
        <f t="shared" si="219"/>
        <v>N/A</v>
      </c>
      <c r="G876" s="93">
        <v>105117.84</v>
      </c>
      <c r="H876" s="91" t="str">
        <f t="shared" si="220"/>
        <v>N/A</v>
      </c>
      <c r="I876" s="85">
        <v>-0.182</v>
      </c>
      <c r="J876" s="85">
        <v>2.9449999999999998</v>
      </c>
      <c r="K876" s="110" t="s">
        <v>112</v>
      </c>
      <c r="L876" s="87" t="str">
        <f t="shared" si="221"/>
        <v>Yes</v>
      </c>
    </row>
    <row r="877" spans="1:12">
      <c r="A877" s="144" t="s">
        <v>1087</v>
      </c>
      <c r="B877" s="82" t="s">
        <v>50</v>
      </c>
      <c r="C877" s="90">
        <v>4.4555439375999999</v>
      </c>
      <c r="D877" s="84" t="str">
        <f t="shared" si="218"/>
        <v>N/A</v>
      </c>
      <c r="E877" s="90">
        <v>4.8247582872999999</v>
      </c>
      <c r="F877" s="84" t="str">
        <f t="shared" si="219"/>
        <v>N/A</v>
      </c>
      <c r="G877" s="90">
        <v>5.7745937912</v>
      </c>
      <c r="H877" s="84" t="str">
        <f t="shared" si="220"/>
        <v>N/A</v>
      </c>
      <c r="I877" s="85">
        <v>8.2870000000000008</v>
      </c>
      <c r="J877" s="85">
        <v>19.690000000000001</v>
      </c>
      <c r="K877" s="86" t="s">
        <v>112</v>
      </c>
      <c r="L877" s="87" t="str">
        <f t="shared" si="221"/>
        <v>No</v>
      </c>
    </row>
    <row r="878" spans="1:12">
      <c r="A878" s="144" t="s">
        <v>739</v>
      </c>
      <c r="B878" s="82" t="s">
        <v>50</v>
      </c>
      <c r="C878" s="90">
        <v>7.3115510581000001</v>
      </c>
      <c r="D878" s="84" t="str">
        <f t="shared" si="218"/>
        <v>N/A</v>
      </c>
      <c r="E878" s="90">
        <v>7.0821823204000003</v>
      </c>
      <c r="F878" s="84" t="str">
        <f t="shared" si="219"/>
        <v>N/A</v>
      </c>
      <c r="G878" s="90">
        <v>6.7197702185999999</v>
      </c>
      <c r="H878" s="84" t="str">
        <f t="shared" si="220"/>
        <v>N/A</v>
      </c>
      <c r="I878" s="85">
        <v>-3.14</v>
      </c>
      <c r="J878" s="85">
        <v>-5.12</v>
      </c>
      <c r="K878" s="86" t="s">
        <v>112</v>
      </c>
      <c r="L878" s="87" t="str">
        <f t="shared" si="221"/>
        <v>Yes</v>
      </c>
    </row>
    <row r="879" spans="1:12">
      <c r="A879" s="144" t="s">
        <v>740</v>
      </c>
      <c r="B879" s="82" t="s">
        <v>50</v>
      </c>
      <c r="C879" s="90">
        <v>49.27022753</v>
      </c>
      <c r="D879" s="84" t="str">
        <f t="shared" si="218"/>
        <v>N/A</v>
      </c>
      <c r="E879" s="90">
        <v>48.362396408999999</v>
      </c>
      <c r="F879" s="84" t="str">
        <f t="shared" si="219"/>
        <v>N/A</v>
      </c>
      <c r="G879" s="90">
        <v>46.488986857999997</v>
      </c>
      <c r="H879" s="84" t="str">
        <f t="shared" si="220"/>
        <v>N/A</v>
      </c>
      <c r="I879" s="85">
        <v>-1.84</v>
      </c>
      <c r="J879" s="85">
        <v>-3.87</v>
      </c>
      <c r="K879" s="86" t="s">
        <v>112</v>
      </c>
      <c r="L879" s="87" t="str">
        <f t="shared" si="221"/>
        <v>Yes</v>
      </c>
    </row>
    <row r="880" spans="1:12">
      <c r="A880" s="144" t="s">
        <v>741</v>
      </c>
      <c r="B880" s="82" t="s">
        <v>50</v>
      </c>
      <c r="C880" s="90">
        <v>4.2153109634000003</v>
      </c>
      <c r="D880" s="84" t="str">
        <f t="shared" si="218"/>
        <v>N/A</v>
      </c>
      <c r="E880" s="90">
        <v>3.9658149170999999</v>
      </c>
      <c r="F880" s="84" t="str">
        <f t="shared" si="219"/>
        <v>N/A</v>
      </c>
      <c r="G880" s="90">
        <v>4.1080106207</v>
      </c>
      <c r="H880" s="84" t="str">
        <f t="shared" si="220"/>
        <v>N/A</v>
      </c>
      <c r="I880" s="85">
        <v>-5.92</v>
      </c>
      <c r="J880" s="85">
        <v>3.5859999999999999</v>
      </c>
      <c r="K880" s="86" t="s">
        <v>112</v>
      </c>
      <c r="L880" s="87" t="str">
        <f t="shared" si="221"/>
        <v>Yes</v>
      </c>
    </row>
    <row r="881" spans="1:12">
      <c r="A881" s="144" t="s">
        <v>742</v>
      </c>
      <c r="B881" s="82" t="s">
        <v>50</v>
      </c>
      <c r="C881" s="90">
        <v>9.7406693686000008</v>
      </c>
      <c r="D881" s="84" t="str">
        <f t="shared" si="218"/>
        <v>N/A</v>
      </c>
      <c r="E881" s="90">
        <v>9.5649171270999993</v>
      </c>
      <c r="F881" s="84" t="str">
        <f t="shared" si="219"/>
        <v>N/A</v>
      </c>
      <c r="G881" s="90">
        <v>9.5294156939000008</v>
      </c>
      <c r="H881" s="84" t="str">
        <f t="shared" si="220"/>
        <v>N/A</v>
      </c>
      <c r="I881" s="85">
        <v>-1.8</v>
      </c>
      <c r="J881" s="85">
        <v>-0.371</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0.45367737920000001</v>
      </c>
      <c r="D883" s="84" t="str">
        <f t="shared" si="218"/>
        <v>N/A</v>
      </c>
      <c r="E883" s="90">
        <v>0.36688535909999997</v>
      </c>
      <c r="F883" s="84" t="str">
        <f t="shared" si="219"/>
        <v>N/A</v>
      </c>
      <c r="G883" s="90">
        <v>0.32730491119999999</v>
      </c>
      <c r="H883" s="84" t="str">
        <f t="shared" si="220"/>
        <v>N/A</v>
      </c>
      <c r="I883" s="85">
        <v>-19.100000000000001</v>
      </c>
      <c r="J883" s="85">
        <v>-10.8</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24.553019763000002</v>
      </c>
      <c r="D885" s="84" t="str">
        <f t="shared" si="218"/>
        <v>N/A</v>
      </c>
      <c r="E885" s="90">
        <v>25.83304558</v>
      </c>
      <c r="F885" s="84" t="str">
        <f t="shared" si="219"/>
        <v>N/A</v>
      </c>
      <c r="G885" s="90">
        <v>27.051917907</v>
      </c>
      <c r="H885" s="84" t="str">
        <f t="shared" si="220"/>
        <v>N/A</v>
      </c>
      <c r="I885" s="85">
        <v>5.2130000000000001</v>
      </c>
      <c r="J885" s="85">
        <v>4.718</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88.585117402999998</v>
      </c>
      <c r="F887" s="84" t="str">
        <f t="shared" ref="F887:F888" si="223">IF($B887="N/A","N/A",IF(E887&gt;10,"No",IF(E887&lt;-10,"No","Yes")))</f>
        <v>N/A</v>
      </c>
      <c r="G887" s="90">
        <v>88.844914248999999</v>
      </c>
      <c r="H887" s="84" t="str">
        <f t="shared" ref="H887:H888" si="224">IF($B887="N/A","N/A",IF(G887&gt;10,"No",IF(G887&lt;-10,"No","Yes")))</f>
        <v>N/A</v>
      </c>
      <c r="I887" s="85" t="s">
        <v>50</v>
      </c>
      <c r="J887" s="85">
        <v>0.29330000000000001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11.414882597</v>
      </c>
      <c r="F888" s="84" t="str">
        <f t="shared" si="223"/>
        <v>N/A</v>
      </c>
      <c r="G888" s="90">
        <v>11.155085751</v>
      </c>
      <c r="H888" s="84" t="str">
        <f t="shared" si="224"/>
        <v>N/A</v>
      </c>
      <c r="I888" s="85" t="s">
        <v>50</v>
      </c>
      <c r="J888" s="85">
        <v>-2.2799999999999998</v>
      </c>
      <c r="K888" s="86" t="s">
        <v>112</v>
      </c>
      <c r="L888" s="87" t="str">
        <f t="shared" si="225"/>
        <v>Yes</v>
      </c>
    </row>
    <row r="889" spans="1:12">
      <c r="A889" s="81" t="s">
        <v>584</v>
      </c>
      <c r="B889" s="82" t="s">
        <v>50</v>
      </c>
      <c r="C889" s="83">
        <v>61473</v>
      </c>
      <c r="D889" s="84" t="str">
        <f t="shared" si="218"/>
        <v>N/A</v>
      </c>
      <c r="E889" s="83">
        <v>61122</v>
      </c>
      <c r="F889" s="84" t="str">
        <f t="shared" si="219"/>
        <v>N/A</v>
      </c>
      <c r="G889" s="83">
        <v>63491</v>
      </c>
      <c r="H889" s="84" t="str">
        <f t="shared" si="220"/>
        <v>N/A</v>
      </c>
      <c r="I889" s="85">
        <v>-0.57099999999999995</v>
      </c>
      <c r="J889" s="85">
        <v>3.8759999999999999</v>
      </c>
      <c r="K889" s="86" t="s">
        <v>111</v>
      </c>
      <c r="L889" s="87" t="str">
        <f t="shared" si="221"/>
        <v>Yes</v>
      </c>
    </row>
    <row r="890" spans="1:12">
      <c r="A890" s="144" t="s">
        <v>768</v>
      </c>
      <c r="B890" s="82" t="s">
        <v>50</v>
      </c>
      <c r="C890" s="83">
        <v>12721</v>
      </c>
      <c r="D890" s="84" t="str">
        <f t="shared" si="218"/>
        <v>N/A</v>
      </c>
      <c r="E890" s="83">
        <v>11491</v>
      </c>
      <c r="F890" s="84" t="str">
        <f t="shared" si="219"/>
        <v>N/A</v>
      </c>
      <c r="G890" s="83">
        <v>11334</v>
      </c>
      <c r="H890" s="84" t="str">
        <f t="shared" si="220"/>
        <v>N/A</v>
      </c>
      <c r="I890" s="85">
        <v>-9.67</v>
      </c>
      <c r="J890" s="85">
        <v>-1.37</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5464</v>
      </c>
      <c r="D892" s="84" t="str">
        <f t="shared" si="218"/>
        <v>N/A</v>
      </c>
      <c r="E892" s="83">
        <v>5060</v>
      </c>
      <c r="F892" s="84" t="str">
        <f t="shared" si="219"/>
        <v>N/A</v>
      </c>
      <c r="G892" s="83">
        <v>5060</v>
      </c>
      <c r="H892" s="84" t="str">
        <f t="shared" si="220"/>
        <v>N/A</v>
      </c>
      <c r="I892" s="85">
        <v>-7.39</v>
      </c>
      <c r="J892" s="85">
        <v>0</v>
      </c>
      <c r="K892" s="86" t="s">
        <v>111</v>
      </c>
      <c r="L892" s="87" t="str">
        <f t="shared" si="221"/>
        <v>Yes</v>
      </c>
    </row>
    <row r="893" spans="1:12">
      <c r="A893" s="144" t="s">
        <v>771</v>
      </c>
      <c r="B893" s="82" t="s">
        <v>50</v>
      </c>
      <c r="C893" s="83">
        <v>43283</v>
      </c>
      <c r="D893" s="84" t="str">
        <f t="shared" si="218"/>
        <v>N/A</v>
      </c>
      <c r="E893" s="83">
        <v>44571</v>
      </c>
      <c r="F893" s="84" t="str">
        <f t="shared" si="219"/>
        <v>N/A</v>
      </c>
      <c r="G893" s="83">
        <v>47097</v>
      </c>
      <c r="H893" s="84" t="str">
        <f t="shared" si="220"/>
        <v>N/A</v>
      </c>
      <c r="I893" s="85">
        <v>2.976</v>
      </c>
      <c r="J893" s="85">
        <v>5.6669999999999998</v>
      </c>
      <c r="K893" s="86" t="s">
        <v>111</v>
      </c>
      <c r="L893" s="87" t="str">
        <f t="shared" si="221"/>
        <v>Yes</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54054</v>
      </c>
      <c r="D895" s="84" t="str">
        <f t="shared" si="218"/>
        <v>N/A</v>
      </c>
      <c r="E895" s="83">
        <v>54530</v>
      </c>
      <c r="F895" s="84" t="str">
        <f t="shared" si="219"/>
        <v>N/A</v>
      </c>
      <c r="G895" s="83">
        <v>56104</v>
      </c>
      <c r="H895" s="84" t="str">
        <f t="shared" si="220"/>
        <v>N/A</v>
      </c>
      <c r="I895" s="85">
        <v>0.88060000000000005</v>
      </c>
      <c r="J895" s="85">
        <v>2.8860000000000001</v>
      </c>
      <c r="K895" s="86" t="s">
        <v>111</v>
      </c>
      <c r="L895" s="87" t="str">
        <f t="shared" si="221"/>
        <v>Yes</v>
      </c>
    </row>
    <row r="896" spans="1:12">
      <c r="A896" s="144" t="s">
        <v>773</v>
      </c>
      <c r="B896" s="82" t="s">
        <v>50</v>
      </c>
      <c r="C896" s="83">
        <v>18527</v>
      </c>
      <c r="D896" s="84" t="str">
        <f t="shared" si="218"/>
        <v>N/A</v>
      </c>
      <c r="E896" s="83">
        <v>17619</v>
      </c>
      <c r="F896" s="84" t="str">
        <f t="shared" si="219"/>
        <v>N/A</v>
      </c>
      <c r="G896" s="83">
        <v>17740</v>
      </c>
      <c r="H896" s="84" t="str">
        <f t="shared" si="220"/>
        <v>N/A</v>
      </c>
      <c r="I896" s="85">
        <v>-4.9000000000000004</v>
      </c>
      <c r="J896" s="85">
        <v>0.68679999999999997</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7670</v>
      </c>
      <c r="D898" s="84" t="str">
        <f t="shared" si="218"/>
        <v>N/A</v>
      </c>
      <c r="E898" s="83">
        <v>7497</v>
      </c>
      <c r="F898" s="84" t="str">
        <f t="shared" si="219"/>
        <v>N/A</v>
      </c>
      <c r="G898" s="83">
        <v>7420</v>
      </c>
      <c r="H898" s="84" t="str">
        <f t="shared" si="220"/>
        <v>N/A</v>
      </c>
      <c r="I898" s="85">
        <v>-2.2599999999999998</v>
      </c>
      <c r="J898" s="85">
        <v>-1.03</v>
      </c>
      <c r="K898" s="86" t="s">
        <v>111</v>
      </c>
      <c r="L898" s="87" t="str">
        <f t="shared" si="221"/>
        <v>Yes</v>
      </c>
    </row>
    <row r="899" spans="1:12">
      <c r="A899" s="144" t="s">
        <v>789</v>
      </c>
      <c r="B899" s="82" t="s">
        <v>50</v>
      </c>
      <c r="C899" s="83">
        <v>27855</v>
      </c>
      <c r="D899" s="84" t="str">
        <f t="shared" si="218"/>
        <v>N/A</v>
      </c>
      <c r="E899" s="83">
        <v>29414</v>
      </c>
      <c r="F899" s="84" t="str">
        <f t="shared" si="219"/>
        <v>N/A</v>
      </c>
      <c r="G899" s="83">
        <v>30944</v>
      </c>
      <c r="H899" s="84" t="str">
        <f t="shared" si="220"/>
        <v>N/A</v>
      </c>
      <c r="I899" s="85">
        <v>5.5970000000000004</v>
      </c>
      <c r="J899" s="85">
        <v>5.202</v>
      </c>
      <c r="K899" s="86" t="s">
        <v>111</v>
      </c>
      <c r="L899" s="87" t="str">
        <f t="shared" si="221"/>
        <v>Yes</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1766730513</v>
      </c>
      <c r="D901" s="84" t="str">
        <f t="shared" si="218"/>
        <v>N/A</v>
      </c>
      <c r="E901" s="88">
        <v>1873192500</v>
      </c>
      <c r="F901" s="84" t="str">
        <f t="shared" si="219"/>
        <v>N/A</v>
      </c>
      <c r="G901" s="88">
        <v>1989707870</v>
      </c>
      <c r="H901" s="84" t="str">
        <f t="shared" si="220"/>
        <v>N/A</v>
      </c>
      <c r="I901" s="85">
        <v>6.0259999999999998</v>
      </c>
      <c r="J901" s="85">
        <v>6.22</v>
      </c>
      <c r="K901" s="86" t="s">
        <v>112</v>
      </c>
      <c r="L901" s="87" t="str">
        <f t="shared" si="221"/>
        <v>Yes</v>
      </c>
    </row>
    <row r="902" spans="1:12">
      <c r="A902" s="153" t="s">
        <v>473</v>
      </c>
      <c r="B902" s="82" t="s">
        <v>50</v>
      </c>
      <c r="C902" s="88">
        <v>15267.155597999999</v>
      </c>
      <c r="D902" s="84" t="str">
        <f t="shared" si="218"/>
        <v>N/A</v>
      </c>
      <c r="E902" s="88">
        <v>16170.515366</v>
      </c>
      <c r="F902" s="84" t="str">
        <f t="shared" si="219"/>
        <v>N/A</v>
      </c>
      <c r="G902" s="88">
        <v>16613.294841999999</v>
      </c>
      <c r="H902" s="84" t="str">
        <f t="shared" si="220"/>
        <v>N/A</v>
      </c>
      <c r="I902" s="85">
        <v>5.9169999999999998</v>
      </c>
      <c r="J902" s="85">
        <v>2.738</v>
      </c>
      <c r="K902" s="86" t="s">
        <v>112</v>
      </c>
      <c r="L902" s="87" t="str">
        <f t="shared" si="221"/>
        <v>Yes</v>
      </c>
    </row>
    <row r="903" spans="1:12" ht="12.75" customHeight="1">
      <c r="A903" s="153" t="s">
        <v>687</v>
      </c>
      <c r="B903" s="82" t="s">
        <v>50</v>
      </c>
      <c r="C903" s="88">
        <v>16584.191578000002</v>
      </c>
      <c r="D903" s="84" t="str">
        <f t="shared" si="218"/>
        <v>N/A</v>
      </c>
      <c r="E903" s="88">
        <v>17703.527109999999</v>
      </c>
      <c r="F903" s="84" t="str">
        <f t="shared" si="219"/>
        <v>N/A</v>
      </c>
      <c r="G903" s="88">
        <v>18573.529021999999</v>
      </c>
      <c r="H903" s="84" t="str">
        <f t="shared" si="220"/>
        <v>N/A</v>
      </c>
      <c r="I903" s="85">
        <v>6.7489999999999997</v>
      </c>
      <c r="J903" s="85">
        <v>4.9139999999999997</v>
      </c>
      <c r="K903" s="86" t="s">
        <v>112</v>
      </c>
      <c r="L903" s="87" t="str">
        <f t="shared" si="221"/>
        <v>Yes</v>
      </c>
    </row>
    <row r="904" spans="1:12">
      <c r="A904" s="177" t="s">
        <v>592</v>
      </c>
      <c r="B904" s="82" t="s">
        <v>50</v>
      </c>
      <c r="C904" s="88" t="s">
        <v>50</v>
      </c>
      <c r="D904" s="84" t="str">
        <f t="shared" si="218"/>
        <v>N/A</v>
      </c>
      <c r="E904" s="88">
        <v>1135595</v>
      </c>
      <c r="F904" s="84" t="str">
        <f t="shared" si="219"/>
        <v>N/A</v>
      </c>
      <c r="G904" s="88">
        <v>390859</v>
      </c>
      <c r="H904" s="84" t="str">
        <f t="shared" si="220"/>
        <v>N/A</v>
      </c>
      <c r="I904" s="85" t="s">
        <v>50</v>
      </c>
      <c r="J904" s="85">
        <v>-65.599999999999994</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11</v>
      </c>
      <c r="H905" s="84" t="str">
        <f>IF($B905="N/A","N/A",IF(G905&gt;0,"No",IF(G905&lt;0,"No","Yes")))</f>
        <v>No</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854</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v>427</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15738.703348999999</v>
      </c>
      <c r="D909" s="84" t="str">
        <f t="shared" ref="D909:D920" si="229">IF($B909="N/A","N/A",IF(C909&gt;10,"No",IF(C909&lt;-10,"No","Yes")))</f>
        <v>N/A</v>
      </c>
      <c r="E909" s="88">
        <v>17155.961340000002</v>
      </c>
      <c r="F909" s="84" t="str">
        <f t="shared" ref="F909:F920" si="230">IF($B909="N/A","N/A",IF(E909&gt;10,"No",IF(E909&lt;-10,"No","Yes")))</f>
        <v>N/A</v>
      </c>
      <c r="G909" s="88">
        <v>17407.755004999999</v>
      </c>
      <c r="H909" s="84" t="str">
        <f t="shared" ref="H909:H920" si="231">IF($B909="N/A","N/A",IF(G909&gt;10,"No",IF(G909&lt;-10,"No","Yes")))</f>
        <v>N/A</v>
      </c>
      <c r="I909" s="85">
        <v>9.0050000000000008</v>
      </c>
      <c r="J909" s="85">
        <v>1.468</v>
      </c>
      <c r="K909" s="86" t="s">
        <v>112</v>
      </c>
      <c r="L909" s="87" t="str">
        <f t="shared" ref="L909:L920" si="232">IF(J909="Div by 0", "N/A", IF(K909="N/A","N/A", IF(J909&gt;VALUE(MID(K909,1,2)), "No", IF(J909&lt;-1*VALUE(MID(K909,1,2)), "No", "Yes"))))</f>
        <v>Yes</v>
      </c>
    </row>
    <row r="910" spans="1:12">
      <c r="A910" s="161" t="s">
        <v>768</v>
      </c>
      <c r="B910" s="82" t="s">
        <v>50</v>
      </c>
      <c r="C910" s="88">
        <v>7052.4648219000001</v>
      </c>
      <c r="D910" s="84" t="str">
        <f t="shared" si="229"/>
        <v>N/A</v>
      </c>
      <c r="E910" s="88">
        <v>6765.7951439999997</v>
      </c>
      <c r="F910" s="84" t="str">
        <f t="shared" si="230"/>
        <v>N/A</v>
      </c>
      <c r="G910" s="88">
        <v>7482.2948649999998</v>
      </c>
      <c r="H910" s="84" t="str">
        <f t="shared" si="231"/>
        <v>N/A</v>
      </c>
      <c r="I910" s="85">
        <v>-4.0599999999999996</v>
      </c>
      <c r="J910" s="85">
        <v>10.59</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1023.6921669</v>
      </c>
      <c r="D912" s="84" t="str">
        <f t="shared" si="229"/>
        <v>N/A</v>
      </c>
      <c r="E912" s="88">
        <v>1292.2976285</v>
      </c>
      <c r="F912" s="84" t="str">
        <f t="shared" si="230"/>
        <v>N/A</v>
      </c>
      <c r="G912" s="88">
        <v>1092.1942687999999</v>
      </c>
      <c r="H912" s="84" t="str">
        <f t="shared" si="231"/>
        <v>N/A</v>
      </c>
      <c r="I912" s="85">
        <v>26.24</v>
      </c>
      <c r="J912" s="85">
        <v>-15.5</v>
      </c>
      <c r="K912" s="86" t="s">
        <v>112</v>
      </c>
      <c r="L912" s="87" t="str">
        <f t="shared" si="232"/>
        <v>No</v>
      </c>
    </row>
    <row r="913" spans="1:12">
      <c r="A913" s="144" t="s">
        <v>771</v>
      </c>
      <c r="B913" s="82" t="s">
        <v>50</v>
      </c>
      <c r="C913" s="88">
        <v>20151.039714999999</v>
      </c>
      <c r="D913" s="84" t="str">
        <f t="shared" si="229"/>
        <v>N/A</v>
      </c>
      <c r="E913" s="88">
        <v>21635.635076999999</v>
      </c>
      <c r="F913" s="84" t="str">
        <f t="shared" si="230"/>
        <v>N/A</v>
      </c>
      <c r="G913" s="88">
        <v>21549.248146999998</v>
      </c>
      <c r="H913" s="84" t="str">
        <f t="shared" si="231"/>
        <v>N/A</v>
      </c>
      <c r="I913" s="85">
        <v>7.367</v>
      </c>
      <c r="J913" s="85">
        <v>-0.39900000000000002</v>
      </c>
      <c r="K913" s="86" t="s">
        <v>112</v>
      </c>
      <c r="L913" s="87" t="str">
        <f t="shared" si="232"/>
        <v>Yes</v>
      </c>
    </row>
    <row r="914" spans="1:12">
      <c r="A914" s="144" t="s">
        <v>772</v>
      </c>
      <c r="B914" s="82" t="s">
        <v>50</v>
      </c>
      <c r="C914" s="88">
        <v>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14780.789784000001</v>
      </c>
      <c r="D915" s="84" t="str">
        <f t="shared" si="229"/>
        <v>N/A</v>
      </c>
      <c r="E915" s="88">
        <v>15109.598881</v>
      </c>
      <c r="F915" s="84" t="str">
        <f t="shared" si="230"/>
        <v>N/A</v>
      </c>
      <c r="G915" s="88">
        <v>15758.705511</v>
      </c>
      <c r="H915" s="84" t="str">
        <f t="shared" si="231"/>
        <v>N/A</v>
      </c>
      <c r="I915" s="85">
        <v>2.2250000000000001</v>
      </c>
      <c r="J915" s="85">
        <v>4.2960000000000003</v>
      </c>
      <c r="K915" s="86" t="s">
        <v>112</v>
      </c>
      <c r="L915" s="87" t="str">
        <f t="shared" si="232"/>
        <v>Yes</v>
      </c>
    </row>
    <row r="916" spans="1:12">
      <c r="A916" s="138" t="s">
        <v>773</v>
      </c>
      <c r="B916" s="110" t="s">
        <v>50</v>
      </c>
      <c r="C916" s="156">
        <v>9975.1886976000005</v>
      </c>
      <c r="D916" s="91" t="str">
        <f t="shared" si="229"/>
        <v>N/A</v>
      </c>
      <c r="E916" s="156">
        <v>10984.602531</v>
      </c>
      <c r="F916" s="91" t="str">
        <f t="shared" si="230"/>
        <v>N/A</v>
      </c>
      <c r="G916" s="156">
        <v>12119.682131</v>
      </c>
      <c r="H916" s="91" t="str">
        <f t="shared" si="231"/>
        <v>N/A</v>
      </c>
      <c r="I916" s="99">
        <v>10.119999999999999</v>
      </c>
      <c r="J916" s="99">
        <v>10.33</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2148.0057366000001</v>
      </c>
      <c r="D918" s="91" t="str">
        <f t="shared" si="229"/>
        <v>N/A</v>
      </c>
      <c r="E918" s="156">
        <v>2500.8479391999999</v>
      </c>
      <c r="F918" s="91" t="str">
        <f t="shared" si="230"/>
        <v>N/A</v>
      </c>
      <c r="G918" s="156">
        <v>2038.8998652</v>
      </c>
      <c r="H918" s="91" t="str">
        <f t="shared" si="231"/>
        <v>N/A</v>
      </c>
      <c r="I918" s="99">
        <v>16.43</v>
      </c>
      <c r="J918" s="99">
        <v>-18.5</v>
      </c>
      <c r="K918" s="110" t="s">
        <v>112</v>
      </c>
      <c r="L918" s="87" t="str">
        <f t="shared" si="232"/>
        <v>No</v>
      </c>
    </row>
    <row r="919" spans="1:12">
      <c r="A919" s="138" t="s">
        <v>789</v>
      </c>
      <c r="B919" s="110" t="s">
        <v>50</v>
      </c>
      <c r="C919" s="156">
        <v>21456.660779000002</v>
      </c>
      <c r="D919" s="91" t="str">
        <f t="shared" si="229"/>
        <v>N/A</v>
      </c>
      <c r="E919" s="156">
        <v>20794.174814999998</v>
      </c>
      <c r="F919" s="91" t="str">
        <f t="shared" si="230"/>
        <v>N/A</v>
      </c>
      <c r="G919" s="156">
        <v>21134.779472999999</v>
      </c>
      <c r="H919" s="91" t="str">
        <f t="shared" si="231"/>
        <v>N/A</v>
      </c>
      <c r="I919" s="99">
        <v>-3.09</v>
      </c>
      <c r="J919" s="99">
        <v>1.6379999999999999</v>
      </c>
      <c r="K919" s="110" t="s">
        <v>112</v>
      </c>
      <c r="L919" s="87" t="str">
        <f t="shared" si="232"/>
        <v>Yes</v>
      </c>
    </row>
    <row r="920" spans="1:12">
      <c r="A920" s="138" t="s">
        <v>775</v>
      </c>
      <c r="B920" s="94" t="s">
        <v>50</v>
      </c>
      <c r="C920" s="102">
        <v>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31581713</v>
      </c>
      <c r="D922" s="107" t="str">
        <f t="shared" ref="D922:D991" si="233">IF($B922="N/A","N/A",IF(C922&gt;10,"No",IF(C922&lt;-10,"No","Yes")))</f>
        <v>N/A</v>
      </c>
      <c r="E922" s="159">
        <v>32315201</v>
      </c>
      <c r="F922" s="107" t="str">
        <f t="shared" ref="F922:F991" si="234">IF($B922="N/A","N/A",IF(E922&gt;10,"No",IF(E922&lt;-10,"No","Yes")))</f>
        <v>N/A</v>
      </c>
      <c r="G922" s="159">
        <v>35044131</v>
      </c>
      <c r="H922" s="107" t="str">
        <f t="shared" ref="H922:H991" si="235">IF($B922="N/A","N/A",IF(G922&gt;10,"No",IF(G922&lt;-10,"No","Yes")))</f>
        <v>N/A</v>
      </c>
      <c r="I922" s="108">
        <v>2.323</v>
      </c>
      <c r="J922" s="108">
        <v>8.4450000000000003</v>
      </c>
      <c r="K922" s="118" t="s">
        <v>112</v>
      </c>
      <c r="L922" s="109" t="str">
        <f t="shared" ref="L922:L953" si="236">IF(J922="Div by 0", "N/A", IF(K922="N/A","N/A", IF(J922&gt;VALUE(MID(K922,1,2)), "No", IF(J922&lt;-1*VALUE(MID(K922,1,2)), "No", "Yes"))))</f>
        <v>Yes</v>
      </c>
    </row>
    <row r="923" spans="1:12">
      <c r="A923" s="164" t="s">
        <v>97</v>
      </c>
      <c r="B923" s="82" t="s">
        <v>50</v>
      </c>
      <c r="C923" s="83">
        <v>10079</v>
      </c>
      <c r="D923" s="84" t="str">
        <f t="shared" si="233"/>
        <v>N/A</v>
      </c>
      <c r="E923" s="83">
        <v>9224</v>
      </c>
      <c r="F923" s="84" t="str">
        <f t="shared" si="234"/>
        <v>N/A</v>
      </c>
      <c r="G923" s="83">
        <v>9777</v>
      </c>
      <c r="H923" s="84" t="str">
        <f t="shared" si="235"/>
        <v>N/A</v>
      </c>
      <c r="I923" s="85">
        <v>-8.48</v>
      </c>
      <c r="J923" s="85">
        <v>5.9950000000000001</v>
      </c>
      <c r="K923" s="86" t="s">
        <v>112</v>
      </c>
      <c r="L923" s="87" t="str">
        <f t="shared" si="236"/>
        <v>Yes</v>
      </c>
    </row>
    <row r="924" spans="1:12">
      <c r="A924" s="164" t="s">
        <v>406</v>
      </c>
      <c r="B924" s="82" t="s">
        <v>50</v>
      </c>
      <c r="C924" s="88">
        <v>3133.4173033000002</v>
      </c>
      <c r="D924" s="84" t="str">
        <f t="shared" si="233"/>
        <v>N/A</v>
      </c>
      <c r="E924" s="88">
        <v>3503.3825889</v>
      </c>
      <c r="F924" s="84" t="str">
        <f t="shared" si="234"/>
        <v>N/A</v>
      </c>
      <c r="G924" s="88">
        <v>3584.3439705000001</v>
      </c>
      <c r="H924" s="84" t="str">
        <f t="shared" si="235"/>
        <v>N/A</v>
      </c>
      <c r="I924" s="85">
        <v>11.81</v>
      </c>
      <c r="J924" s="85">
        <v>2.3109999999999999</v>
      </c>
      <c r="K924" s="86" t="s">
        <v>112</v>
      </c>
      <c r="L924" s="87" t="str">
        <f t="shared" si="236"/>
        <v>Yes</v>
      </c>
    </row>
    <row r="925" spans="1:12">
      <c r="A925" s="164" t="s">
        <v>407</v>
      </c>
      <c r="B925" s="82" t="s">
        <v>50</v>
      </c>
      <c r="C925" s="83">
        <v>2.3039984124999999</v>
      </c>
      <c r="D925" s="84" t="str">
        <f t="shared" si="233"/>
        <v>N/A</v>
      </c>
      <c r="E925" s="83">
        <v>2.5067215958000002</v>
      </c>
      <c r="F925" s="84" t="str">
        <f t="shared" si="234"/>
        <v>N/A</v>
      </c>
      <c r="G925" s="83">
        <v>2.7637312059000001</v>
      </c>
      <c r="H925" s="84" t="str">
        <f t="shared" si="235"/>
        <v>N/A</v>
      </c>
      <c r="I925" s="85">
        <v>8.7989999999999995</v>
      </c>
      <c r="J925" s="85">
        <v>10.25</v>
      </c>
      <c r="K925" s="86" t="s">
        <v>112</v>
      </c>
      <c r="L925" s="87" t="str">
        <f t="shared" si="236"/>
        <v>Yes</v>
      </c>
    </row>
    <row r="926" spans="1:12">
      <c r="A926" s="164" t="s">
        <v>408</v>
      </c>
      <c r="B926" s="82" t="s">
        <v>50</v>
      </c>
      <c r="C926" s="88">
        <v>7649675</v>
      </c>
      <c r="D926" s="84" t="str">
        <f t="shared" si="233"/>
        <v>N/A</v>
      </c>
      <c r="E926" s="88">
        <v>8480090</v>
      </c>
      <c r="F926" s="84" t="str">
        <f t="shared" si="234"/>
        <v>N/A</v>
      </c>
      <c r="G926" s="88">
        <v>8069986</v>
      </c>
      <c r="H926" s="84" t="str">
        <f t="shared" si="235"/>
        <v>N/A</v>
      </c>
      <c r="I926" s="85">
        <v>10.86</v>
      </c>
      <c r="J926" s="85">
        <v>-4.84</v>
      </c>
      <c r="K926" s="86" t="s">
        <v>112</v>
      </c>
      <c r="L926" s="87" t="str">
        <f t="shared" si="236"/>
        <v>Yes</v>
      </c>
    </row>
    <row r="927" spans="1:12">
      <c r="A927" s="164" t="s">
        <v>98</v>
      </c>
      <c r="B927" s="82" t="s">
        <v>50</v>
      </c>
      <c r="C927" s="83">
        <v>305</v>
      </c>
      <c r="D927" s="84" t="str">
        <f t="shared" si="233"/>
        <v>N/A</v>
      </c>
      <c r="E927" s="83">
        <v>461</v>
      </c>
      <c r="F927" s="84" t="str">
        <f t="shared" si="234"/>
        <v>N/A</v>
      </c>
      <c r="G927" s="83">
        <v>189</v>
      </c>
      <c r="H927" s="84" t="str">
        <f t="shared" si="235"/>
        <v>N/A</v>
      </c>
      <c r="I927" s="85">
        <v>51.15</v>
      </c>
      <c r="J927" s="85">
        <v>-59</v>
      </c>
      <c r="K927" s="86" t="s">
        <v>112</v>
      </c>
      <c r="L927" s="87" t="str">
        <f t="shared" si="236"/>
        <v>No</v>
      </c>
    </row>
    <row r="928" spans="1:12">
      <c r="A928" s="164" t="s">
        <v>409</v>
      </c>
      <c r="B928" s="82" t="s">
        <v>50</v>
      </c>
      <c r="C928" s="88">
        <v>25080.901639</v>
      </c>
      <c r="D928" s="84" t="str">
        <f t="shared" si="233"/>
        <v>N/A</v>
      </c>
      <c r="E928" s="88">
        <v>18394.989153999999</v>
      </c>
      <c r="F928" s="84" t="str">
        <f t="shared" si="234"/>
        <v>N/A</v>
      </c>
      <c r="G928" s="88">
        <v>42698.338624000004</v>
      </c>
      <c r="H928" s="84" t="str">
        <f t="shared" si="235"/>
        <v>N/A</v>
      </c>
      <c r="I928" s="85">
        <v>-26.7</v>
      </c>
      <c r="J928" s="85">
        <v>132.1</v>
      </c>
      <c r="K928" s="86" t="s">
        <v>112</v>
      </c>
      <c r="L928" s="87" t="str">
        <f t="shared" si="236"/>
        <v>No</v>
      </c>
    </row>
    <row r="929" spans="1:12">
      <c r="A929" s="164" t="s">
        <v>410</v>
      </c>
      <c r="B929" s="82" t="s">
        <v>50</v>
      </c>
      <c r="C929" s="88">
        <v>247574</v>
      </c>
      <c r="D929" s="84" t="str">
        <f t="shared" si="233"/>
        <v>N/A</v>
      </c>
      <c r="E929" s="88">
        <v>433315</v>
      </c>
      <c r="F929" s="84" t="str">
        <f t="shared" si="234"/>
        <v>N/A</v>
      </c>
      <c r="G929" s="88">
        <v>78806</v>
      </c>
      <c r="H929" s="84" t="str">
        <f t="shared" si="235"/>
        <v>N/A</v>
      </c>
      <c r="I929" s="85">
        <v>75.02</v>
      </c>
      <c r="J929" s="85">
        <v>-81.8</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-30</v>
      </c>
      <c r="J930" s="99">
        <v>42.86</v>
      </c>
      <c r="K930" s="110" t="s">
        <v>112</v>
      </c>
      <c r="L930" s="87" t="str">
        <f t="shared" si="236"/>
        <v>No</v>
      </c>
    </row>
    <row r="931" spans="1:12">
      <c r="A931" s="137" t="s">
        <v>810</v>
      </c>
      <c r="B931" s="110" t="s">
        <v>50</v>
      </c>
      <c r="C931" s="156">
        <v>24757.4</v>
      </c>
      <c r="D931" s="91" t="str">
        <f t="shared" si="233"/>
        <v>N/A</v>
      </c>
      <c r="E931" s="156">
        <v>61902.142856999999</v>
      </c>
      <c r="F931" s="91" t="str">
        <f t="shared" si="234"/>
        <v>N/A</v>
      </c>
      <c r="G931" s="156">
        <v>7880.6</v>
      </c>
      <c r="H931" s="91" t="str">
        <f t="shared" si="235"/>
        <v>N/A</v>
      </c>
      <c r="I931" s="99">
        <v>150</v>
      </c>
      <c r="J931" s="99">
        <v>-87.3</v>
      </c>
      <c r="K931" s="110" t="s">
        <v>112</v>
      </c>
      <c r="L931" s="87" t="str">
        <f t="shared" si="236"/>
        <v>No</v>
      </c>
    </row>
    <row r="932" spans="1:12">
      <c r="A932" s="137" t="s">
        <v>412</v>
      </c>
      <c r="B932" s="110" t="s">
        <v>50</v>
      </c>
      <c r="C932" s="156">
        <v>237649284</v>
      </c>
      <c r="D932" s="91" t="str">
        <f t="shared" si="233"/>
        <v>N/A</v>
      </c>
      <c r="E932" s="156">
        <v>198781208</v>
      </c>
      <c r="F932" s="91" t="str">
        <f t="shared" si="234"/>
        <v>N/A</v>
      </c>
      <c r="G932" s="156">
        <v>198337820</v>
      </c>
      <c r="H932" s="91" t="str">
        <f t="shared" si="235"/>
        <v>N/A</v>
      </c>
      <c r="I932" s="99">
        <v>-16.399999999999999</v>
      </c>
      <c r="J932" s="99">
        <v>-0.223</v>
      </c>
      <c r="K932" s="110" t="s">
        <v>112</v>
      </c>
      <c r="L932" s="87" t="str">
        <f t="shared" si="236"/>
        <v>Yes</v>
      </c>
    </row>
    <row r="933" spans="1:12">
      <c r="A933" s="137" t="s">
        <v>99</v>
      </c>
      <c r="B933" s="110" t="s">
        <v>50</v>
      </c>
      <c r="C933" s="93">
        <v>2979</v>
      </c>
      <c r="D933" s="91" t="str">
        <f t="shared" si="233"/>
        <v>N/A</v>
      </c>
      <c r="E933" s="93">
        <v>2902</v>
      </c>
      <c r="F933" s="91" t="str">
        <f t="shared" si="234"/>
        <v>N/A</v>
      </c>
      <c r="G933" s="93">
        <v>2845</v>
      </c>
      <c r="H933" s="91" t="str">
        <f t="shared" si="235"/>
        <v>N/A</v>
      </c>
      <c r="I933" s="99">
        <v>-2.58</v>
      </c>
      <c r="J933" s="99">
        <v>-1.96</v>
      </c>
      <c r="K933" s="110" t="s">
        <v>112</v>
      </c>
      <c r="L933" s="87" t="str">
        <f t="shared" si="236"/>
        <v>Yes</v>
      </c>
    </row>
    <row r="934" spans="1:12">
      <c r="A934" s="137" t="s">
        <v>413</v>
      </c>
      <c r="B934" s="110" t="s">
        <v>50</v>
      </c>
      <c r="C934" s="156">
        <v>79774.851964000001</v>
      </c>
      <c r="D934" s="91" t="str">
        <f t="shared" si="233"/>
        <v>N/A</v>
      </c>
      <c r="E934" s="156">
        <v>68498.004134999996</v>
      </c>
      <c r="F934" s="91" t="str">
        <f t="shared" si="234"/>
        <v>N/A</v>
      </c>
      <c r="G934" s="156">
        <v>69714.523725999999</v>
      </c>
      <c r="H934" s="91" t="str">
        <f t="shared" si="235"/>
        <v>N/A</v>
      </c>
      <c r="I934" s="99">
        <v>-14.1</v>
      </c>
      <c r="J934" s="99">
        <v>1.776</v>
      </c>
      <c r="K934" s="110" t="s">
        <v>112</v>
      </c>
      <c r="L934" s="87" t="str">
        <f t="shared" si="236"/>
        <v>Yes</v>
      </c>
    </row>
    <row r="935" spans="1:12">
      <c r="A935" s="137" t="s">
        <v>414</v>
      </c>
      <c r="B935" s="110" t="s">
        <v>50</v>
      </c>
      <c r="C935" s="156">
        <v>882649877</v>
      </c>
      <c r="D935" s="91" t="str">
        <f t="shared" si="233"/>
        <v>N/A</v>
      </c>
      <c r="E935" s="156">
        <v>935861977</v>
      </c>
      <c r="F935" s="91" t="str">
        <f t="shared" si="234"/>
        <v>N/A</v>
      </c>
      <c r="G935" s="156">
        <v>961824350</v>
      </c>
      <c r="H935" s="91" t="str">
        <f t="shared" si="235"/>
        <v>N/A</v>
      </c>
      <c r="I935" s="99">
        <v>6.0289999999999999</v>
      </c>
      <c r="J935" s="99">
        <v>2.774</v>
      </c>
      <c r="K935" s="110" t="s">
        <v>112</v>
      </c>
      <c r="L935" s="87" t="str">
        <f t="shared" si="236"/>
        <v>Yes</v>
      </c>
    </row>
    <row r="936" spans="1:12">
      <c r="A936" s="137" t="s">
        <v>415</v>
      </c>
      <c r="B936" s="110" t="s">
        <v>50</v>
      </c>
      <c r="C936" s="93">
        <v>33766</v>
      </c>
      <c r="D936" s="91" t="str">
        <f t="shared" si="233"/>
        <v>N/A</v>
      </c>
      <c r="E936" s="93">
        <v>33567</v>
      </c>
      <c r="F936" s="91" t="str">
        <f t="shared" si="234"/>
        <v>N/A</v>
      </c>
      <c r="G936" s="93">
        <v>33479</v>
      </c>
      <c r="H936" s="91" t="str">
        <f t="shared" si="235"/>
        <v>N/A</v>
      </c>
      <c r="I936" s="99">
        <v>-0.58899999999999997</v>
      </c>
      <c r="J936" s="99">
        <v>-0.26200000000000001</v>
      </c>
      <c r="K936" s="110" t="s">
        <v>112</v>
      </c>
      <c r="L936" s="87" t="str">
        <f t="shared" si="236"/>
        <v>Yes</v>
      </c>
    </row>
    <row r="937" spans="1:12">
      <c r="A937" s="137" t="s">
        <v>416</v>
      </c>
      <c r="B937" s="110" t="s">
        <v>50</v>
      </c>
      <c r="C937" s="156">
        <v>26140.196559</v>
      </c>
      <c r="D937" s="91" t="str">
        <f t="shared" si="233"/>
        <v>N/A</v>
      </c>
      <c r="E937" s="156">
        <v>27880.417582999999</v>
      </c>
      <c r="F937" s="91" t="str">
        <f t="shared" si="234"/>
        <v>N/A</v>
      </c>
      <c r="G937" s="156">
        <v>28729.183966000001</v>
      </c>
      <c r="H937" s="91" t="str">
        <f t="shared" si="235"/>
        <v>N/A</v>
      </c>
      <c r="I937" s="99">
        <v>6.657</v>
      </c>
      <c r="J937" s="99">
        <v>3.044</v>
      </c>
      <c r="K937" s="110" t="s">
        <v>112</v>
      </c>
      <c r="L937" s="87" t="str">
        <f t="shared" si="236"/>
        <v>Yes</v>
      </c>
    </row>
    <row r="938" spans="1:12">
      <c r="A938" s="137" t="s">
        <v>417</v>
      </c>
      <c r="B938" s="110" t="s">
        <v>50</v>
      </c>
      <c r="C938" s="156">
        <v>14942696</v>
      </c>
      <c r="D938" s="91" t="str">
        <f t="shared" si="233"/>
        <v>N/A</v>
      </c>
      <c r="E938" s="156">
        <v>14817145</v>
      </c>
      <c r="F938" s="91" t="str">
        <f t="shared" si="234"/>
        <v>N/A</v>
      </c>
      <c r="G938" s="156">
        <v>15722526</v>
      </c>
      <c r="H938" s="91" t="str">
        <f t="shared" si="235"/>
        <v>N/A</v>
      </c>
      <c r="I938" s="99">
        <v>-0.84</v>
      </c>
      <c r="J938" s="99">
        <v>6.11</v>
      </c>
      <c r="K938" s="110" t="s">
        <v>112</v>
      </c>
      <c r="L938" s="87" t="str">
        <f t="shared" si="236"/>
        <v>Yes</v>
      </c>
    </row>
    <row r="939" spans="1:12">
      <c r="A939" s="137" t="s">
        <v>100</v>
      </c>
      <c r="B939" s="110" t="s">
        <v>50</v>
      </c>
      <c r="C939" s="93">
        <v>68277</v>
      </c>
      <c r="D939" s="91" t="str">
        <f t="shared" si="233"/>
        <v>N/A</v>
      </c>
      <c r="E939" s="93">
        <v>67446</v>
      </c>
      <c r="F939" s="91" t="str">
        <f t="shared" si="234"/>
        <v>N/A</v>
      </c>
      <c r="G939" s="93">
        <v>68419</v>
      </c>
      <c r="H939" s="91" t="str">
        <f t="shared" si="235"/>
        <v>N/A</v>
      </c>
      <c r="I939" s="99">
        <v>-1.22</v>
      </c>
      <c r="J939" s="99">
        <v>1.4430000000000001</v>
      </c>
      <c r="K939" s="110" t="s">
        <v>112</v>
      </c>
      <c r="L939" s="87" t="str">
        <f t="shared" si="236"/>
        <v>Yes</v>
      </c>
    </row>
    <row r="940" spans="1:12">
      <c r="A940" s="137" t="s">
        <v>418</v>
      </c>
      <c r="B940" s="110" t="s">
        <v>50</v>
      </c>
      <c r="C940" s="156">
        <v>218.85402112</v>
      </c>
      <c r="D940" s="91" t="str">
        <f t="shared" si="233"/>
        <v>N/A</v>
      </c>
      <c r="E940" s="156">
        <v>219.68901047</v>
      </c>
      <c r="F940" s="91" t="str">
        <f t="shared" si="234"/>
        <v>N/A</v>
      </c>
      <c r="G940" s="156">
        <v>229.79765854999999</v>
      </c>
      <c r="H940" s="91" t="str">
        <f t="shared" si="235"/>
        <v>N/A</v>
      </c>
      <c r="I940" s="99">
        <v>0.38150000000000001</v>
      </c>
      <c r="J940" s="99">
        <v>4.601</v>
      </c>
      <c r="K940" s="110" t="s">
        <v>112</v>
      </c>
      <c r="L940" s="87" t="str">
        <f t="shared" si="236"/>
        <v>Yes</v>
      </c>
    </row>
    <row r="941" spans="1:12">
      <c r="A941" s="137" t="s">
        <v>419</v>
      </c>
      <c r="B941" s="110" t="s">
        <v>50</v>
      </c>
      <c r="C941" s="156">
        <v>11196073</v>
      </c>
      <c r="D941" s="91" t="str">
        <f t="shared" si="233"/>
        <v>N/A</v>
      </c>
      <c r="E941" s="156">
        <v>11857708</v>
      </c>
      <c r="F941" s="91" t="str">
        <f t="shared" si="234"/>
        <v>N/A</v>
      </c>
      <c r="G941" s="156">
        <v>12359028</v>
      </c>
      <c r="H941" s="91" t="str">
        <f t="shared" si="235"/>
        <v>N/A</v>
      </c>
      <c r="I941" s="99">
        <v>5.91</v>
      </c>
      <c r="J941" s="99">
        <v>4.2279999999999998</v>
      </c>
      <c r="K941" s="110" t="s">
        <v>112</v>
      </c>
      <c r="L941" s="87" t="str">
        <f t="shared" si="236"/>
        <v>Yes</v>
      </c>
    </row>
    <row r="942" spans="1:12">
      <c r="A942" s="137" t="s">
        <v>101</v>
      </c>
      <c r="B942" s="110" t="s">
        <v>50</v>
      </c>
      <c r="C942" s="93">
        <v>35075</v>
      </c>
      <c r="D942" s="91" t="str">
        <f t="shared" si="233"/>
        <v>N/A</v>
      </c>
      <c r="E942" s="93">
        <v>37259</v>
      </c>
      <c r="F942" s="91" t="str">
        <f t="shared" si="234"/>
        <v>N/A</v>
      </c>
      <c r="G942" s="93">
        <v>37657</v>
      </c>
      <c r="H942" s="91" t="str">
        <f t="shared" si="235"/>
        <v>N/A</v>
      </c>
      <c r="I942" s="99">
        <v>6.2270000000000003</v>
      </c>
      <c r="J942" s="99">
        <v>1.0680000000000001</v>
      </c>
      <c r="K942" s="110" t="s">
        <v>112</v>
      </c>
      <c r="L942" s="87" t="str">
        <f t="shared" si="236"/>
        <v>Yes</v>
      </c>
    </row>
    <row r="943" spans="1:12">
      <c r="A943" s="137" t="s">
        <v>420</v>
      </c>
      <c r="B943" s="110" t="s">
        <v>50</v>
      </c>
      <c r="C943" s="156">
        <v>319.20379186999998</v>
      </c>
      <c r="D943" s="91" t="str">
        <f t="shared" si="233"/>
        <v>N/A</v>
      </c>
      <c r="E943" s="156">
        <v>318.25083871999999</v>
      </c>
      <c r="F943" s="91" t="str">
        <f t="shared" si="234"/>
        <v>N/A</v>
      </c>
      <c r="G943" s="156">
        <v>328.20001593000001</v>
      </c>
      <c r="H943" s="91" t="str">
        <f t="shared" si="235"/>
        <v>N/A</v>
      </c>
      <c r="I943" s="99">
        <v>-0.29899999999999999</v>
      </c>
      <c r="J943" s="99">
        <v>3.1259999999999999</v>
      </c>
      <c r="K943" s="110" t="s">
        <v>112</v>
      </c>
      <c r="L943" s="87" t="str">
        <f t="shared" si="236"/>
        <v>Yes</v>
      </c>
    </row>
    <row r="944" spans="1:12">
      <c r="A944" s="137" t="s">
        <v>421</v>
      </c>
      <c r="B944" s="110" t="s">
        <v>50</v>
      </c>
      <c r="C944" s="156">
        <v>3500965</v>
      </c>
      <c r="D944" s="91" t="str">
        <f t="shared" si="233"/>
        <v>N/A</v>
      </c>
      <c r="E944" s="156">
        <v>2718671</v>
      </c>
      <c r="F944" s="91" t="str">
        <f t="shared" si="234"/>
        <v>N/A</v>
      </c>
      <c r="G944" s="156">
        <v>1502864</v>
      </c>
      <c r="H944" s="91" t="str">
        <f t="shared" si="235"/>
        <v>N/A</v>
      </c>
      <c r="I944" s="99">
        <v>-22.3</v>
      </c>
      <c r="J944" s="99">
        <v>-44.7</v>
      </c>
      <c r="K944" s="110" t="s">
        <v>112</v>
      </c>
      <c r="L944" s="87" t="str">
        <f t="shared" si="236"/>
        <v>No</v>
      </c>
    </row>
    <row r="945" spans="1:12">
      <c r="A945" s="164" t="s">
        <v>102</v>
      </c>
      <c r="B945" s="82" t="s">
        <v>50</v>
      </c>
      <c r="C945" s="83">
        <v>26896</v>
      </c>
      <c r="D945" s="84" t="str">
        <f t="shared" si="233"/>
        <v>N/A</v>
      </c>
      <c r="E945" s="83">
        <v>25511</v>
      </c>
      <c r="F945" s="84" t="str">
        <f t="shared" si="234"/>
        <v>N/A</v>
      </c>
      <c r="G945" s="83">
        <v>14704</v>
      </c>
      <c r="H945" s="84" t="str">
        <f t="shared" si="235"/>
        <v>N/A</v>
      </c>
      <c r="I945" s="85">
        <v>-5.15</v>
      </c>
      <c r="J945" s="85">
        <v>-42.4</v>
      </c>
      <c r="K945" s="86" t="s">
        <v>112</v>
      </c>
      <c r="L945" s="87" t="str">
        <f t="shared" si="236"/>
        <v>No</v>
      </c>
    </row>
    <row r="946" spans="1:12">
      <c r="A946" s="164" t="s">
        <v>422</v>
      </c>
      <c r="B946" s="82" t="s">
        <v>50</v>
      </c>
      <c r="C946" s="88">
        <v>130.16675341999999</v>
      </c>
      <c r="D946" s="84" t="str">
        <f t="shared" si="233"/>
        <v>N/A</v>
      </c>
      <c r="E946" s="88">
        <v>106.56857826</v>
      </c>
      <c r="F946" s="84" t="str">
        <f t="shared" si="234"/>
        <v>N/A</v>
      </c>
      <c r="G946" s="88">
        <v>102.2078346</v>
      </c>
      <c r="H946" s="84" t="str">
        <f t="shared" si="235"/>
        <v>N/A</v>
      </c>
      <c r="I946" s="85">
        <v>-18.100000000000001</v>
      </c>
      <c r="J946" s="85">
        <v>-4.09</v>
      </c>
      <c r="K946" s="86" t="s">
        <v>112</v>
      </c>
      <c r="L946" s="87" t="str">
        <f t="shared" si="236"/>
        <v>Yes</v>
      </c>
    </row>
    <row r="947" spans="1:12">
      <c r="A947" s="164" t="s">
        <v>423</v>
      </c>
      <c r="B947" s="82" t="s">
        <v>50</v>
      </c>
      <c r="C947" s="88">
        <v>7335071</v>
      </c>
      <c r="D947" s="84" t="str">
        <f t="shared" si="233"/>
        <v>N/A</v>
      </c>
      <c r="E947" s="88">
        <v>13024197</v>
      </c>
      <c r="F947" s="84" t="str">
        <f t="shared" si="234"/>
        <v>N/A</v>
      </c>
      <c r="G947" s="88">
        <v>11533492</v>
      </c>
      <c r="H947" s="84" t="str">
        <f t="shared" si="235"/>
        <v>N/A</v>
      </c>
      <c r="I947" s="85">
        <v>77.56</v>
      </c>
      <c r="J947" s="85">
        <v>-11.4</v>
      </c>
      <c r="K947" s="86" t="s">
        <v>112</v>
      </c>
      <c r="L947" s="87" t="str">
        <f t="shared" si="236"/>
        <v>Yes</v>
      </c>
    </row>
    <row r="948" spans="1:12">
      <c r="A948" s="164" t="s">
        <v>424</v>
      </c>
      <c r="B948" s="82" t="s">
        <v>50</v>
      </c>
      <c r="C948" s="83">
        <v>25012</v>
      </c>
      <c r="D948" s="84" t="str">
        <f t="shared" si="233"/>
        <v>N/A</v>
      </c>
      <c r="E948" s="83">
        <v>24853</v>
      </c>
      <c r="F948" s="84" t="str">
        <f t="shared" si="234"/>
        <v>N/A</v>
      </c>
      <c r="G948" s="83">
        <v>22519</v>
      </c>
      <c r="H948" s="84" t="str">
        <f t="shared" si="235"/>
        <v>N/A</v>
      </c>
      <c r="I948" s="85">
        <v>-0.63600000000000001</v>
      </c>
      <c r="J948" s="85">
        <v>-9.39</v>
      </c>
      <c r="K948" s="86" t="s">
        <v>112</v>
      </c>
      <c r="L948" s="87" t="str">
        <f t="shared" si="236"/>
        <v>Yes</v>
      </c>
    </row>
    <row r="949" spans="1:12">
      <c r="A949" s="164" t="s">
        <v>425</v>
      </c>
      <c r="B949" s="82" t="s">
        <v>50</v>
      </c>
      <c r="C949" s="88">
        <v>293.26207419999997</v>
      </c>
      <c r="D949" s="84" t="str">
        <f t="shared" si="233"/>
        <v>N/A</v>
      </c>
      <c r="E949" s="88">
        <v>524.04928982000001</v>
      </c>
      <c r="F949" s="84" t="str">
        <f t="shared" si="234"/>
        <v>N/A</v>
      </c>
      <c r="G949" s="88">
        <v>512.16714774000002</v>
      </c>
      <c r="H949" s="84" t="str">
        <f t="shared" si="235"/>
        <v>N/A</v>
      </c>
      <c r="I949" s="85">
        <v>78.7</v>
      </c>
      <c r="J949" s="85">
        <v>-2.27</v>
      </c>
      <c r="K949" s="86" t="s">
        <v>112</v>
      </c>
      <c r="L949" s="87" t="str">
        <f t="shared" si="236"/>
        <v>Yes</v>
      </c>
    </row>
    <row r="950" spans="1:12">
      <c r="A950" s="164" t="s">
        <v>426</v>
      </c>
      <c r="B950" s="82" t="s">
        <v>50</v>
      </c>
      <c r="C950" s="88">
        <v>14768279</v>
      </c>
      <c r="D950" s="84" t="str">
        <f t="shared" si="233"/>
        <v>N/A</v>
      </c>
      <c r="E950" s="88">
        <v>51296841</v>
      </c>
      <c r="F950" s="84" t="str">
        <f t="shared" si="234"/>
        <v>N/A</v>
      </c>
      <c r="G950" s="88">
        <v>82917617</v>
      </c>
      <c r="H950" s="84" t="str">
        <f t="shared" si="235"/>
        <v>N/A</v>
      </c>
      <c r="I950" s="85">
        <v>247.3</v>
      </c>
      <c r="J950" s="85">
        <v>61.64</v>
      </c>
      <c r="K950" s="86" t="s">
        <v>112</v>
      </c>
      <c r="L950" s="87" t="str">
        <f t="shared" si="236"/>
        <v>No</v>
      </c>
    </row>
    <row r="951" spans="1:12">
      <c r="A951" s="164" t="s">
        <v>103</v>
      </c>
      <c r="B951" s="82" t="s">
        <v>50</v>
      </c>
      <c r="C951" s="83">
        <v>47840</v>
      </c>
      <c r="D951" s="84" t="str">
        <f t="shared" si="233"/>
        <v>N/A</v>
      </c>
      <c r="E951" s="83">
        <v>55839</v>
      </c>
      <c r="F951" s="84" t="str">
        <f t="shared" si="234"/>
        <v>N/A</v>
      </c>
      <c r="G951" s="83">
        <v>59062</v>
      </c>
      <c r="H951" s="84" t="str">
        <f t="shared" si="235"/>
        <v>N/A</v>
      </c>
      <c r="I951" s="85">
        <v>16.72</v>
      </c>
      <c r="J951" s="85">
        <v>5.7720000000000002</v>
      </c>
      <c r="K951" s="86" t="s">
        <v>112</v>
      </c>
      <c r="L951" s="87" t="str">
        <f t="shared" si="236"/>
        <v>Yes</v>
      </c>
    </row>
    <row r="952" spans="1:12">
      <c r="A952" s="164" t="s">
        <v>427</v>
      </c>
      <c r="B952" s="82" t="s">
        <v>50</v>
      </c>
      <c r="C952" s="88">
        <v>308.70148411000002</v>
      </c>
      <c r="D952" s="84" t="str">
        <f t="shared" si="233"/>
        <v>N/A</v>
      </c>
      <c r="E952" s="88">
        <v>918.65615430000003</v>
      </c>
      <c r="F952" s="84" t="str">
        <f t="shared" si="234"/>
        <v>N/A</v>
      </c>
      <c r="G952" s="88">
        <v>1403.9080458000001</v>
      </c>
      <c r="H952" s="84" t="str">
        <f t="shared" si="235"/>
        <v>N/A</v>
      </c>
      <c r="I952" s="85">
        <v>197.6</v>
      </c>
      <c r="J952" s="85">
        <v>52.82</v>
      </c>
      <c r="K952" s="86" t="s">
        <v>112</v>
      </c>
      <c r="L952" s="87" t="str">
        <f t="shared" si="236"/>
        <v>No</v>
      </c>
    </row>
    <row r="953" spans="1:12">
      <c r="A953" s="164" t="s">
        <v>428</v>
      </c>
      <c r="B953" s="82" t="s">
        <v>50</v>
      </c>
      <c r="C953" s="88">
        <v>37641828</v>
      </c>
      <c r="D953" s="84" t="str">
        <f t="shared" si="233"/>
        <v>N/A</v>
      </c>
      <c r="E953" s="88">
        <v>43611078</v>
      </c>
      <c r="F953" s="84" t="str">
        <f t="shared" si="234"/>
        <v>N/A</v>
      </c>
      <c r="G953" s="88">
        <v>52878883</v>
      </c>
      <c r="H953" s="84" t="str">
        <f t="shared" si="235"/>
        <v>N/A</v>
      </c>
      <c r="I953" s="85">
        <v>15.86</v>
      </c>
      <c r="J953" s="85">
        <v>21.25</v>
      </c>
      <c r="K953" s="86" t="s">
        <v>112</v>
      </c>
      <c r="L953" s="87" t="str">
        <f t="shared" si="236"/>
        <v>No</v>
      </c>
    </row>
    <row r="954" spans="1:12">
      <c r="A954" s="164" t="s">
        <v>429</v>
      </c>
      <c r="B954" s="82" t="s">
        <v>50</v>
      </c>
      <c r="C954" s="83">
        <v>3542</v>
      </c>
      <c r="D954" s="84" t="str">
        <f t="shared" si="233"/>
        <v>N/A</v>
      </c>
      <c r="E954" s="83">
        <v>3722</v>
      </c>
      <c r="F954" s="84" t="str">
        <f t="shared" si="234"/>
        <v>N/A</v>
      </c>
      <c r="G954" s="83">
        <v>4025</v>
      </c>
      <c r="H954" s="84" t="str">
        <f t="shared" si="235"/>
        <v>N/A</v>
      </c>
      <c r="I954" s="85">
        <v>5.0819999999999999</v>
      </c>
      <c r="J954" s="85">
        <v>8.141</v>
      </c>
      <c r="K954" s="86" t="s">
        <v>112</v>
      </c>
      <c r="L954" s="87" t="str">
        <f t="shared" ref="L954:L991" si="237">IF(J954="Div by 0", "N/A", IF(K954="N/A","N/A", IF(J954&gt;VALUE(MID(K954,1,2)), "No", IF(J954&lt;-1*VALUE(MID(K954,1,2)), "No", "Yes"))))</f>
        <v>Yes</v>
      </c>
    </row>
    <row r="955" spans="1:12">
      <c r="A955" s="164" t="s">
        <v>430</v>
      </c>
      <c r="B955" s="82" t="s">
        <v>50</v>
      </c>
      <c r="C955" s="88">
        <v>10627.280632</v>
      </c>
      <c r="D955" s="84" t="str">
        <f t="shared" si="233"/>
        <v>N/A</v>
      </c>
      <c r="E955" s="88">
        <v>11717.108544000001</v>
      </c>
      <c r="F955" s="84" t="str">
        <f t="shared" si="234"/>
        <v>N/A</v>
      </c>
      <c r="G955" s="88">
        <v>13137.610683000001</v>
      </c>
      <c r="H955" s="84" t="str">
        <f t="shared" si="235"/>
        <v>N/A</v>
      </c>
      <c r="I955" s="85">
        <v>10.26</v>
      </c>
      <c r="J955" s="85">
        <v>12.12</v>
      </c>
      <c r="K955" s="86" t="s">
        <v>112</v>
      </c>
      <c r="L955" s="87" t="str">
        <f t="shared" si="237"/>
        <v>Yes</v>
      </c>
    </row>
    <row r="956" spans="1:12">
      <c r="A956" s="164" t="s">
        <v>431</v>
      </c>
      <c r="B956" s="82" t="s">
        <v>50</v>
      </c>
      <c r="C956" s="88">
        <v>8894905</v>
      </c>
      <c r="D956" s="84" t="str">
        <f t="shared" si="233"/>
        <v>N/A</v>
      </c>
      <c r="E956" s="88">
        <v>19822118</v>
      </c>
      <c r="F956" s="84" t="str">
        <f t="shared" si="234"/>
        <v>N/A</v>
      </c>
      <c r="G956" s="88">
        <v>16818632</v>
      </c>
      <c r="H956" s="84" t="str">
        <f t="shared" si="235"/>
        <v>N/A</v>
      </c>
      <c r="I956" s="85">
        <v>122.8</v>
      </c>
      <c r="J956" s="85">
        <v>-15.2</v>
      </c>
      <c r="K956" s="86" t="s">
        <v>112</v>
      </c>
      <c r="L956" s="87" t="str">
        <f t="shared" si="237"/>
        <v>No</v>
      </c>
    </row>
    <row r="957" spans="1:12">
      <c r="A957" s="164" t="s">
        <v>104</v>
      </c>
      <c r="B957" s="82" t="s">
        <v>50</v>
      </c>
      <c r="C957" s="83">
        <v>54824</v>
      </c>
      <c r="D957" s="84" t="str">
        <f t="shared" si="233"/>
        <v>N/A</v>
      </c>
      <c r="E957" s="83">
        <v>62900</v>
      </c>
      <c r="F957" s="84" t="str">
        <f t="shared" si="234"/>
        <v>N/A</v>
      </c>
      <c r="G957" s="83">
        <v>62280</v>
      </c>
      <c r="H957" s="84" t="str">
        <f t="shared" si="235"/>
        <v>N/A</v>
      </c>
      <c r="I957" s="85">
        <v>14.73</v>
      </c>
      <c r="J957" s="85">
        <v>-0.98599999999999999</v>
      </c>
      <c r="K957" s="86" t="s">
        <v>112</v>
      </c>
      <c r="L957" s="87" t="str">
        <f t="shared" si="237"/>
        <v>Yes</v>
      </c>
    </row>
    <row r="958" spans="1:12">
      <c r="A958" s="164" t="s">
        <v>432</v>
      </c>
      <c r="B958" s="82" t="s">
        <v>50</v>
      </c>
      <c r="C958" s="88">
        <v>162.24472858999999</v>
      </c>
      <c r="D958" s="84" t="str">
        <f t="shared" si="233"/>
        <v>N/A</v>
      </c>
      <c r="E958" s="88">
        <v>315.13701113000002</v>
      </c>
      <c r="F958" s="84" t="str">
        <f t="shared" si="234"/>
        <v>N/A</v>
      </c>
      <c r="G958" s="88">
        <v>270.04868336999999</v>
      </c>
      <c r="H958" s="84" t="str">
        <f t="shared" si="235"/>
        <v>N/A</v>
      </c>
      <c r="I958" s="85">
        <v>94.24</v>
      </c>
      <c r="J958" s="85">
        <v>-14.3</v>
      </c>
      <c r="K958" s="86" t="s">
        <v>112</v>
      </c>
      <c r="L958" s="87" t="str">
        <f t="shared" si="237"/>
        <v>Yes</v>
      </c>
    </row>
    <row r="959" spans="1:12">
      <c r="A959" s="164" t="s">
        <v>433</v>
      </c>
      <c r="B959" s="82" t="s">
        <v>50</v>
      </c>
      <c r="C959" s="88">
        <v>35902391</v>
      </c>
      <c r="D959" s="84" t="str">
        <f t="shared" si="233"/>
        <v>N/A</v>
      </c>
      <c r="E959" s="88">
        <v>27145748</v>
      </c>
      <c r="F959" s="84" t="str">
        <f t="shared" si="234"/>
        <v>N/A</v>
      </c>
      <c r="G959" s="88">
        <v>24512444</v>
      </c>
      <c r="H959" s="84" t="str">
        <f t="shared" si="235"/>
        <v>N/A</v>
      </c>
      <c r="I959" s="85">
        <v>-24.4</v>
      </c>
      <c r="J959" s="85">
        <v>-9.6999999999999993</v>
      </c>
      <c r="K959" s="86" t="s">
        <v>112</v>
      </c>
      <c r="L959" s="87" t="str">
        <f t="shared" si="237"/>
        <v>Yes</v>
      </c>
    </row>
    <row r="960" spans="1:12">
      <c r="A960" s="164" t="s">
        <v>105</v>
      </c>
      <c r="B960" s="82" t="s">
        <v>50</v>
      </c>
      <c r="C960" s="83">
        <v>67378</v>
      </c>
      <c r="D960" s="84" t="str">
        <f t="shared" si="233"/>
        <v>N/A</v>
      </c>
      <c r="E960" s="83">
        <v>60328</v>
      </c>
      <c r="F960" s="84" t="str">
        <f t="shared" si="234"/>
        <v>N/A</v>
      </c>
      <c r="G960" s="83">
        <v>58699</v>
      </c>
      <c r="H960" s="84" t="str">
        <f t="shared" si="235"/>
        <v>N/A</v>
      </c>
      <c r="I960" s="85">
        <v>-10.5</v>
      </c>
      <c r="J960" s="85">
        <v>-2.7</v>
      </c>
      <c r="K960" s="86" t="s">
        <v>112</v>
      </c>
      <c r="L960" s="87" t="str">
        <f t="shared" si="237"/>
        <v>Yes</v>
      </c>
    </row>
    <row r="961" spans="1:12">
      <c r="A961" s="164" t="s">
        <v>434</v>
      </c>
      <c r="B961" s="82" t="s">
        <v>50</v>
      </c>
      <c r="C961" s="88">
        <v>532.85035174999996</v>
      </c>
      <c r="D961" s="84" t="str">
        <f t="shared" si="233"/>
        <v>N/A</v>
      </c>
      <c r="E961" s="88">
        <v>449.96930114999998</v>
      </c>
      <c r="F961" s="84" t="str">
        <f t="shared" si="234"/>
        <v>N/A</v>
      </c>
      <c r="G961" s="88">
        <v>417.59559788000001</v>
      </c>
      <c r="H961" s="84" t="str">
        <f t="shared" si="235"/>
        <v>N/A</v>
      </c>
      <c r="I961" s="85">
        <v>-15.6</v>
      </c>
      <c r="J961" s="85">
        <v>-7.19</v>
      </c>
      <c r="K961" s="86" t="s">
        <v>112</v>
      </c>
      <c r="L961" s="87" t="str">
        <f t="shared" si="237"/>
        <v>Yes</v>
      </c>
    </row>
    <row r="962" spans="1:12">
      <c r="A962" s="164" t="s">
        <v>435</v>
      </c>
      <c r="B962" s="82" t="s">
        <v>50</v>
      </c>
      <c r="C962" s="88">
        <v>70720911</v>
      </c>
      <c r="D962" s="84" t="str">
        <f t="shared" si="233"/>
        <v>N/A</v>
      </c>
      <c r="E962" s="88">
        <v>81457320</v>
      </c>
      <c r="F962" s="84" t="str">
        <f t="shared" si="234"/>
        <v>N/A</v>
      </c>
      <c r="G962" s="88">
        <v>101959027</v>
      </c>
      <c r="H962" s="84" t="str">
        <f t="shared" si="235"/>
        <v>N/A</v>
      </c>
      <c r="I962" s="85">
        <v>15.18</v>
      </c>
      <c r="J962" s="85">
        <v>25.17</v>
      </c>
      <c r="K962" s="86" t="s">
        <v>112</v>
      </c>
      <c r="L962" s="87" t="str">
        <f t="shared" si="237"/>
        <v>No</v>
      </c>
    </row>
    <row r="963" spans="1:12">
      <c r="A963" s="179" t="s">
        <v>689</v>
      </c>
      <c r="B963" s="83" t="s">
        <v>50</v>
      </c>
      <c r="C963" s="83">
        <v>48513</v>
      </c>
      <c r="D963" s="84" t="str">
        <f t="shared" si="233"/>
        <v>N/A</v>
      </c>
      <c r="E963" s="83">
        <v>48639</v>
      </c>
      <c r="F963" s="84" t="str">
        <f t="shared" si="234"/>
        <v>N/A</v>
      </c>
      <c r="G963" s="83">
        <v>51850</v>
      </c>
      <c r="H963" s="84" t="str">
        <f t="shared" si="235"/>
        <v>N/A</v>
      </c>
      <c r="I963" s="85">
        <v>0.25969999999999999</v>
      </c>
      <c r="J963" s="85">
        <v>6.6020000000000003</v>
      </c>
      <c r="K963" s="112" t="s">
        <v>112</v>
      </c>
      <c r="L963" s="87" t="str">
        <f t="shared" si="237"/>
        <v>Yes</v>
      </c>
    </row>
    <row r="964" spans="1:12">
      <c r="A964" s="164" t="s">
        <v>436</v>
      </c>
      <c r="B964" s="82" t="s">
        <v>50</v>
      </c>
      <c r="C964" s="88">
        <v>1457.7723702999999</v>
      </c>
      <c r="D964" s="84" t="str">
        <f t="shared" si="233"/>
        <v>N/A</v>
      </c>
      <c r="E964" s="88">
        <v>1674.732622</v>
      </c>
      <c r="F964" s="84" t="str">
        <f t="shared" si="234"/>
        <v>N/A</v>
      </c>
      <c r="G964" s="88">
        <v>1966.4228929999999</v>
      </c>
      <c r="H964" s="84" t="str">
        <f t="shared" si="235"/>
        <v>N/A</v>
      </c>
      <c r="I964" s="85">
        <v>14.88</v>
      </c>
      <c r="J964" s="85">
        <v>17.420000000000002</v>
      </c>
      <c r="K964" s="86" t="s">
        <v>112</v>
      </c>
      <c r="L964" s="87" t="str">
        <f t="shared" si="237"/>
        <v>No</v>
      </c>
    </row>
    <row r="965" spans="1:12">
      <c r="A965" s="164" t="s">
        <v>437</v>
      </c>
      <c r="B965" s="82" t="s">
        <v>50</v>
      </c>
      <c r="C965" s="88">
        <v>17464527</v>
      </c>
      <c r="D965" s="84" t="str">
        <f t="shared" si="233"/>
        <v>N/A</v>
      </c>
      <c r="E965" s="88">
        <v>18839817</v>
      </c>
      <c r="F965" s="84" t="str">
        <f t="shared" si="234"/>
        <v>N/A</v>
      </c>
      <c r="G965" s="88">
        <v>18000858</v>
      </c>
      <c r="H965" s="84" t="str">
        <f t="shared" si="235"/>
        <v>N/A</v>
      </c>
      <c r="I965" s="85">
        <v>7.875</v>
      </c>
      <c r="J965" s="85">
        <v>-4.45</v>
      </c>
      <c r="K965" s="86" t="s">
        <v>112</v>
      </c>
      <c r="L965" s="87" t="str">
        <f t="shared" si="237"/>
        <v>Yes</v>
      </c>
    </row>
    <row r="966" spans="1:12">
      <c r="A966" s="164" t="s">
        <v>39</v>
      </c>
      <c r="B966" s="82" t="s">
        <v>50</v>
      </c>
      <c r="C966" s="83">
        <v>29705</v>
      </c>
      <c r="D966" s="84" t="str">
        <f t="shared" si="233"/>
        <v>N/A</v>
      </c>
      <c r="E966" s="83">
        <v>29215</v>
      </c>
      <c r="F966" s="84" t="str">
        <f t="shared" si="234"/>
        <v>N/A</v>
      </c>
      <c r="G966" s="83">
        <v>29311</v>
      </c>
      <c r="H966" s="84" t="str">
        <f t="shared" si="235"/>
        <v>N/A</v>
      </c>
      <c r="I966" s="85">
        <v>-1.65</v>
      </c>
      <c r="J966" s="85">
        <v>0.3286</v>
      </c>
      <c r="K966" s="86" t="s">
        <v>112</v>
      </c>
      <c r="L966" s="87" t="str">
        <f t="shared" si="237"/>
        <v>Yes</v>
      </c>
    </row>
    <row r="967" spans="1:12">
      <c r="A967" s="164" t="s">
        <v>438</v>
      </c>
      <c r="B967" s="82" t="s">
        <v>50</v>
      </c>
      <c r="C967" s="88">
        <v>587.93223363000004</v>
      </c>
      <c r="D967" s="84" t="str">
        <f t="shared" si="233"/>
        <v>N/A</v>
      </c>
      <c r="E967" s="88">
        <v>644.86794454999995</v>
      </c>
      <c r="F967" s="84" t="str">
        <f t="shared" si="234"/>
        <v>N/A</v>
      </c>
      <c r="G967" s="88">
        <v>614.13319232000003</v>
      </c>
      <c r="H967" s="84" t="str">
        <f t="shared" si="235"/>
        <v>N/A</v>
      </c>
      <c r="I967" s="85">
        <v>9.6839999999999993</v>
      </c>
      <c r="J967" s="85">
        <v>-4.7699999999999996</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776147</v>
      </c>
      <c r="D971" s="84" t="str">
        <f t="shared" si="233"/>
        <v>N/A</v>
      </c>
      <c r="E971" s="88">
        <v>614725</v>
      </c>
      <c r="F971" s="84" t="str">
        <f t="shared" si="234"/>
        <v>N/A</v>
      </c>
      <c r="G971" s="88">
        <v>699211</v>
      </c>
      <c r="H971" s="84" t="str">
        <f t="shared" si="235"/>
        <v>N/A</v>
      </c>
      <c r="I971" s="85">
        <v>-20.8</v>
      </c>
      <c r="J971" s="85">
        <v>13.74</v>
      </c>
      <c r="K971" s="86" t="s">
        <v>112</v>
      </c>
      <c r="L971" s="87" t="str">
        <f t="shared" si="237"/>
        <v>Yes</v>
      </c>
    </row>
    <row r="972" spans="1:12">
      <c r="A972" s="164" t="s">
        <v>443</v>
      </c>
      <c r="B972" s="82" t="s">
        <v>50</v>
      </c>
      <c r="C972" s="83">
        <v>2353</v>
      </c>
      <c r="D972" s="84" t="str">
        <f t="shared" si="233"/>
        <v>N/A</v>
      </c>
      <c r="E972" s="83">
        <v>2008</v>
      </c>
      <c r="F972" s="84" t="str">
        <f t="shared" si="234"/>
        <v>N/A</v>
      </c>
      <c r="G972" s="83">
        <v>2206</v>
      </c>
      <c r="H972" s="84" t="str">
        <f t="shared" si="235"/>
        <v>N/A</v>
      </c>
      <c r="I972" s="85">
        <v>-14.7</v>
      </c>
      <c r="J972" s="85">
        <v>9.8610000000000007</v>
      </c>
      <c r="K972" s="86" t="s">
        <v>112</v>
      </c>
      <c r="L972" s="87" t="str">
        <f t="shared" si="237"/>
        <v>Yes</v>
      </c>
    </row>
    <row r="973" spans="1:12">
      <c r="A973" s="164" t="s">
        <v>444</v>
      </c>
      <c r="B973" s="82" t="s">
        <v>50</v>
      </c>
      <c r="C973" s="88">
        <v>329.85422863999997</v>
      </c>
      <c r="D973" s="84" t="str">
        <f t="shared" si="233"/>
        <v>N/A</v>
      </c>
      <c r="E973" s="88">
        <v>306.13794820999999</v>
      </c>
      <c r="F973" s="84" t="str">
        <f t="shared" si="234"/>
        <v>N/A</v>
      </c>
      <c r="G973" s="88">
        <v>316.95874887000002</v>
      </c>
      <c r="H973" s="84" t="str">
        <f t="shared" si="235"/>
        <v>N/A</v>
      </c>
      <c r="I973" s="85">
        <v>-7.19</v>
      </c>
      <c r="J973" s="85">
        <v>3.5350000000000001</v>
      </c>
      <c r="K973" s="86" t="s">
        <v>112</v>
      </c>
      <c r="L973" s="87" t="str">
        <f t="shared" si="237"/>
        <v>Yes</v>
      </c>
    </row>
    <row r="974" spans="1:12">
      <c r="A974" s="164" t="s">
        <v>445</v>
      </c>
      <c r="B974" s="82" t="s">
        <v>50</v>
      </c>
      <c r="C974" s="88">
        <v>52427732</v>
      </c>
      <c r="D974" s="84" t="str">
        <f t="shared" si="233"/>
        <v>N/A</v>
      </c>
      <c r="E974" s="88">
        <v>33247194</v>
      </c>
      <c r="F974" s="84" t="str">
        <f t="shared" si="234"/>
        <v>N/A</v>
      </c>
      <c r="G974" s="88">
        <v>35522</v>
      </c>
      <c r="H974" s="84" t="str">
        <f t="shared" si="235"/>
        <v>N/A</v>
      </c>
      <c r="I974" s="85">
        <v>-36.6</v>
      </c>
      <c r="J974" s="85">
        <v>-99.9</v>
      </c>
      <c r="K974" s="86" t="s">
        <v>112</v>
      </c>
      <c r="L974" s="87" t="str">
        <f t="shared" si="237"/>
        <v>No</v>
      </c>
    </row>
    <row r="975" spans="1:12">
      <c r="A975" s="164" t="s">
        <v>446</v>
      </c>
      <c r="B975" s="82" t="s">
        <v>50</v>
      </c>
      <c r="C975" s="83">
        <v>13694</v>
      </c>
      <c r="D975" s="84" t="str">
        <f t="shared" si="233"/>
        <v>N/A</v>
      </c>
      <c r="E975" s="83">
        <v>12061</v>
      </c>
      <c r="F975" s="84" t="str">
        <f t="shared" si="234"/>
        <v>N/A</v>
      </c>
      <c r="G975" s="83">
        <v>186</v>
      </c>
      <c r="H975" s="84" t="str">
        <f t="shared" si="235"/>
        <v>N/A</v>
      </c>
      <c r="I975" s="85">
        <v>-11.9</v>
      </c>
      <c r="J975" s="85">
        <v>-98.5</v>
      </c>
      <c r="K975" s="86" t="s">
        <v>112</v>
      </c>
      <c r="L975" s="87" t="str">
        <f t="shared" si="237"/>
        <v>No</v>
      </c>
    </row>
    <row r="976" spans="1:12">
      <c r="A976" s="164" t="s">
        <v>447</v>
      </c>
      <c r="B976" s="82" t="s">
        <v>50</v>
      </c>
      <c r="C976" s="88">
        <v>3828.5184752</v>
      </c>
      <c r="D976" s="84" t="str">
        <f t="shared" si="233"/>
        <v>N/A</v>
      </c>
      <c r="E976" s="88">
        <v>2756.5868501999998</v>
      </c>
      <c r="F976" s="84" t="str">
        <f t="shared" si="234"/>
        <v>N/A</v>
      </c>
      <c r="G976" s="88">
        <v>190.97849461999999</v>
      </c>
      <c r="H976" s="84" t="str">
        <f t="shared" si="235"/>
        <v>N/A</v>
      </c>
      <c r="I976" s="85">
        <v>-28</v>
      </c>
      <c r="J976" s="85">
        <v>-93.1</v>
      </c>
      <c r="K976" s="86" t="s">
        <v>112</v>
      </c>
      <c r="L976" s="87" t="str">
        <f t="shared" si="237"/>
        <v>No</v>
      </c>
    </row>
    <row r="977" spans="1:12" ht="12.75" customHeight="1">
      <c r="A977" s="164" t="s">
        <v>448</v>
      </c>
      <c r="B977" s="82" t="s">
        <v>50</v>
      </c>
      <c r="C977" s="88">
        <v>160001</v>
      </c>
      <c r="D977" s="84" t="str">
        <f t="shared" si="233"/>
        <v>N/A</v>
      </c>
      <c r="E977" s="88">
        <v>467957</v>
      </c>
      <c r="F977" s="84" t="str">
        <f t="shared" si="234"/>
        <v>N/A</v>
      </c>
      <c r="G977" s="88">
        <v>1176511</v>
      </c>
      <c r="H977" s="84" t="str">
        <f t="shared" si="235"/>
        <v>N/A</v>
      </c>
      <c r="I977" s="85">
        <v>192.5</v>
      </c>
      <c r="J977" s="85">
        <v>151.4</v>
      </c>
      <c r="K977" s="86" t="s">
        <v>112</v>
      </c>
      <c r="L977" s="87" t="str">
        <f t="shared" si="237"/>
        <v>No</v>
      </c>
    </row>
    <row r="978" spans="1:12">
      <c r="A978" s="164" t="s">
        <v>690</v>
      </c>
      <c r="B978" s="82" t="s">
        <v>50</v>
      </c>
      <c r="C978" s="83">
        <v>2480</v>
      </c>
      <c r="D978" s="84" t="str">
        <f t="shared" si="233"/>
        <v>N/A</v>
      </c>
      <c r="E978" s="83">
        <v>2823</v>
      </c>
      <c r="F978" s="84" t="str">
        <f t="shared" si="234"/>
        <v>N/A</v>
      </c>
      <c r="G978" s="83">
        <v>3028</v>
      </c>
      <c r="H978" s="84" t="str">
        <f t="shared" si="235"/>
        <v>N/A</v>
      </c>
      <c r="I978" s="85">
        <v>13.83</v>
      </c>
      <c r="J978" s="85">
        <v>7.2619999999999996</v>
      </c>
      <c r="K978" s="86" t="s">
        <v>112</v>
      </c>
      <c r="L978" s="87" t="str">
        <f t="shared" si="237"/>
        <v>Yes</v>
      </c>
    </row>
    <row r="979" spans="1:12">
      <c r="A979" s="164" t="s">
        <v>449</v>
      </c>
      <c r="B979" s="82" t="s">
        <v>50</v>
      </c>
      <c r="C979" s="88">
        <v>64.516532257999998</v>
      </c>
      <c r="D979" s="84" t="str">
        <f t="shared" si="233"/>
        <v>N/A</v>
      </c>
      <c r="E979" s="88">
        <v>165.76585193</v>
      </c>
      <c r="F979" s="84" t="str">
        <f t="shared" si="234"/>
        <v>N/A</v>
      </c>
      <c r="G979" s="88">
        <v>388.54392338000002</v>
      </c>
      <c r="H979" s="84" t="str">
        <f t="shared" si="235"/>
        <v>N/A</v>
      </c>
      <c r="I979" s="85">
        <v>156.9</v>
      </c>
      <c r="J979" s="85">
        <v>134.4</v>
      </c>
      <c r="K979" s="86" t="s">
        <v>112</v>
      </c>
      <c r="L979" s="87" t="str">
        <f t="shared" si="237"/>
        <v>No</v>
      </c>
    </row>
    <row r="980" spans="1:12">
      <c r="A980" s="164" t="s">
        <v>450</v>
      </c>
      <c r="B980" s="82" t="s">
        <v>50</v>
      </c>
      <c r="C980" s="88">
        <v>37024254</v>
      </c>
      <c r="D980" s="84" t="str">
        <f t="shared" si="233"/>
        <v>N/A</v>
      </c>
      <c r="E980" s="88">
        <v>42370979</v>
      </c>
      <c r="F980" s="84" t="str">
        <f t="shared" si="234"/>
        <v>N/A</v>
      </c>
      <c r="G980" s="88">
        <v>51043183</v>
      </c>
      <c r="H980" s="84" t="str">
        <f t="shared" si="235"/>
        <v>N/A</v>
      </c>
      <c r="I980" s="85">
        <v>14.44</v>
      </c>
      <c r="J980" s="85">
        <v>20.47</v>
      </c>
      <c r="K980" s="86" t="s">
        <v>112</v>
      </c>
      <c r="L980" s="87" t="str">
        <f t="shared" si="237"/>
        <v>No</v>
      </c>
    </row>
    <row r="981" spans="1:12">
      <c r="A981" s="164" t="s">
        <v>141</v>
      </c>
      <c r="B981" s="82" t="s">
        <v>50</v>
      </c>
      <c r="C981" s="83">
        <v>3779</v>
      </c>
      <c r="D981" s="84" t="str">
        <f t="shared" si="233"/>
        <v>N/A</v>
      </c>
      <c r="E981" s="83">
        <v>4035</v>
      </c>
      <c r="F981" s="84" t="str">
        <f t="shared" si="234"/>
        <v>N/A</v>
      </c>
      <c r="G981" s="83">
        <v>4463</v>
      </c>
      <c r="H981" s="84" t="str">
        <f t="shared" si="235"/>
        <v>N/A</v>
      </c>
      <c r="I981" s="85">
        <v>6.774</v>
      </c>
      <c r="J981" s="85">
        <v>10.61</v>
      </c>
      <c r="K981" s="86" t="s">
        <v>112</v>
      </c>
      <c r="L981" s="87" t="str">
        <f t="shared" si="237"/>
        <v>Yes</v>
      </c>
    </row>
    <row r="982" spans="1:12">
      <c r="A982" s="164" t="s">
        <v>451</v>
      </c>
      <c r="B982" s="82" t="s">
        <v>50</v>
      </c>
      <c r="C982" s="88">
        <v>9797.3680867999992</v>
      </c>
      <c r="D982" s="84" t="str">
        <f t="shared" si="233"/>
        <v>N/A</v>
      </c>
      <c r="E982" s="88">
        <v>10500.862206</v>
      </c>
      <c r="F982" s="84" t="str">
        <f t="shared" si="234"/>
        <v>N/A</v>
      </c>
      <c r="G982" s="88">
        <v>11436.966838</v>
      </c>
      <c r="H982" s="84" t="str">
        <f t="shared" si="235"/>
        <v>N/A</v>
      </c>
      <c r="I982" s="85">
        <v>7.18</v>
      </c>
      <c r="J982" s="85">
        <v>8.9149999999999991</v>
      </c>
      <c r="K982" s="86" t="s">
        <v>112</v>
      </c>
      <c r="L982" s="87" t="str">
        <f t="shared" si="237"/>
        <v>Yes</v>
      </c>
    </row>
    <row r="983" spans="1:12">
      <c r="A983" s="166" t="s">
        <v>1058</v>
      </c>
      <c r="B983" s="82" t="s">
        <v>50</v>
      </c>
      <c r="C983" s="88" t="s">
        <v>50</v>
      </c>
      <c r="D983" s="84" t="str">
        <f t="shared" si="233"/>
        <v>N/A</v>
      </c>
      <c r="E983" s="88" t="s">
        <v>50</v>
      </c>
      <c r="F983" s="84" t="str">
        <f t="shared" si="234"/>
        <v>N/A</v>
      </c>
      <c r="G983" s="88">
        <v>23243</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527</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44.104364326000002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20677473</v>
      </c>
      <c r="D989" s="84" t="str">
        <f t="shared" si="233"/>
        <v>N/A</v>
      </c>
      <c r="E989" s="88">
        <v>24518987</v>
      </c>
      <c r="F989" s="84" t="str">
        <f t="shared" si="234"/>
        <v>N/A</v>
      </c>
      <c r="G989" s="88">
        <v>34377137</v>
      </c>
      <c r="H989" s="84" t="str">
        <f t="shared" si="235"/>
        <v>N/A</v>
      </c>
      <c r="I989" s="85">
        <v>18.579999999999998</v>
      </c>
      <c r="J989" s="85">
        <v>40.21</v>
      </c>
      <c r="K989" s="86" t="s">
        <v>112</v>
      </c>
      <c r="L989" s="87" t="str">
        <f t="shared" si="237"/>
        <v>No</v>
      </c>
    </row>
    <row r="990" spans="1:12">
      <c r="A990" s="164" t="s">
        <v>453</v>
      </c>
      <c r="B990" s="82" t="s">
        <v>50</v>
      </c>
      <c r="C990" s="83">
        <v>59681</v>
      </c>
      <c r="D990" s="84" t="str">
        <f t="shared" si="233"/>
        <v>N/A</v>
      </c>
      <c r="E990" s="83">
        <v>65935</v>
      </c>
      <c r="F990" s="84" t="str">
        <f t="shared" si="234"/>
        <v>N/A</v>
      </c>
      <c r="G990" s="83">
        <v>64534</v>
      </c>
      <c r="H990" s="84" t="str">
        <f t="shared" si="235"/>
        <v>N/A</v>
      </c>
      <c r="I990" s="85">
        <v>10.48</v>
      </c>
      <c r="J990" s="85">
        <v>-2.12</v>
      </c>
      <c r="K990" s="86" t="s">
        <v>112</v>
      </c>
      <c r="L990" s="87" t="str">
        <f t="shared" si="237"/>
        <v>Yes</v>
      </c>
    </row>
    <row r="991" spans="1:12">
      <c r="A991" s="164" t="s">
        <v>454</v>
      </c>
      <c r="B991" s="82" t="s">
        <v>50</v>
      </c>
      <c r="C991" s="88">
        <v>346.46659741000002</v>
      </c>
      <c r="D991" s="84" t="str">
        <f t="shared" si="233"/>
        <v>N/A</v>
      </c>
      <c r="E991" s="88">
        <v>371.86603473000002</v>
      </c>
      <c r="F991" s="84" t="str">
        <f t="shared" si="234"/>
        <v>N/A</v>
      </c>
      <c r="G991" s="88">
        <v>532.69806614000004</v>
      </c>
      <c r="H991" s="84" t="str">
        <f t="shared" si="235"/>
        <v>N/A</v>
      </c>
      <c r="I991" s="85">
        <v>7.3310000000000004</v>
      </c>
      <c r="J991" s="85">
        <v>43.25</v>
      </c>
      <c r="K991" s="86" t="s">
        <v>112</v>
      </c>
      <c r="L991" s="87" t="str">
        <f t="shared" si="237"/>
        <v>No</v>
      </c>
    </row>
    <row r="992" spans="1:12">
      <c r="A992" s="164" t="s">
        <v>455</v>
      </c>
      <c r="B992" s="82" t="s">
        <v>50</v>
      </c>
      <c r="C992" s="88">
        <v>206759983</v>
      </c>
      <c r="D992" s="84" t="str">
        <f t="shared" ref="D992:D1000" si="239">IF($B992="N/A","N/A",IF(C992&gt;10,"No",IF(C992&lt;-10,"No","Yes")))</f>
        <v>N/A</v>
      </c>
      <c r="E992" s="88">
        <v>241497736</v>
      </c>
      <c r="F992" s="84" t="str">
        <f t="shared" ref="F992:F1000" si="240">IF($B992="N/A","N/A",IF(E992&gt;10,"No",IF(E992&lt;-10,"No","Yes")))</f>
        <v>N/A</v>
      </c>
      <c r="G992" s="88">
        <v>283788185</v>
      </c>
      <c r="H992" s="84" t="str">
        <f t="shared" ref="H992:H1000" si="241">IF($B992="N/A","N/A",IF(G992&gt;10,"No",IF(G992&lt;-10,"No","Yes")))</f>
        <v>N/A</v>
      </c>
      <c r="I992" s="85">
        <v>16.8</v>
      </c>
      <c r="J992" s="85">
        <v>17.510000000000002</v>
      </c>
      <c r="K992" s="86" t="s">
        <v>112</v>
      </c>
      <c r="L992" s="87" t="str">
        <f t="shared" ref="L992:L1000" si="242">IF(J992="Div by 0", "N/A", IF(K992="N/A","N/A", IF(J992&gt;VALUE(MID(K992,1,2)), "No", IF(J992&lt;-1*VALUE(MID(K992,1,2)), "No", "Yes"))))</f>
        <v>No</v>
      </c>
    </row>
    <row r="993" spans="1:12">
      <c r="A993" s="164" t="s">
        <v>142</v>
      </c>
      <c r="B993" s="82" t="s">
        <v>50</v>
      </c>
      <c r="C993" s="83">
        <v>3603</v>
      </c>
      <c r="D993" s="84" t="str">
        <f t="shared" si="239"/>
        <v>N/A</v>
      </c>
      <c r="E993" s="83">
        <v>3918</v>
      </c>
      <c r="F993" s="84" t="str">
        <f t="shared" si="240"/>
        <v>N/A</v>
      </c>
      <c r="G993" s="83">
        <v>4250</v>
      </c>
      <c r="H993" s="84" t="str">
        <f t="shared" si="241"/>
        <v>N/A</v>
      </c>
      <c r="I993" s="85">
        <v>8.7430000000000003</v>
      </c>
      <c r="J993" s="85">
        <v>8.4740000000000002</v>
      </c>
      <c r="K993" s="86" t="s">
        <v>112</v>
      </c>
      <c r="L993" s="87" t="str">
        <f t="shared" si="242"/>
        <v>Yes</v>
      </c>
    </row>
    <row r="994" spans="1:12">
      <c r="A994" s="164" t="s">
        <v>456</v>
      </c>
      <c r="B994" s="82" t="s">
        <v>50</v>
      </c>
      <c r="C994" s="88">
        <v>57385.507355000002</v>
      </c>
      <c r="D994" s="84" t="str">
        <f t="shared" si="239"/>
        <v>N/A</v>
      </c>
      <c r="E994" s="88">
        <v>61638.013271999997</v>
      </c>
      <c r="F994" s="84" t="str">
        <f t="shared" si="240"/>
        <v>N/A</v>
      </c>
      <c r="G994" s="88">
        <v>66773.690587999998</v>
      </c>
      <c r="H994" s="84" t="str">
        <f t="shared" si="241"/>
        <v>N/A</v>
      </c>
      <c r="I994" s="85">
        <v>7.41</v>
      </c>
      <c r="J994" s="85">
        <v>8.3320000000000007</v>
      </c>
      <c r="K994" s="86" t="s">
        <v>112</v>
      </c>
      <c r="L994" s="87" t="str">
        <f t="shared" si="242"/>
        <v>Yes</v>
      </c>
    </row>
    <row r="995" spans="1:12">
      <c r="A995" s="164" t="s">
        <v>457</v>
      </c>
      <c r="B995" s="82" t="s">
        <v>50</v>
      </c>
      <c r="C995" s="88">
        <v>65730276</v>
      </c>
      <c r="D995" s="84" t="str">
        <f t="shared" si="239"/>
        <v>N/A</v>
      </c>
      <c r="E995" s="88">
        <v>68309413</v>
      </c>
      <c r="F995" s="84" t="str">
        <f t="shared" si="240"/>
        <v>N/A</v>
      </c>
      <c r="G995" s="88">
        <v>74533680</v>
      </c>
      <c r="H995" s="84" t="str">
        <f t="shared" si="241"/>
        <v>N/A</v>
      </c>
      <c r="I995" s="85">
        <v>3.9239999999999999</v>
      </c>
      <c r="J995" s="85">
        <v>9.1120000000000001</v>
      </c>
      <c r="K995" s="86" t="s">
        <v>112</v>
      </c>
      <c r="L995" s="87" t="str">
        <f t="shared" si="242"/>
        <v>Yes</v>
      </c>
    </row>
    <row r="996" spans="1:12">
      <c r="A996" s="164" t="s">
        <v>458</v>
      </c>
      <c r="B996" s="82" t="s">
        <v>50</v>
      </c>
      <c r="C996" s="83">
        <v>16066</v>
      </c>
      <c r="D996" s="84" t="str">
        <f t="shared" si="239"/>
        <v>N/A</v>
      </c>
      <c r="E996" s="83">
        <v>15708</v>
      </c>
      <c r="F996" s="84" t="str">
        <f t="shared" si="240"/>
        <v>N/A</v>
      </c>
      <c r="G996" s="83">
        <v>15673</v>
      </c>
      <c r="H996" s="84" t="str">
        <f t="shared" si="241"/>
        <v>N/A</v>
      </c>
      <c r="I996" s="85">
        <v>-2.23</v>
      </c>
      <c r="J996" s="85">
        <v>-0.223</v>
      </c>
      <c r="K996" s="86" t="s">
        <v>112</v>
      </c>
      <c r="L996" s="87" t="str">
        <f t="shared" si="242"/>
        <v>Yes</v>
      </c>
    </row>
    <row r="997" spans="1:12">
      <c r="A997" s="164" t="s">
        <v>459</v>
      </c>
      <c r="B997" s="82" t="s">
        <v>50</v>
      </c>
      <c r="C997" s="88">
        <v>4091.2657786999998</v>
      </c>
      <c r="D997" s="84" t="str">
        <f t="shared" si="239"/>
        <v>N/A</v>
      </c>
      <c r="E997" s="88">
        <v>4348.7021262999997</v>
      </c>
      <c r="F997" s="84" t="str">
        <f t="shared" si="240"/>
        <v>N/A</v>
      </c>
      <c r="G997" s="88">
        <v>4755.5464812</v>
      </c>
      <c r="H997" s="84" t="str">
        <f t="shared" si="241"/>
        <v>N/A</v>
      </c>
      <c r="I997" s="85">
        <v>6.2919999999999998</v>
      </c>
      <c r="J997" s="85">
        <v>9.3559999999999999</v>
      </c>
      <c r="K997" s="86" t="s">
        <v>112</v>
      </c>
      <c r="L997" s="87" t="str">
        <f t="shared" si="242"/>
        <v>Yes</v>
      </c>
    </row>
    <row r="998" spans="1:12">
      <c r="A998" s="164" t="s">
        <v>460</v>
      </c>
      <c r="B998" s="82" t="s">
        <v>50</v>
      </c>
      <c r="C998" s="88">
        <v>991565</v>
      </c>
      <c r="D998" s="84" t="str">
        <f t="shared" si="239"/>
        <v>N/A</v>
      </c>
      <c r="E998" s="88">
        <v>1659624</v>
      </c>
      <c r="F998" s="84" t="str">
        <f t="shared" si="240"/>
        <v>N/A</v>
      </c>
      <c r="G998" s="88">
        <v>2462337</v>
      </c>
      <c r="H998" s="84" t="str">
        <f t="shared" si="241"/>
        <v>N/A</v>
      </c>
      <c r="I998" s="85">
        <v>67.37</v>
      </c>
      <c r="J998" s="85">
        <v>48.37</v>
      </c>
      <c r="K998" s="86" t="s">
        <v>112</v>
      </c>
      <c r="L998" s="87" t="str">
        <f t="shared" si="242"/>
        <v>No</v>
      </c>
    </row>
    <row r="999" spans="1:12">
      <c r="A999" s="164" t="s">
        <v>143</v>
      </c>
      <c r="B999" s="82" t="s">
        <v>50</v>
      </c>
      <c r="C999" s="83">
        <v>203</v>
      </c>
      <c r="D999" s="84" t="str">
        <f t="shared" si="239"/>
        <v>N/A</v>
      </c>
      <c r="E999" s="83">
        <v>272</v>
      </c>
      <c r="F999" s="84" t="str">
        <f t="shared" si="240"/>
        <v>N/A</v>
      </c>
      <c r="G999" s="83">
        <v>350</v>
      </c>
      <c r="H999" s="84" t="str">
        <f t="shared" si="241"/>
        <v>N/A</v>
      </c>
      <c r="I999" s="85">
        <v>33.99</v>
      </c>
      <c r="J999" s="85">
        <v>28.68</v>
      </c>
      <c r="K999" s="86" t="s">
        <v>112</v>
      </c>
      <c r="L999" s="87" t="str">
        <f t="shared" si="242"/>
        <v>No</v>
      </c>
    </row>
    <row r="1000" spans="1:12">
      <c r="A1000" s="164" t="s">
        <v>461</v>
      </c>
      <c r="B1000" s="101" t="s">
        <v>50</v>
      </c>
      <c r="C1000" s="98">
        <v>4884.5566502000001</v>
      </c>
      <c r="D1000" s="103" t="str">
        <f t="shared" si="239"/>
        <v>N/A</v>
      </c>
      <c r="E1000" s="98">
        <v>6101.5588234999996</v>
      </c>
      <c r="F1000" s="103" t="str">
        <f t="shared" si="240"/>
        <v>N/A</v>
      </c>
      <c r="G1000" s="98">
        <v>7035.2485714000004</v>
      </c>
      <c r="H1000" s="103" t="str">
        <f t="shared" si="241"/>
        <v>N/A</v>
      </c>
      <c r="I1000" s="104">
        <v>24.92</v>
      </c>
      <c r="J1000" s="104">
        <v>15.3</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272.91254828000001</v>
      </c>
      <c r="D1002" s="107" t="str">
        <f t="shared" ref="D1002:D1013" si="243">IF($B1002="N/A","N/A",IF(C1002&gt;10,"No",IF(C1002&lt;-10,"No","Yes")))</f>
        <v>N/A</v>
      </c>
      <c r="E1002" s="159">
        <v>278.96409703</v>
      </c>
      <c r="F1002" s="107" t="str">
        <f t="shared" ref="F1002:F1013" si="244">IF($B1002="N/A","N/A",IF(E1002&gt;10,"No",IF(E1002&lt;-10,"No","Yes")))</f>
        <v>N/A</v>
      </c>
      <c r="G1002" s="159">
        <v>292.60500475999999</v>
      </c>
      <c r="H1002" s="107" t="str">
        <f t="shared" ref="H1002:H1013" si="245">IF($B1002="N/A","N/A",IF(G1002&gt;10,"No",IF(G1002&lt;-10,"No","Yes")))</f>
        <v>N/A</v>
      </c>
      <c r="I1002" s="108">
        <v>2.2170000000000001</v>
      </c>
      <c r="J1002" s="108">
        <v>4.8899999999999997</v>
      </c>
      <c r="K1002" s="118" t="s">
        <v>112</v>
      </c>
      <c r="L1002" s="109" t="str">
        <f t="shared" ref="L1002:L1013" si="246">IF(J1002="Div by 0", "N/A", IF(K1002="N/A","N/A", IF(J1002&gt;VALUE(MID(K1002,1,2)), "No", IF(J1002&lt;-1*VALUE(MID(K1002,1,2)), "No", "Yes"))))</f>
        <v>Yes</v>
      </c>
    </row>
    <row r="1003" spans="1:12">
      <c r="A1003" s="144" t="s">
        <v>583</v>
      </c>
      <c r="B1003" s="82" t="s">
        <v>50</v>
      </c>
      <c r="C1003" s="88">
        <v>125.19659037</v>
      </c>
      <c r="D1003" s="84" t="str">
        <f t="shared" si="243"/>
        <v>N/A</v>
      </c>
      <c r="E1003" s="88">
        <v>127.19886457</v>
      </c>
      <c r="F1003" s="84" t="str">
        <f t="shared" si="244"/>
        <v>N/A</v>
      </c>
      <c r="G1003" s="88">
        <v>169.74213667999999</v>
      </c>
      <c r="H1003" s="84" t="str">
        <f t="shared" si="245"/>
        <v>N/A</v>
      </c>
      <c r="I1003" s="85">
        <v>1.599</v>
      </c>
      <c r="J1003" s="85">
        <v>33.450000000000003</v>
      </c>
      <c r="K1003" s="86" t="s">
        <v>112</v>
      </c>
      <c r="L1003" s="87" t="str">
        <f t="shared" si="246"/>
        <v>No</v>
      </c>
    </row>
    <row r="1004" spans="1:12">
      <c r="A1004" s="144" t="s">
        <v>586</v>
      </c>
      <c r="B1004" s="82" t="s">
        <v>50</v>
      </c>
      <c r="C1004" s="88">
        <v>441.24982425000002</v>
      </c>
      <c r="D1004" s="84" t="str">
        <f t="shared" si="243"/>
        <v>N/A</v>
      </c>
      <c r="E1004" s="88">
        <v>448.95901339</v>
      </c>
      <c r="F1004" s="84" t="str">
        <f t="shared" si="244"/>
        <v>N/A</v>
      </c>
      <c r="G1004" s="88">
        <v>432.12786967</v>
      </c>
      <c r="H1004" s="84" t="str">
        <f t="shared" si="245"/>
        <v>N/A</v>
      </c>
      <c r="I1004" s="85">
        <v>1.7470000000000001</v>
      </c>
      <c r="J1004" s="85">
        <v>-3.75</v>
      </c>
      <c r="K1004" s="86" t="s">
        <v>112</v>
      </c>
      <c r="L1004" s="87" t="str">
        <f t="shared" si="246"/>
        <v>Yes</v>
      </c>
    </row>
    <row r="1005" spans="1:12">
      <c r="A1005" s="164" t="s">
        <v>627</v>
      </c>
      <c r="B1005" s="82" t="s">
        <v>50</v>
      </c>
      <c r="C1005" s="88">
        <v>9749.2798196000003</v>
      </c>
      <c r="D1005" s="84" t="str">
        <f t="shared" si="243"/>
        <v>N/A</v>
      </c>
      <c r="E1005" s="88">
        <v>9871.8628279999994</v>
      </c>
      <c r="F1005" s="84" t="str">
        <f t="shared" si="244"/>
        <v>N/A</v>
      </c>
      <c r="G1005" s="88">
        <v>9754.9468297000003</v>
      </c>
      <c r="H1005" s="84" t="str">
        <f t="shared" si="245"/>
        <v>N/A</v>
      </c>
      <c r="I1005" s="85">
        <v>1.2569999999999999</v>
      </c>
      <c r="J1005" s="85">
        <v>-1.18</v>
      </c>
      <c r="K1005" s="86" t="s">
        <v>112</v>
      </c>
      <c r="L1005" s="87" t="str">
        <f t="shared" si="246"/>
        <v>Yes</v>
      </c>
    </row>
    <row r="1006" spans="1:12">
      <c r="A1006" s="144" t="s">
        <v>583</v>
      </c>
      <c r="B1006" s="82" t="s">
        <v>50</v>
      </c>
      <c r="C1006" s="88">
        <v>13332.372782</v>
      </c>
      <c r="D1006" s="84" t="str">
        <f t="shared" si="243"/>
        <v>N/A</v>
      </c>
      <c r="E1006" s="88">
        <v>14183.091015</v>
      </c>
      <c r="F1006" s="84" t="str">
        <f t="shared" si="244"/>
        <v>N/A</v>
      </c>
      <c r="G1006" s="88">
        <v>13991.53836</v>
      </c>
      <c r="H1006" s="84" t="str">
        <f t="shared" si="245"/>
        <v>N/A</v>
      </c>
      <c r="I1006" s="85">
        <v>6.3810000000000002</v>
      </c>
      <c r="J1006" s="85">
        <v>-1.35</v>
      </c>
      <c r="K1006" s="86" t="s">
        <v>112</v>
      </c>
      <c r="L1006" s="87" t="str">
        <f t="shared" si="246"/>
        <v>Yes</v>
      </c>
    </row>
    <row r="1007" spans="1:12">
      <c r="A1007" s="144" t="s">
        <v>586</v>
      </c>
      <c r="B1007" s="82" t="s">
        <v>50</v>
      </c>
      <c r="C1007" s="88">
        <v>5709.3916823999998</v>
      </c>
      <c r="D1007" s="84" t="str">
        <f t="shared" si="243"/>
        <v>N/A</v>
      </c>
      <c r="E1007" s="88">
        <v>5073.4239133999999</v>
      </c>
      <c r="F1007" s="84" t="str">
        <f t="shared" si="244"/>
        <v>N/A</v>
      </c>
      <c r="G1007" s="88">
        <v>4990.2716383999996</v>
      </c>
      <c r="H1007" s="84" t="str">
        <f t="shared" si="245"/>
        <v>N/A</v>
      </c>
      <c r="I1007" s="85">
        <v>-11.1</v>
      </c>
      <c r="J1007" s="85">
        <v>-1.64</v>
      </c>
      <c r="K1007" s="86" t="s">
        <v>112</v>
      </c>
      <c r="L1007" s="87" t="str">
        <f t="shared" si="246"/>
        <v>Yes</v>
      </c>
    </row>
    <row r="1008" spans="1:12">
      <c r="A1008" s="164" t="s">
        <v>240</v>
      </c>
      <c r="B1008" s="82" t="s">
        <v>50</v>
      </c>
      <c r="C1008" s="88">
        <v>310.24957440999998</v>
      </c>
      <c r="D1008" s="84" t="str">
        <f t="shared" si="243"/>
        <v>N/A</v>
      </c>
      <c r="E1008" s="88">
        <v>234.33829420000001</v>
      </c>
      <c r="F1008" s="84" t="str">
        <f t="shared" si="244"/>
        <v>N/A</v>
      </c>
      <c r="G1008" s="88">
        <v>204.66947214000001</v>
      </c>
      <c r="H1008" s="84" t="str">
        <f t="shared" si="245"/>
        <v>N/A</v>
      </c>
      <c r="I1008" s="85">
        <v>-24.5</v>
      </c>
      <c r="J1008" s="85">
        <v>-12.7</v>
      </c>
      <c r="K1008" s="86" t="s">
        <v>112</v>
      </c>
      <c r="L1008" s="87" t="str">
        <f t="shared" si="246"/>
        <v>Yes</v>
      </c>
    </row>
    <row r="1009" spans="1:12">
      <c r="A1009" s="144" t="s">
        <v>583</v>
      </c>
      <c r="B1009" s="82" t="s">
        <v>50</v>
      </c>
      <c r="C1009" s="88">
        <v>129.87261074</v>
      </c>
      <c r="D1009" s="84" t="str">
        <f t="shared" si="243"/>
        <v>N/A</v>
      </c>
      <c r="E1009" s="88">
        <v>80.709858971000003</v>
      </c>
      <c r="F1009" s="84" t="str">
        <f t="shared" si="244"/>
        <v>N/A</v>
      </c>
      <c r="G1009" s="88">
        <v>66.363232584000002</v>
      </c>
      <c r="H1009" s="84" t="str">
        <f t="shared" si="245"/>
        <v>N/A</v>
      </c>
      <c r="I1009" s="85">
        <v>-37.9</v>
      </c>
      <c r="J1009" s="85">
        <v>-17.8</v>
      </c>
      <c r="K1009" s="86" t="s">
        <v>112</v>
      </c>
      <c r="L1009" s="87" t="str">
        <f t="shared" si="246"/>
        <v>No</v>
      </c>
    </row>
    <row r="1010" spans="1:12">
      <c r="A1010" s="144" t="s">
        <v>586</v>
      </c>
      <c r="B1010" s="82" t="s">
        <v>50</v>
      </c>
      <c r="C1010" s="88">
        <v>515.07751508000001</v>
      </c>
      <c r="D1010" s="84" t="str">
        <f t="shared" si="243"/>
        <v>N/A</v>
      </c>
      <c r="E1010" s="88">
        <v>405.27892902999997</v>
      </c>
      <c r="F1010" s="84" t="str">
        <f t="shared" si="244"/>
        <v>N/A</v>
      </c>
      <c r="G1010" s="88">
        <v>360.81350706000001</v>
      </c>
      <c r="H1010" s="84" t="str">
        <f t="shared" si="245"/>
        <v>N/A</v>
      </c>
      <c r="I1010" s="85">
        <v>-21.3</v>
      </c>
      <c r="J1010" s="85">
        <v>-11</v>
      </c>
      <c r="K1010" s="86" t="s">
        <v>112</v>
      </c>
      <c r="L1010" s="87" t="str">
        <f t="shared" si="246"/>
        <v>Yes</v>
      </c>
    </row>
    <row r="1011" spans="1:12">
      <c r="A1011" s="164" t="s">
        <v>692</v>
      </c>
      <c r="B1011" s="82" t="s">
        <v>50</v>
      </c>
      <c r="C1011" s="88">
        <v>4934.7136560999998</v>
      </c>
      <c r="D1011" s="84" t="str">
        <f t="shared" si="243"/>
        <v>N/A</v>
      </c>
      <c r="E1011" s="88">
        <v>5785.3501468000004</v>
      </c>
      <c r="F1011" s="84" t="str">
        <f t="shared" si="244"/>
        <v>N/A</v>
      </c>
      <c r="G1011" s="88">
        <v>6361.0735351000003</v>
      </c>
      <c r="H1011" s="84" t="str">
        <f t="shared" si="245"/>
        <v>N/A</v>
      </c>
      <c r="I1011" s="85">
        <v>17.239999999999998</v>
      </c>
      <c r="J1011" s="85">
        <v>9.9510000000000005</v>
      </c>
      <c r="K1011" s="86" t="s">
        <v>112</v>
      </c>
      <c r="L1011" s="87" t="str">
        <f t="shared" si="246"/>
        <v>Yes</v>
      </c>
    </row>
    <row r="1012" spans="1:12">
      <c r="A1012" s="144" t="s">
        <v>583</v>
      </c>
      <c r="B1012" s="82" t="s">
        <v>50</v>
      </c>
      <c r="C1012" s="88">
        <v>2151.2613667999999</v>
      </c>
      <c r="D1012" s="84" t="str">
        <f t="shared" si="243"/>
        <v>N/A</v>
      </c>
      <c r="E1012" s="88">
        <v>2764.9616013999998</v>
      </c>
      <c r="F1012" s="84" t="str">
        <f t="shared" si="244"/>
        <v>N/A</v>
      </c>
      <c r="G1012" s="88">
        <v>3180.1112756000002</v>
      </c>
      <c r="H1012" s="84" t="str">
        <f t="shared" si="245"/>
        <v>N/A</v>
      </c>
      <c r="I1012" s="85">
        <v>28.53</v>
      </c>
      <c r="J1012" s="85">
        <v>15.01</v>
      </c>
      <c r="K1012" s="86" t="s">
        <v>112</v>
      </c>
      <c r="L1012" s="87" t="str">
        <f t="shared" si="246"/>
        <v>No</v>
      </c>
    </row>
    <row r="1013" spans="1:12">
      <c r="A1013" s="144" t="s">
        <v>586</v>
      </c>
      <c r="B1013" s="101" t="s">
        <v>50</v>
      </c>
      <c r="C1013" s="98">
        <v>8115.0707626000003</v>
      </c>
      <c r="D1013" s="103" t="str">
        <f t="shared" si="243"/>
        <v>N/A</v>
      </c>
      <c r="E1013" s="98">
        <v>9181.9370254999994</v>
      </c>
      <c r="F1013" s="103" t="str">
        <f t="shared" si="244"/>
        <v>N/A</v>
      </c>
      <c r="G1013" s="98">
        <v>9975.4924960999997</v>
      </c>
      <c r="H1013" s="103" t="str">
        <f t="shared" si="245"/>
        <v>N/A</v>
      </c>
      <c r="I1013" s="104">
        <v>13.15</v>
      </c>
      <c r="J1013" s="104">
        <v>8.6430000000000007</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8.7097415335000008</v>
      </c>
      <c r="D1015" s="107" t="str">
        <f t="shared" ref="D1015:D1032" si="247">IF($B1015="N/A","N/A",IF(C1015&gt;10,"No",IF(C1015&lt;-10,"No","Yes")))</f>
        <v>N/A</v>
      </c>
      <c r="E1015" s="117">
        <v>7.9627071823</v>
      </c>
      <c r="F1015" s="107" t="str">
        <f t="shared" ref="F1015:F1032" si="248">IF($B1015="N/A","N/A",IF(E1015&gt;10,"No",IF(E1015&lt;-10,"No","Yes")))</f>
        <v>N/A</v>
      </c>
      <c r="G1015" s="117">
        <v>8.1634186664000001</v>
      </c>
      <c r="H1015" s="107" t="str">
        <f t="shared" ref="H1015:H1032" si="249">IF($B1015="N/A","N/A",IF(G1015&gt;10,"No",IF(G1015&lt;-10,"No","Yes")))</f>
        <v>N/A</v>
      </c>
      <c r="I1015" s="108">
        <v>-8.58</v>
      </c>
      <c r="J1015" s="108">
        <v>2.5209999999999999</v>
      </c>
      <c r="K1015" s="118" t="s">
        <v>112</v>
      </c>
      <c r="L1015" s="109" t="str">
        <f t="shared" ref="L1015:L1032" si="250">IF(J1015="Div by 0", "N/A", IF(K1015="N/A","N/A", IF(J1015&gt;VALUE(MID(K1015,1,2)), "No", IF(J1015&lt;-1*VALUE(MID(K1015,1,2)), "No", "Yes"))))</f>
        <v>Yes</v>
      </c>
    </row>
    <row r="1016" spans="1:12">
      <c r="A1016" s="144" t="s">
        <v>583</v>
      </c>
      <c r="B1016" s="82" t="s">
        <v>50</v>
      </c>
      <c r="C1016" s="90">
        <v>7.6488865029999999</v>
      </c>
      <c r="D1016" s="84" t="str">
        <f t="shared" si="247"/>
        <v>N/A</v>
      </c>
      <c r="E1016" s="90">
        <v>7.0629233336999997</v>
      </c>
      <c r="F1016" s="84" t="str">
        <f t="shared" si="248"/>
        <v>N/A</v>
      </c>
      <c r="G1016" s="90">
        <v>7.4341245216000003</v>
      </c>
      <c r="H1016" s="84" t="str">
        <f t="shared" si="249"/>
        <v>N/A</v>
      </c>
      <c r="I1016" s="85">
        <v>-7.66</v>
      </c>
      <c r="J1016" s="85">
        <v>5.2560000000000002</v>
      </c>
      <c r="K1016" s="86" t="s">
        <v>112</v>
      </c>
      <c r="L1016" s="87" t="str">
        <f t="shared" si="250"/>
        <v>Yes</v>
      </c>
    </row>
    <row r="1017" spans="1:12">
      <c r="A1017" s="144" t="s">
        <v>586</v>
      </c>
      <c r="B1017" s="82" t="s">
        <v>50</v>
      </c>
      <c r="C1017" s="90">
        <v>9.9141599142000008</v>
      </c>
      <c r="D1017" s="84" t="str">
        <f t="shared" si="247"/>
        <v>N/A</v>
      </c>
      <c r="E1017" s="90">
        <v>8.9528699798000009</v>
      </c>
      <c r="F1017" s="84" t="str">
        <f t="shared" si="248"/>
        <v>N/A</v>
      </c>
      <c r="G1017" s="90">
        <v>9.0011407386000002</v>
      </c>
      <c r="H1017" s="84" t="str">
        <f t="shared" si="249"/>
        <v>N/A</v>
      </c>
      <c r="I1017" s="85">
        <v>-9.6999999999999993</v>
      </c>
      <c r="J1017" s="85">
        <v>0.53920000000000001</v>
      </c>
      <c r="K1017" s="86" t="s">
        <v>112</v>
      </c>
      <c r="L1017" s="87" t="str">
        <f t="shared" si="250"/>
        <v>Yes</v>
      </c>
    </row>
    <row r="1018" spans="1:12">
      <c r="A1018" s="164" t="s">
        <v>478</v>
      </c>
      <c r="B1018" s="82" t="s">
        <v>50</v>
      </c>
      <c r="C1018" s="90">
        <v>31.765193871000001</v>
      </c>
      <c r="D1018" s="84" t="str">
        <f t="shared" si="247"/>
        <v>N/A</v>
      </c>
      <c r="E1018" s="90">
        <v>31.501208563999999</v>
      </c>
      <c r="F1018" s="84" t="str">
        <f t="shared" si="248"/>
        <v>N/A</v>
      </c>
      <c r="G1018" s="90">
        <v>30.339161364999999</v>
      </c>
      <c r="H1018" s="84" t="str">
        <f t="shared" si="249"/>
        <v>N/A</v>
      </c>
      <c r="I1018" s="85">
        <v>-0.83099999999999996</v>
      </c>
      <c r="J1018" s="85">
        <v>-3.69</v>
      </c>
      <c r="K1018" s="86" t="s">
        <v>112</v>
      </c>
      <c r="L1018" s="87" t="str">
        <f t="shared" si="250"/>
        <v>Yes</v>
      </c>
    </row>
    <row r="1019" spans="1:12">
      <c r="A1019" s="144" t="s">
        <v>583</v>
      </c>
      <c r="B1019" s="82" t="s">
        <v>50</v>
      </c>
      <c r="C1019" s="90">
        <v>49.880435313</v>
      </c>
      <c r="D1019" s="84" t="str">
        <f t="shared" si="247"/>
        <v>N/A</v>
      </c>
      <c r="E1019" s="90">
        <v>49.803671346000002</v>
      </c>
      <c r="F1019" s="84" t="str">
        <f t="shared" si="248"/>
        <v>N/A</v>
      </c>
      <c r="G1019" s="90">
        <v>47.768975130000001</v>
      </c>
      <c r="H1019" s="84" t="str">
        <f t="shared" si="249"/>
        <v>N/A</v>
      </c>
      <c r="I1019" s="85">
        <v>-0.154</v>
      </c>
      <c r="J1019" s="85">
        <v>-4.09</v>
      </c>
      <c r="K1019" s="86" t="s">
        <v>112</v>
      </c>
      <c r="L1019" s="87" t="str">
        <f t="shared" si="250"/>
        <v>Yes</v>
      </c>
    </row>
    <row r="1020" spans="1:12">
      <c r="A1020" s="144" t="s">
        <v>586</v>
      </c>
      <c r="B1020" s="82" t="s">
        <v>50</v>
      </c>
      <c r="C1020" s="90">
        <v>11.277611278</v>
      </c>
      <c r="D1020" s="84" t="str">
        <f t="shared" si="247"/>
        <v>N/A</v>
      </c>
      <c r="E1020" s="90">
        <v>11.091142489999999</v>
      </c>
      <c r="F1020" s="84" t="str">
        <f t="shared" si="248"/>
        <v>N/A</v>
      </c>
      <c r="G1020" s="90">
        <v>10.706901469</v>
      </c>
      <c r="H1020" s="84" t="str">
        <f t="shared" si="249"/>
        <v>N/A</v>
      </c>
      <c r="I1020" s="85">
        <v>-1.65</v>
      </c>
      <c r="J1020" s="85">
        <v>-3.46</v>
      </c>
      <c r="K1020" s="86" t="s">
        <v>112</v>
      </c>
      <c r="L1020" s="87" t="str">
        <f t="shared" si="250"/>
        <v>Yes</v>
      </c>
    </row>
    <row r="1021" spans="1:12">
      <c r="A1021" s="164" t="s">
        <v>479</v>
      </c>
      <c r="B1021" s="82" t="s">
        <v>50</v>
      </c>
      <c r="C1021" s="90">
        <v>58.224522774999997</v>
      </c>
      <c r="D1021" s="84" t="str">
        <f t="shared" si="247"/>
        <v>N/A</v>
      </c>
      <c r="E1021" s="90">
        <v>52.078729281999998</v>
      </c>
      <c r="F1021" s="84" t="str">
        <f t="shared" si="248"/>
        <v>N/A</v>
      </c>
      <c r="G1021" s="90">
        <v>49.011405574000001</v>
      </c>
      <c r="H1021" s="84" t="str">
        <f t="shared" si="249"/>
        <v>N/A</v>
      </c>
      <c r="I1021" s="85">
        <v>-10.6</v>
      </c>
      <c r="J1021" s="85">
        <v>-5.89</v>
      </c>
      <c r="K1021" s="86" t="s">
        <v>112</v>
      </c>
      <c r="L1021" s="87" t="str">
        <f t="shared" si="250"/>
        <v>Yes</v>
      </c>
    </row>
    <row r="1022" spans="1:12">
      <c r="A1022" s="144" t="s">
        <v>583</v>
      </c>
      <c r="B1022" s="82" t="s">
        <v>50</v>
      </c>
      <c r="C1022" s="90">
        <v>62.521757520000001</v>
      </c>
      <c r="D1022" s="84" t="str">
        <f t="shared" si="247"/>
        <v>N/A</v>
      </c>
      <c r="E1022" s="90">
        <v>55.122541802000001</v>
      </c>
      <c r="F1022" s="84" t="str">
        <f t="shared" si="248"/>
        <v>N/A</v>
      </c>
      <c r="G1022" s="90">
        <v>52.111322864999998</v>
      </c>
      <c r="H1022" s="84" t="str">
        <f t="shared" si="249"/>
        <v>N/A</v>
      </c>
      <c r="I1022" s="85">
        <v>-11.8</v>
      </c>
      <c r="J1022" s="85">
        <v>-5.46</v>
      </c>
      <c r="K1022" s="86" t="s">
        <v>112</v>
      </c>
      <c r="L1022" s="87" t="str">
        <f t="shared" si="250"/>
        <v>Yes</v>
      </c>
    </row>
    <row r="1023" spans="1:12">
      <c r="A1023" s="144" t="s">
        <v>586</v>
      </c>
      <c r="B1023" s="82" t="s">
        <v>50</v>
      </c>
      <c r="C1023" s="90">
        <v>53.420653420999997</v>
      </c>
      <c r="D1023" s="84" t="str">
        <f t="shared" si="247"/>
        <v>N/A</v>
      </c>
      <c r="E1023" s="90">
        <v>48.767650834000001</v>
      </c>
      <c r="F1023" s="84" t="str">
        <f t="shared" si="248"/>
        <v>N/A</v>
      </c>
      <c r="G1023" s="90">
        <v>45.581420219999998</v>
      </c>
      <c r="H1023" s="84" t="str">
        <f t="shared" si="249"/>
        <v>N/A</v>
      </c>
      <c r="I1023" s="85">
        <v>-8.7100000000000009</v>
      </c>
      <c r="J1023" s="85">
        <v>-6.53</v>
      </c>
      <c r="K1023" s="86" t="s">
        <v>112</v>
      </c>
      <c r="L1023" s="87" t="str">
        <f t="shared" si="250"/>
        <v>Yes</v>
      </c>
    </row>
    <row r="1024" spans="1:12">
      <c r="A1024" s="164" t="s">
        <v>693</v>
      </c>
      <c r="B1024" s="82" t="s">
        <v>50</v>
      </c>
      <c r="C1024" s="90">
        <v>90.177236629000006</v>
      </c>
      <c r="D1024" s="84" t="str">
        <f t="shared" si="247"/>
        <v>N/A</v>
      </c>
      <c r="E1024" s="90">
        <v>90.388466851000004</v>
      </c>
      <c r="F1024" s="84" t="str">
        <f t="shared" si="248"/>
        <v>N/A</v>
      </c>
      <c r="G1024" s="90">
        <v>88.238732193999994</v>
      </c>
      <c r="H1024" s="84" t="str">
        <f t="shared" si="249"/>
        <v>N/A</v>
      </c>
      <c r="I1024" s="85">
        <v>0.23419999999999999</v>
      </c>
      <c r="J1024" s="85">
        <v>-2.38</v>
      </c>
      <c r="K1024" s="86" t="s">
        <v>112</v>
      </c>
      <c r="L1024" s="87" t="str">
        <f t="shared" si="250"/>
        <v>Yes</v>
      </c>
    </row>
    <row r="1025" spans="1:12">
      <c r="A1025" s="144" t="s">
        <v>583</v>
      </c>
      <c r="B1025" s="82" t="s">
        <v>50</v>
      </c>
      <c r="C1025" s="90">
        <v>87.832056350000002</v>
      </c>
      <c r="D1025" s="84" t="str">
        <f t="shared" si="247"/>
        <v>N/A</v>
      </c>
      <c r="E1025" s="90">
        <v>89.192107587999999</v>
      </c>
      <c r="F1025" s="84" t="str">
        <f t="shared" si="248"/>
        <v>N/A</v>
      </c>
      <c r="G1025" s="90">
        <v>86.224819265999997</v>
      </c>
      <c r="H1025" s="84" t="str">
        <f t="shared" si="249"/>
        <v>N/A</v>
      </c>
      <c r="I1025" s="85">
        <v>1.548</v>
      </c>
      <c r="J1025" s="85">
        <v>-3.33</v>
      </c>
      <c r="K1025" s="86" t="s">
        <v>112</v>
      </c>
      <c r="L1025" s="87" t="str">
        <f t="shared" si="250"/>
        <v>Yes</v>
      </c>
    </row>
    <row r="1026" spans="1:12">
      <c r="A1026" s="144" t="s">
        <v>586</v>
      </c>
      <c r="B1026" s="82" t="s">
        <v>50</v>
      </c>
      <c r="C1026" s="90">
        <v>92.931142930999997</v>
      </c>
      <c r="D1026" s="84" t="str">
        <f t="shared" si="247"/>
        <v>N/A</v>
      </c>
      <c r="E1026" s="90">
        <v>91.830185219000001</v>
      </c>
      <c r="F1026" s="84" t="str">
        <f t="shared" si="248"/>
        <v>N/A</v>
      </c>
      <c r="G1026" s="90">
        <v>90.579994295999995</v>
      </c>
      <c r="H1026" s="84" t="str">
        <f t="shared" si="249"/>
        <v>N/A</v>
      </c>
      <c r="I1026" s="85">
        <v>-1.18</v>
      </c>
      <c r="J1026" s="85">
        <v>-1.36</v>
      </c>
      <c r="K1026" s="86" t="s">
        <v>112</v>
      </c>
      <c r="L1026" s="87" t="str">
        <f t="shared" si="250"/>
        <v>Yes</v>
      </c>
    </row>
    <row r="1027" spans="1:12">
      <c r="A1027" s="164" t="s">
        <v>480</v>
      </c>
      <c r="B1027" s="82" t="s">
        <v>50</v>
      </c>
      <c r="C1027" s="83">
        <v>2.3039984124999999</v>
      </c>
      <c r="D1027" s="84" t="str">
        <f t="shared" si="247"/>
        <v>N/A</v>
      </c>
      <c r="E1027" s="83">
        <v>2.5067215958000002</v>
      </c>
      <c r="F1027" s="84" t="str">
        <f t="shared" si="248"/>
        <v>N/A</v>
      </c>
      <c r="G1027" s="83">
        <v>2.7637312059000001</v>
      </c>
      <c r="H1027" s="84" t="str">
        <f t="shared" si="249"/>
        <v>N/A</v>
      </c>
      <c r="I1027" s="85">
        <v>8.7989999999999995</v>
      </c>
      <c r="J1027" s="85">
        <v>10.25</v>
      </c>
      <c r="K1027" s="86" t="s">
        <v>112</v>
      </c>
      <c r="L1027" s="87" t="str">
        <f t="shared" si="250"/>
        <v>Yes</v>
      </c>
    </row>
    <row r="1028" spans="1:12">
      <c r="A1028" s="144" t="s">
        <v>583</v>
      </c>
      <c r="B1028" s="82" t="s">
        <v>50</v>
      </c>
      <c r="C1028" s="83">
        <v>0.75010633770000001</v>
      </c>
      <c r="D1028" s="84" t="str">
        <f t="shared" si="247"/>
        <v>N/A</v>
      </c>
      <c r="E1028" s="83">
        <v>0.91128098219999998</v>
      </c>
      <c r="F1028" s="84" t="str">
        <f t="shared" si="248"/>
        <v>N/A</v>
      </c>
      <c r="G1028" s="83">
        <v>1.7690677965999999</v>
      </c>
      <c r="H1028" s="84" t="str">
        <f t="shared" si="249"/>
        <v>N/A</v>
      </c>
      <c r="I1028" s="85">
        <v>21.49</v>
      </c>
      <c r="J1028" s="85">
        <v>94.13</v>
      </c>
      <c r="K1028" s="86" t="s">
        <v>112</v>
      </c>
      <c r="L1028" s="87" t="str">
        <f t="shared" si="250"/>
        <v>No</v>
      </c>
    </row>
    <row r="1029" spans="1:12">
      <c r="A1029" s="144" t="s">
        <v>586</v>
      </c>
      <c r="B1029" s="82" t="s">
        <v>50</v>
      </c>
      <c r="C1029" s="83">
        <v>3.6700877029000001</v>
      </c>
      <c r="D1029" s="84" t="str">
        <f t="shared" si="247"/>
        <v>N/A</v>
      </c>
      <c r="E1029" s="83">
        <v>3.9188857025999999</v>
      </c>
      <c r="F1029" s="84" t="str">
        <f t="shared" si="248"/>
        <v>N/A</v>
      </c>
      <c r="G1029" s="83">
        <v>3.6887128712999999</v>
      </c>
      <c r="H1029" s="84" t="str">
        <f t="shared" si="249"/>
        <v>N/A</v>
      </c>
      <c r="I1029" s="85">
        <v>6.7789999999999999</v>
      </c>
      <c r="J1029" s="85">
        <v>-5.87</v>
      </c>
      <c r="K1029" s="86" t="s">
        <v>112</v>
      </c>
      <c r="L1029" s="87" t="str">
        <f t="shared" si="250"/>
        <v>Yes</v>
      </c>
    </row>
    <row r="1030" spans="1:12" ht="12.75" customHeight="1">
      <c r="A1030" s="164" t="s">
        <v>481</v>
      </c>
      <c r="B1030" s="82" t="s">
        <v>50</v>
      </c>
      <c r="C1030" s="83">
        <v>248.15000408</v>
      </c>
      <c r="D1030" s="84" t="str">
        <f t="shared" si="247"/>
        <v>N/A</v>
      </c>
      <c r="E1030" s="83">
        <v>249.00320626999999</v>
      </c>
      <c r="F1030" s="84" t="str">
        <f t="shared" si="248"/>
        <v>N/A</v>
      </c>
      <c r="G1030" s="83">
        <v>246.04499670000001</v>
      </c>
      <c r="H1030" s="84" t="str">
        <f t="shared" si="249"/>
        <v>N/A</v>
      </c>
      <c r="I1030" s="85">
        <v>0.34379999999999999</v>
      </c>
      <c r="J1030" s="85">
        <v>-1.19</v>
      </c>
      <c r="K1030" s="86" t="s">
        <v>112</v>
      </c>
      <c r="L1030" s="87" t="str">
        <f t="shared" si="250"/>
        <v>Yes</v>
      </c>
    </row>
    <row r="1031" spans="1:12">
      <c r="A1031" s="144" t="s">
        <v>583</v>
      </c>
      <c r="B1031" s="82" t="s">
        <v>50</v>
      </c>
      <c r="C1031" s="83">
        <v>242.46104425999999</v>
      </c>
      <c r="D1031" s="84" t="str">
        <f t="shared" si="247"/>
        <v>N/A</v>
      </c>
      <c r="E1031" s="83">
        <v>243.73821491000001</v>
      </c>
      <c r="F1031" s="84" t="str">
        <f t="shared" si="248"/>
        <v>N/A</v>
      </c>
      <c r="G1031" s="83">
        <v>240.03844505000001</v>
      </c>
      <c r="H1031" s="84" t="str">
        <f t="shared" si="249"/>
        <v>N/A</v>
      </c>
      <c r="I1031" s="85">
        <v>0.52680000000000005</v>
      </c>
      <c r="J1031" s="85">
        <v>-1.52</v>
      </c>
      <c r="K1031" s="86" t="s">
        <v>112</v>
      </c>
      <c r="L1031" s="87" t="str">
        <f t="shared" si="250"/>
        <v>Yes</v>
      </c>
    </row>
    <row r="1032" spans="1:12">
      <c r="A1032" s="144" t="s">
        <v>586</v>
      </c>
      <c r="B1032" s="101" t="s">
        <v>50</v>
      </c>
      <c r="C1032" s="114">
        <v>276.76558398999998</v>
      </c>
      <c r="D1032" s="103" t="str">
        <f t="shared" si="247"/>
        <v>N/A</v>
      </c>
      <c r="E1032" s="114">
        <v>275.58019180000002</v>
      </c>
      <c r="F1032" s="103" t="str">
        <f t="shared" si="248"/>
        <v>N/A</v>
      </c>
      <c r="G1032" s="114">
        <v>276.37173297999999</v>
      </c>
      <c r="H1032" s="103" t="str">
        <f t="shared" si="249"/>
        <v>N/A</v>
      </c>
      <c r="I1032" s="104">
        <v>-0.42799999999999999</v>
      </c>
      <c r="J1032" s="104">
        <v>0.28720000000000001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v>-100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63</v>
      </c>
      <c r="D1035" s="84" t="str">
        <f t="shared" si="251"/>
        <v>N/A</v>
      </c>
      <c r="E1035" s="83">
        <v>11</v>
      </c>
      <c r="F1035" s="84" t="str">
        <f t="shared" si="252"/>
        <v>N/A</v>
      </c>
      <c r="G1035" s="83">
        <v>11</v>
      </c>
      <c r="H1035" s="84" t="str">
        <f t="shared" si="253"/>
        <v>N/A</v>
      </c>
      <c r="I1035" s="85">
        <v>-92.1</v>
      </c>
      <c r="J1035" s="85">
        <v>40</v>
      </c>
      <c r="K1035" s="155" t="s">
        <v>50</v>
      </c>
      <c r="L1035" s="87" t="str">
        <f t="shared" si="254"/>
        <v>N/A</v>
      </c>
    </row>
    <row r="1036" spans="1:12">
      <c r="A1036" s="144" t="s">
        <v>629</v>
      </c>
      <c r="B1036" s="82" t="s">
        <v>50</v>
      </c>
      <c r="C1036" s="83">
        <v>0</v>
      </c>
      <c r="D1036" s="84" t="str">
        <f t="shared" si="251"/>
        <v>N/A</v>
      </c>
      <c r="E1036" s="83">
        <v>11</v>
      </c>
      <c r="F1036" s="84" t="str">
        <f t="shared" si="252"/>
        <v>N/A</v>
      </c>
      <c r="G1036" s="83">
        <v>11</v>
      </c>
      <c r="H1036" s="84" t="str">
        <f t="shared" si="253"/>
        <v>N/A</v>
      </c>
      <c r="I1036" s="85" t="s">
        <v>1090</v>
      </c>
      <c r="J1036" s="85">
        <v>0</v>
      </c>
      <c r="K1036" s="155" t="s">
        <v>50</v>
      </c>
      <c r="L1036" s="87" t="str">
        <f t="shared" si="254"/>
        <v>N/A</v>
      </c>
    </row>
    <row r="1037" spans="1:12">
      <c r="A1037" s="144" t="s">
        <v>630</v>
      </c>
      <c r="B1037" s="82" t="s">
        <v>50</v>
      </c>
      <c r="C1037" s="83">
        <v>127</v>
      </c>
      <c r="D1037" s="84" t="str">
        <f t="shared" si="251"/>
        <v>N/A</v>
      </c>
      <c r="E1037" s="83">
        <v>39</v>
      </c>
      <c r="F1037" s="84" t="str">
        <f t="shared" si="252"/>
        <v>N/A</v>
      </c>
      <c r="G1037" s="83">
        <v>28</v>
      </c>
      <c r="H1037" s="84" t="str">
        <f t="shared" si="253"/>
        <v>N/A</v>
      </c>
      <c r="I1037" s="85">
        <v>-69.3</v>
      </c>
      <c r="J1037" s="85">
        <v>-28.2</v>
      </c>
      <c r="K1037" s="155" t="s">
        <v>50</v>
      </c>
      <c r="L1037" s="87" t="str">
        <f t="shared" si="254"/>
        <v>N/A</v>
      </c>
    </row>
    <row r="1038" spans="1:12">
      <c r="A1038" s="144" t="s">
        <v>631</v>
      </c>
      <c r="B1038" s="82" t="s">
        <v>50</v>
      </c>
      <c r="C1038" s="83">
        <v>11</v>
      </c>
      <c r="D1038" s="84" t="str">
        <f t="shared" si="251"/>
        <v>N/A</v>
      </c>
      <c r="E1038" s="83">
        <v>11</v>
      </c>
      <c r="F1038" s="84" t="str">
        <f t="shared" si="252"/>
        <v>N/A</v>
      </c>
      <c r="G1038" s="83">
        <v>11</v>
      </c>
      <c r="H1038" s="84" t="str">
        <f t="shared" si="253"/>
        <v>N/A</v>
      </c>
      <c r="I1038" s="85">
        <v>-50</v>
      </c>
      <c r="J1038" s="85">
        <v>0</v>
      </c>
      <c r="K1038" s="155" t="s">
        <v>50</v>
      </c>
      <c r="L1038" s="87" t="str">
        <f t="shared" si="254"/>
        <v>N/A</v>
      </c>
    </row>
    <row r="1039" spans="1:12">
      <c r="A1039" s="144" t="s">
        <v>632</v>
      </c>
      <c r="B1039" s="82" t="s">
        <v>50</v>
      </c>
      <c r="C1039" s="83">
        <v>12</v>
      </c>
      <c r="D1039" s="84" t="str">
        <f t="shared" si="251"/>
        <v>N/A</v>
      </c>
      <c r="E1039" s="83">
        <v>24</v>
      </c>
      <c r="F1039" s="84" t="str">
        <f t="shared" si="252"/>
        <v>N/A</v>
      </c>
      <c r="G1039" s="83">
        <v>67</v>
      </c>
      <c r="H1039" s="84" t="str">
        <f t="shared" si="253"/>
        <v>N/A</v>
      </c>
      <c r="I1039" s="85">
        <v>100</v>
      </c>
      <c r="J1039" s="85">
        <v>179.2</v>
      </c>
      <c r="K1039" s="155" t="s">
        <v>50</v>
      </c>
      <c r="L1039" s="87" t="str">
        <f t="shared" si="254"/>
        <v>N/A</v>
      </c>
    </row>
    <row r="1040" spans="1:12">
      <c r="A1040" s="164" t="s">
        <v>818</v>
      </c>
      <c r="B1040" s="145" t="s">
        <v>50</v>
      </c>
      <c r="C1040" s="159">
        <v>2664202</v>
      </c>
      <c r="D1040" s="107" t="str">
        <f t="shared" si="251"/>
        <v>N/A</v>
      </c>
      <c r="E1040" s="159">
        <v>983160</v>
      </c>
      <c r="F1040" s="107" t="str">
        <f t="shared" si="252"/>
        <v>N/A</v>
      </c>
      <c r="G1040" s="159">
        <v>734827</v>
      </c>
      <c r="H1040" s="107" t="str">
        <f t="shared" si="253"/>
        <v>N/A</v>
      </c>
      <c r="I1040" s="108">
        <v>-63.1</v>
      </c>
      <c r="J1040" s="108">
        <v>-25.3</v>
      </c>
      <c r="K1040" s="155" t="s">
        <v>50</v>
      </c>
      <c r="L1040" s="109" t="str">
        <f t="shared" si="254"/>
        <v>N/A</v>
      </c>
    </row>
    <row r="1041" spans="1:12">
      <c r="A1041" s="144" t="s">
        <v>633</v>
      </c>
      <c r="B1041" s="145" t="s">
        <v>50</v>
      </c>
      <c r="C1041" s="159">
        <v>293627</v>
      </c>
      <c r="D1041" s="107" t="str">
        <f t="shared" si="251"/>
        <v>N/A</v>
      </c>
      <c r="E1041" s="159">
        <v>982903</v>
      </c>
      <c r="F1041" s="107" t="str">
        <f t="shared" si="252"/>
        <v>N/A</v>
      </c>
      <c r="G1041" s="159">
        <v>617646</v>
      </c>
      <c r="H1041" s="107" t="str">
        <f t="shared" si="253"/>
        <v>N/A</v>
      </c>
      <c r="I1041" s="108">
        <v>234.7</v>
      </c>
      <c r="J1041" s="108">
        <v>-37.200000000000003</v>
      </c>
      <c r="K1041" s="155" t="s">
        <v>50</v>
      </c>
      <c r="L1041" s="109" t="str">
        <f t="shared" si="254"/>
        <v>N/A</v>
      </c>
    </row>
    <row r="1042" spans="1:12">
      <c r="A1042" s="144" t="s">
        <v>627</v>
      </c>
      <c r="B1042" s="145" t="s">
        <v>50</v>
      </c>
      <c r="C1042" s="159">
        <v>555195</v>
      </c>
      <c r="D1042" s="107" t="str">
        <f t="shared" si="251"/>
        <v>N/A</v>
      </c>
      <c r="E1042" s="159">
        <v>286936</v>
      </c>
      <c r="F1042" s="107" t="str">
        <f t="shared" si="252"/>
        <v>N/A</v>
      </c>
      <c r="G1042" s="159">
        <v>322210</v>
      </c>
      <c r="H1042" s="107" t="str">
        <f t="shared" si="253"/>
        <v>N/A</v>
      </c>
      <c r="I1042" s="108">
        <v>-48.3</v>
      </c>
      <c r="J1042" s="108">
        <v>12.29</v>
      </c>
      <c r="K1042" s="155" t="s">
        <v>50</v>
      </c>
      <c r="L1042" s="109" t="str">
        <f t="shared" si="254"/>
        <v>N/A</v>
      </c>
    </row>
    <row r="1043" spans="1:12">
      <c r="A1043" s="144" t="s">
        <v>240</v>
      </c>
      <c r="B1043" s="145" t="s">
        <v>50</v>
      </c>
      <c r="C1043" s="159">
        <v>2367144</v>
      </c>
      <c r="D1043" s="107" t="str">
        <f t="shared" si="251"/>
        <v>N/A</v>
      </c>
      <c r="E1043" s="159">
        <v>629114</v>
      </c>
      <c r="F1043" s="107" t="str">
        <f t="shared" si="252"/>
        <v>N/A</v>
      </c>
      <c r="G1043" s="159">
        <v>429840</v>
      </c>
      <c r="H1043" s="107" t="str">
        <f t="shared" si="253"/>
        <v>N/A</v>
      </c>
      <c r="I1043" s="108">
        <v>-73.400000000000006</v>
      </c>
      <c r="J1043" s="108">
        <v>-31.7</v>
      </c>
      <c r="K1043" s="155" t="s">
        <v>50</v>
      </c>
      <c r="L1043" s="109" t="str">
        <f t="shared" si="254"/>
        <v>N/A</v>
      </c>
    </row>
    <row r="1044" spans="1:12">
      <c r="A1044" s="144" t="s">
        <v>628</v>
      </c>
      <c r="B1044" s="145" t="s">
        <v>50</v>
      </c>
      <c r="C1044" s="159">
        <v>377659</v>
      </c>
      <c r="D1044" s="107" t="str">
        <f t="shared" si="251"/>
        <v>N/A</v>
      </c>
      <c r="E1044" s="159">
        <v>616680</v>
      </c>
      <c r="F1044" s="107" t="str">
        <f t="shared" si="252"/>
        <v>N/A</v>
      </c>
      <c r="G1044" s="159">
        <v>734827</v>
      </c>
      <c r="H1044" s="107" t="str">
        <f t="shared" si="253"/>
        <v>N/A</v>
      </c>
      <c r="I1044" s="108">
        <v>63.29</v>
      </c>
      <c r="J1044" s="108">
        <v>19.16</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217153</v>
      </c>
      <c r="D1046" s="107" t="str">
        <f t="shared" ref="D1046:D1060" si="255">IF($B1046="N/A","N/A",IF(C1046&gt;10,"No",IF(C1046&lt;-10,"No","Yes")))</f>
        <v>N/A</v>
      </c>
      <c r="E1046" s="159">
        <v>208568</v>
      </c>
      <c r="F1046" s="107" t="str">
        <f t="shared" ref="F1046:F1060" si="256">IF($B1046="N/A","N/A",IF(E1046&gt;10,"No",IF(E1046&lt;-10,"No","Yes")))</f>
        <v>N/A</v>
      </c>
      <c r="G1046" s="159">
        <v>152708</v>
      </c>
      <c r="H1046" s="107" t="str">
        <f t="shared" ref="H1046:H1060" si="257">IF($B1046="N/A","N/A",IF(G1046&gt;10,"No",IF(G1046&lt;-10,"No","Yes")))</f>
        <v>N/A</v>
      </c>
      <c r="I1046" s="108">
        <v>-3.95</v>
      </c>
      <c r="J1046" s="108">
        <v>-26.8</v>
      </c>
      <c r="K1046" s="118" t="s">
        <v>112</v>
      </c>
      <c r="L1046" s="109" t="str">
        <f t="shared" ref="L1046:L1060" si="258">IF(J1046="Div by 0", "N/A", IF(K1046="N/A","N/A", IF(J1046&gt;VALUE(MID(K1046,1,2)), "No", IF(J1046&lt;-1*VALUE(MID(K1046,1,2)), "No", "Yes"))))</f>
        <v>No</v>
      </c>
    </row>
    <row r="1047" spans="1:12">
      <c r="A1047" s="164" t="s">
        <v>635</v>
      </c>
      <c r="B1047" s="82" t="s">
        <v>50</v>
      </c>
      <c r="C1047" s="83">
        <v>1055</v>
      </c>
      <c r="D1047" s="84" t="str">
        <f t="shared" si="255"/>
        <v>N/A</v>
      </c>
      <c r="E1047" s="83">
        <v>996</v>
      </c>
      <c r="F1047" s="84" t="str">
        <f t="shared" si="256"/>
        <v>N/A</v>
      </c>
      <c r="G1047" s="83">
        <v>724</v>
      </c>
      <c r="H1047" s="84" t="str">
        <f t="shared" si="257"/>
        <v>N/A</v>
      </c>
      <c r="I1047" s="85">
        <v>-5.59</v>
      </c>
      <c r="J1047" s="85">
        <v>-27.3</v>
      </c>
      <c r="K1047" s="86" t="s">
        <v>112</v>
      </c>
      <c r="L1047" s="87" t="str">
        <f t="shared" si="258"/>
        <v>No</v>
      </c>
    </row>
    <row r="1048" spans="1:12">
      <c r="A1048" s="164" t="s">
        <v>636</v>
      </c>
      <c r="B1048" s="82" t="s">
        <v>50</v>
      </c>
      <c r="C1048" s="88">
        <v>205.83222749000001</v>
      </c>
      <c r="D1048" s="84" t="str">
        <f t="shared" si="255"/>
        <v>N/A</v>
      </c>
      <c r="E1048" s="88">
        <v>209.40562249000001</v>
      </c>
      <c r="F1048" s="84" t="str">
        <f t="shared" si="256"/>
        <v>N/A</v>
      </c>
      <c r="G1048" s="88">
        <v>210.92265193</v>
      </c>
      <c r="H1048" s="84" t="str">
        <f t="shared" si="257"/>
        <v>N/A</v>
      </c>
      <c r="I1048" s="85">
        <v>1.736</v>
      </c>
      <c r="J1048" s="85">
        <v>0.72440000000000004</v>
      </c>
      <c r="K1048" s="86" t="s">
        <v>112</v>
      </c>
      <c r="L1048" s="87" t="str">
        <f t="shared" si="258"/>
        <v>Yes</v>
      </c>
    </row>
    <row r="1049" spans="1:12">
      <c r="A1049" s="164" t="s">
        <v>637</v>
      </c>
      <c r="B1049" s="82" t="s">
        <v>50</v>
      </c>
      <c r="C1049" s="88">
        <v>418341</v>
      </c>
      <c r="D1049" s="84" t="str">
        <f t="shared" si="255"/>
        <v>N/A</v>
      </c>
      <c r="E1049" s="88">
        <v>381418</v>
      </c>
      <c r="F1049" s="84" t="str">
        <f t="shared" si="256"/>
        <v>N/A</v>
      </c>
      <c r="G1049" s="88">
        <v>696113</v>
      </c>
      <c r="H1049" s="84" t="str">
        <f t="shared" si="257"/>
        <v>N/A</v>
      </c>
      <c r="I1049" s="85">
        <v>-8.83</v>
      </c>
      <c r="J1049" s="85">
        <v>82.51</v>
      </c>
      <c r="K1049" s="86" t="s">
        <v>112</v>
      </c>
      <c r="L1049" s="87" t="str">
        <f t="shared" si="258"/>
        <v>No</v>
      </c>
    </row>
    <row r="1050" spans="1:12">
      <c r="A1050" s="164" t="s">
        <v>638</v>
      </c>
      <c r="B1050" s="82" t="s">
        <v>50</v>
      </c>
      <c r="C1050" s="83">
        <v>3768</v>
      </c>
      <c r="D1050" s="84" t="str">
        <f t="shared" si="255"/>
        <v>N/A</v>
      </c>
      <c r="E1050" s="83">
        <v>3706</v>
      </c>
      <c r="F1050" s="84" t="str">
        <f t="shared" si="256"/>
        <v>N/A</v>
      </c>
      <c r="G1050" s="83">
        <v>5182</v>
      </c>
      <c r="H1050" s="84" t="str">
        <f t="shared" si="257"/>
        <v>N/A</v>
      </c>
      <c r="I1050" s="85">
        <v>-1.65</v>
      </c>
      <c r="J1050" s="85">
        <v>39.83</v>
      </c>
      <c r="K1050" s="86" t="s">
        <v>112</v>
      </c>
      <c r="L1050" s="87" t="str">
        <f t="shared" si="258"/>
        <v>No</v>
      </c>
    </row>
    <row r="1051" spans="1:12">
      <c r="A1051" s="164" t="s">
        <v>639</v>
      </c>
      <c r="B1051" s="82" t="s">
        <v>50</v>
      </c>
      <c r="C1051" s="88">
        <v>111.02468153</v>
      </c>
      <c r="D1051" s="84" t="str">
        <f t="shared" si="255"/>
        <v>N/A</v>
      </c>
      <c r="E1051" s="88">
        <v>102.91905018999999</v>
      </c>
      <c r="F1051" s="84" t="str">
        <f t="shared" si="256"/>
        <v>N/A</v>
      </c>
      <c r="G1051" s="88">
        <v>134.33288306</v>
      </c>
      <c r="H1051" s="84" t="str">
        <f t="shared" si="257"/>
        <v>N/A</v>
      </c>
      <c r="I1051" s="85">
        <v>-7.3</v>
      </c>
      <c r="J1051" s="85">
        <v>30.52</v>
      </c>
      <c r="K1051" s="86" t="s">
        <v>112</v>
      </c>
      <c r="L1051" s="87" t="str">
        <f t="shared" si="258"/>
        <v>No</v>
      </c>
    </row>
    <row r="1052" spans="1:12">
      <c r="A1052" s="164" t="s">
        <v>649</v>
      </c>
      <c r="B1052" s="82" t="s">
        <v>50</v>
      </c>
      <c r="C1052" s="88">
        <v>272590</v>
      </c>
      <c r="D1052" s="84" t="str">
        <f t="shared" si="255"/>
        <v>N/A</v>
      </c>
      <c r="E1052" s="88">
        <v>314001</v>
      </c>
      <c r="F1052" s="84" t="str">
        <f t="shared" si="256"/>
        <v>N/A</v>
      </c>
      <c r="G1052" s="88">
        <v>435388</v>
      </c>
      <c r="H1052" s="84" t="str">
        <f t="shared" si="257"/>
        <v>N/A</v>
      </c>
      <c r="I1052" s="85">
        <v>15.19</v>
      </c>
      <c r="J1052" s="85">
        <v>38.659999999999997</v>
      </c>
      <c r="K1052" s="86" t="s">
        <v>112</v>
      </c>
      <c r="L1052" s="87" t="str">
        <f t="shared" si="258"/>
        <v>No</v>
      </c>
    </row>
    <row r="1053" spans="1:12">
      <c r="A1053" s="164" t="s">
        <v>651</v>
      </c>
      <c r="B1053" s="82" t="s">
        <v>50</v>
      </c>
      <c r="C1053" s="83">
        <v>2343</v>
      </c>
      <c r="D1053" s="84" t="str">
        <f t="shared" si="255"/>
        <v>N/A</v>
      </c>
      <c r="E1053" s="83">
        <v>2752</v>
      </c>
      <c r="F1053" s="84" t="str">
        <f t="shared" si="256"/>
        <v>N/A</v>
      </c>
      <c r="G1053" s="83">
        <v>3740</v>
      </c>
      <c r="H1053" s="84" t="str">
        <f t="shared" si="257"/>
        <v>N/A</v>
      </c>
      <c r="I1053" s="85">
        <v>17.46</v>
      </c>
      <c r="J1053" s="85">
        <v>35.9</v>
      </c>
      <c r="K1053" s="86" t="s">
        <v>112</v>
      </c>
      <c r="L1053" s="87" t="str">
        <f t="shared" si="258"/>
        <v>No</v>
      </c>
    </row>
    <row r="1054" spans="1:12">
      <c r="A1054" s="164" t="s">
        <v>650</v>
      </c>
      <c r="B1054" s="82" t="s">
        <v>50</v>
      </c>
      <c r="C1054" s="88">
        <v>116.34229620000001</v>
      </c>
      <c r="D1054" s="84" t="str">
        <f t="shared" si="255"/>
        <v>N/A</v>
      </c>
      <c r="E1054" s="88">
        <v>114.09920058</v>
      </c>
      <c r="F1054" s="84" t="str">
        <f t="shared" si="256"/>
        <v>N/A</v>
      </c>
      <c r="G1054" s="88">
        <v>116.41390373999999</v>
      </c>
      <c r="H1054" s="84" t="str">
        <f t="shared" si="257"/>
        <v>N/A</v>
      </c>
      <c r="I1054" s="85">
        <v>-1.93</v>
      </c>
      <c r="J1054" s="85">
        <v>2.0289999999999999</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277116228</v>
      </c>
      <c r="D1058" s="84" t="str">
        <f t="shared" si="255"/>
        <v>N/A</v>
      </c>
      <c r="E1058" s="88">
        <v>324625565</v>
      </c>
      <c r="F1058" s="84" t="str">
        <f t="shared" si="256"/>
        <v>N/A</v>
      </c>
      <c r="G1058" s="88">
        <v>390231349</v>
      </c>
      <c r="H1058" s="84" t="str">
        <f t="shared" si="257"/>
        <v>N/A</v>
      </c>
      <c r="I1058" s="85">
        <v>17.14</v>
      </c>
      <c r="J1058" s="85">
        <v>20.21</v>
      </c>
      <c r="K1058" s="86" t="s">
        <v>112</v>
      </c>
      <c r="L1058" s="87" t="str">
        <f t="shared" si="258"/>
        <v>No</v>
      </c>
    </row>
    <row r="1059" spans="1:12">
      <c r="A1059" s="164" t="s">
        <v>643</v>
      </c>
      <c r="B1059" s="82" t="s">
        <v>50</v>
      </c>
      <c r="C1059" s="83">
        <v>9472</v>
      </c>
      <c r="D1059" s="84" t="str">
        <f t="shared" si="255"/>
        <v>N/A</v>
      </c>
      <c r="E1059" s="83">
        <v>11310</v>
      </c>
      <c r="F1059" s="84" t="str">
        <f t="shared" si="256"/>
        <v>N/A</v>
      </c>
      <c r="G1059" s="83">
        <v>14722</v>
      </c>
      <c r="H1059" s="84" t="str">
        <f t="shared" si="257"/>
        <v>N/A</v>
      </c>
      <c r="I1059" s="85">
        <v>19.399999999999999</v>
      </c>
      <c r="J1059" s="85">
        <v>30.17</v>
      </c>
      <c r="K1059" s="86" t="s">
        <v>112</v>
      </c>
      <c r="L1059" s="87" t="str">
        <f t="shared" si="258"/>
        <v>No</v>
      </c>
    </row>
    <row r="1060" spans="1:12">
      <c r="A1060" s="164" t="s">
        <v>644</v>
      </c>
      <c r="B1060" s="101" t="s">
        <v>50</v>
      </c>
      <c r="C1060" s="98">
        <v>29256.358530000001</v>
      </c>
      <c r="D1060" s="103" t="str">
        <f t="shared" si="255"/>
        <v>N/A</v>
      </c>
      <c r="E1060" s="98">
        <v>28702.525641</v>
      </c>
      <c r="F1060" s="103" t="str">
        <f t="shared" si="256"/>
        <v>N/A</v>
      </c>
      <c r="G1060" s="98">
        <v>26506.680410000001</v>
      </c>
      <c r="H1060" s="103" t="str">
        <f t="shared" si="257"/>
        <v>N/A</v>
      </c>
      <c r="I1060" s="104">
        <v>-1.89</v>
      </c>
      <c r="J1060" s="104">
        <v>-7.65</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314758056</v>
      </c>
      <c r="D1062" s="84" t="str">
        <f t="shared" ref="D1062:D1077" si="259">IF($B1062="N/A","N/A",IF(C1062&gt;10,"No",IF(C1062&lt;-10,"No","Yes")))</f>
        <v>N/A</v>
      </c>
      <c r="E1062" s="88">
        <v>368236643</v>
      </c>
      <c r="F1062" s="84" t="str">
        <f t="shared" ref="F1062:F1077" si="260">IF($B1062="N/A","N/A",IF(E1062&gt;10,"No",IF(E1062&lt;-10,"No","Yes")))</f>
        <v>N/A</v>
      </c>
      <c r="G1062" s="88">
        <v>443110232</v>
      </c>
      <c r="H1062" s="84" t="str">
        <f t="shared" ref="H1062:H1077" si="261">IF($B1062="N/A","N/A",IF(G1062&gt;10,"No",IF(G1062&lt;-10,"No","Yes")))</f>
        <v>N/A</v>
      </c>
      <c r="I1062" s="85">
        <v>16.989999999999998</v>
      </c>
      <c r="J1062" s="85">
        <v>20.329999999999998</v>
      </c>
      <c r="K1062" s="86" t="s">
        <v>112</v>
      </c>
      <c r="L1062" s="87" t="str">
        <f t="shared" ref="L1062:L1077" si="262">IF(J1062="Div by 0", "N/A", IF(K1062="N/A","N/A", IF(J1062&gt;VALUE(MID(K1062,1,2)), "No", IF(J1062&lt;-1*VALUE(MID(K1062,1,2)), "No", "Yes"))))</f>
        <v>No</v>
      </c>
    </row>
    <row r="1063" spans="1:12">
      <c r="A1063" s="137" t="s">
        <v>483</v>
      </c>
      <c r="B1063" s="82" t="s">
        <v>50</v>
      </c>
      <c r="C1063" s="83">
        <v>11228</v>
      </c>
      <c r="D1063" s="84" t="str">
        <f t="shared" si="259"/>
        <v>N/A</v>
      </c>
      <c r="E1063" s="83">
        <v>12813</v>
      </c>
      <c r="F1063" s="84" t="str">
        <f t="shared" si="260"/>
        <v>N/A</v>
      </c>
      <c r="G1063" s="83">
        <v>16062</v>
      </c>
      <c r="H1063" s="84" t="str">
        <f t="shared" si="261"/>
        <v>N/A</v>
      </c>
      <c r="I1063" s="85">
        <v>14.12</v>
      </c>
      <c r="J1063" s="85">
        <v>25.36</v>
      </c>
      <c r="K1063" s="86" t="s">
        <v>112</v>
      </c>
      <c r="L1063" s="87" t="str">
        <f t="shared" si="262"/>
        <v>No</v>
      </c>
    </row>
    <row r="1064" spans="1:12" ht="12.75" customHeight="1">
      <c r="A1064" s="137" t="s">
        <v>825</v>
      </c>
      <c r="B1064" s="82" t="s">
        <v>50</v>
      </c>
      <c r="C1064" s="88">
        <v>28033.314570999999</v>
      </c>
      <c r="D1064" s="84" t="str">
        <f t="shared" si="259"/>
        <v>N/A</v>
      </c>
      <c r="E1064" s="88">
        <v>28739.299383000001</v>
      </c>
      <c r="F1064" s="84" t="str">
        <f t="shared" si="260"/>
        <v>N/A</v>
      </c>
      <c r="G1064" s="88">
        <v>27587.487983999999</v>
      </c>
      <c r="H1064" s="84" t="str">
        <f t="shared" si="261"/>
        <v>N/A</v>
      </c>
      <c r="I1064" s="85">
        <v>2.5179999999999998</v>
      </c>
      <c r="J1064" s="85">
        <v>-4.01</v>
      </c>
      <c r="K1064" s="86" t="s">
        <v>112</v>
      </c>
      <c r="L1064" s="87" t="str">
        <f t="shared" si="262"/>
        <v>Yes</v>
      </c>
    </row>
    <row r="1065" spans="1:12">
      <c r="A1065" s="144" t="s">
        <v>583</v>
      </c>
      <c r="B1065" s="82" t="s">
        <v>50</v>
      </c>
      <c r="C1065" s="88">
        <v>14436.476056</v>
      </c>
      <c r="D1065" s="84" t="str">
        <f t="shared" si="259"/>
        <v>N/A</v>
      </c>
      <c r="E1065" s="88">
        <v>14978.893389999999</v>
      </c>
      <c r="F1065" s="84" t="str">
        <f t="shared" si="260"/>
        <v>N/A</v>
      </c>
      <c r="G1065" s="88">
        <v>16132.019022</v>
      </c>
      <c r="H1065" s="84" t="str">
        <f t="shared" si="261"/>
        <v>N/A</v>
      </c>
      <c r="I1065" s="85">
        <v>3.7570000000000001</v>
      </c>
      <c r="J1065" s="85">
        <v>7.6980000000000004</v>
      </c>
      <c r="K1065" s="86" t="s">
        <v>112</v>
      </c>
      <c r="L1065" s="87" t="str">
        <f t="shared" si="262"/>
        <v>Yes</v>
      </c>
    </row>
    <row r="1066" spans="1:12">
      <c r="A1066" s="144" t="s">
        <v>586</v>
      </c>
      <c r="B1066" s="82" t="s">
        <v>50</v>
      </c>
      <c r="C1066" s="88">
        <v>34324.335938999997</v>
      </c>
      <c r="D1066" s="84" t="str">
        <f t="shared" si="259"/>
        <v>N/A</v>
      </c>
      <c r="E1066" s="88">
        <v>36158.036431</v>
      </c>
      <c r="F1066" s="84" t="str">
        <f t="shared" si="260"/>
        <v>N/A</v>
      </c>
      <c r="G1066" s="88">
        <v>33761.830441999999</v>
      </c>
      <c r="H1066" s="84" t="str">
        <f t="shared" si="261"/>
        <v>N/A</v>
      </c>
      <c r="I1066" s="85">
        <v>5.3419999999999996</v>
      </c>
      <c r="J1066" s="85">
        <v>-6.63</v>
      </c>
      <c r="K1066" s="86" t="s">
        <v>112</v>
      </c>
      <c r="L1066" s="87" t="str">
        <f t="shared" si="262"/>
        <v>Yes</v>
      </c>
    </row>
    <row r="1067" spans="1:12" ht="12.75" customHeight="1">
      <c r="A1067" s="164" t="s">
        <v>484</v>
      </c>
      <c r="B1067" s="82" t="s">
        <v>50</v>
      </c>
      <c r="C1067" s="87">
        <v>9.7026468834999999</v>
      </c>
      <c r="D1067" s="84" t="str">
        <f t="shared" si="259"/>
        <v>N/A</v>
      </c>
      <c r="E1067" s="87">
        <v>11.060946133</v>
      </c>
      <c r="F1067" s="84" t="str">
        <f t="shared" si="260"/>
        <v>N/A</v>
      </c>
      <c r="G1067" s="87">
        <v>13.411151746</v>
      </c>
      <c r="H1067" s="84" t="str">
        <f t="shared" si="261"/>
        <v>N/A</v>
      </c>
      <c r="I1067" s="85">
        <v>14</v>
      </c>
      <c r="J1067" s="85">
        <v>21.25</v>
      </c>
      <c r="K1067" s="86" t="s">
        <v>112</v>
      </c>
      <c r="L1067" s="87" t="str">
        <f t="shared" si="262"/>
        <v>No</v>
      </c>
    </row>
    <row r="1068" spans="1:12">
      <c r="A1068" s="144" t="s">
        <v>583</v>
      </c>
      <c r="B1068" s="82" t="s">
        <v>50</v>
      </c>
      <c r="C1068" s="87">
        <v>5.7748930424999996</v>
      </c>
      <c r="D1068" s="84" t="str">
        <f t="shared" si="259"/>
        <v>N/A</v>
      </c>
      <c r="E1068" s="87">
        <v>7.3508720264000003</v>
      </c>
      <c r="F1068" s="84" t="str">
        <f t="shared" si="260"/>
        <v>N/A</v>
      </c>
      <c r="G1068" s="87">
        <v>8.8595233970000002</v>
      </c>
      <c r="H1068" s="84" t="str">
        <f t="shared" si="261"/>
        <v>N/A</v>
      </c>
      <c r="I1068" s="85">
        <v>27.29</v>
      </c>
      <c r="J1068" s="85">
        <v>20.52</v>
      </c>
      <c r="K1068" s="86" t="s">
        <v>112</v>
      </c>
      <c r="L1068" s="87" t="str">
        <f t="shared" si="262"/>
        <v>No</v>
      </c>
    </row>
    <row r="1069" spans="1:12">
      <c r="A1069" s="144" t="s">
        <v>586</v>
      </c>
      <c r="B1069" s="82" t="s">
        <v>50</v>
      </c>
      <c r="C1069" s="87">
        <v>14.202464202</v>
      </c>
      <c r="D1069" s="84" t="str">
        <f t="shared" si="259"/>
        <v>N/A</v>
      </c>
      <c r="E1069" s="87">
        <v>15.252154776999999</v>
      </c>
      <c r="F1069" s="84" t="str">
        <f t="shared" si="260"/>
        <v>N/A</v>
      </c>
      <c r="G1069" s="87">
        <v>18.595822044999998</v>
      </c>
      <c r="H1069" s="84" t="str">
        <f t="shared" si="261"/>
        <v>N/A</v>
      </c>
      <c r="I1069" s="85">
        <v>7.391</v>
      </c>
      <c r="J1069" s="85">
        <v>21.92</v>
      </c>
      <c r="K1069" s="86" t="s">
        <v>112</v>
      </c>
      <c r="L1069" s="87" t="str">
        <f t="shared" si="262"/>
        <v>No</v>
      </c>
    </row>
    <row r="1070" spans="1:12" ht="12.75" customHeight="1">
      <c r="A1070" s="137" t="s">
        <v>821</v>
      </c>
      <c r="B1070" s="82" t="s">
        <v>50</v>
      </c>
      <c r="C1070" s="88">
        <v>277116228</v>
      </c>
      <c r="D1070" s="84" t="str">
        <f t="shared" si="259"/>
        <v>N/A</v>
      </c>
      <c r="E1070" s="88">
        <v>324625565</v>
      </c>
      <c r="F1070" s="84" t="str">
        <f t="shared" si="260"/>
        <v>N/A</v>
      </c>
      <c r="G1070" s="88">
        <v>390231349</v>
      </c>
      <c r="H1070" s="84" t="str">
        <f t="shared" si="261"/>
        <v>N/A</v>
      </c>
      <c r="I1070" s="85">
        <v>17.14</v>
      </c>
      <c r="J1070" s="85">
        <v>20.21</v>
      </c>
      <c r="K1070" s="86" t="s">
        <v>112</v>
      </c>
      <c r="L1070" s="87" t="str">
        <f t="shared" si="262"/>
        <v>No</v>
      </c>
    </row>
    <row r="1071" spans="1:12" ht="13.5" customHeight="1">
      <c r="A1071" s="137" t="s">
        <v>933</v>
      </c>
      <c r="B1071" s="82" t="s">
        <v>50</v>
      </c>
      <c r="C1071" s="83">
        <v>9472</v>
      </c>
      <c r="D1071" s="84" t="str">
        <f t="shared" si="259"/>
        <v>N/A</v>
      </c>
      <c r="E1071" s="83">
        <v>11310</v>
      </c>
      <c r="F1071" s="84" t="str">
        <f t="shared" si="260"/>
        <v>N/A</v>
      </c>
      <c r="G1071" s="83">
        <v>14722</v>
      </c>
      <c r="H1071" s="84" t="str">
        <f t="shared" si="261"/>
        <v>N/A</v>
      </c>
      <c r="I1071" s="85">
        <v>19.399999999999999</v>
      </c>
      <c r="J1071" s="85">
        <v>30.17</v>
      </c>
      <c r="K1071" s="86" t="s">
        <v>112</v>
      </c>
      <c r="L1071" s="87" t="str">
        <f t="shared" si="262"/>
        <v>No</v>
      </c>
    </row>
    <row r="1072" spans="1:12" ht="25.5">
      <c r="A1072" s="137" t="s">
        <v>826</v>
      </c>
      <c r="B1072" s="82" t="s">
        <v>50</v>
      </c>
      <c r="C1072" s="88">
        <v>29256.358530000001</v>
      </c>
      <c r="D1072" s="84" t="str">
        <f t="shared" si="259"/>
        <v>N/A</v>
      </c>
      <c r="E1072" s="88">
        <v>28702.525641</v>
      </c>
      <c r="F1072" s="84" t="str">
        <f t="shared" si="260"/>
        <v>N/A</v>
      </c>
      <c r="G1072" s="88">
        <v>26506.680410000001</v>
      </c>
      <c r="H1072" s="84" t="str">
        <f t="shared" si="261"/>
        <v>N/A</v>
      </c>
      <c r="I1072" s="85">
        <v>-1.89</v>
      </c>
      <c r="J1072" s="85">
        <v>-7.65</v>
      </c>
      <c r="K1072" s="86" t="s">
        <v>112</v>
      </c>
      <c r="L1072" s="87" t="str">
        <f t="shared" si="262"/>
        <v>Yes</v>
      </c>
    </row>
    <row r="1073" spans="1:12">
      <c r="A1073" s="144" t="s">
        <v>645</v>
      </c>
      <c r="B1073" s="82" t="s">
        <v>50</v>
      </c>
      <c r="C1073" s="88">
        <v>13831.713965999999</v>
      </c>
      <c r="D1073" s="84" t="str">
        <f t="shared" si="259"/>
        <v>N/A</v>
      </c>
      <c r="E1073" s="88">
        <v>13443.824919999999</v>
      </c>
      <c r="F1073" s="84" t="str">
        <f t="shared" si="260"/>
        <v>N/A</v>
      </c>
      <c r="G1073" s="88">
        <v>13861.151454000001</v>
      </c>
      <c r="H1073" s="84" t="str">
        <f t="shared" si="261"/>
        <v>N/A</v>
      </c>
      <c r="I1073" s="85">
        <v>-2.8</v>
      </c>
      <c r="J1073" s="85">
        <v>3.1040000000000001</v>
      </c>
      <c r="K1073" s="86" t="s">
        <v>112</v>
      </c>
      <c r="L1073" s="87" t="str">
        <f t="shared" si="262"/>
        <v>Yes</v>
      </c>
    </row>
    <row r="1074" spans="1:12">
      <c r="A1074" s="144" t="s">
        <v>646</v>
      </c>
      <c r="B1074" s="82" t="s">
        <v>50</v>
      </c>
      <c r="C1074" s="88">
        <v>35363.606984999999</v>
      </c>
      <c r="D1074" s="84" t="str">
        <f t="shared" si="259"/>
        <v>N/A</v>
      </c>
      <c r="E1074" s="88">
        <v>36313.677179999999</v>
      </c>
      <c r="F1074" s="84" t="str">
        <f t="shared" si="260"/>
        <v>N/A</v>
      </c>
      <c r="G1074" s="88">
        <v>32985.574628000002</v>
      </c>
      <c r="H1074" s="84" t="str">
        <f t="shared" si="261"/>
        <v>N/A</v>
      </c>
      <c r="I1074" s="85">
        <v>2.6869999999999998</v>
      </c>
      <c r="J1074" s="85">
        <v>-9.16</v>
      </c>
      <c r="K1074" s="86" t="s">
        <v>112</v>
      </c>
      <c r="L1074" s="87" t="str">
        <f t="shared" si="262"/>
        <v>Yes</v>
      </c>
    </row>
    <row r="1075" spans="1:12" ht="25.5">
      <c r="A1075" s="164" t="s">
        <v>485</v>
      </c>
      <c r="B1075" s="82" t="s">
        <v>50</v>
      </c>
      <c r="C1075" s="87">
        <v>8.1852040683999991</v>
      </c>
      <c r="D1075" s="84" t="str">
        <f t="shared" si="259"/>
        <v>N/A</v>
      </c>
      <c r="E1075" s="87">
        <v>9.7634668508000004</v>
      </c>
      <c r="F1075" s="84" t="str">
        <f t="shared" si="260"/>
        <v>N/A</v>
      </c>
      <c r="G1075" s="87">
        <v>12.292303325000001</v>
      </c>
      <c r="H1075" s="84" t="str">
        <f t="shared" si="261"/>
        <v>N/A</v>
      </c>
      <c r="I1075" s="85">
        <v>19.28</v>
      </c>
      <c r="J1075" s="85">
        <v>25.9</v>
      </c>
      <c r="K1075" s="86" t="s">
        <v>112</v>
      </c>
      <c r="L1075" s="87" t="str">
        <f t="shared" si="262"/>
        <v>No</v>
      </c>
    </row>
    <row r="1076" spans="1:12">
      <c r="A1076" s="144" t="s">
        <v>583</v>
      </c>
      <c r="B1076" s="82" t="s">
        <v>50</v>
      </c>
      <c r="C1076" s="87">
        <v>4.3677712165999996</v>
      </c>
      <c r="D1076" s="84" t="str">
        <f t="shared" si="259"/>
        <v>N/A</v>
      </c>
      <c r="E1076" s="87">
        <v>6.1581754524000001</v>
      </c>
      <c r="F1076" s="84" t="str">
        <f t="shared" si="260"/>
        <v>N/A</v>
      </c>
      <c r="G1076" s="87">
        <v>7.8515065127000003</v>
      </c>
      <c r="H1076" s="84" t="str">
        <f t="shared" si="261"/>
        <v>N/A</v>
      </c>
      <c r="I1076" s="85">
        <v>40.99</v>
      </c>
      <c r="J1076" s="85">
        <v>27.5</v>
      </c>
      <c r="K1076" s="86" t="s">
        <v>112</v>
      </c>
      <c r="L1076" s="87" t="str">
        <f t="shared" si="262"/>
        <v>No</v>
      </c>
    </row>
    <row r="1077" spans="1:12">
      <c r="A1077" s="144" t="s">
        <v>586</v>
      </c>
      <c r="B1077" s="82" t="s">
        <v>50</v>
      </c>
      <c r="C1077" s="87">
        <v>12.554112554</v>
      </c>
      <c r="D1077" s="84" t="str">
        <f t="shared" si="259"/>
        <v>N/A</v>
      </c>
      <c r="E1077" s="87">
        <v>13.838254171999999</v>
      </c>
      <c r="F1077" s="84" t="str">
        <f t="shared" si="260"/>
        <v>N/A</v>
      </c>
      <c r="G1077" s="87">
        <v>17.351703978</v>
      </c>
      <c r="H1077" s="84" t="str">
        <f t="shared" si="261"/>
        <v>N/A</v>
      </c>
      <c r="I1077" s="85">
        <v>10.23</v>
      </c>
      <c r="J1077" s="85">
        <v>25.39</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255025</v>
      </c>
      <c r="D1079" s="84" t="str">
        <f>IF($B1079="N/A","N/A",IF(C1079&gt;10,"No",IF(C1079&lt;-10,"No","Yes")))</f>
        <v>N/A</v>
      </c>
      <c r="E1079" s="106">
        <v>251988</v>
      </c>
      <c r="F1079" s="84" t="str">
        <f>IF($B1079="N/A","N/A",IF(E1079&gt;10,"No",IF(E1079&lt;-10,"No","Yes")))</f>
        <v>N/A</v>
      </c>
      <c r="G1079" s="106">
        <v>281158</v>
      </c>
      <c r="H1079" s="84" t="str">
        <f>IF($B1079="N/A","N/A",IF(G1079&gt;10,"No",IF(G1079&lt;-10,"No","Yes")))</f>
        <v>N/A</v>
      </c>
      <c r="I1079" s="85">
        <v>-1.19</v>
      </c>
      <c r="J1079" s="85">
        <v>11.58</v>
      </c>
      <c r="K1079" s="118" t="s">
        <v>112</v>
      </c>
      <c r="L1079" s="87" t="str">
        <f t="shared" ref="L1079:L1119" si="263">IF(J1079="Div by 0", "N/A", IF(K1079="N/A","N/A", IF(J1079&gt;VALUE(MID(K1079,1,2)), "No", IF(J1079&lt;-1*VALUE(MID(K1079,1,2)), "No", "Yes"))))</f>
        <v>Yes</v>
      </c>
    </row>
    <row r="1080" spans="1:12">
      <c r="A1080" s="164" t="s">
        <v>38</v>
      </c>
      <c r="B1080" s="82" t="s">
        <v>50</v>
      </c>
      <c r="C1080" s="83">
        <v>204991</v>
      </c>
      <c r="D1080" s="84" t="str">
        <f>IF($B1080="N/A","N/A",IF(C1080&gt;10,"No",IF(C1080&lt;-10,"No","Yes")))</f>
        <v>N/A</v>
      </c>
      <c r="E1080" s="83">
        <v>199527</v>
      </c>
      <c r="F1080" s="84" t="str">
        <f>IF($B1080="N/A","N/A",IF(E1080&gt;10,"No",IF(E1080&lt;-10,"No","Yes")))</f>
        <v>N/A</v>
      </c>
      <c r="G1080" s="83">
        <v>207877</v>
      </c>
      <c r="H1080" s="84" t="str">
        <f>IF($B1080="N/A","N/A",IF(G1080&gt;10,"No",IF(G1080&lt;-10,"No","Yes")))</f>
        <v>N/A</v>
      </c>
      <c r="I1080" s="85">
        <v>-2.67</v>
      </c>
      <c r="J1080" s="85">
        <v>4.1849999999999996</v>
      </c>
      <c r="K1080" s="86" t="s">
        <v>112</v>
      </c>
      <c r="L1080" s="87" t="str">
        <f t="shared" si="263"/>
        <v>Yes</v>
      </c>
    </row>
    <row r="1081" spans="1:12">
      <c r="A1081" s="164" t="s">
        <v>486</v>
      </c>
      <c r="B1081" s="87" t="s">
        <v>107</v>
      </c>
      <c r="C1081" s="90">
        <v>80.380746986000005</v>
      </c>
      <c r="D1081" s="84" t="str">
        <f>IF($B1081="N/A","N/A",IF(C1081&gt;90,"No",IF(C1081&lt;65,"No","Yes")))</f>
        <v>Yes</v>
      </c>
      <c r="E1081" s="90">
        <v>79.181151482999994</v>
      </c>
      <c r="F1081" s="84" t="str">
        <f>IF($B1081="N/A","N/A",IF(E1081&gt;90,"No",IF(E1081&lt;65,"No","Yes")))</f>
        <v>Yes</v>
      </c>
      <c r="G1081" s="90">
        <v>73.936007512000003</v>
      </c>
      <c r="H1081" s="84" t="str">
        <f>IF($B1081="N/A","N/A",IF(G1081&gt;90,"No",IF(G1081&lt;65,"No","Yes")))</f>
        <v>Yes</v>
      </c>
      <c r="I1081" s="85">
        <v>-1.49</v>
      </c>
      <c r="J1081" s="85">
        <v>-6.62</v>
      </c>
      <c r="K1081" s="86" t="s">
        <v>112</v>
      </c>
      <c r="L1081" s="87" t="str">
        <f t="shared" si="263"/>
        <v>Yes</v>
      </c>
    </row>
    <row r="1082" spans="1:12">
      <c r="A1082" s="164" t="s">
        <v>487</v>
      </c>
      <c r="B1082" s="87" t="s">
        <v>106</v>
      </c>
      <c r="C1082" s="90">
        <v>90.513207073000004</v>
      </c>
      <c r="D1082" s="84" t="str">
        <f>IF($B1082="N/A","N/A",IF(C1082&gt;100,"No",IF(C1082&lt;90,"No","Yes")))</f>
        <v>Yes</v>
      </c>
      <c r="E1082" s="90">
        <v>90.085257661</v>
      </c>
      <c r="F1082" s="84" t="str">
        <f>IF($B1082="N/A","N/A",IF(E1082&gt;100,"No",IF(E1082&lt;90,"No","Yes")))</f>
        <v>Yes</v>
      </c>
      <c r="G1082" s="90">
        <v>87.565375978000006</v>
      </c>
      <c r="H1082" s="84" t="str">
        <f>IF($B1082="N/A","N/A",IF(G1082&gt;100,"No",IF(G1082&lt;90,"No","Yes")))</f>
        <v>No</v>
      </c>
      <c r="I1082" s="85">
        <v>-0.47299999999999998</v>
      </c>
      <c r="J1082" s="85">
        <v>-2.8</v>
      </c>
      <c r="K1082" s="86" t="s">
        <v>112</v>
      </c>
      <c r="L1082" s="87" t="str">
        <f t="shared" si="263"/>
        <v>Yes</v>
      </c>
    </row>
    <row r="1083" spans="1:12">
      <c r="A1083" s="164" t="s">
        <v>488</v>
      </c>
      <c r="B1083" s="87" t="s">
        <v>108</v>
      </c>
      <c r="C1083" s="90">
        <v>92.656908521999995</v>
      </c>
      <c r="D1083" s="84" t="str">
        <f>IF($B1083="N/A","N/A",IF(C1083&gt;100,"No",IF(C1083&lt;85,"No","Yes")))</f>
        <v>Yes</v>
      </c>
      <c r="E1083" s="90">
        <v>91.893955829000006</v>
      </c>
      <c r="F1083" s="84" t="str">
        <f>IF($B1083="N/A","N/A",IF(E1083&gt;100,"No",IF(E1083&lt;85,"No","Yes")))</f>
        <v>Yes</v>
      </c>
      <c r="G1083" s="90">
        <v>91.060095114999996</v>
      </c>
      <c r="H1083" s="84" t="str">
        <f>IF($B1083="N/A","N/A",IF(G1083&gt;100,"No",IF(G1083&lt;85,"No","Yes")))</f>
        <v>Yes</v>
      </c>
      <c r="I1083" s="85">
        <v>-0.82299999999999995</v>
      </c>
      <c r="J1083" s="85">
        <v>-0.90700000000000003</v>
      </c>
      <c r="K1083" s="86" t="s">
        <v>112</v>
      </c>
      <c r="L1083" s="87" t="str">
        <f t="shared" si="263"/>
        <v>Yes</v>
      </c>
    </row>
    <row r="1084" spans="1:12">
      <c r="A1084" s="164" t="s">
        <v>489</v>
      </c>
      <c r="B1084" s="87" t="s">
        <v>109</v>
      </c>
      <c r="C1084" s="90">
        <v>57.373246233000003</v>
      </c>
      <c r="D1084" s="84" t="str">
        <f>IF($B1084="N/A","N/A",IF(C1084&gt;100,"No",IF(C1084&lt;80,"No","Yes")))</f>
        <v>No</v>
      </c>
      <c r="E1084" s="90">
        <v>53.459669581999997</v>
      </c>
      <c r="F1084" s="84" t="str">
        <f>IF($B1084="N/A","N/A",IF(E1084&gt;100,"No",IF(E1084&lt;80,"No","Yes")))</f>
        <v>No</v>
      </c>
      <c r="G1084" s="90">
        <v>45.844451182999997</v>
      </c>
      <c r="H1084" s="84" t="str">
        <f>IF($B1084="N/A","N/A",IF(G1084&gt;100,"No",IF(G1084&lt;80,"No","Yes")))</f>
        <v>No</v>
      </c>
      <c r="I1084" s="85">
        <v>-6.82</v>
      </c>
      <c r="J1084" s="85">
        <v>-14.2</v>
      </c>
      <c r="K1084" s="86" t="s">
        <v>112</v>
      </c>
      <c r="L1084" s="87" t="str">
        <f t="shared" si="263"/>
        <v>Yes</v>
      </c>
    </row>
    <row r="1085" spans="1:12">
      <c r="A1085" s="164" t="s">
        <v>490</v>
      </c>
      <c r="B1085" s="87" t="s">
        <v>109</v>
      </c>
      <c r="C1085" s="90">
        <v>45.334891976999998</v>
      </c>
      <c r="D1085" s="84" t="str">
        <f>IF($B1085="N/A","N/A",IF(C1085&gt;100,"No",IF(C1085&lt;80,"No","Yes")))</f>
        <v>No</v>
      </c>
      <c r="E1085" s="90">
        <v>40.766646725999998</v>
      </c>
      <c r="F1085" s="84" t="str">
        <f>IF($B1085="N/A","N/A",IF(E1085&gt;100,"No",IF(E1085&lt;80,"No","Yes")))</f>
        <v>No</v>
      </c>
      <c r="G1085" s="90">
        <v>42.860154815000001</v>
      </c>
      <c r="H1085" s="84" t="str">
        <f>IF($B1085="N/A","N/A",IF(G1085&gt;100,"No",IF(G1085&lt;80,"No","Yes")))</f>
        <v>No</v>
      </c>
      <c r="I1085" s="85">
        <v>-10.1</v>
      </c>
      <c r="J1085" s="85">
        <v>5.1349999999999998</v>
      </c>
      <c r="K1085" s="86" t="s">
        <v>112</v>
      </c>
      <c r="L1085" s="87" t="str">
        <f t="shared" si="263"/>
        <v>Yes</v>
      </c>
    </row>
    <row r="1086" spans="1:12">
      <c r="A1086" s="81" t="s">
        <v>491</v>
      </c>
      <c r="B1086" s="82" t="s">
        <v>50</v>
      </c>
      <c r="C1086" s="83">
        <v>189339.11</v>
      </c>
      <c r="D1086" s="84" t="str">
        <f t="shared" ref="D1086:D1117" si="264">IF($B1086="N/A","N/A",IF(C1086&gt;10,"No",IF(C1086&lt;-10,"No","Yes")))</f>
        <v>N/A</v>
      </c>
      <c r="E1086" s="83">
        <v>187267.75</v>
      </c>
      <c r="F1086" s="84" t="str">
        <f t="shared" ref="F1086:F1117" si="265">IF($B1086="N/A","N/A",IF(E1086&gt;10,"No",IF(E1086&lt;-10,"No","Yes")))</f>
        <v>N/A</v>
      </c>
      <c r="G1086" s="83">
        <v>208265.14</v>
      </c>
      <c r="H1086" s="84" t="str">
        <f t="shared" ref="H1086:H1117" si="266">IF($B1086="N/A","N/A",IF(G1086&gt;10,"No",IF(G1086&lt;-10,"No","Yes")))</f>
        <v>N/A</v>
      </c>
      <c r="I1086" s="85">
        <v>-1.0900000000000001</v>
      </c>
      <c r="J1086" s="85">
        <v>11.21</v>
      </c>
      <c r="K1086" s="86" t="s">
        <v>112</v>
      </c>
      <c r="L1086" s="87" t="str">
        <f t="shared" si="263"/>
        <v>Yes</v>
      </c>
    </row>
    <row r="1087" spans="1:12">
      <c r="A1087" s="81" t="s">
        <v>582</v>
      </c>
      <c r="B1087" s="82" t="s">
        <v>50</v>
      </c>
      <c r="C1087" s="83">
        <v>63678</v>
      </c>
      <c r="D1087" s="84" t="str">
        <f t="shared" si="264"/>
        <v>N/A</v>
      </c>
      <c r="E1087" s="83">
        <v>63572</v>
      </c>
      <c r="F1087" s="84" t="str">
        <f t="shared" si="265"/>
        <v>N/A</v>
      </c>
      <c r="G1087" s="83">
        <v>66347</v>
      </c>
      <c r="H1087" s="84" t="str">
        <f t="shared" si="266"/>
        <v>N/A</v>
      </c>
      <c r="I1087" s="85">
        <v>-0.16600000000000001</v>
      </c>
      <c r="J1087" s="85">
        <v>4.3650000000000002</v>
      </c>
      <c r="K1087" s="86" t="s">
        <v>111</v>
      </c>
      <c r="L1087" s="87" t="str">
        <f t="shared" si="263"/>
        <v>Yes</v>
      </c>
    </row>
    <row r="1088" spans="1:12">
      <c r="A1088" s="144" t="s">
        <v>768</v>
      </c>
      <c r="B1088" s="82" t="s">
        <v>50</v>
      </c>
      <c r="C1088" s="83">
        <v>13865</v>
      </c>
      <c r="D1088" s="84" t="str">
        <f t="shared" si="264"/>
        <v>N/A</v>
      </c>
      <c r="E1088" s="83">
        <v>12688</v>
      </c>
      <c r="F1088" s="84" t="str">
        <f t="shared" si="265"/>
        <v>N/A</v>
      </c>
      <c r="G1088" s="83">
        <v>12642</v>
      </c>
      <c r="H1088" s="84" t="str">
        <f t="shared" si="266"/>
        <v>N/A</v>
      </c>
      <c r="I1088" s="85">
        <v>-8.49</v>
      </c>
      <c r="J1088" s="85">
        <v>-0.36299999999999999</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5585</v>
      </c>
      <c r="D1090" s="84" t="str">
        <f t="shared" si="264"/>
        <v>N/A</v>
      </c>
      <c r="E1090" s="83">
        <v>5164</v>
      </c>
      <c r="F1090" s="84" t="str">
        <f t="shared" si="265"/>
        <v>N/A</v>
      </c>
      <c r="G1090" s="83">
        <v>5143</v>
      </c>
      <c r="H1090" s="84" t="str">
        <f t="shared" si="266"/>
        <v>N/A</v>
      </c>
      <c r="I1090" s="85">
        <v>-7.54</v>
      </c>
      <c r="J1090" s="85">
        <v>-0.40699999999999997</v>
      </c>
      <c r="K1090" s="86" t="s">
        <v>111</v>
      </c>
      <c r="L1090" s="87" t="str">
        <f t="shared" si="263"/>
        <v>Yes</v>
      </c>
    </row>
    <row r="1091" spans="1:12">
      <c r="A1091" s="144" t="s">
        <v>771</v>
      </c>
      <c r="B1091" s="82" t="s">
        <v>50</v>
      </c>
      <c r="C1091" s="83">
        <v>44222</v>
      </c>
      <c r="D1091" s="84" t="str">
        <f t="shared" si="264"/>
        <v>N/A</v>
      </c>
      <c r="E1091" s="83">
        <v>45720</v>
      </c>
      <c r="F1091" s="84" t="str">
        <f t="shared" si="265"/>
        <v>N/A</v>
      </c>
      <c r="G1091" s="83">
        <v>48562</v>
      </c>
      <c r="H1091" s="84" t="str">
        <f t="shared" si="266"/>
        <v>N/A</v>
      </c>
      <c r="I1091" s="85">
        <v>3.387</v>
      </c>
      <c r="J1091" s="85">
        <v>6.2160000000000002</v>
      </c>
      <c r="K1091" s="86" t="s">
        <v>111</v>
      </c>
      <c r="L1091" s="87" t="str">
        <f t="shared" si="263"/>
        <v>Yes</v>
      </c>
    </row>
    <row r="1092" spans="1:12">
      <c r="A1092" s="144" t="s">
        <v>772</v>
      </c>
      <c r="B1092" s="82" t="s">
        <v>50</v>
      </c>
      <c r="C1092" s="83">
        <v>11</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114366</v>
      </c>
      <c r="D1093" s="84" t="str">
        <f t="shared" si="264"/>
        <v>N/A</v>
      </c>
      <c r="E1093" s="83">
        <v>115235</v>
      </c>
      <c r="F1093" s="84" t="str">
        <f t="shared" si="265"/>
        <v>N/A</v>
      </c>
      <c r="G1093" s="83">
        <v>115650</v>
      </c>
      <c r="H1093" s="84" t="str">
        <f t="shared" si="266"/>
        <v>N/A</v>
      </c>
      <c r="I1093" s="85">
        <v>0.75980000000000003</v>
      </c>
      <c r="J1093" s="85">
        <v>0.36009999999999998</v>
      </c>
      <c r="K1093" s="86" t="s">
        <v>111</v>
      </c>
      <c r="L1093" s="87" t="str">
        <f t="shared" si="263"/>
        <v>Yes</v>
      </c>
    </row>
    <row r="1094" spans="1:12">
      <c r="A1094" s="144" t="s">
        <v>773</v>
      </c>
      <c r="B1094" s="82" t="s">
        <v>50</v>
      </c>
      <c r="C1094" s="83">
        <v>51626</v>
      </c>
      <c r="D1094" s="84" t="str">
        <f t="shared" si="264"/>
        <v>N/A</v>
      </c>
      <c r="E1094" s="83">
        <v>50938</v>
      </c>
      <c r="F1094" s="84" t="str">
        <f t="shared" si="265"/>
        <v>N/A</v>
      </c>
      <c r="G1094" s="83">
        <v>50799</v>
      </c>
      <c r="H1094" s="84" t="str">
        <f t="shared" si="266"/>
        <v>N/A</v>
      </c>
      <c r="I1094" s="85">
        <v>-1.33</v>
      </c>
      <c r="J1094" s="85">
        <v>-0.27300000000000002</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8041</v>
      </c>
      <c r="D1096" s="84" t="str">
        <f t="shared" si="264"/>
        <v>N/A</v>
      </c>
      <c r="E1096" s="83">
        <v>7912</v>
      </c>
      <c r="F1096" s="84" t="str">
        <f t="shared" si="265"/>
        <v>N/A</v>
      </c>
      <c r="G1096" s="83">
        <v>7846</v>
      </c>
      <c r="H1096" s="84" t="str">
        <f t="shared" si="266"/>
        <v>N/A</v>
      </c>
      <c r="I1096" s="85">
        <v>-1.6</v>
      </c>
      <c r="J1096" s="85">
        <v>-0.83399999999999996</v>
      </c>
      <c r="K1096" s="86" t="s">
        <v>111</v>
      </c>
      <c r="L1096" s="87" t="str">
        <f t="shared" si="263"/>
        <v>Yes</v>
      </c>
    </row>
    <row r="1097" spans="1:12">
      <c r="A1097" s="144" t="s">
        <v>789</v>
      </c>
      <c r="B1097" s="82" t="s">
        <v>50</v>
      </c>
      <c r="C1097" s="83">
        <v>54676</v>
      </c>
      <c r="D1097" s="84" t="str">
        <f t="shared" si="264"/>
        <v>N/A</v>
      </c>
      <c r="E1097" s="83">
        <v>56385</v>
      </c>
      <c r="F1097" s="84" t="str">
        <f t="shared" si="265"/>
        <v>N/A</v>
      </c>
      <c r="G1097" s="83">
        <v>57005</v>
      </c>
      <c r="H1097" s="84" t="str">
        <f t="shared" si="266"/>
        <v>N/A</v>
      </c>
      <c r="I1097" s="85">
        <v>3.1259999999999999</v>
      </c>
      <c r="J1097" s="85">
        <v>1.1000000000000001</v>
      </c>
      <c r="K1097" s="86" t="s">
        <v>111</v>
      </c>
      <c r="L1097" s="87" t="str">
        <f t="shared" si="263"/>
        <v>Yes</v>
      </c>
    </row>
    <row r="1098" spans="1:12">
      <c r="A1098" s="144" t="s">
        <v>775</v>
      </c>
      <c r="B1098" s="82" t="s">
        <v>50</v>
      </c>
      <c r="C1098" s="83">
        <v>23</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53884</v>
      </c>
      <c r="D1099" s="84" t="str">
        <f t="shared" si="264"/>
        <v>N/A</v>
      </c>
      <c r="E1099" s="83">
        <v>51450</v>
      </c>
      <c r="F1099" s="84" t="str">
        <f t="shared" si="265"/>
        <v>N/A</v>
      </c>
      <c r="G1099" s="83">
        <v>65960</v>
      </c>
      <c r="H1099" s="84" t="str">
        <f t="shared" si="266"/>
        <v>N/A</v>
      </c>
      <c r="I1099" s="85">
        <v>-4.5199999999999996</v>
      </c>
      <c r="J1099" s="85">
        <v>28.2</v>
      </c>
      <c r="K1099" s="86" t="s">
        <v>111</v>
      </c>
      <c r="L1099" s="87" t="str">
        <f t="shared" si="263"/>
        <v>No</v>
      </c>
    </row>
    <row r="1100" spans="1:12">
      <c r="A1100" s="144" t="s">
        <v>776</v>
      </c>
      <c r="B1100" s="82" t="s">
        <v>50</v>
      </c>
      <c r="C1100" s="83">
        <v>9012</v>
      </c>
      <c r="D1100" s="84" t="str">
        <f t="shared" si="264"/>
        <v>N/A</v>
      </c>
      <c r="E1100" s="83">
        <v>8519</v>
      </c>
      <c r="F1100" s="84" t="str">
        <f t="shared" si="265"/>
        <v>N/A</v>
      </c>
      <c r="G1100" s="83">
        <v>10634</v>
      </c>
      <c r="H1100" s="84" t="str">
        <f t="shared" si="266"/>
        <v>N/A</v>
      </c>
      <c r="I1100" s="85">
        <v>-5.47</v>
      </c>
      <c r="J1100" s="85">
        <v>24.83</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25751</v>
      </c>
      <c r="D1103" s="84" t="str">
        <f t="shared" si="264"/>
        <v>N/A</v>
      </c>
      <c r="E1103" s="83">
        <v>25062</v>
      </c>
      <c r="F1103" s="84" t="str">
        <f t="shared" si="265"/>
        <v>N/A</v>
      </c>
      <c r="G1103" s="83">
        <v>35789</v>
      </c>
      <c r="H1103" s="84" t="str">
        <f t="shared" si="266"/>
        <v>N/A</v>
      </c>
      <c r="I1103" s="85">
        <v>-2.68</v>
      </c>
      <c r="J1103" s="85">
        <v>42.8</v>
      </c>
      <c r="K1103" s="86" t="s">
        <v>111</v>
      </c>
      <c r="L1103" s="87" t="str">
        <f t="shared" si="263"/>
        <v>No</v>
      </c>
    </row>
    <row r="1104" spans="1:12">
      <c r="A1104" s="144" t="s">
        <v>780</v>
      </c>
      <c r="B1104" s="82" t="s">
        <v>50</v>
      </c>
      <c r="C1104" s="83">
        <v>5784</v>
      </c>
      <c r="D1104" s="84" t="str">
        <f t="shared" si="264"/>
        <v>N/A</v>
      </c>
      <c r="E1104" s="83">
        <v>3273</v>
      </c>
      <c r="F1104" s="84" t="str">
        <f t="shared" si="265"/>
        <v>N/A</v>
      </c>
      <c r="G1104" s="83">
        <v>3792</v>
      </c>
      <c r="H1104" s="84" t="str">
        <f t="shared" si="266"/>
        <v>N/A</v>
      </c>
      <c r="I1104" s="85">
        <v>-43.4</v>
      </c>
      <c r="J1104" s="85">
        <v>15.86</v>
      </c>
      <c r="K1104" s="86" t="s">
        <v>111</v>
      </c>
      <c r="L1104" s="87" t="str">
        <f t="shared" si="263"/>
        <v>No</v>
      </c>
    </row>
    <row r="1105" spans="1:12">
      <c r="A1105" s="144" t="s">
        <v>781</v>
      </c>
      <c r="B1105" s="82" t="s">
        <v>50</v>
      </c>
      <c r="C1105" s="83">
        <v>13335</v>
      </c>
      <c r="D1105" s="84" t="str">
        <f t="shared" si="264"/>
        <v>N/A</v>
      </c>
      <c r="E1105" s="83">
        <v>14596</v>
      </c>
      <c r="F1105" s="84" t="str">
        <f t="shared" si="265"/>
        <v>N/A</v>
      </c>
      <c r="G1105" s="83">
        <v>15745</v>
      </c>
      <c r="H1105" s="84" t="str">
        <f t="shared" si="266"/>
        <v>N/A</v>
      </c>
      <c r="I1105" s="85">
        <v>9.4559999999999995</v>
      </c>
      <c r="J1105" s="85">
        <v>7.8719999999999999</v>
      </c>
      <c r="K1105" s="86" t="s">
        <v>111</v>
      </c>
      <c r="L1105" s="87" t="str">
        <f t="shared" si="263"/>
        <v>Yes</v>
      </c>
    </row>
    <row r="1106" spans="1:12">
      <c r="A1106" s="144" t="s">
        <v>782</v>
      </c>
      <c r="B1106" s="82" t="s">
        <v>50</v>
      </c>
      <c r="C1106" s="83">
        <v>11</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23097</v>
      </c>
      <c r="D1107" s="84" t="str">
        <f t="shared" si="264"/>
        <v>N/A</v>
      </c>
      <c r="E1107" s="83">
        <v>21731</v>
      </c>
      <c r="F1107" s="84" t="str">
        <f t="shared" si="265"/>
        <v>N/A</v>
      </c>
      <c r="G1107" s="83">
        <v>33201</v>
      </c>
      <c r="H1107" s="84" t="str">
        <f t="shared" si="266"/>
        <v>N/A</v>
      </c>
      <c r="I1107" s="85">
        <v>-5.91</v>
      </c>
      <c r="J1107" s="85">
        <v>52.78</v>
      </c>
      <c r="K1107" s="86" t="s">
        <v>111</v>
      </c>
      <c r="L1107" s="87" t="str">
        <f t="shared" si="263"/>
        <v>No</v>
      </c>
    </row>
    <row r="1108" spans="1:12">
      <c r="A1108" s="144" t="s">
        <v>783</v>
      </c>
      <c r="B1108" s="82" t="s">
        <v>50</v>
      </c>
      <c r="C1108" s="83">
        <v>13704</v>
      </c>
      <c r="D1108" s="84" t="str">
        <f t="shared" si="264"/>
        <v>N/A</v>
      </c>
      <c r="E1108" s="83">
        <v>12326</v>
      </c>
      <c r="F1108" s="84" t="str">
        <f t="shared" si="265"/>
        <v>N/A</v>
      </c>
      <c r="G1108" s="83">
        <v>18182</v>
      </c>
      <c r="H1108" s="84" t="str">
        <f t="shared" si="266"/>
        <v>N/A</v>
      </c>
      <c r="I1108" s="85">
        <v>-10.1</v>
      </c>
      <c r="J1108" s="85">
        <v>47.51</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7712</v>
      </c>
      <c r="D1111" s="84" t="str">
        <f t="shared" si="264"/>
        <v>N/A</v>
      </c>
      <c r="E1111" s="83">
        <v>8344</v>
      </c>
      <c r="F1111" s="84" t="str">
        <f t="shared" si="265"/>
        <v>N/A</v>
      </c>
      <c r="G1111" s="83">
        <v>12478</v>
      </c>
      <c r="H1111" s="84" t="str">
        <f t="shared" si="266"/>
        <v>N/A</v>
      </c>
      <c r="I1111" s="85">
        <v>8.1950000000000003</v>
      </c>
      <c r="J1111" s="85">
        <v>49.54</v>
      </c>
      <c r="K1111" s="86" t="s">
        <v>111</v>
      </c>
      <c r="L1111" s="87" t="str">
        <f t="shared" si="263"/>
        <v>No</v>
      </c>
    </row>
    <row r="1112" spans="1:12">
      <c r="A1112" s="144" t="s">
        <v>787</v>
      </c>
      <c r="B1112" s="82" t="s">
        <v>50</v>
      </c>
      <c r="C1112" s="83">
        <v>1676</v>
      </c>
      <c r="D1112" s="84" t="str">
        <f t="shared" si="264"/>
        <v>N/A</v>
      </c>
      <c r="E1112" s="83">
        <v>1061</v>
      </c>
      <c r="F1112" s="84" t="str">
        <f t="shared" si="265"/>
        <v>N/A</v>
      </c>
      <c r="G1112" s="83">
        <v>2251</v>
      </c>
      <c r="H1112" s="84" t="str">
        <f t="shared" si="266"/>
        <v>N/A</v>
      </c>
      <c r="I1112" s="85">
        <v>-36.700000000000003</v>
      </c>
      <c r="J1112" s="85">
        <v>112.2</v>
      </c>
      <c r="K1112" s="86" t="s">
        <v>111</v>
      </c>
      <c r="L1112" s="87" t="str">
        <f t="shared" si="263"/>
        <v>No</v>
      </c>
    </row>
    <row r="1113" spans="1:12">
      <c r="A1113" s="144" t="s">
        <v>788</v>
      </c>
      <c r="B1113" s="82" t="s">
        <v>50</v>
      </c>
      <c r="C1113" s="83">
        <v>11</v>
      </c>
      <c r="D1113" s="84" t="str">
        <f t="shared" si="264"/>
        <v>N/A</v>
      </c>
      <c r="E1113" s="83">
        <v>0</v>
      </c>
      <c r="F1113" s="84" t="str">
        <f t="shared" si="265"/>
        <v>N/A</v>
      </c>
      <c r="G1113" s="83">
        <v>290</v>
      </c>
      <c r="H1113" s="84" t="str">
        <f t="shared" si="266"/>
        <v>N/A</v>
      </c>
      <c r="I1113" s="85">
        <v>-100</v>
      </c>
      <c r="J1113" s="85" t="s">
        <v>1090</v>
      </c>
      <c r="K1113" s="86" t="s">
        <v>111</v>
      </c>
      <c r="L1113" s="87" t="str">
        <f t="shared" si="263"/>
        <v>N/A</v>
      </c>
    </row>
    <row r="1114" spans="1:12">
      <c r="A1114" s="164" t="s">
        <v>400</v>
      </c>
      <c r="B1114" s="82" t="s">
        <v>50</v>
      </c>
      <c r="C1114" s="88">
        <v>3004086755</v>
      </c>
      <c r="D1114" s="84" t="str">
        <f t="shared" si="264"/>
        <v>N/A</v>
      </c>
      <c r="E1114" s="88">
        <v>3166201990</v>
      </c>
      <c r="F1114" s="84" t="str">
        <f t="shared" si="265"/>
        <v>N/A</v>
      </c>
      <c r="G1114" s="88">
        <v>3383351765</v>
      </c>
      <c r="H1114" s="84" t="str">
        <f t="shared" si="266"/>
        <v>N/A</v>
      </c>
      <c r="I1114" s="85">
        <v>5.3959999999999999</v>
      </c>
      <c r="J1114" s="85">
        <v>6.8579999999999997</v>
      </c>
      <c r="K1114" s="86" t="s">
        <v>112</v>
      </c>
      <c r="L1114" s="87" t="str">
        <f t="shared" si="263"/>
        <v>Yes</v>
      </c>
    </row>
    <row r="1115" spans="1:12">
      <c r="A1115" s="164" t="s">
        <v>492</v>
      </c>
      <c r="B1115" s="82" t="s">
        <v>50</v>
      </c>
      <c r="C1115" s="88">
        <v>11779.577512</v>
      </c>
      <c r="D1115" s="84" t="str">
        <f t="shared" si="264"/>
        <v>N/A</v>
      </c>
      <c r="E1115" s="88">
        <v>12564.891938999999</v>
      </c>
      <c r="F1115" s="84" t="str">
        <f t="shared" si="265"/>
        <v>N/A</v>
      </c>
      <c r="G1115" s="88">
        <v>12033.631498999999</v>
      </c>
      <c r="H1115" s="84" t="str">
        <f t="shared" si="266"/>
        <v>N/A</v>
      </c>
      <c r="I1115" s="85">
        <v>6.6669999999999998</v>
      </c>
      <c r="J1115" s="85">
        <v>-4.2300000000000004</v>
      </c>
      <c r="K1115" s="86" t="s">
        <v>112</v>
      </c>
      <c r="L1115" s="87" t="str">
        <f t="shared" si="263"/>
        <v>Yes</v>
      </c>
    </row>
    <row r="1116" spans="1:12" ht="12.75" customHeight="1">
      <c r="A1116" s="164" t="s">
        <v>493</v>
      </c>
      <c r="B1116" s="101" t="s">
        <v>50</v>
      </c>
      <c r="C1116" s="98">
        <v>14654.725109999999</v>
      </c>
      <c r="D1116" s="103" t="str">
        <f t="shared" si="264"/>
        <v>N/A</v>
      </c>
      <c r="E1116" s="98">
        <v>15868.539045</v>
      </c>
      <c r="F1116" s="103" t="str">
        <f t="shared" si="265"/>
        <v>N/A</v>
      </c>
      <c r="G1116" s="98">
        <v>16275.73885</v>
      </c>
      <c r="H1116" s="103" t="str">
        <f t="shared" si="266"/>
        <v>N/A</v>
      </c>
      <c r="I1116" s="104">
        <v>8.2829999999999995</v>
      </c>
      <c r="J1116" s="104">
        <v>2.5659999999999998</v>
      </c>
      <c r="K1116" s="130" t="s">
        <v>112</v>
      </c>
      <c r="L1116" s="96" t="str">
        <f t="shared" si="263"/>
        <v>Yes</v>
      </c>
    </row>
    <row r="1117" spans="1:12">
      <c r="A1117" s="157" t="s">
        <v>592</v>
      </c>
      <c r="B1117" s="82" t="s">
        <v>50</v>
      </c>
      <c r="C1117" s="88" t="s">
        <v>50</v>
      </c>
      <c r="D1117" s="84" t="str">
        <f t="shared" si="264"/>
        <v>N/A</v>
      </c>
      <c r="E1117" s="88">
        <v>2904026</v>
      </c>
      <c r="F1117" s="84" t="str">
        <f t="shared" si="265"/>
        <v>N/A</v>
      </c>
      <c r="G1117" s="88">
        <v>6632410</v>
      </c>
      <c r="H1117" s="84" t="str">
        <f t="shared" si="266"/>
        <v>N/A</v>
      </c>
      <c r="I1117" s="85" t="s">
        <v>50</v>
      </c>
      <c r="J1117" s="85">
        <v>128.4</v>
      </c>
      <c r="K1117" s="86" t="s">
        <v>112</v>
      </c>
      <c r="L1117" s="87" t="str">
        <f t="shared" si="263"/>
        <v>No</v>
      </c>
    </row>
    <row r="1118" spans="1:12" ht="12.75" customHeight="1">
      <c r="A1118" s="165" t="s">
        <v>931</v>
      </c>
      <c r="B1118" s="110" t="s">
        <v>127</v>
      </c>
      <c r="C1118" s="93" t="s">
        <v>50</v>
      </c>
      <c r="D1118" s="84" t="str">
        <f>IF(OR($B1118="N/A",$C1118="N/A"),"N/A",IF(C1118&gt;0,"No",IF(C1118&lt;0,"No","Yes")))</f>
        <v>N/A</v>
      </c>
      <c r="E1118" s="93">
        <v>634</v>
      </c>
      <c r="F1118" s="84" t="str">
        <f>IF($B1118="N/A","N/A",IF(E1118&gt;0,"No",IF(E1118&lt;0,"No","Yes")))</f>
        <v>No</v>
      </c>
      <c r="G1118" s="93">
        <v>190</v>
      </c>
      <c r="H1118" s="84" t="str">
        <f>IF($B1118="N/A","N/A",IF(G1118&gt;0,"No",IF(G1118&lt;0,"No","Yes")))</f>
        <v>No</v>
      </c>
      <c r="I1118" s="85" t="s">
        <v>50</v>
      </c>
      <c r="J1118" s="85">
        <v>-70</v>
      </c>
      <c r="K1118" s="86" t="s">
        <v>111</v>
      </c>
      <c r="L1118" s="87" t="str">
        <f t="shared" si="263"/>
        <v>No</v>
      </c>
    </row>
    <row r="1119" spans="1:12">
      <c r="A1119" s="165" t="s">
        <v>917</v>
      </c>
      <c r="B1119" s="82" t="s">
        <v>50</v>
      </c>
      <c r="C1119" s="88" t="s">
        <v>50</v>
      </c>
      <c r="D1119" s="84" t="str">
        <f t="shared" ref="D1119:D1120" si="267">IF($B1119="N/A","N/A",IF(C1119&gt;10,"No",IF(C1119&lt;-10,"No","Yes")))</f>
        <v>N/A</v>
      </c>
      <c r="E1119" s="88">
        <v>72088</v>
      </c>
      <c r="F1119" s="84" t="str">
        <f t="shared" ref="F1119:F1120" si="268">IF($B1119="N/A","N/A",IF(E1119&gt;10,"No",IF(E1119&lt;-10,"No","Yes")))</f>
        <v>N/A</v>
      </c>
      <c r="G1119" s="88">
        <v>54475</v>
      </c>
      <c r="H1119" s="84" t="str">
        <f t="shared" ref="H1119:H1120" si="269">IF($B1119="N/A","N/A",IF(G1119&gt;10,"No",IF(G1119&lt;-10,"No","Yes")))</f>
        <v>N/A</v>
      </c>
      <c r="I1119" s="85" t="s">
        <v>50</v>
      </c>
      <c r="J1119" s="85">
        <v>-24.4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286.71052631999999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15662.796302999999</v>
      </c>
      <c r="D1122" s="107" t="str">
        <f t="shared" ref="D1122:D1148" si="270">IF($B1122="N/A","N/A",IF(C1122&gt;10,"No",IF(C1122&lt;-10,"No","Yes")))</f>
        <v>N/A</v>
      </c>
      <c r="E1122" s="159">
        <v>17000.817325</v>
      </c>
      <c r="F1122" s="107" t="str">
        <f t="shared" ref="F1122:F1148" si="271">IF($B1122="N/A","N/A",IF(E1122&gt;10,"No",IF(E1122&lt;-10,"No","Yes")))</f>
        <v>N/A</v>
      </c>
      <c r="G1122" s="159">
        <v>17206.379745999999</v>
      </c>
      <c r="H1122" s="107" t="str">
        <f t="shared" ref="H1122:H1148" si="272">IF($B1122="N/A","N/A",IF(G1122&gt;10,"No",IF(G1122&lt;-10,"No","Yes")))</f>
        <v>N/A</v>
      </c>
      <c r="I1122" s="108">
        <v>8.5429999999999993</v>
      </c>
      <c r="J1122" s="108">
        <v>1.2090000000000001</v>
      </c>
      <c r="K1122" s="118" t="s">
        <v>112</v>
      </c>
      <c r="L1122" s="109" t="str">
        <f t="shared" ref="L1122:L1148" si="273">IF(J1122="Div by 0", "N/A", IF(K1122="N/A","N/A", IF(J1122&gt;VALUE(MID(K1122,1,2)), "No", IF(J1122&lt;-1*VALUE(MID(K1122,1,2)), "No", "Yes"))))</f>
        <v>Yes</v>
      </c>
    </row>
    <row r="1123" spans="1:12">
      <c r="A1123" s="144" t="s">
        <v>768</v>
      </c>
      <c r="B1123" s="82" t="s">
        <v>50</v>
      </c>
      <c r="C1123" s="88">
        <v>7810.8828704999996</v>
      </c>
      <c r="D1123" s="84" t="str">
        <f t="shared" si="270"/>
        <v>N/A</v>
      </c>
      <c r="E1123" s="88">
        <v>7767.1101828000001</v>
      </c>
      <c r="F1123" s="84" t="str">
        <f t="shared" si="271"/>
        <v>N/A</v>
      </c>
      <c r="G1123" s="88">
        <v>8507.2938617</v>
      </c>
      <c r="H1123" s="84" t="str">
        <f t="shared" si="272"/>
        <v>N/A</v>
      </c>
      <c r="I1123" s="85">
        <v>-0.56000000000000005</v>
      </c>
      <c r="J1123" s="85">
        <v>9.5299999999999994</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1007.1432407999999</v>
      </c>
      <c r="D1125" s="84" t="str">
        <f t="shared" si="270"/>
        <v>N/A</v>
      </c>
      <c r="E1125" s="88">
        <v>1273.6367157</v>
      </c>
      <c r="F1125" s="84" t="str">
        <f t="shared" si="271"/>
        <v>N/A</v>
      </c>
      <c r="G1125" s="88">
        <v>1076.6717868999999</v>
      </c>
      <c r="H1125" s="84" t="str">
        <f t="shared" si="272"/>
        <v>N/A</v>
      </c>
      <c r="I1125" s="85">
        <v>26.46</v>
      </c>
      <c r="J1125" s="85">
        <v>-15.5</v>
      </c>
      <c r="K1125" s="86" t="s">
        <v>112</v>
      </c>
      <c r="L1125" s="87" t="str">
        <f t="shared" si="273"/>
        <v>No</v>
      </c>
    </row>
    <row r="1126" spans="1:12">
      <c r="A1126" s="144" t="s">
        <v>771</v>
      </c>
      <c r="B1126" s="82" t="s">
        <v>50</v>
      </c>
      <c r="C1126" s="88">
        <v>19977.675297000002</v>
      </c>
      <c r="D1126" s="84" t="str">
        <f t="shared" si="270"/>
        <v>N/A</v>
      </c>
      <c r="E1126" s="88">
        <v>21339.672025</v>
      </c>
      <c r="F1126" s="84" t="str">
        <f t="shared" si="271"/>
        <v>N/A</v>
      </c>
      <c r="G1126" s="88">
        <v>21179.217186000002</v>
      </c>
      <c r="H1126" s="84" t="str">
        <f t="shared" si="272"/>
        <v>N/A</v>
      </c>
      <c r="I1126" s="85">
        <v>6.8179999999999996</v>
      </c>
      <c r="J1126" s="85">
        <v>-0.752</v>
      </c>
      <c r="K1126" s="86" t="s">
        <v>112</v>
      </c>
      <c r="L1126" s="87" t="str">
        <f t="shared" si="273"/>
        <v>Yes</v>
      </c>
    </row>
    <row r="1127" spans="1:12">
      <c r="A1127" s="144" t="s">
        <v>772</v>
      </c>
      <c r="B1127" s="82" t="s">
        <v>50</v>
      </c>
      <c r="C1127" s="88">
        <v>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16339.609342</v>
      </c>
      <c r="D1128" s="84" t="str">
        <f t="shared" si="270"/>
        <v>N/A</v>
      </c>
      <c r="E1128" s="88">
        <v>17003.937536000001</v>
      </c>
      <c r="F1128" s="84" t="str">
        <f t="shared" si="271"/>
        <v>N/A</v>
      </c>
      <c r="G1128" s="88">
        <v>18096.200336999998</v>
      </c>
      <c r="H1128" s="84" t="str">
        <f t="shared" si="272"/>
        <v>N/A</v>
      </c>
      <c r="I1128" s="85">
        <v>4.0659999999999998</v>
      </c>
      <c r="J1128" s="85">
        <v>6.4240000000000004</v>
      </c>
      <c r="K1128" s="86" t="s">
        <v>112</v>
      </c>
      <c r="L1128" s="87" t="str">
        <f t="shared" si="273"/>
        <v>Yes</v>
      </c>
    </row>
    <row r="1129" spans="1:12">
      <c r="A1129" s="144" t="s">
        <v>773</v>
      </c>
      <c r="B1129" s="82" t="s">
        <v>50</v>
      </c>
      <c r="C1129" s="88">
        <v>17353.697149</v>
      </c>
      <c r="D1129" s="84" t="str">
        <f t="shared" si="270"/>
        <v>N/A</v>
      </c>
      <c r="E1129" s="88">
        <v>18228.208607</v>
      </c>
      <c r="F1129" s="84" t="str">
        <f t="shared" si="271"/>
        <v>N/A</v>
      </c>
      <c r="G1129" s="88">
        <v>19819.976574</v>
      </c>
      <c r="H1129" s="84" t="str">
        <f t="shared" si="272"/>
        <v>N/A</v>
      </c>
      <c r="I1129" s="85">
        <v>5.0389999999999997</v>
      </c>
      <c r="J1129" s="85">
        <v>8.7319999999999993</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2544.1667702999998</v>
      </c>
      <c r="D1131" s="84" t="str">
        <f t="shared" si="270"/>
        <v>N/A</v>
      </c>
      <c r="E1131" s="88">
        <v>3011.3301314</v>
      </c>
      <c r="F1131" s="84" t="str">
        <f t="shared" si="271"/>
        <v>N/A</v>
      </c>
      <c r="G1131" s="88">
        <v>2553.9717052999999</v>
      </c>
      <c r="H1131" s="84" t="str">
        <f t="shared" si="272"/>
        <v>N/A</v>
      </c>
      <c r="I1131" s="85">
        <v>18.36</v>
      </c>
      <c r="J1131" s="85">
        <v>-15.2</v>
      </c>
      <c r="K1131" s="86" t="s">
        <v>112</v>
      </c>
      <c r="L1131" s="87" t="str">
        <f t="shared" si="273"/>
        <v>No</v>
      </c>
    </row>
    <row r="1132" spans="1:12">
      <c r="A1132" s="144" t="s">
        <v>789</v>
      </c>
      <c r="B1132" s="82" t="s">
        <v>50</v>
      </c>
      <c r="C1132" s="88">
        <v>17417.558106</v>
      </c>
      <c r="D1132" s="84" t="str">
        <f t="shared" si="270"/>
        <v>N/A</v>
      </c>
      <c r="E1132" s="88">
        <v>17861.392356</v>
      </c>
      <c r="F1132" s="84" t="str">
        <f t="shared" si="271"/>
        <v>N/A</v>
      </c>
      <c r="G1132" s="88">
        <v>18699.274045999999</v>
      </c>
      <c r="H1132" s="84" t="str">
        <f t="shared" si="272"/>
        <v>N/A</v>
      </c>
      <c r="I1132" s="85">
        <v>2.548</v>
      </c>
      <c r="J1132" s="85">
        <v>4.6909999999999998</v>
      </c>
      <c r="K1132" s="86" t="s">
        <v>112</v>
      </c>
      <c r="L1132" s="87" t="str">
        <f t="shared" si="273"/>
        <v>Yes</v>
      </c>
    </row>
    <row r="1133" spans="1:12">
      <c r="A1133" s="144" t="s">
        <v>775</v>
      </c>
      <c r="B1133" s="82" t="s">
        <v>50</v>
      </c>
      <c r="C1133" s="88">
        <v>597.43478260999996</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2347.7195642000001</v>
      </c>
      <c r="D1134" s="84" t="str">
        <f t="shared" si="270"/>
        <v>N/A</v>
      </c>
      <c r="E1134" s="88">
        <v>2254.7658308999999</v>
      </c>
      <c r="F1134" s="84" t="str">
        <f t="shared" si="271"/>
        <v>N/A</v>
      </c>
      <c r="G1134" s="88">
        <v>1908.2977258999999</v>
      </c>
      <c r="H1134" s="84" t="str">
        <f t="shared" si="272"/>
        <v>N/A</v>
      </c>
      <c r="I1134" s="85">
        <v>-3.96</v>
      </c>
      <c r="J1134" s="85">
        <v>-15.4</v>
      </c>
      <c r="K1134" s="86" t="s">
        <v>112</v>
      </c>
      <c r="L1134" s="87" t="str">
        <f t="shared" si="273"/>
        <v>No</v>
      </c>
    </row>
    <row r="1135" spans="1:12">
      <c r="A1135" s="144" t="s">
        <v>776</v>
      </c>
      <c r="B1135" s="82" t="s">
        <v>50</v>
      </c>
      <c r="C1135" s="88">
        <v>403.14669329999998</v>
      </c>
      <c r="D1135" s="84" t="str">
        <f t="shared" si="270"/>
        <v>N/A</v>
      </c>
      <c r="E1135" s="88">
        <v>354.87498533000002</v>
      </c>
      <c r="F1135" s="84" t="str">
        <f t="shared" si="271"/>
        <v>N/A</v>
      </c>
      <c r="G1135" s="88">
        <v>280.32490125999999</v>
      </c>
      <c r="H1135" s="84" t="str">
        <f t="shared" si="272"/>
        <v>N/A</v>
      </c>
      <c r="I1135" s="85">
        <v>-12</v>
      </c>
      <c r="J1135" s="85">
        <v>-21</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2005.7328646999999</v>
      </c>
      <c r="D1138" s="84" t="str">
        <f t="shared" si="270"/>
        <v>N/A</v>
      </c>
      <c r="E1138" s="88">
        <v>1805.804046</v>
      </c>
      <c r="F1138" s="84" t="str">
        <f t="shared" si="271"/>
        <v>N/A</v>
      </c>
      <c r="G1138" s="88">
        <v>1311.1008690000001</v>
      </c>
      <c r="H1138" s="84" t="str">
        <f t="shared" si="272"/>
        <v>N/A</v>
      </c>
      <c r="I1138" s="85">
        <v>-9.9700000000000006</v>
      </c>
      <c r="J1138" s="85">
        <v>-27.4</v>
      </c>
      <c r="K1138" s="86" t="s">
        <v>112</v>
      </c>
      <c r="L1138" s="87" t="str">
        <f t="shared" si="273"/>
        <v>No</v>
      </c>
    </row>
    <row r="1139" spans="1:12">
      <c r="A1139" s="144" t="s">
        <v>780</v>
      </c>
      <c r="B1139" s="82" t="s">
        <v>50</v>
      </c>
      <c r="C1139" s="88">
        <v>1964.3528699999999</v>
      </c>
      <c r="D1139" s="84" t="str">
        <f t="shared" si="270"/>
        <v>N/A</v>
      </c>
      <c r="E1139" s="88">
        <v>2398.8948976000001</v>
      </c>
      <c r="F1139" s="84" t="str">
        <f t="shared" si="271"/>
        <v>N/A</v>
      </c>
      <c r="G1139" s="88">
        <v>2355.4535864999998</v>
      </c>
      <c r="H1139" s="84" t="str">
        <f t="shared" si="272"/>
        <v>N/A</v>
      </c>
      <c r="I1139" s="85">
        <v>22.12</v>
      </c>
      <c r="J1139" s="85">
        <v>-1.81</v>
      </c>
      <c r="K1139" s="86" t="s">
        <v>112</v>
      </c>
      <c r="L1139" s="87" t="str">
        <f t="shared" si="273"/>
        <v>Yes</v>
      </c>
    </row>
    <row r="1140" spans="1:12">
      <c r="A1140" s="144" t="s">
        <v>781</v>
      </c>
      <c r="B1140" s="82" t="s">
        <v>50</v>
      </c>
      <c r="C1140" s="88">
        <v>4488.9328083999999</v>
      </c>
      <c r="D1140" s="84" t="str">
        <f t="shared" si="270"/>
        <v>N/A</v>
      </c>
      <c r="E1140" s="88">
        <v>4102.2114277999999</v>
      </c>
      <c r="F1140" s="84" t="str">
        <f t="shared" si="271"/>
        <v>N/A</v>
      </c>
      <c r="G1140" s="88">
        <v>4257.5721815999996</v>
      </c>
      <c r="H1140" s="84" t="str">
        <f t="shared" si="272"/>
        <v>N/A</v>
      </c>
      <c r="I1140" s="85">
        <v>-8.61</v>
      </c>
      <c r="J1140" s="85">
        <v>3.7869999999999999</v>
      </c>
      <c r="K1140" s="86" t="s">
        <v>112</v>
      </c>
      <c r="L1140" s="87" t="str">
        <f t="shared" si="273"/>
        <v>Yes</v>
      </c>
    </row>
    <row r="1141" spans="1:12">
      <c r="A1141" s="144" t="s">
        <v>782</v>
      </c>
      <c r="B1141" s="82" t="s">
        <v>50</v>
      </c>
      <c r="C1141" s="88">
        <v>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498.37333853000001</v>
      </c>
      <c r="D1142" s="84" t="str">
        <f t="shared" si="270"/>
        <v>N/A</v>
      </c>
      <c r="E1142" s="88">
        <v>458.77258295000001</v>
      </c>
      <c r="F1142" s="84" t="str">
        <f t="shared" si="271"/>
        <v>N/A</v>
      </c>
      <c r="G1142" s="88">
        <v>694.65380560999995</v>
      </c>
      <c r="H1142" s="84" t="str">
        <f t="shared" si="272"/>
        <v>N/A</v>
      </c>
      <c r="I1142" s="85">
        <v>-7.95</v>
      </c>
      <c r="J1142" s="85">
        <v>51.42</v>
      </c>
      <c r="K1142" s="86" t="s">
        <v>112</v>
      </c>
      <c r="L1142" s="87" t="str">
        <f t="shared" si="273"/>
        <v>No</v>
      </c>
    </row>
    <row r="1143" spans="1:12">
      <c r="A1143" s="144" t="s">
        <v>783</v>
      </c>
      <c r="B1143" s="82" t="s">
        <v>50</v>
      </c>
      <c r="C1143" s="88">
        <v>449.07333625000001</v>
      </c>
      <c r="D1143" s="84" t="str">
        <f t="shared" si="270"/>
        <v>N/A</v>
      </c>
      <c r="E1143" s="88">
        <v>391.82216453000001</v>
      </c>
      <c r="F1143" s="84" t="str">
        <f t="shared" si="271"/>
        <v>N/A</v>
      </c>
      <c r="G1143" s="88">
        <v>651.60878891000004</v>
      </c>
      <c r="H1143" s="84" t="str">
        <f t="shared" si="272"/>
        <v>N/A</v>
      </c>
      <c r="I1143" s="85">
        <v>-12.7</v>
      </c>
      <c r="J1143" s="85">
        <v>66.3</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513.67116182999996</v>
      </c>
      <c r="D1146" s="84" t="str">
        <f t="shared" si="270"/>
        <v>N/A</v>
      </c>
      <c r="E1146" s="88">
        <v>489.19259348000003</v>
      </c>
      <c r="F1146" s="84" t="str">
        <f t="shared" si="271"/>
        <v>N/A</v>
      </c>
      <c r="G1146" s="88">
        <v>617.42731206999997</v>
      </c>
      <c r="H1146" s="84" t="str">
        <f t="shared" si="272"/>
        <v>N/A</v>
      </c>
      <c r="I1146" s="85">
        <v>-4.7699999999999996</v>
      </c>
      <c r="J1146" s="85">
        <v>26.21</v>
      </c>
      <c r="K1146" s="86" t="s">
        <v>112</v>
      </c>
      <c r="L1146" s="87" t="str">
        <f t="shared" si="273"/>
        <v>No</v>
      </c>
    </row>
    <row r="1147" spans="1:12">
      <c r="A1147" s="144" t="s">
        <v>787</v>
      </c>
      <c r="B1147" s="82" t="s">
        <v>50</v>
      </c>
      <c r="C1147" s="88">
        <v>831.99940333999996</v>
      </c>
      <c r="D1147" s="84" t="str">
        <f t="shared" si="270"/>
        <v>N/A</v>
      </c>
      <c r="E1147" s="88">
        <v>997.32704994999995</v>
      </c>
      <c r="F1147" s="84" t="str">
        <f t="shared" si="271"/>
        <v>N/A</v>
      </c>
      <c r="G1147" s="88">
        <v>1480.3927143000001</v>
      </c>
      <c r="H1147" s="84" t="str">
        <f t="shared" si="272"/>
        <v>N/A</v>
      </c>
      <c r="I1147" s="85">
        <v>19.87</v>
      </c>
      <c r="J1147" s="85">
        <v>48.44</v>
      </c>
      <c r="K1147" s="86" t="s">
        <v>112</v>
      </c>
      <c r="L1147" s="87" t="str">
        <f t="shared" si="273"/>
        <v>No</v>
      </c>
    </row>
    <row r="1148" spans="1:12">
      <c r="A1148" s="144" t="s">
        <v>788</v>
      </c>
      <c r="B1148" s="101" t="s">
        <v>50</v>
      </c>
      <c r="C1148" s="98">
        <v>193</v>
      </c>
      <c r="D1148" s="103" t="str">
        <f t="shared" si="270"/>
        <v>N/A</v>
      </c>
      <c r="E1148" s="98" t="s">
        <v>1090</v>
      </c>
      <c r="F1148" s="103" t="str">
        <f t="shared" si="271"/>
        <v>N/A</v>
      </c>
      <c r="G1148" s="98">
        <v>617.33793103000005</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250369515</v>
      </c>
      <c r="D1150" s="107" t="str">
        <f t="shared" ref="D1150:D1219" si="274">IF($B1150="N/A","N/A",IF(C1150&gt;10,"No",IF(C1150&lt;-10,"No","Yes")))</f>
        <v>N/A</v>
      </c>
      <c r="E1150" s="159">
        <v>269033511</v>
      </c>
      <c r="F1150" s="107" t="str">
        <f t="shared" ref="F1150:F1219" si="275">IF($B1150="N/A","N/A",IF(E1150&gt;10,"No",IF(E1150&lt;-10,"No","Yes")))</f>
        <v>N/A</v>
      </c>
      <c r="G1150" s="159">
        <v>294916366</v>
      </c>
      <c r="H1150" s="107" t="str">
        <f t="shared" ref="H1150:H1219" si="276">IF($B1150="N/A","N/A",IF(G1150&gt;10,"No",IF(G1150&lt;-10,"No","Yes")))</f>
        <v>N/A</v>
      </c>
      <c r="I1150" s="108">
        <v>7.4550000000000001</v>
      </c>
      <c r="J1150" s="108">
        <v>9.6210000000000004</v>
      </c>
      <c r="K1150" s="118" t="s">
        <v>112</v>
      </c>
      <c r="L1150" s="109" t="str">
        <f t="shared" ref="L1150:L1181" si="277">IF(J1150="Div by 0", "N/A", IF(K1150="N/A","N/A", IF(J1150&gt;VALUE(MID(K1150,1,2)), "No", IF(J1150&lt;-1*VALUE(MID(K1150,1,2)), "No", "Yes"))))</f>
        <v>Yes</v>
      </c>
    </row>
    <row r="1151" spans="1:12">
      <c r="A1151" s="164" t="s">
        <v>97</v>
      </c>
      <c r="B1151" s="82" t="s">
        <v>50</v>
      </c>
      <c r="C1151" s="83">
        <v>30252</v>
      </c>
      <c r="D1151" s="84" t="str">
        <f t="shared" si="274"/>
        <v>N/A</v>
      </c>
      <c r="E1151" s="83">
        <v>27883</v>
      </c>
      <c r="F1151" s="84" t="str">
        <f t="shared" si="275"/>
        <v>N/A</v>
      </c>
      <c r="G1151" s="83">
        <v>31857</v>
      </c>
      <c r="H1151" s="84" t="str">
        <f t="shared" si="276"/>
        <v>N/A</v>
      </c>
      <c r="I1151" s="85">
        <v>-7.83</v>
      </c>
      <c r="J1151" s="85">
        <v>14.25</v>
      </c>
      <c r="K1151" s="86" t="s">
        <v>112</v>
      </c>
      <c r="L1151" s="87" t="str">
        <f t="shared" si="277"/>
        <v>Yes</v>
      </c>
    </row>
    <row r="1152" spans="1:12">
      <c r="A1152" s="164" t="s">
        <v>406</v>
      </c>
      <c r="B1152" s="82" t="s">
        <v>50</v>
      </c>
      <c r="C1152" s="88">
        <v>8276.1309996</v>
      </c>
      <c r="D1152" s="84" t="str">
        <f t="shared" si="274"/>
        <v>N/A</v>
      </c>
      <c r="E1152" s="88">
        <v>9648.6572821999998</v>
      </c>
      <c r="F1152" s="84" t="str">
        <f t="shared" si="275"/>
        <v>N/A</v>
      </c>
      <c r="G1152" s="88">
        <v>9257.5059170999994</v>
      </c>
      <c r="H1152" s="84" t="str">
        <f t="shared" si="276"/>
        <v>N/A</v>
      </c>
      <c r="I1152" s="85">
        <v>16.579999999999998</v>
      </c>
      <c r="J1152" s="85">
        <v>-4.05</v>
      </c>
      <c r="K1152" s="86" t="s">
        <v>112</v>
      </c>
      <c r="L1152" s="87" t="str">
        <f t="shared" si="277"/>
        <v>Yes</v>
      </c>
    </row>
    <row r="1153" spans="1:12">
      <c r="A1153" s="164" t="s">
        <v>407</v>
      </c>
      <c r="B1153" s="82" t="s">
        <v>50</v>
      </c>
      <c r="C1153" s="83">
        <v>7.6095134205999999</v>
      </c>
      <c r="D1153" s="84" t="str">
        <f t="shared" si="274"/>
        <v>N/A</v>
      </c>
      <c r="E1153" s="83">
        <v>8.3388085929999995</v>
      </c>
      <c r="F1153" s="84" t="str">
        <f t="shared" si="275"/>
        <v>N/A</v>
      </c>
      <c r="G1153" s="83">
        <v>7.9362463509000003</v>
      </c>
      <c r="H1153" s="84" t="str">
        <f t="shared" si="276"/>
        <v>N/A</v>
      </c>
      <c r="I1153" s="85">
        <v>9.5839999999999996</v>
      </c>
      <c r="J1153" s="85">
        <v>-4.83</v>
      </c>
      <c r="K1153" s="86" t="s">
        <v>112</v>
      </c>
      <c r="L1153" s="87" t="str">
        <f t="shared" si="277"/>
        <v>Yes</v>
      </c>
    </row>
    <row r="1154" spans="1:12">
      <c r="A1154" s="164" t="s">
        <v>408</v>
      </c>
      <c r="B1154" s="82" t="s">
        <v>50</v>
      </c>
      <c r="C1154" s="88">
        <v>7693250</v>
      </c>
      <c r="D1154" s="84" t="str">
        <f t="shared" si="274"/>
        <v>N/A</v>
      </c>
      <c r="E1154" s="88">
        <v>8614436</v>
      </c>
      <c r="F1154" s="84" t="str">
        <f t="shared" si="275"/>
        <v>N/A</v>
      </c>
      <c r="G1154" s="88">
        <v>8551846</v>
      </c>
      <c r="H1154" s="84" t="str">
        <f t="shared" si="276"/>
        <v>N/A</v>
      </c>
      <c r="I1154" s="85">
        <v>11.97</v>
      </c>
      <c r="J1154" s="85">
        <v>-0.72699999999999998</v>
      </c>
      <c r="K1154" s="86" t="s">
        <v>112</v>
      </c>
      <c r="L1154" s="87" t="str">
        <f t="shared" si="277"/>
        <v>Yes</v>
      </c>
    </row>
    <row r="1155" spans="1:12">
      <c r="A1155" s="164" t="s">
        <v>98</v>
      </c>
      <c r="B1155" s="82" t="s">
        <v>50</v>
      </c>
      <c r="C1155" s="83">
        <v>314</v>
      </c>
      <c r="D1155" s="84" t="str">
        <f t="shared" si="274"/>
        <v>N/A</v>
      </c>
      <c r="E1155" s="83">
        <v>472</v>
      </c>
      <c r="F1155" s="84" t="str">
        <f t="shared" si="275"/>
        <v>N/A</v>
      </c>
      <c r="G1155" s="83">
        <v>199</v>
      </c>
      <c r="H1155" s="84" t="str">
        <f t="shared" si="276"/>
        <v>N/A</v>
      </c>
      <c r="I1155" s="85">
        <v>50.32</v>
      </c>
      <c r="J1155" s="85">
        <v>-57.8</v>
      </c>
      <c r="K1155" s="86" t="s">
        <v>112</v>
      </c>
      <c r="L1155" s="87" t="str">
        <f t="shared" si="277"/>
        <v>No</v>
      </c>
    </row>
    <row r="1156" spans="1:12">
      <c r="A1156" s="164" t="s">
        <v>409</v>
      </c>
      <c r="B1156" s="82" t="s">
        <v>50</v>
      </c>
      <c r="C1156" s="88">
        <v>24500.796178000001</v>
      </c>
      <c r="D1156" s="84" t="str">
        <f t="shared" si="274"/>
        <v>N/A</v>
      </c>
      <c r="E1156" s="88">
        <v>18250.923728999998</v>
      </c>
      <c r="F1156" s="84" t="str">
        <f t="shared" si="275"/>
        <v>N/A</v>
      </c>
      <c r="G1156" s="88">
        <v>42974.100503000001</v>
      </c>
      <c r="H1156" s="84" t="str">
        <f t="shared" si="276"/>
        <v>N/A</v>
      </c>
      <c r="I1156" s="85">
        <v>-25.5</v>
      </c>
      <c r="J1156" s="85">
        <v>135.5</v>
      </c>
      <c r="K1156" s="86" t="s">
        <v>112</v>
      </c>
      <c r="L1156" s="87" t="str">
        <f t="shared" si="277"/>
        <v>No</v>
      </c>
    </row>
    <row r="1157" spans="1:12">
      <c r="A1157" s="164" t="s">
        <v>410</v>
      </c>
      <c r="B1157" s="82" t="s">
        <v>50</v>
      </c>
      <c r="C1157" s="88">
        <v>14707131</v>
      </c>
      <c r="D1157" s="84" t="str">
        <f t="shared" si="274"/>
        <v>N/A</v>
      </c>
      <c r="E1157" s="88">
        <v>14169778</v>
      </c>
      <c r="F1157" s="84" t="str">
        <f t="shared" si="275"/>
        <v>N/A</v>
      </c>
      <c r="G1157" s="88">
        <v>13473262</v>
      </c>
      <c r="H1157" s="84" t="str">
        <f t="shared" si="276"/>
        <v>N/A</v>
      </c>
      <c r="I1157" s="85">
        <v>-3.65</v>
      </c>
      <c r="J1157" s="85">
        <v>-4.92</v>
      </c>
      <c r="K1157" s="86" t="s">
        <v>112</v>
      </c>
      <c r="L1157" s="87" t="str">
        <f t="shared" si="277"/>
        <v>Yes</v>
      </c>
    </row>
    <row r="1158" spans="1:12">
      <c r="A1158" s="164" t="s">
        <v>411</v>
      </c>
      <c r="B1158" s="82" t="s">
        <v>50</v>
      </c>
      <c r="C1158" s="83">
        <v>606</v>
      </c>
      <c r="D1158" s="84" t="str">
        <f t="shared" si="274"/>
        <v>N/A</v>
      </c>
      <c r="E1158" s="83">
        <v>508</v>
      </c>
      <c r="F1158" s="84" t="str">
        <f t="shared" si="275"/>
        <v>N/A</v>
      </c>
      <c r="G1158" s="83">
        <v>501</v>
      </c>
      <c r="H1158" s="84" t="str">
        <f t="shared" si="276"/>
        <v>N/A</v>
      </c>
      <c r="I1158" s="85">
        <v>-16.2</v>
      </c>
      <c r="J1158" s="85">
        <v>-1.38</v>
      </c>
      <c r="K1158" s="86" t="s">
        <v>112</v>
      </c>
      <c r="L1158" s="87" t="str">
        <f t="shared" si="277"/>
        <v>Yes</v>
      </c>
    </row>
    <row r="1159" spans="1:12">
      <c r="A1159" s="164" t="s">
        <v>810</v>
      </c>
      <c r="B1159" s="82" t="s">
        <v>50</v>
      </c>
      <c r="C1159" s="88">
        <v>24269.193069000001</v>
      </c>
      <c r="D1159" s="84" t="str">
        <f t="shared" si="274"/>
        <v>N/A</v>
      </c>
      <c r="E1159" s="88">
        <v>27893.263780000001</v>
      </c>
      <c r="F1159" s="84" t="str">
        <f t="shared" si="275"/>
        <v>N/A</v>
      </c>
      <c r="G1159" s="88">
        <v>26892.738523</v>
      </c>
      <c r="H1159" s="84" t="str">
        <f t="shared" si="276"/>
        <v>N/A</v>
      </c>
      <c r="I1159" s="85">
        <v>14.93</v>
      </c>
      <c r="J1159" s="85">
        <v>-3.59</v>
      </c>
      <c r="K1159" s="86" t="s">
        <v>112</v>
      </c>
      <c r="L1159" s="87" t="str">
        <f t="shared" si="277"/>
        <v>Yes</v>
      </c>
    </row>
    <row r="1160" spans="1:12">
      <c r="A1160" s="164" t="s">
        <v>412</v>
      </c>
      <c r="B1160" s="82" t="s">
        <v>50</v>
      </c>
      <c r="C1160" s="88">
        <v>345587925</v>
      </c>
      <c r="D1160" s="84" t="str">
        <f t="shared" si="274"/>
        <v>N/A</v>
      </c>
      <c r="E1160" s="88">
        <v>295807585</v>
      </c>
      <c r="F1160" s="84" t="str">
        <f t="shared" si="275"/>
        <v>N/A</v>
      </c>
      <c r="G1160" s="88">
        <v>297916352</v>
      </c>
      <c r="H1160" s="84" t="str">
        <f t="shared" si="276"/>
        <v>N/A</v>
      </c>
      <c r="I1160" s="85">
        <v>-14.4</v>
      </c>
      <c r="J1160" s="85">
        <v>0.71289999999999998</v>
      </c>
      <c r="K1160" s="86" t="s">
        <v>112</v>
      </c>
      <c r="L1160" s="87" t="str">
        <f t="shared" si="277"/>
        <v>Yes</v>
      </c>
    </row>
    <row r="1161" spans="1:12">
      <c r="A1161" s="164" t="s">
        <v>99</v>
      </c>
      <c r="B1161" s="82" t="s">
        <v>50</v>
      </c>
      <c r="C1161" s="83">
        <v>4249</v>
      </c>
      <c r="D1161" s="84" t="str">
        <f t="shared" si="274"/>
        <v>N/A</v>
      </c>
      <c r="E1161" s="83">
        <v>4155</v>
      </c>
      <c r="F1161" s="84" t="str">
        <f t="shared" si="275"/>
        <v>N/A</v>
      </c>
      <c r="G1161" s="83">
        <v>4121</v>
      </c>
      <c r="H1161" s="84" t="str">
        <f t="shared" si="276"/>
        <v>N/A</v>
      </c>
      <c r="I1161" s="85">
        <v>-2.21</v>
      </c>
      <c r="J1161" s="85">
        <v>-0.81799999999999995</v>
      </c>
      <c r="K1161" s="86" t="s">
        <v>112</v>
      </c>
      <c r="L1161" s="87" t="str">
        <f t="shared" si="277"/>
        <v>Yes</v>
      </c>
    </row>
    <row r="1162" spans="1:12">
      <c r="A1162" s="164" t="s">
        <v>413</v>
      </c>
      <c r="B1162" s="82" t="s">
        <v>50</v>
      </c>
      <c r="C1162" s="88">
        <v>81333.943281</v>
      </c>
      <c r="D1162" s="84" t="str">
        <f t="shared" si="274"/>
        <v>N/A</v>
      </c>
      <c r="E1162" s="88">
        <v>71193.161252000005</v>
      </c>
      <c r="F1162" s="84" t="str">
        <f t="shared" si="275"/>
        <v>N/A</v>
      </c>
      <c r="G1162" s="88">
        <v>72292.247512999995</v>
      </c>
      <c r="H1162" s="84" t="str">
        <f t="shared" si="276"/>
        <v>N/A</v>
      </c>
      <c r="I1162" s="85">
        <v>-12.5</v>
      </c>
      <c r="J1162" s="85">
        <v>1.544</v>
      </c>
      <c r="K1162" s="86" t="s">
        <v>112</v>
      </c>
      <c r="L1162" s="87" t="str">
        <f t="shared" si="277"/>
        <v>Yes</v>
      </c>
    </row>
    <row r="1163" spans="1:12">
      <c r="A1163" s="164" t="s">
        <v>414</v>
      </c>
      <c r="B1163" s="82" t="s">
        <v>50</v>
      </c>
      <c r="C1163" s="88">
        <v>972971574</v>
      </c>
      <c r="D1163" s="84" t="str">
        <f t="shared" si="274"/>
        <v>N/A</v>
      </c>
      <c r="E1163" s="88">
        <v>1030086305</v>
      </c>
      <c r="F1163" s="84" t="str">
        <f t="shared" si="275"/>
        <v>N/A</v>
      </c>
      <c r="G1163" s="88">
        <v>1058974744</v>
      </c>
      <c r="H1163" s="84" t="str">
        <f t="shared" si="276"/>
        <v>N/A</v>
      </c>
      <c r="I1163" s="85">
        <v>5.87</v>
      </c>
      <c r="J1163" s="85">
        <v>2.8039999999999998</v>
      </c>
      <c r="K1163" s="86" t="s">
        <v>112</v>
      </c>
      <c r="L1163" s="87" t="str">
        <f t="shared" si="277"/>
        <v>Yes</v>
      </c>
    </row>
    <row r="1164" spans="1:12">
      <c r="A1164" s="179" t="s">
        <v>415</v>
      </c>
      <c r="B1164" s="83" t="s">
        <v>50</v>
      </c>
      <c r="C1164" s="83">
        <v>37133</v>
      </c>
      <c r="D1164" s="84" t="str">
        <f t="shared" si="274"/>
        <v>N/A</v>
      </c>
      <c r="E1164" s="83">
        <v>36873</v>
      </c>
      <c r="F1164" s="84" t="str">
        <f t="shared" si="275"/>
        <v>N/A</v>
      </c>
      <c r="G1164" s="83">
        <v>36690</v>
      </c>
      <c r="H1164" s="84" t="str">
        <f t="shared" si="276"/>
        <v>N/A</v>
      </c>
      <c r="I1164" s="85">
        <v>-0.7</v>
      </c>
      <c r="J1164" s="85">
        <v>-0.496</v>
      </c>
      <c r="K1164" s="112" t="s">
        <v>112</v>
      </c>
      <c r="L1164" s="87" t="str">
        <f t="shared" si="277"/>
        <v>Yes</v>
      </c>
    </row>
    <row r="1165" spans="1:12">
      <c r="A1165" s="164" t="s">
        <v>416</v>
      </c>
      <c r="B1165" s="82" t="s">
        <v>50</v>
      </c>
      <c r="C1165" s="88">
        <v>26202.342229000002</v>
      </c>
      <c r="D1165" s="84" t="str">
        <f t="shared" si="274"/>
        <v>N/A</v>
      </c>
      <c r="E1165" s="88">
        <v>27936.05904</v>
      </c>
      <c r="F1165" s="84" t="str">
        <f t="shared" si="275"/>
        <v>N/A</v>
      </c>
      <c r="G1165" s="88">
        <v>28862.762170000002</v>
      </c>
      <c r="H1165" s="84" t="str">
        <f t="shared" si="276"/>
        <v>N/A</v>
      </c>
      <c r="I1165" s="85">
        <v>6.617</v>
      </c>
      <c r="J1165" s="85">
        <v>3.3170000000000002</v>
      </c>
      <c r="K1165" s="86" t="s">
        <v>112</v>
      </c>
      <c r="L1165" s="87" t="str">
        <f t="shared" si="277"/>
        <v>Yes</v>
      </c>
    </row>
    <row r="1166" spans="1:12">
      <c r="A1166" s="164" t="s">
        <v>417</v>
      </c>
      <c r="B1166" s="82" t="s">
        <v>50</v>
      </c>
      <c r="C1166" s="88">
        <v>79364833</v>
      </c>
      <c r="D1166" s="84" t="str">
        <f t="shared" si="274"/>
        <v>N/A</v>
      </c>
      <c r="E1166" s="88">
        <v>85744346</v>
      </c>
      <c r="F1166" s="84" t="str">
        <f t="shared" si="275"/>
        <v>N/A</v>
      </c>
      <c r="G1166" s="88">
        <v>87737279</v>
      </c>
      <c r="H1166" s="84" t="str">
        <f t="shared" si="276"/>
        <v>N/A</v>
      </c>
      <c r="I1166" s="85">
        <v>8.0380000000000003</v>
      </c>
      <c r="J1166" s="85">
        <v>2.3239999999999998</v>
      </c>
      <c r="K1166" s="86" t="s">
        <v>112</v>
      </c>
      <c r="L1166" s="87" t="str">
        <f t="shared" si="277"/>
        <v>Yes</v>
      </c>
    </row>
    <row r="1167" spans="1:12">
      <c r="A1167" s="164" t="s">
        <v>100</v>
      </c>
      <c r="B1167" s="82" t="s">
        <v>50</v>
      </c>
      <c r="C1167" s="83">
        <v>140395</v>
      </c>
      <c r="D1167" s="84" t="str">
        <f t="shared" si="274"/>
        <v>N/A</v>
      </c>
      <c r="E1167" s="83">
        <v>136349</v>
      </c>
      <c r="F1167" s="84" t="str">
        <f t="shared" si="275"/>
        <v>N/A</v>
      </c>
      <c r="G1167" s="83">
        <v>142410</v>
      </c>
      <c r="H1167" s="84" t="str">
        <f t="shared" si="276"/>
        <v>N/A</v>
      </c>
      <c r="I1167" s="85">
        <v>-2.88</v>
      </c>
      <c r="J1167" s="85">
        <v>4.4450000000000003</v>
      </c>
      <c r="K1167" s="86" t="s">
        <v>112</v>
      </c>
      <c r="L1167" s="87" t="str">
        <f t="shared" si="277"/>
        <v>Yes</v>
      </c>
    </row>
    <row r="1168" spans="1:12">
      <c r="A1168" s="164" t="s">
        <v>418</v>
      </c>
      <c r="B1168" s="82" t="s">
        <v>50</v>
      </c>
      <c r="C1168" s="88">
        <v>565.29671997000003</v>
      </c>
      <c r="D1168" s="84" t="str">
        <f t="shared" si="274"/>
        <v>N/A</v>
      </c>
      <c r="E1168" s="88">
        <v>628.85936823999998</v>
      </c>
      <c r="F1168" s="84" t="str">
        <f t="shared" si="275"/>
        <v>N/A</v>
      </c>
      <c r="G1168" s="88">
        <v>616.08931255000005</v>
      </c>
      <c r="H1168" s="84" t="str">
        <f t="shared" si="276"/>
        <v>N/A</v>
      </c>
      <c r="I1168" s="85">
        <v>11.24</v>
      </c>
      <c r="J1168" s="85">
        <v>-2.0299999999999998</v>
      </c>
      <c r="K1168" s="86" t="s">
        <v>112</v>
      </c>
      <c r="L1168" s="87" t="str">
        <f t="shared" si="277"/>
        <v>Yes</v>
      </c>
    </row>
    <row r="1169" spans="1:12">
      <c r="A1169" s="164" t="s">
        <v>419</v>
      </c>
      <c r="B1169" s="82" t="s">
        <v>50</v>
      </c>
      <c r="C1169" s="88">
        <v>25240535</v>
      </c>
      <c r="D1169" s="84" t="str">
        <f t="shared" si="274"/>
        <v>N/A</v>
      </c>
      <c r="E1169" s="88">
        <v>25759929</v>
      </c>
      <c r="F1169" s="84" t="str">
        <f t="shared" si="275"/>
        <v>N/A</v>
      </c>
      <c r="G1169" s="88">
        <v>27462493</v>
      </c>
      <c r="H1169" s="84" t="str">
        <f t="shared" si="276"/>
        <v>N/A</v>
      </c>
      <c r="I1169" s="85">
        <v>2.0579999999999998</v>
      </c>
      <c r="J1169" s="85">
        <v>6.609</v>
      </c>
      <c r="K1169" s="86" t="s">
        <v>112</v>
      </c>
      <c r="L1169" s="87" t="str">
        <f t="shared" si="277"/>
        <v>Yes</v>
      </c>
    </row>
    <row r="1170" spans="1:12">
      <c r="A1170" s="164" t="s">
        <v>101</v>
      </c>
      <c r="B1170" s="82" t="s">
        <v>50</v>
      </c>
      <c r="C1170" s="83">
        <v>68057</v>
      </c>
      <c r="D1170" s="84" t="str">
        <f t="shared" si="274"/>
        <v>N/A</v>
      </c>
      <c r="E1170" s="83">
        <v>69721</v>
      </c>
      <c r="F1170" s="84" t="str">
        <f t="shared" si="275"/>
        <v>N/A</v>
      </c>
      <c r="G1170" s="83">
        <v>71438</v>
      </c>
      <c r="H1170" s="84" t="str">
        <f t="shared" si="276"/>
        <v>N/A</v>
      </c>
      <c r="I1170" s="85">
        <v>2.4449999999999998</v>
      </c>
      <c r="J1170" s="85">
        <v>2.4630000000000001</v>
      </c>
      <c r="K1170" s="86" t="s">
        <v>112</v>
      </c>
      <c r="L1170" s="87" t="str">
        <f t="shared" si="277"/>
        <v>Yes</v>
      </c>
    </row>
    <row r="1171" spans="1:12">
      <c r="A1171" s="164" t="s">
        <v>420</v>
      </c>
      <c r="B1171" s="82" t="s">
        <v>50</v>
      </c>
      <c r="C1171" s="88">
        <v>370.87345900999998</v>
      </c>
      <c r="D1171" s="84" t="str">
        <f t="shared" si="274"/>
        <v>N/A</v>
      </c>
      <c r="E1171" s="88">
        <v>369.47159391999998</v>
      </c>
      <c r="F1171" s="84" t="str">
        <f t="shared" si="275"/>
        <v>N/A</v>
      </c>
      <c r="G1171" s="88">
        <v>384.42415800999999</v>
      </c>
      <c r="H1171" s="84" t="str">
        <f t="shared" si="276"/>
        <v>N/A</v>
      </c>
      <c r="I1171" s="85">
        <v>-0.378</v>
      </c>
      <c r="J1171" s="85">
        <v>4.0469999999999997</v>
      </c>
      <c r="K1171" s="86" t="s">
        <v>112</v>
      </c>
      <c r="L1171" s="87" t="str">
        <f t="shared" si="277"/>
        <v>Yes</v>
      </c>
    </row>
    <row r="1172" spans="1:12">
      <c r="A1172" s="164" t="s">
        <v>421</v>
      </c>
      <c r="B1172" s="82" t="s">
        <v>50</v>
      </c>
      <c r="C1172" s="88">
        <v>8180072</v>
      </c>
      <c r="D1172" s="84" t="str">
        <f t="shared" si="274"/>
        <v>N/A</v>
      </c>
      <c r="E1172" s="88">
        <v>6174667</v>
      </c>
      <c r="F1172" s="84" t="str">
        <f t="shared" si="275"/>
        <v>N/A</v>
      </c>
      <c r="G1172" s="88">
        <v>3560987</v>
      </c>
      <c r="H1172" s="84" t="str">
        <f t="shared" si="276"/>
        <v>N/A</v>
      </c>
      <c r="I1172" s="85">
        <v>-24.5</v>
      </c>
      <c r="J1172" s="85">
        <v>-42.3</v>
      </c>
      <c r="K1172" s="86" t="s">
        <v>112</v>
      </c>
      <c r="L1172" s="87" t="str">
        <f t="shared" si="277"/>
        <v>No</v>
      </c>
    </row>
    <row r="1173" spans="1:12">
      <c r="A1173" s="164" t="s">
        <v>102</v>
      </c>
      <c r="B1173" s="82" t="s">
        <v>50</v>
      </c>
      <c r="C1173" s="83">
        <v>39007</v>
      </c>
      <c r="D1173" s="84" t="str">
        <f t="shared" si="274"/>
        <v>N/A</v>
      </c>
      <c r="E1173" s="83">
        <v>35912</v>
      </c>
      <c r="F1173" s="84" t="str">
        <f t="shared" si="275"/>
        <v>N/A</v>
      </c>
      <c r="G1173" s="83">
        <v>22148</v>
      </c>
      <c r="H1173" s="84" t="str">
        <f t="shared" si="276"/>
        <v>N/A</v>
      </c>
      <c r="I1173" s="85">
        <v>-7.93</v>
      </c>
      <c r="J1173" s="85">
        <v>-38.299999999999997</v>
      </c>
      <c r="K1173" s="86" t="s">
        <v>112</v>
      </c>
      <c r="L1173" s="87" t="str">
        <f t="shared" si="277"/>
        <v>No</v>
      </c>
    </row>
    <row r="1174" spans="1:12">
      <c r="A1174" s="164" t="s">
        <v>422</v>
      </c>
      <c r="B1174" s="82" t="s">
        <v>50</v>
      </c>
      <c r="C1174" s="88">
        <v>209.70779604000001</v>
      </c>
      <c r="D1174" s="84" t="str">
        <f t="shared" si="274"/>
        <v>N/A</v>
      </c>
      <c r="E1174" s="88">
        <v>171.93882267999999</v>
      </c>
      <c r="F1174" s="84" t="str">
        <f t="shared" si="275"/>
        <v>N/A</v>
      </c>
      <c r="G1174" s="88">
        <v>160.78142496000001</v>
      </c>
      <c r="H1174" s="84" t="str">
        <f t="shared" si="276"/>
        <v>N/A</v>
      </c>
      <c r="I1174" s="85">
        <v>-18</v>
      </c>
      <c r="J1174" s="85">
        <v>-6.49</v>
      </c>
      <c r="K1174" s="86" t="s">
        <v>112</v>
      </c>
      <c r="L1174" s="87" t="str">
        <f t="shared" si="277"/>
        <v>Yes</v>
      </c>
    </row>
    <row r="1175" spans="1:12">
      <c r="A1175" s="164" t="s">
        <v>423</v>
      </c>
      <c r="B1175" s="82" t="s">
        <v>50</v>
      </c>
      <c r="C1175" s="88">
        <v>45792360</v>
      </c>
      <c r="D1175" s="84" t="str">
        <f t="shared" si="274"/>
        <v>N/A</v>
      </c>
      <c r="E1175" s="88">
        <v>53415580</v>
      </c>
      <c r="F1175" s="84" t="str">
        <f t="shared" si="275"/>
        <v>N/A</v>
      </c>
      <c r="G1175" s="88">
        <v>52300699</v>
      </c>
      <c r="H1175" s="84" t="str">
        <f t="shared" si="276"/>
        <v>N/A</v>
      </c>
      <c r="I1175" s="85">
        <v>16.649999999999999</v>
      </c>
      <c r="J1175" s="85">
        <v>-2.09</v>
      </c>
      <c r="K1175" s="86" t="s">
        <v>112</v>
      </c>
      <c r="L1175" s="87" t="str">
        <f t="shared" si="277"/>
        <v>Yes</v>
      </c>
    </row>
    <row r="1176" spans="1:12">
      <c r="A1176" s="164" t="s">
        <v>424</v>
      </c>
      <c r="B1176" s="82" t="s">
        <v>50</v>
      </c>
      <c r="C1176" s="83">
        <v>80038</v>
      </c>
      <c r="D1176" s="84" t="str">
        <f t="shared" si="274"/>
        <v>N/A</v>
      </c>
      <c r="E1176" s="83">
        <v>77456</v>
      </c>
      <c r="F1176" s="84" t="str">
        <f t="shared" si="275"/>
        <v>N/A</v>
      </c>
      <c r="G1176" s="83">
        <v>76665</v>
      </c>
      <c r="H1176" s="84" t="str">
        <f t="shared" si="276"/>
        <v>N/A</v>
      </c>
      <c r="I1176" s="85">
        <v>-3.23</v>
      </c>
      <c r="J1176" s="85">
        <v>-1.02</v>
      </c>
      <c r="K1176" s="86" t="s">
        <v>112</v>
      </c>
      <c r="L1176" s="87" t="str">
        <f t="shared" si="277"/>
        <v>Yes</v>
      </c>
    </row>
    <row r="1177" spans="1:12">
      <c r="A1177" s="164" t="s">
        <v>425</v>
      </c>
      <c r="B1177" s="82" t="s">
        <v>50</v>
      </c>
      <c r="C1177" s="88">
        <v>572.13273694999998</v>
      </c>
      <c r="D1177" s="84" t="str">
        <f t="shared" si="274"/>
        <v>N/A</v>
      </c>
      <c r="E1177" s="88">
        <v>689.62481924999997</v>
      </c>
      <c r="F1177" s="84" t="str">
        <f t="shared" si="275"/>
        <v>N/A</v>
      </c>
      <c r="G1177" s="88">
        <v>682.19786081999996</v>
      </c>
      <c r="H1177" s="84" t="str">
        <f t="shared" si="276"/>
        <v>N/A</v>
      </c>
      <c r="I1177" s="85">
        <v>20.54</v>
      </c>
      <c r="J1177" s="85">
        <v>-1.08</v>
      </c>
      <c r="K1177" s="86" t="s">
        <v>112</v>
      </c>
      <c r="L1177" s="87" t="str">
        <f t="shared" si="277"/>
        <v>Yes</v>
      </c>
    </row>
    <row r="1178" spans="1:12">
      <c r="A1178" s="164" t="s">
        <v>426</v>
      </c>
      <c r="B1178" s="82" t="s">
        <v>50</v>
      </c>
      <c r="C1178" s="88">
        <v>46640354</v>
      </c>
      <c r="D1178" s="84" t="str">
        <f t="shared" si="274"/>
        <v>N/A</v>
      </c>
      <c r="E1178" s="88">
        <v>100383389</v>
      </c>
      <c r="F1178" s="84" t="str">
        <f t="shared" si="275"/>
        <v>N/A</v>
      </c>
      <c r="G1178" s="88">
        <v>162751324</v>
      </c>
      <c r="H1178" s="84" t="str">
        <f t="shared" si="276"/>
        <v>N/A</v>
      </c>
      <c r="I1178" s="85">
        <v>115.2</v>
      </c>
      <c r="J1178" s="85">
        <v>62.13</v>
      </c>
      <c r="K1178" s="86" t="s">
        <v>112</v>
      </c>
      <c r="L1178" s="87" t="str">
        <f t="shared" si="277"/>
        <v>No</v>
      </c>
    </row>
    <row r="1179" spans="1:12">
      <c r="A1179" s="164" t="s">
        <v>103</v>
      </c>
      <c r="B1179" s="82" t="s">
        <v>50</v>
      </c>
      <c r="C1179" s="83">
        <v>91956</v>
      </c>
      <c r="D1179" s="84" t="str">
        <f t="shared" si="274"/>
        <v>N/A</v>
      </c>
      <c r="E1179" s="83">
        <v>104929</v>
      </c>
      <c r="F1179" s="84" t="str">
        <f t="shared" si="275"/>
        <v>N/A</v>
      </c>
      <c r="G1179" s="83">
        <v>111406</v>
      </c>
      <c r="H1179" s="84" t="str">
        <f t="shared" si="276"/>
        <v>N/A</v>
      </c>
      <c r="I1179" s="85">
        <v>14.11</v>
      </c>
      <c r="J1179" s="85">
        <v>6.173</v>
      </c>
      <c r="K1179" s="86" t="s">
        <v>112</v>
      </c>
      <c r="L1179" s="87" t="str">
        <f t="shared" si="277"/>
        <v>Yes</v>
      </c>
    </row>
    <row r="1180" spans="1:12">
      <c r="A1180" s="164" t="s">
        <v>427</v>
      </c>
      <c r="B1180" s="82" t="s">
        <v>50</v>
      </c>
      <c r="C1180" s="88">
        <v>507.20294489000003</v>
      </c>
      <c r="D1180" s="84" t="str">
        <f t="shared" si="274"/>
        <v>N/A</v>
      </c>
      <c r="E1180" s="88">
        <v>956.67917353999997</v>
      </c>
      <c r="F1180" s="84" t="str">
        <f t="shared" si="275"/>
        <v>N/A</v>
      </c>
      <c r="G1180" s="88">
        <v>1460.8847278999999</v>
      </c>
      <c r="H1180" s="84" t="str">
        <f t="shared" si="276"/>
        <v>N/A</v>
      </c>
      <c r="I1180" s="85">
        <v>88.62</v>
      </c>
      <c r="J1180" s="85">
        <v>52.7</v>
      </c>
      <c r="K1180" s="86" t="s">
        <v>112</v>
      </c>
      <c r="L1180" s="87" t="str">
        <f t="shared" si="277"/>
        <v>No</v>
      </c>
    </row>
    <row r="1181" spans="1:12">
      <c r="A1181" s="164" t="s">
        <v>428</v>
      </c>
      <c r="B1181" s="82" t="s">
        <v>50</v>
      </c>
      <c r="C1181" s="88">
        <v>82245508</v>
      </c>
      <c r="D1181" s="84" t="str">
        <f t="shared" si="274"/>
        <v>N/A</v>
      </c>
      <c r="E1181" s="88">
        <v>92770710</v>
      </c>
      <c r="F1181" s="84" t="str">
        <f t="shared" si="275"/>
        <v>N/A</v>
      </c>
      <c r="G1181" s="88">
        <v>111190142</v>
      </c>
      <c r="H1181" s="84" t="str">
        <f t="shared" si="276"/>
        <v>N/A</v>
      </c>
      <c r="I1181" s="85">
        <v>12.8</v>
      </c>
      <c r="J1181" s="85">
        <v>19.850000000000001</v>
      </c>
      <c r="K1181" s="86" t="s">
        <v>112</v>
      </c>
      <c r="L1181" s="87" t="str">
        <f t="shared" si="277"/>
        <v>No</v>
      </c>
    </row>
    <row r="1182" spans="1:12">
      <c r="A1182" s="164" t="s">
        <v>429</v>
      </c>
      <c r="B1182" s="82" t="s">
        <v>50</v>
      </c>
      <c r="C1182" s="83">
        <v>7540</v>
      </c>
      <c r="D1182" s="84" t="str">
        <f t="shared" si="274"/>
        <v>N/A</v>
      </c>
      <c r="E1182" s="83">
        <v>7951</v>
      </c>
      <c r="F1182" s="84" t="str">
        <f t="shared" si="275"/>
        <v>N/A</v>
      </c>
      <c r="G1182" s="83">
        <v>8233</v>
      </c>
      <c r="H1182" s="84" t="str">
        <f t="shared" si="276"/>
        <v>N/A</v>
      </c>
      <c r="I1182" s="85">
        <v>5.4509999999999996</v>
      </c>
      <c r="J1182" s="85">
        <v>3.5470000000000002</v>
      </c>
      <c r="K1182" s="86" t="s">
        <v>112</v>
      </c>
      <c r="L1182" s="87" t="str">
        <f t="shared" ref="L1182:L1219" si="278">IF(J1182="Div by 0", "N/A", IF(K1182="N/A","N/A", IF(J1182&gt;VALUE(MID(K1182,1,2)), "No", IF(J1182&lt;-1*VALUE(MID(K1182,1,2)), "No", "Yes"))))</f>
        <v>Yes</v>
      </c>
    </row>
    <row r="1183" spans="1:12">
      <c r="A1183" s="164" t="s">
        <v>430</v>
      </c>
      <c r="B1183" s="82" t="s">
        <v>50</v>
      </c>
      <c r="C1183" s="88">
        <v>10907.892308</v>
      </c>
      <c r="D1183" s="84" t="str">
        <f t="shared" si="274"/>
        <v>N/A</v>
      </c>
      <c r="E1183" s="88">
        <v>11667.804050000001</v>
      </c>
      <c r="F1183" s="84" t="str">
        <f t="shared" si="275"/>
        <v>N/A</v>
      </c>
      <c r="G1183" s="88">
        <v>13505.422325</v>
      </c>
      <c r="H1183" s="84" t="str">
        <f t="shared" si="276"/>
        <v>N/A</v>
      </c>
      <c r="I1183" s="85">
        <v>6.9669999999999996</v>
      </c>
      <c r="J1183" s="85">
        <v>15.75</v>
      </c>
      <c r="K1183" s="86" t="s">
        <v>112</v>
      </c>
      <c r="L1183" s="87" t="str">
        <f t="shared" si="278"/>
        <v>No</v>
      </c>
    </row>
    <row r="1184" spans="1:12">
      <c r="A1184" s="164" t="s">
        <v>431</v>
      </c>
      <c r="B1184" s="82" t="s">
        <v>50</v>
      </c>
      <c r="C1184" s="88">
        <v>54906261</v>
      </c>
      <c r="D1184" s="84" t="str">
        <f t="shared" si="274"/>
        <v>N/A</v>
      </c>
      <c r="E1184" s="88">
        <v>70843429</v>
      </c>
      <c r="F1184" s="84" t="str">
        <f t="shared" si="275"/>
        <v>N/A</v>
      </c>
      <c r="G1184" s="88">
        <v>70089886</v>
      </c>
      <c r="H1184" s="84" t="str">
        <f t="shared" si="276"/>
        <v>N/A</v>
      </c>
      <c r="I1184" s="85">
        <v>29.03</v>
      </c>
      <c r="J1184" s="85">
        <v>-1.06</v>
      </c>
      <c r="K1184" s="86" t="s">
        <v>112</v>
      </c>
      <c r="L1184" s="87" t="str">
        <f t="shared" si="278"/>
        <v>Yes</v>
      </c>
    </row>
    <row r="1185" spans="1:12">
      <c r="A1185" s="164" t="s">
        <v>104</v>
      </c>
      <c r="B1185" s="82" t="s">
        <v>50</v>
      </c>
      <c r="C1185" s="83">
        <v>123140</v>
      </c>
      <c r="D1185" s="84" t="str">
        <f t="shared" si="274"/>
        <v>N/A</v>
      </c>
      <c r="E1185" s="83">
        <v>129529</v>
      </c>
      <c r="F1185" s="84" t="str">
        <f t="shared" si="275"/>
        <v>N/A</v>
      </c>
      <c r="G1185" s="83">
        <v>132421</v>
      </c>
      <c r="H1185" s="84" t="str">
        <f t="shared" si="276"/>
        <v>N/A</v>
      </c>
      <c r="I1185" s="85">
        <v>5.1879999999999997</v>
      </c>
      <c r="J1185" s="85">
        <v>2.2330000000000001</v>
      </c>
      <c r="K1185" s="86" t="s">
        <v>112</v>
      </c>
      <c r="L1185" s="87" t="str">
        <f t="shared" si="278"/>
        <v>Yes</v>
      </c>
    </row>
    <row r="1186" spans="1:12">
      <c r="A1186" s="164" t="s">
        <v>432</v>
      </c>
      <c r="B1186" s="82" t="s">
        <v>50</v>
      </c>
      <c r="C1186" s="88">
        <v>445.88485464000001</v>
      </c>
      <c r="D1186" s="84" t="str">
        <f t="shared" si="274"/>
        <v>N/A</v>
      </c>
      <c r="E1186" s="88">
        <v>546.93102703</v>
      </c>
      <c r="F1186" s="84" t="str">
        <f t="shared" si="275"/>
        <v>N/A</v>
      </c>
      <c r="G1186" s="88">
        <v>529.29585186999998</v>
      </c>
      <c r="H1186" s="84" t="str">
        <f t="shared" si="276"/>
        <v>N/A</v>
      </c>
      <c r="I1186" s="85">
        <v>22.66</v>
      </c>
      <c r="J1186" s="85">
        <v>-3.22</v>
      </c>
      <c r="K1186" s="86" t="s">
        <v>112</v>
      </c>
      <c r="L1186" s="87" t="str">
        <f t="shared" si="278"/>
        <v>Yes</v>
      </c>
    </row>
    <row r="1187" spans="1:12">
      <c r="A1187" s="164" t="s">
        <v>433</v>
      </c>
      <c r="B1187" s="82" t="s">
        <v>50</v>
      </c>
      <c r="C1187" s="88">
        <v>265574215</v>
      </c>
      <c r="D1187" s="84" t="str">
        <f t="shared" si="274"/>
        <v>N/A</v>
      </c>
      <c r="E1187" s="88">
        <v>270877046</v>
      </c>
      <c r="F1187" s="84" t="str">
        <f t="shared" si="275"/>
        <v>N/A</v>
      </c>
      <c r="G1187" s="88">
        <v>276595688</v>
      </c>
      <c r="H1187" s="84" t="str">
        <f t="shared" si="276"/>
        <v>N/A</v>
      </c>
      <c r="I1187" s="85">
        <v>1.9970000000000001</v>
      </c>
      <c r="J1187" s="85">
        <v>2.1110000000000002</v>
      </c>
      <c r="K1187" s="86" t="s">
        <v>112</v>
      </c>
      <c r="L1187" s="87" t="str">
        <f t="shared" si="278"/>
        <v>Yes</v>
      </c>
    </row>
    <row r="1188" spans="1:12">
      <c r="A1188" s="164" t="s">
        <v>105</v>
      </c>
      <c r="B1188" s="82" t="s">
        <v>50</v>
      </c>
      <c r="C1188" s="83">
        <v>143121</v>
      </c>
      <c r="D1188" s="84" t="str">
        <f t="shared" si="274"/>
        <v>N/A</v>
      </c>
      <c r="E1188" s="83">
        <v>133223</v>
      </c>
      <c r="F1188" s="84" t="str">
        <f t="shared" si="275"/>
        <v>N/A</v>
      </c>
      <c r="G1188" s="83">
        <v>130302</v>
      </c>
      <c r="H1188" s="84" t="str">
        <f t="shared" si="276"/>
        <v>N/A</v>
      </c>
      <c r="I1188" s="85">
        <v>-6.92</v>
      </c>
      <c r="J1188" s="85">
        <v>-2.19</v>
      </c>
      <c r="K1188" s="86" t="s">
        <v>112</v>
      </c>
      <c r="L1188" s="87" t="str">
        <f t="shared" si="278"/>
        <v>Yes</v>
      </c>
    </row>
    <row r="1189" spans="1:12">
      <c r="A1189" s="164" t="s">
        <v>434</v>
      </c>
      <c r="B1189" s="82" t="s">
        <v>50</v>
      </c>
      <c r="C1189" s="88">
        <v>1855.5922261999999</v>
      </c>
      <c r="D1189" s="84" t="str">
        <f t="shared" si="274"/>
        <v>N/A</v>
      </c>
      <c r="E1189" s="88">
        <v>2033.260368</v>
      </c>
      <c r="F1189" s="84" t="str">
        <f t="shared" si="275"/>
        <v>N/A</v>
      </c>
      <c r="G1189" s="88">
        <v>2122.7278783000002</v>
      </c>
      <c r="H1189" s="84" t="str">
        <f t="shared" si="276"/>
        <v>N/A</v>
      </c>
      <c r="I1189" s="85">
        <v>9.5749999999999993</v>
      </c>
      <c r="J1189" s="85">
        <v>4.4000000000000004</v>
      </c>
      <c r="K1189" s="86" t="s">
        <v>112</v>
      </c>
      <c r="L1189" s="87" t="str">
        <f t="shared" si="278"/>
        <v>Yes</v>
      </c>
    </row>
    <row r="1190" spans="1:12">
      <c r="A1190" s="164" t="s">
        <v>435</v>
      </c>
      <c r="B1190" s="82" t="s">
        <v>50</v>
      </c>
      <c r="C1190" s="88">
        <v>106400760</v>
      </c>
      <c r="D1190" s="84" t="str">
        <f t="shared" si="274"/>
        <v>N/A</v>
      </c>
      <c r="E1190" s="88">
        <v>118441261</v>
      </c>
      <c r="F1190" s="84" t="str">
        <f t="shared" si="275"/>
        <v>N/A</v>
      </c>
      <c r="G1190" s="88">
        <v>148267822</v>
      </c>
      <c r="H1190" s="84" t="str">
        <f t="shared" si="276"/>
        <v>N/A</v>
      </c>
      <c r="I1190" s="85">
        <v>11.32</v>
      </c>
      <c r="J1190" s="85">
        <v>25.18</v>
      </c>
      <c r="K1190" s="86" t="s">
        <v>112</v>
      </c>
      <c r="L1190" s="87" t="str">
        <f t="shared" si="278"/>
        <v>No</v>
      </c>
    </row>
    <row r="1191" spans="1:12">
      <c r="A1191" s="179" t="s">
        <v>689</v>
      </c>
      <c r="B1191" s="83" t="s">
        <v>50</v>
      </c>
      <c r="C1191" s="83">
        <v>77731</v>
      </c>
      <c r="D1191" s="84" t="str">
        <f t="shared" si="274"/>
        <v>N/A</v>
      </c>
      <c r="E1191" s="83">
        <v>77547</v>
      </c>
      <c r="F1191" s="84" t="str">
        <f t="shared" si="275"/>
        <v>N/A</v>
      </c>
      <c r="G1191" s="83">
        <v>81372</v>
      </c>
      <c r="H1191" s="84" t="str">
        <f t="shared" si="276"/>
        <v>N/A</v>
      </c>
      <c r="I1191" s="85">
        <v>-0.23699999999999999</v>
      </c>
      <c r="J1191" s="85">
        <v>4.9320000000000004</v>
      </c>
      <c r="K1191" s="112" t="s">
        <v>112</v>
      </c>
      <c r="L1191" s="87" t="str">
        <f t="shared" si="278"/>
        <v>Yes</v>
      </c>
    </row>
    <row r="1192" spans="1:12">
      <c r="A1192" s="164" t="s">
        <v>436</v>
      </c>
      <c r="B1192" s="82" t="s">
        <v>50</v>
      </c>
      <c r="C1192" s="88">
        <v>1368.8330266999999</v>
      </c>
      <c r="D1192" s="84" t="str">
        <f t="shared" si="274"/>
        <v>N/A</v>
      </c>
      <c r="E1192" s="88">
        <v>1527.3480728</v>
      </c>
      <c r="F1192" s="84" t="str">
        <f t="shared" si="275"/>
        <v>N/A</v>
      </c>
      <c r="G1192" s="88">
        <v>1822.0987809000001</v>
      </c>
      <c r="H1192" s="84" t="str">
        <f t="shared" si="276"/>
        <v>N/A</v>
      </c>
      <c r="I1192" s="85">
        <v>11.58</v>
      </c>
      <c r="J1192" s="85">
        <v>19.3</v>
      </c>
      <c r="K1192" s="86" t="s">
        <v>112</v>
      </c>
      <c r="L1192" s="87" t="str">
        <f t="shared" si="278"/>
        <v>No</v>
      </c>
    </row>
    <row r="1193" spans="1:12">
      <c r="A1193" s="164" t="s">
        <v>437</v>
      </c>
      <c r="B1193" s="82" t="s">
        <v>50</v>
      </c>
      <c r="C1193" s="88">
        <v>31361226</v>
      </c>
      <c r="D1193" s="84" t="str">
        <f t="shared" si="274"/>
        <v>N/A</v>
      </c>
      <c r="E1193" s="88">
        <v>34497838</v>
      </c>
      <c r="F1193" s="84" t="str">
        <f t="shared" si="275"/>
        <v>N/A</v>
      </c>
      <c r="G1193" s="88">
        <v>34272981</v>
      </c>
      <c r="H1193" s="84" t="str">
        <f t="shared" si="276"/>
        <v>N/A</v>
      </c>
      <c r="I1193" s="85">
        <v>10</v>
      </c>
      <c r="J1193" s="85">
        <v>-0.65200000000000002</v>
      </c>
      <c r="K1193" s="86" t="s">
        <v>112</v>
      </c>
      <c r="L1193" s="87" t="str">
        <f t="shared" si="278"/>
        <v>Yes</v>
      </c>
    </row>
    <row r="1194" spans="1:12">
      <c r="A1194" s="164" t="s">
        <v>39</v>
      </c>
      <c r="B1194" s="82" t="s">
        <v>50</v>
      </c>
      <c r="C1194" s="83">
        <v>50391</v>
      </c>
      <c r="D1194" s="84" t="str">
        <f t="shared" si="274"/>
        <v>N/A</v>
      </c>
      <c r="E1194" s="83">
        <v>49895</v>
      </c>
      <c r="F1194" s="84" t="str">
        <f t="shared" si="275"/>
        <v>N/A</v>
      </c>
      <c r="G1194" s="83">
        <v>50547</v>
      </c>
      <c r="H1194" s="84" t="str">
        <f t="shared" si="276"/>
        <v>N/A</v>
      </c>
      <c r="I1194" s="85">
        <v>-0.98399999999999999</v>
      </c>
      <c r="J1194" s="85">
        <v>1.3069999999999999</v>
      </c>
      <c r="K1194" s="86" t="s">
        <v>112</v>
      </c>
      <c r="L1194" s="87" t="str">
        <f t="shared" si="278"/>
        <v>Yes</v>
      </c>
    </row>
    <row r="1195" spans="1:12">
      <c r="A1195" s="164" t="s">
        <v>438</v>
      </c>
      <c r="B1195" s="82" t="s">
        <v>50</v>
      </c>
      <c r="C1195" s="88">
        <v>622.35768292</v>
      </c>
      <c r="D1195" s="84" t="str">
        <f t="shared" si="274"/>
        <v>N/A</v>
      </c>
      <c r="E1195" s="88">
        <v>691.40871831000004</v>
      </c>
      <c r="F1195" s="84" t="str">
        <f t="shared" si="275"/>
        <v>N/A</v>
      </c>
      <c r="G1195" s="88">
        <v>678.04184224999995</v>
      </c>
      <c r="H1195" s="84" t="str">
        <f t="shared" si="276"/>
        <v>N/A</v>
      </c>
      <c r="I1195" s="85">
        <v>11.1</v>
      </c>
      <c r="J1195" s="85">
        <v>-1.93</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2592358</v>
      </c>
      <c r="D1199" s="84" t="str">
        <f t="shared" si="274"/>
        <v>N/A</v>
      </c>
      <c r="E1199" s="88">
        <v>2309945</v>
      </c>
      <c r="F1199" s="84" t="str">
        <f t="shared" si="275"/>
        <v>N/A</v>
      </c>
      <c r="G1199" s="88">
        <v>2118381</v>
      </c>
      <c r="H1199" s="84" t="str">
        <f t="shared" si="276"/>
        <v>N/A</v>
      </c>
      <c r="I1199" s="85">
        <v>-10.9</v>
      </c>
      <c r="J1199" s="85">
        <v>-8.2899999999999991</v>
      </c>
      <c r="K1199" s="86" t="s">
        <v>112</v>
      </c>
      <c r="L1199" s="87" t="str">
        <f t="shared" si="278"/>
        <v>Yes</v>
      </c>
    </row>
    <row r="1200" spans="1:12">
      <c r="A1200" s="164" t="s">
        <v>443</v>
      </c>
      <c r="B1200" s="82" t="s">
        <v>50</v>
      </c>
      <c r="C1200" s="83">
        <v>4184</v>
      </c>
      <c r="D1200" s="84" t="str">
        <f t="shared" si="274"/>
        <v>N/A</v>
      </c>
      <c r="E1200" s="83">
        <v>3812</v>
      </c>
      <c r="F1200" s="84" t="str">
        <f t="shared" si="275"/>
        <v>N/A</v>
      </c>
      <c r="G1200" s="83">
        <v>4024</v>
      </c>
      <c r="H1200" s="84" t="str">
        <f t="shared" si="276"/>
        <v>N/A</v>
      </c>
      <c r="I1200" s="85">
        <v>-8.89</v>
      </c>
      <c r="J1200" s="85">
        <v>5.5609999999999999</v>
      </c>
      <c r="K1200" s="86" t="s">
        <v>112</v>
      </c>
      <c r="L1200" s="87" t="str">
        <f t="shared" si="278"/>
        <v>Yes</v>
      </c>
    </row>
    <row r="1201" spans="1:12">
      <c r="A1201" s="164" t="s">
        <v>444</v>
      </c>
      <c r="B1201" s="82" t="s">
        <v>50</v>
      </c>
      <c r="C1201" s="88">
        <v>619.58843211999999</v>
      </c>
      <c r="D1201" s="84" t="str">
        <f t="shared" si="274"/>
        <v>N/A</v>
      </c>
      <c r="E1201" s="88">
        <v>605.96668416</v>
      </c>
      <c r="F1201" s="84" t="str">
        <f t="shared" si="275"/>
        <v>N/A</v>
      </c>
      <c r="G1201" s="88">
        <v>526.43663021999998</v>
      </c>
      <c r="H1201" s="84" t="str">
        <f t="shared" si="276"/>
        <v>N/A</v>
      </c>
      <c r="I1201" s="85">
        <v>-2.2000000000000002</v>
      </c>
      <c r="J1201" s="85">
        <v>-13.1</v>
      </c>
      <c r="K1201" s="86" t="s">
        <v>112</v>
      </c>
      <c r="L1201" s="87" t="str">
        <f t="shared" si="278"/>
        <v>Yes</v>
      </c>
    </row>
    <row r="1202" spans="1:12">
      <c r="A1202" s="164" t="s">
        <v>445</v>
      </c>
      <c r="B1202" s="82" t="s">
        <v>50</v>
      </c>
      <c r="C1202" s="88">
        <v>105543433</v>
      </c>
      <c r="D1202" s="84" t="str">
        <f t="shared" si="274"/>
        <v>N/A</v>
      </c>
      <c r="E1202" s="88">
        <v>61198704</v>
      </c>
      <c r="F1202" s="84" t="str">
        <f t="shared" si="275"/>
        <v>N/A</v>
      </c>
      <c r="G1202" s="88">
        <v>431386</v>
      </c>
      <c r="H1202" s="84" t="str">
        <f t="shared" si="276"/>
        <v>N/A</v>
      </c>
      <c r="I1202" s="85">
        <v>-42</v>
      </c>
      <c r="J1202" s="85">
        <v>-99.3</v>
      </c>
      <c r="K1202" s="86" t="s">
        <v>112</v>
      </c>
      <c r="L1202" s="87" t="str">
        <f t="shared" si="278"/>
        <v>No</v>
      </c>
    </row>
    <row r="1203" spans="1:12">
      <c r="A1203" s="164" t="s">
        <v>446</v>
      </c>
      <c r="B1203" s="82" t="s">
        <v>50</v>
      </c>
      <c r="C1203" s="83">
        <v>29034</v>
      </c>
      <c r="D1203" s="84" t="str">
        <f t="shared" si="274"/>
        <v>N/A</v>
      </c>
      <c r="E1203" s="83">
        <v>24270</v>
      </c>
      <c r="F1203" s="84" t="str">
        <f t="shared" si="275"/>
        <v>N/A</v>
      </c>
      <c r="G1203" s="83">
        <v>716</v>
      </c>
      <c r="H1203" s="84" t="str">
        <f t="shared" si="276"/>
        <v>N/A</v>
      </c>
      <c r="I1203" s="85">
        <v>-16.399999999999999</v>
      </c>
      <c r="J1203" s="85">
        <v>-97</v>
      </c>
      <c r="K1203" s="86" t="s">
        <v>112</v>
      </c>
      <c r="L1203" s="87" t="str">
        <f t="shared" si="278"/>
        <v>No</v>
      </c>
    </row>
    <row r="1204" spans="1:12">
      <c r="A1204" s="164" t="s">
        <v>447</v>
      </c>
      <c r="B1204" s="82" t="s">
        <v>50</v>
      </c>
      <c r="C1204" s="88">
        <v>3635.1668043999998</v>
      </c>
      <c r="D1204" s="84" t="str">
        <f t="shared" si="274"/>
        <v>N/A</v>
      </c>
      <c r="E1204" s="88">
        <v>2521.5782447000001</v>
      </c>
      <c r="F1204" s="84" t="str">
        <f t="shared" si="275"/>
        <v>N/A</v>
      </c>
      <c r="G1204" s="88">
        <v>602.49441340999999</v>
      </c>
      <c r="H1204" s="84" t="str">
        <f t="shared" si="276"/>
        <v>N/A</v>
      </c>
      <c r="I1204" s="85">
        <v>-30.6</v>
      </c>
      <c r="J1204" s="85">
        <v>-76.099999999999994</v>
      </c>
      <c r="K1204" s="86" t="s">
        <v>112</v>
      </c>
      <c r="L1204" s="87" t="str">
        <f t="shared" si="278"/>
        <v>No</v>
      </c>
    </row>
    <row r="1205" spans="1:12" ht="12.75" customHeight="1">
      <c r="A1205" s="164" t="s">
        <v>448</v>
      </c>
      <c r="B1205" s="82" t="s">
        <v>50</v>
      </c>
      <c r="C1205" s="88">
        <v>999314</v>
      </c>
      <c r="D1205" s="84" t="str">
        <f t="shared" si="274"/>
        <v>N/A</v>
      </c>
      <c r="E1205" s="88">
        <v>1543087</v>
      </c>
      <c r="F1205" s="84" t="str">
        <f t="shared" si="275"/>
        <v>N/A</v>
      </c>
      <c r="G1205" s="88">
        <v>2400537</v>
      </c>
      <c r="H1205" s="84" t="str">
        <f t="shared" si="276"/>
        <v>N/A</v>
      </c>
      <c r="I1205" s="85">
        <v>54.41</v>
      </c>
      <c r="J1205" s="85">
        <v>55.57</v>
      </c>
      <c r="K1205" s="86" t="s">
        <v>112</v>
      </c>
      <c r="L1205" s="87" t="str">
        <f t="shared" si="278"/>
        <v>No</v>
      </c>
    </row>
    <row r="1206" spans="1:12">
      <c r="A1206" s="164" t="s">
        <v>690</v>
      </c>
      <c r="B1206" s="82" t="s">
        <v>50</v>
      </c>
      <c r="C1206" s="83">
        <v>6265</v>
      </c>
      <c r="D1206" s="84" t="str">
        <f t="shared" si="274"/>
        <v>N/A</v>
      </c>
      <c r="E1206" s="83">
        <v>7312</v>
      </c>
      <c r="F1206" s="84" t="str">
        <f t="shared" si="275"/>
        <v>N/A</v>
      </c>
      <c r="G1206" s="83">
        <v>7742</v>
      </c>
      <c r="H1206" s="84" t="str">
        <f t="shared" si="276"/>
        <v>N/A</v>
      </c>
      <c r="I1206" s="85">
        <v>16.71</v>
      </c>
      <c r="J1206" s="85">
        <v>5.8810000000000002</v>
      </c>
      <c r="K1206" s="86" t="s">
        <v>112</v>
      </c>
      <c r="L1206" s="87" t="str">
        <f t="shared" si="278"/>
        <v>Yes</v>
      </c>
    </row>
    <row r="1207" spans="1:12">
      <c r="A1207" s="164" t="s">
        <v>449</v>
      </c>
      <c r="B1207" s="82" t="s">
        <v>50</v>
      </c>
      <c r="C1207" s="88">
        <v>159.50742219</v>
      </c>
      <c r="D1207" s="84" t="str">
        <f t="shared" si="274"/>
        <v>N/A</v>
      </c>
      <c r="E1207" s="88">
        <v>211.03487418</v>
      </c>
      <c r="F1207" s="84" t="str">
        <f t="shared" si="275"/>
        <v>N/A</v>
      </c>
      <c r="G1207" s="88">
        <v>310.06677860999997</v>
      </c>
      <c r="H1207" s="84" t="str">
        <f t="shared" si="276"/>
        <v>N/A</v>
      </c>
      <c r="I1207" s="85">
        <v>32.299999999999997</v>
      </c>
      <c r="J1207" s="85">
        <v>46.93</v>
      </c>
      <c r="K1207" s="86" t="s">
        <v>112</v>
      </c>
      <c r="L1207" s="87" t="str">
        <f t="shared" si="278"/>
        <v>No</v>
      </c>
    </row>
    <row r="1208" spans="1:12">
      <c r="A1208" s="164" t="s">
        <v>450</v>
      </c>
      <c r="B1208" s="82" t="s">
        <v>50</v>
      </c>
      <c r="C1208" s="88">
        <v>44694635</v>
      </c>
      <c r="D1208" s="84" t="str">
        <f t="shared" si="274"/>
        <v>N/A</v>
      </c>
      <c r="E1208" s="88">
        <v>49551834</v>
      </c>
      <c r="F1208" s="84" t="str">
        <f t="shared" si="275"/>
        <v>N/A</v>
      </c>
      <c r="G1208" s="88">
        <v>58236775</v>
      </c>
      <c r="H1208" s="84" t="str">
        <f t="shared" si="276"/>
        <v>N/A</v>
      </c>
      <c r="I1208" s="85">
        <v>10.87</v>
      </c>
      <c r="J1208" s="85">
        <v>17.53</v>
      </c>
      <c r="K1208" s="86" t="s">
        <v>112</v>
      </c>
      <c r="L1208" s="87" t="str">
        <f t="shared" si="278"/>
        <v>No</v>
      </c>
    </row>
    <row r="1209" spans="1:12">
      <c r="A1209" s="164" t="s">
        <v>141</v>
      </c>
      <c r="B1209" s="82" t="s">
        <v>50</v>
      </c>
      <c r="C1209" s="83">
        <v>4536</v>
      </c>
      <c r="D1209" s="84" t="str">
        <f t="shared" si="274"/>
        <v>N/A</v>
      </c>
      <c r="E1209" s="83">
        <v>4795</v>
      </c>
      <c r="F1209" s="84" t="str">
        <f t="shared" si="275"/>
        <v>N/A</v>
      </c>
      <c r="G1209" s="83">
        <v>5229</v>
      </c>
      <c r="H1209" s="84" t="str">
        <f t="shared" si="276"/>
        <v>N/A</v>
      </c>
      <c r="I1209" s="85">
        <v>5.71</v>
      </c>
      <c r="J1209" s="85">
        <v>9.0510000000000002</v>
      </c>
      <c r="K1209" s="86" t="s">
        <v>112</v>
      </c>
      <c r="L1209" s="87" t="str">
        <f t="shared" si="278"/>
        <v>Yes</v>
      </c>
    </row>
    <row r="1210" spans="1:12">
      <c r="A1210" s="164" t="s">
        <v>451</v>
      </c>
      <c r="B1210" s="82" t="s">
        <v>50</v>
      </c>
      <c r="C1210" s="88">
        <v>9853.3145944000007</v>
      </c>
      <c r="D1210" s="84" t="str">
        <f t="shared" si="274"/>
        <v>N/A</v>
      </c>
      <c r="E1210" s="88">
        <v>10334.063399000001</v>
      </c>
      <c r="F1210" s="84" t="str">
        <f t="shared" si="275"/>
        <v>N/A</v>
      </c>
      <c r="G1210" s="88">
        <v>11137.268120000001</v>
      </c>
      <c r="H1210" s="84" t="str">
        <f t="shared" si="276"/>
        <v>N/A</v>
      </c>
      <c r="I1210" s="85">
        <v>4.8789999999999996</v>
      </c>
      <c r="J1210" s="85">
        <v>7.7720000000000002</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79420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970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81.87628866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63946397</v>
      </c>
      <c r="D1217" s="84" t="str">
        <f t="shared" si="274"/>
        <v>N/A</v>
      </c>
      <c r="E1217" s="88">
        <v>73244228</v>
      </c>
      <c r="F1217" s="84" t="str">
        <f t="shared" si="275"/>
        <v>N/A</v>
      </c>
      <c r="G1217" s="88">
        <v>89742261</v>
      </c>
      <c r="H1217" s="84" t="str">
        <f t="shared" si="276"/>
        <v>N/A</v>
      </c>
      <c r="I1217" s="85">
        <v>14.54</v>
      </c>
      <c r="J1217" s="85">
        <v>22.52</v>
      </c>
      <c r="K1217" s="86" t="s">
        <v>112</v>
      </c>
      <c r="L1217" s="87" t="str">
        <f t="shared" si="278"/>
        <v>No</v>
      </c>
    </row>
    <row r="1218" spans="1:12">
      <c r="A1218" s="164" t="s">
        <v>453</v>
      </c>
      <c r="B1218" s="82" t="s">
        <v>50</v>
      </c>
      <c r="C1218" s="83">
        <v>103984</v>
      </c>
      <c r="D1218" s="84" t="str">
        <f t="shared" si="274"/>
        <v>N/A</v>
      </c>
      <c r="E1218" s="83">
        <v>112732</v>
      </c>
      <c r="F1218" s="84" t="str">
        <f t="shared" si="275"/>
        <v>N/A</v>
      </c>
      <c r="G1218" s="83">
        <v>110618</v>
      </c>
      <c r="H1218" s="84" t="str">
        <f t="shared" si="276"/>
        <v>N/A</v>
      </c>
      <c r="I1218" s="85">
        <v>8.4130000000000003</v>
      </c>
      <c r="J1218" s="85">
        <v>-1.88</v>
      </c>
      <c r="K1218" s="86" t="s">
        <v>112</v>
      </c>
      <c r="L1218" s="87" t="str">
        <f t="shared" si="278"/>
        <v>Yes</v>
      </c>
    </row>
    <row r="1219" spans="1:12">
      <c r="A1219" s="164" t="s">
        <v>454</v>
      </c>
      <c r="B1219" s="82" t="s">
        <v>50</v>
      </c>
      <c r="C1219" s="88">
        <v>614.96381173999998</v>
      </c>
      <c r="D1219" s="84" t="str">
        <f t="shared" si="274"/>
        <v>N/A</v>
      </c>
      <c r="E1219" s="88">
        <v>649.71993755000005</v>
      </c>
      <c r="F1219" s="84" t="str">
        <f t="shared" si="275"/>
        <v>N/A</v>
      </c>
      <c r="G1219" s="88">
        <v>811.28081325000005</v>
      </c>
      <c r="H1219" s="84" t="str">
        <f t="shared" si="276"/>
        <v>N/A</v>
      </c>
      <c r="I1219" s="85">
        <v>5.6520000000000001</v>
      </c>
      <c r="J1219" s="85">
        <v>24.87</v>
      </c>
      <c r="K1219" s="86" t="s">
        <v>112</v>
      </c>
      <c r="L1219" s="87" t="str">
        <f t="shared" si="278"/>
        <v>No</v>
      </c>
    </row>
    <row r="1220" spans="1:12">
      <c r="A1220" s="164" t="s">
        <v>455</v>
      </c>
      <c r="B1220" s="82" t="s">
        <v>50</v>
      </c>
      <c r="C1220" s="88">
        <v>310892264</v>
      </c>
      <c r="D1220" s="84" t="str">
        <f t="shared" ref="D1220:D1228" si="280">IF($B1220="N/A","N/A",IF(C1220&gt;10,"No",IF(C1220&lt;-10,"No","Yes")))</f>
        <v>N/A</v>
      </c>
      <c r="E1220" s="88">
        <v>356407681</v>
      </c>
      <c r="F1220" s="84" t="str">
        <f t="shared" ref="F1220:F1228" si="281">IF($B1220="N/A","N/A",IF(E1220&gt;10,"No",IF(E1220&lt;-10,"No","Yes")))</f>
        <v>N/A</v>
      </c>
      <c r="G1220" s="88">
        <v>423468620</v>
      </c>
      <c r="H1220" s="84" t="str">
        <f t="shared" ref="H1220:H1228" si="282">IF($B1220="N/A","N/A",IF(G1220&gt;10,"No",IF(G1220&lt;-10,"No","Yes")))</f>
        <v>N/A</v>
      </c>
      <c r="I1220" s="85">
        <v>14.64</v>
      </c>
      <c r="J1220" s="85">
        <v>18.82</v>
      </c>
      <c r="K1220" s="86" t="s">
        <v>112</v>
      </c>
      <c r="L1220" s="87" t="str">
        <f t="shared" ref="L1220:L1228" si="283">IF(J1220="Div by 0", "N/A", IF(K1220="N/A","N/A", IF(J1220&gt;VALUE(MID(K1220,1,2)), "No", IF(J1220&lt;-1*VALUE(MID(K1220,1,2)), "No", "Yes"))))</f>
        <v>No</v>
      </c>
    </row>
    <row r="1221" spans="1:12">
      <c r="A1221" s="164" t="s">
        <v>142</v>
      </c>
      <c r="B1221" s="82" t="s">
        <v>50</v>
      </c>
      <c r="C1221" s="83">
        <v>5754</v>
      </c>
      <c r="D1221" s="84" t="str">
        <f t="shared" si="280"/>
        <v>N/A</v>
      </c>
      <c r="E1221" s="83">
        <v>6046</v>
      </c>
      <c r="F1221" s="84" t="str">
        <f t="shared" si="281"/>
        <v>N/A</v>
      </c>
      <c r="G1221" s="83">
        <v>6594</v>
      </c>
      <c r="H1221" s="84" t="str">
        <f t="shared" si="282"/>
        <v>N/A</v>
      </c>
      <c r="I1221" s="85">
        <v>5.0750000000000002</v>
      </c>
      <c r="J1221" s="85">
        <v>9.0640000000000001</v>
      </c>
      <c r="K1221" s="86" t="s">
        <v>112</v>
      </c>
      <c r="L1221" s="87" t="str">
        <f t="shared" si="283"/>
        <v>Yes</v>
      </c>
    </row>
    <row r="1222" spans="1:12">
      <c r="A1222" s="164" t="s">
        <v>456</v>
      </c>
      <c r="B1222" s="82" t="s">
        <v>50</v>
      </c>
      <c r="C1222" s="88">
        <v>54030.633299000001</v>
      </c>
      <c r="D1222" s="84" t="str">
        <f t="shared" si="280"/>
        <v>N/A</v>
      </c>
      <c r="E1222" s="88">
        <v>58949.335263000001</v>
      </c>
      <c r="F1222" s="84" t="str">
        <f t="shared" si="281"/>
        <v>N/A</v>
      </c>
      <c r="G1222" s="88">
        <v>64220.294206999999</v>
      </c>
      <c r="H1222" s="84" t="str">
        <f t="shared" si="282"/>
        <v>N/A</v>
      </c>
      <c r="I1222" s="85">
        <v>9.1039999999999992</v>
      </c>
      <c r="J1222" s="85">
        <v>8.9420000000000002</v>
      </c>
      <c r="K1222" s="86" t="s">
        <v>112</v>
      </c>
      <c r="L1222" s="87" t="str">
        <f t="shared" si="283"/>
        <v>Yes</v>
      </c>
    </row>
    <row r="1223" spans="1:12">
      <c r="A1223" s="164" t="s">
        <v>457</v>
      </c>
      <c r="B1223" s="82" t="s">
        <v>50</v>
      </c>
      <c r="C1223" s="88">
        <v>136922050</v>
      </c>
      <c r="D1223" s="84" t="str">
        <f t="shared" si="280"/>
        <v>N/A</v>
      </c>
      <c r="E1223" s="88">
        <v>143086905</v>
      </c>
      <c r="F1223" s="84" t="str">
        <f t="shared" si="281"/>
        <v>N/A</v>
      </c>
      <c r="G1223" s="88">
        <v>155462069</v>
      </c>
      <c r="H1223" s="84" t="str">
        <f t="shared" si="282"/>
        <v>N/A</v>
      </c>
      <c r="I1223" s="85">
        <v>4.5019999999999998</v>
      </c>
      <c r="J1223" s="85">
        <v>8.6489999999999991</v>
      </c>
      <c r="K1223" s="86" t="s">
        <v>112</v>
      </c>
      <c r="L1223" s="87" t="str">
        <f t="shared" si="283"/>
        <v>Yes</v>
      </c>
    </row>
    <row r="1224" spans="1:12">
      <c r="A1224" s="164" t="s">
        <v>458</v>
      </c>
      <c r="B1224" s="82" t="s">
        <v>50</v>
      </c>
      <c r="C1224" s="83">
        <v>52813</v>
      </c>
      <c r="D1224" s="84" t="str">
        <f t="shared" si="280"/>
        <v>N/A</v>
      </c>
      <c r="E1224" s="83">
        <v>51317</v>
      </c>
      <c r="F1224" s="84" t="str">
        <f t="shared" si="281"/>
        <v>N/A</v>
      </c>
      <c r="G1224" s="83">
        <v>50871</v>
      </c>
      <c r="H1224" s="84" t="str">
        <f t="shared" si="282"/>
        <v>N/A</v>
      </c>
      <c r="I1224" s="85">
        <v>-2.83</v>
      </c>
      <c r="J1224" s="85">
        <v>-0.86899999999999999</v>
      </c>
      <c r="K1224" s="86" t="s">
        <v>112</v>
      </c>
      <c r="L1224" s="87" t="str">
        <f t="shared" si="283"/>
        <v>Yes</v>
      </c>
    </row>
    <row r="1225" spans="1:12">
      <c r="A1225" s="164" t="s">
        <v>459</v>
      </c>
      <c r="B1225" s="82" t="s">
        <v>50</v>
      </c>
      <c r="C1225" s="88">
        <v>2592.5823187000001</v>
      </c>
      <c r="D1225" s="84" t="str">
        <f t="shared" si="280"/>
        <v>N/A</v>
      </c>
      <c r="E1225" s="88">
        <v>2788.2944247999999</v>
      </c>
      <c r="F1225" s="84" t="str">
        <f t="shared" si="281"/>
        <v>N/A</v>
      </c>
      <c r="G1225" s="88">
        <v>3056.0057597</v>
      </c>
      <c r="H1225" s="84" t="str">
        <f t="shared" si="282"/>
        <v>N/A</v>
      </c>
      <c r="I1225" s="85">
        <v>7.5490000000000004</v>
      </c>
      <c r="J1225" s="85">
        <v>9.6010000000000009</v>
      </c>
      <c r="K1225" s="86" t="s">
        <v>112</v>
      </c>
      <c r="L1225" s="87" t="str">
        <f t="shared" si="283"/>
        <v>Yes</v>
      </c>
    </row>
    <row r="1226" spans="1:12">
      <c r="A1226" s="164" t="s">
        <v>460</v>
      </c>
      <c r="B1226" s="82" t="s">
        <v>50</v>
      </c>
      <c r="C1226" s="88">
        <v>1271086</v>
      </c>
      <c r="D1226" s="84" t="str">
        <f t="shared" si="280"/>
        <v>N/A</v>
      </c>
      <c r="E1226" s="88">
        <v>2080892</v>
      </c>
      <c r="F1226" s="84" t="str">
        <f t="shared" si="281"/>
        <v>N/A</v>
      </c>
      <c r="G1226" s="88">
        <v>3242717</v>
      </c>
      <c r="H1226" s="84" t="str">
        <f t="shared" si="282"/>
        <v>N/A</v>
      </c>
      <c r="I1226" s="85">
        <v>63.71</v>
      </c>
      <c r="J1226" s="85">
        <v>55.83</v>
      </c>
      <c r="K1226" s="86" t="s">
        <v>112</v>
      </c>
      <c r="L1226" s="87" t="str">
        <f t="shared" si="283"/>
        <v>No</v>
      </c>
    </row>
    <row r="1227" spans="1:12">
      <c r="A1227" s="164" t="s">
        <v>143</v>
      </c>
      <c r="B1227" s="82" t="s">
        <v>50</v>
      </c>
      <c r="C1227" s="83">
        <v>250</v>
      </c>
      <c r="D1227" s="84" t="str">
        <f t="shared" si="280"/>
        <v>N/A</v>
      </c>
      <c r="E1227" s="83">
        <v>344</v>
      </c>
      <c r="F1227" s="84" t="str">
        <f t="shared" si="281"/>
        <v>N/A</v>
      </c>
      <c r="G1227" s="83">
        <v>459</v>
      </c>
      <c r="H1227" s="84" t="str">
        <f t="shared" si="282"/>
        <v>N/A</v>
      </c>
      <c r="I1227" s="85">
        <v>37.6</v>
      </c>
      <c r="J1227" s="85">
        <v>33.43</v>
      </c>
      <c r="K1227" s="86" t="s">
        <v>112</v>
      </c>
      <c r="L1227" s="87" t="str">
        <f t="shared" si="283"/>
        <v>No</v>
      </c>
    </row>
    <row r="1228" spans="1:12">
      <c r="A1228" s="164" t="s">
        <v>461</v>
      </c>
      <c r="B1228" s="101" t="s">
        <v>50</v>
      </c>
      <c r="C1228" s="98">
        <v>5084.3440000000001</v>
      </c>
      <c r="D1228" s="103" t="str">
        <f t="shared" si="280"/>
        <v>N/A</v>
      </c>
      <c r="E1228" s="98">
        <v>6049.1046512000003</v>
      </c>
      <c r="F1228" s="103" t="str">
        <f t="shared" si="281"/>
        <v>N/A</v>
      </c>
      <c r="G1228" s="98">
        <v>7064.7429193999997</v>
      </c>
      <c r="H1228" s="103" t="str">
        <f t="shared" si="282"/>
        <v>N/A</v>
      </c>
      <c r="I1228" s="104">
        <v>18.98</v>
      </c>
      <c r="J1228" s="104">
        <v>16.79</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981.74498578999999</v>
      </c>
      <c r="D1230" s="107" t="str">
        <f t="shared" ref="D1230:D1249" si="284">IF($B1230="N/A","N/A",IF(C1230&gt;10,"No",IF(C1230&lt;-10,"No","Yes")))</f>
        <v>N/A</v>
      </c>
      <c r="E1230" s="159">
        <v>1067.6441378</v>
      </c>
      <c r="F1230" s="107" t="str">
        <f t="shared" ref="F1230:F1249" si="285">IF($B1230="N/A","N/A",IF(E1230&gt;10,"No",IF(E1230&lt;-10,"No","Yes")))</f>
        <v>N/A</v>
      </c>
      <c r="G1230" s="159">
        <v>1048.9346416999999</v>
      </c>
      <c r="H1230" s="107" t="str">
        <f t="shared" ref="H1230:H1249" si="286">IF($B1230="N/A","N/A",IF(G1230&gt;10,"No",IF(G1230&lt;-10,"No","Yes")))</f>
        <v>N/A</v>
      </c>
      <c r="I1230" s="108">
        <v>8.75</v>
      </c>
      <c r="J1230" s="108">
        <v>-1.75</v>
      </c>
      <c r="K1230" s="118" t="s">
        <v>112</v>
      </c>
      <c r="L1230" s="109" t="str">
        <f t="shared" ref="L1230:L1249" si="287">IF(J1230="Div by 0", "N/A", IF(K1230="N/A","N/A", IF(J1230&gt;VALUE(MID(K1230,1,2)), "No", IF(J1230&lt;-1*VALUE(MID(K1230,1,2)), "No", "Yes"))))</f>
        <v>Yes</v>
      </c>
    </row>
    <row r="1231" spans="1:12">
      <c r="A1231" s="144" t="s">
        <v>583</v>
      </c>
      <c r="B1231" s="82" t="s">
        <v>50</v>
      </c>
      <c r="C1231" s="88">
        <v>190.27208769000001</v>
      </c>
      <c r="D1231" s="84" t="str">
        <f t="shared" si="284"/>
        <v>N/A</v>
      </c>
      <c r="E1231" s="88">
        <v>209.50364941000001</v>
      </c>
      <c r="F1231" s="84" t="str">
        <f t="shared" si="285"/>
        <v>N/A</v>
      </c>
      <c r="G1231" s="88">
        <v>258.01073145999999</v>
      </c>
      <c r="H1231" s="84" t="str">
        <f t="shared" si="286"/>
        <v>N/A</v>
      </c>
      <c r="I1231" s="85">
        <v>10.11</v>
      </c>
      <c r="J1231" s="85">
        <v>23.15</v>
      </c>
      <c r="K1231" s="86" t="s">
        <v>112</v>
      </c>
      <c r="L1231" s="87" t="str">
        <f t="shared" si="287"/>
        <v>No</v>
      </c>
    </row>
    <row r="1232" spans="1:12">
      <c r="A1232" s="144" t="s">
        <v>586</v>
      </c>
      <c r="B1232" s="82" t="s">
        <v>50</v>
      </c>
      <c r="C1232" s="88">
        <v>1920.4413112</v>
      </c>
      <c r="D1232" s="84" t="str">
        <f t="shared" si="284"/>
        <v>N/A</v>
      </c>
      <c r="E1232" s="88">
        <v>2078.1228967000002</v>
      </c>
      <c r="F1232" s="84" t="str">
        <f t="shared" si="285"/>
        <v>N/A</v>
      </c>
      <c r="G1232" s="88">
        <v>2150.3993169</v>
      </c>
      <c r="H1232" s="84" t="str">
        <f t="shared" si="286"/>
        <v>N/A</v>
      </c>
      <c r="I1232" s="85">
        <v>8.2110000000000003</v>
      </c>
      <c r="J1232" s="85">
        <v>3.4780000000000002</v>
      </c>
      <c r="K1232" s="86" t="s">
        <v>112</v>
      </c>
      <c r="L1232" s="87" t="str">
        <f t="shared" si="287"/>
        <v>Yes</v>
      </c>
    </row>
    <row r="1233" spans="1:12">
      <c r="A1233" s="144" t="s">
        <v>589</v>
      </c>
      <c r="B1233" s="82" t="s">
        <v>50</v>
      </c>
      <c r="C1233" s="88">
        <v>283.02948927</v>
      </c>
      <c r="D1233" s="84" t="str">
        <f t="shared" si="284"/>
        <v>N/A</v>
      </c>
      <c r="E1233" s="88">
        <v>251.75586006</v>
      </c>
      <c r="F1233" s="84" t="str">
        <f t="shared" si="285"/>
        <v>N/A</v>
      </c>
      <c r="G1233" s="88">
        <v>263.57013340999998</v>
      </c>
      <c r="H1233" s="84" t="str">
        <f t="shared" si="286"/>
        <v>N/A</v>
      </c>
      <c r="I1233" s="85">
        <v>-11</v>
      </c>
      <c r="J1233" s="85">
        <v>4.6929999999999996</v>
      </c>
      <c r="K1233" s="86" t="s">
        <v>112</v>
      </c>
      <c r="L1233" s="87" t="str">
        <f t="shared" si="287"/>
        <v>Yes</v>
      </c>
    </row>
    <row r="1234" spans="1:12">
      <c r="A1234" s="144" t="s">
        <v>591</v>
      </c>
      <c r="B1234" s="82" t="s">
        <v>50</v>
      </c>
      <c r="C1234" s="88">
        <v>145.88115339999999</v>
      </c>
      <c r="D1234" s="84" t="str">
        <f t="shared" si="284"/>
        <v>N/A</v>
      </c>
      <c r="E1234" s="88">
        <v>151.37885969000001</v>
      </c>
      <c r="F1234" s="84" t="str">
        <f t="shared" si="285"/>
        <v>N/A</v>
      </c>
      <c r="G1234" s="88">
        <v>352.98216921</v>
      </c>
      <c r="H1234" s="84" t="str">
        <f t="shared" si="286"/>
        <v>N/A</v>
      </c>
      <c r="I1234" s="85">
        <v>3.7690000000000001</v>
      </c>
      <c r="J1234" s="85">
        <v>133.19999999999999</v>
      </c>
      <c r="K1234" s="86" t="s">
        <v>112</v>
      </c>
      <c r="L1234" s="87" t="str">
        <f t="shared" si="287"/>
        <v>No</v>
      </c>
    </row>
    <row r="1235" spans="1:12">
      <c r="A1235" s="164" t="s">
        <v>627</v>
      </c>
      <c r="B1235" s="82" t="s">
        <v>50</v>
      </c>
      <c r="C1235" s="88">
        <v>5258.1506910999997</v>
      </c>
      <c r="D1235" s="84" t="str">
        <f t="shared" si="284"/>
        <v>N/A</v>
      </c>
      <c r="E1235" s="88">
        <v>5352.1521025000002</v>
      </c>
      <c r="F1235" s="84" t="str">
        <f t="shared" si="285"/>
        <v>N/A</v>
      </c>
      <c r="G1235" s="88">
        <v>4904.4174591999999</v>
      </c>
      <c r="H1235" s="84" t="str">
        <f t="shared" si="286"/>
        <v>N/A</v>
      </c>
      <c r="I1235" s="85">
        <v>1.788</v>
      </c>
      <c r="J1235" s="85">
        <v>-8.3699999999999992</v>
      </c>
      <c r="K1235" s="86" t="s">
        <v>112</v>
      </c>
      <c r="L1235" s="87" t="str">
        <f t="shared" si="287"/>
        <v>Yes</v>
      </c>
    </row>
    <row r="1236" spans="1:12">
      <c r="A1236" s="144" t="s">
        <v>583</v>
      </c>
      <c r="B1236" s="82" t="s">
        <v>50</v>
      </c>
      <c r="C1236" s="88">
        <v>13103.292534</v>
      </c>
      <c r="D1236" s="84" t="str">
        <f t="shared" si="284"/>
        <v>N/A</v>
      </c>
      <c r="E1236" s="88">
        <v>13863.784591</v>
      </c>
      <c r="F1236" s="84" t="str">
        <f t="shared" si="285"/>
        <v>N/A</v>
      </c>
      <c r="G1236" s="88">
        <v>13624.429756</v>
      </c>
      <c r="H1236" s="84" t="str">
        <f t="shared" si="286"/>
        <v>N/A</v>
      </c>
      <c r="I1236" s="85">
        <v>5.8040000000000003</v>
      </c>
      <c r="J1236" s="85">
        <v>-1.73</v>
      </c>
      <c r="K1236" s="86" t="s">
        <v>112</v>
      </c>
      <c r="L1236" s="87" t="str">
        <f t="shared" si="287"/>
        <v>Yes</v>
      </c>
    </row>
    <row r="1237" spans="1:12">
      <c r="A1237" s="144" t="s">
        <v>586</v>
      </c>
      <c r="B1237" s="82" t="s">
        <v>50</v>
      </c>
      <c r="C1237" s="88">
        <v>4306.9800552999995</v>
      </c>
      <c r="D1237" s="84" t="str">
        <f t="shared" si="284"/>
        <v>N/A</v>
      </c>
      <c r="E1237" s="88">
        <v>3936.9983078</v>
      </c>
      <c r="F1237" s="84" t="str">
        <f t="shared" si="285"/>
        <v>N/A</v>
      </c>
      <c r="G1237" s="88">
        <v>3972.4410376000001</v>
      </c>
      <c r="H1237" s="84" t="str">
        <f t="shared" si="286"/>
        <v>N/A</v>
      </c>
      <c r="I1237" s="85">
        <v>-8.59</v>
      </c>
      <c r="J1237" s="85">
        <v>0.9002</v>
      </c>
      <c r="K1237" s="86" t="s">
        <v>112</v>
      </c>
      <c r="L1237" s="87" t="str">
        <f t="shared" si="287"/>
        <v>Yes</v>
      </c>
    </row>
    <row r="1238" spans="1:12">
      <c r="A1238" s="144" t="s">
        <v>589</v>
      </c>
      <c r="B1238" s="82" t="s">
        <v>50</v>
      </c>
      <c r="C1238" s="88">
        <v>259.51855838</v>
      </c>
      <c r="D1238" s="84" t="str">
        <f t="shared" si="284"/>
        <v>N/A</v>
      </c>
      <c r="E1238" s="88">
        <v>264.64559766999997</v>
      </c>
      <c r="F1238" s="84" t="str">
        <f t="shared" si="285"/>
        <v>N/A</v>
      </c>
      <c r="G1238" s="88">
        <v>235.6560188</v>
      </c>
      <c r="H1238" s="84" t="str">
        <f t="shared" si="286"/>
        <v>N/A</v>
      </c>
      <c r="I1238" s="85">
        <v>1.976</v>
      </c>
      <c r="J1238" s="85">
        <v>-11</v>
      </c>
      <c r="K1238" s="86" t="s">
        <v>112</v>
      </c>
      <c r="L1238" s="87" t="str">
        <f t="shared" si="287"/>
        <v>Yes</v>
      </c>
    </row>
    <row r="1239" spans="1:12">
      <c r="A1239" s="144" t="s">
        <v>591</v>
      </c>
      <c r="B1239" s="82" t="s">
        <v>50</v>
      </c>
      <c r="C1239" s="88">
        <v>0.53855479070000001</v>
      </c>
      <c r="D1239" s="84" t="str">
        <f t="shared" si="284"/>
        <v>N/A</v>
      </c>
      <c r="E1239" s="88">
        <v>1.5449818232000001</v>
      </c>
      <c r="F1239" s="84" t="str">
        <f t="shared" si="285"/>
        <v>N/A</v>
      </c>
      <c r="G1239" s="88">
        <v>0.58691003279999998</v>
      </c>
      <c r="H1239" s="84" t="str">
        <f t="shared" si="286"/>
        <v>N/A</v>
      </c>
      <c r="I1239" s="85">
        <v>186.9</v>
      </c>
      <c r="J1239" s="85">
        <v>-62</v>
      </c>
      <c r="K1239" s="86" t="s">
        <v>112</v>
      </c>
      <c r="L1239" s="87" t="str">
        <f t="shared" si="287"/>
        <v>No</v>
      </c>
    </row>
    <row r="1240" spans="1:12">
      <c r="A1240" s="164" t="s">
        <v>240</v>
      </c>
      <c r="B1240" s="82" t="s">
        <v>50</v>
      </c>
      <c r="C1240" s="88">
        <v>1041.3654151999999</v>
      </c>
      <c r="D1240" s="84" t="str">
        <f t="shared" si="284"/>
        <v>N/A</v>
      </c>
      <c r="E1240" s="88">
        <v>1074.9601012999999</v>
      </c>
      <c r="F1240" s="84" t="str">
        <f t="shared" si="285"/>
        <v>N/A</v>
      </c>
      <c r="G1240" s="88">
        <v>983.77313823999998</v>
      </c>
      <c r="H1240" s="84" t="str">
        <f t="shared" si="286"/>
        <v>N/A</v>
      </c>
      <c r="I1240" s="85">
        <v>3.226</v>
      </c>
      <c r="J1240" s="85">
        <v>-8.48</v>
      </c>
      <c r="K1240" s="86" t="s">
        <v>112</v>
      </c>
      <c r="L1240" s="87" t="str">
        <f t="shared" si="287"/>
        <v>Yes</v>
      </c>
    </row>
    <row r="1241" spans="1:12">
      <c r="A1241" s="144" t="s">
        <v>583</v>
      </c>
      <c r="B1241" s="82" t="s">
        <v>50</v>
      </c>
      <c r="C1241" s="88">
        <v>178.55728823000001</v>
      </c>
      <c r="D1241" s="84" t="str">
        <f t="shared" si="284"/>
        <v>N/A</v>
      </c>
      <c r="E1241" s="88">
        <v>134.30219278999999</v>
      </c>
      <c r="F1241" s="84" t="str">
        <f t="shared" si="285"/>
        <v>N/A</v>
      </c>
      <c r="G1241" s="88">
        <v>125.51969192</v>
      </c>
      <c r="H1241" s="84" t="str">
        <f t="shared" si="286"/>
        <v>N/A</v>
      </c>
      <c r="I1241" s="85">
        <v>-24.8</v>
      </c>
      <c r="J1241" s="85">
        <v>-6.54</v>
      </c>
      <c r="K1241" s="86" t="s">
        <v>112</v>
      </c>
      <c r="L1241" s="87" t="str">
        <f t="shared" si="287"/>
        <v>Yes</v>
      </c>
    </row>
    <row r="1242" spans="1:12">
      <c r="A1242" s="144" t="s">
        <v>586</v>
      </c>
      <c r="B1242" s="82" t="s">
        <v>50</v>
      </c>
      <c r="C1242" s="88">
        <v>2012.3869331999999</v>
      </c>
      <c r="D1242" s="84" t="str">
        <f t="shared" si="284"/>
        <v>N/A</v>
      </c>
      <c r="E1242" s="88">
        <v>2059.5226277000002</v>
      </c>
      <c r="F1242" s="84" t="str">
        <f t="shared" si="285"/>
        <v>N/A</v>
      </c>
      <c r="G1242" s="88">
        <v>2091.1960224999998</v>
      </c>
      <c r="H1242" s="84" t="str">
        <f t="shared" si="286"/>
        <v>N/A</v>
      </c>
      <c r="I1242" s="85">
        <v>2.3420000000000001</v>
      </c>
      <c r="J1242" s="85">
        <v>1.538</v>
      </c>
      <c r="K1242" s="86" t="s">
        <v>112</v>
      </c>
      <c r="L1242" s="87" t="str">
        <f t="shared" si="287"/>
        <v>Yes</v>
      </c>
    </row>
    <row r="1243" spans="1:12">
      <c r="A1243" s="144" t="s">
        <v>589</v>
      </c>
      <c r="B1243" s="82" t="s">
        <v>50</v>
      </c>
      <c r="C1243" s="88">
        <v>428.30910846</v>
      </c>
      <c r="D1243" s="84" t="str">
        <f t="shared" si="284"/>
        <v>N/A</v>
      </c>
      <c r="E1243" s="88">
        <v>474.53860057999998</v>
      </c>
      <c r="F1243" s="84" t="str">
        <f t="shared" si="285"/>
        <v>N/A</v>
      </c>
      <c r="G1243" s="88">
        <v>393.49586112999998</v>
      </c>
      <c r="H1243" s="84" t="str">
        <f t="shared" si="286"/>
        <v>N/A</v>
      </c>
      <c r="I1243" s="85">
        <v>10.79</v>
      </c>
      <c r="J1243" s="85">
        <v>-17.100000000000001</v>
      </c>
      <c r="K1243" s="86" t="s">
        <v>112</v>
      </c>
      <c r="L1243" s="87" t="str">
        <f t="shared" si="287"/>
        <v>No</v>
      </c>
    </row>
    <row r="1244" spans="1:12">
      <c r="A1244" s="144" t="s">
        <v>591</v>
      </c>
      <c r="B1244" s="82" t="s">
        <v>50</v>
      </c>
      <c r="C1244" s="88">
        <v>42.273542018000001</v>
      </c>
      <c r="D1244" s="84" t="str">
        <f t="shared" si="284"/>
        <v>N/A</v>
      </c>
      <c r="E1244" s="88">
        <v>27.384197690000001</v>
      </c>
      <c r="F1244" s="84" t="str">
        <f t="shared" si="285"/>
        <v>N/A</v>
      </c>
      <c r="G1244" s="88">
        <v>14.036504924999999</v>
      </c>
      <c r="H1244" s="84" t="str">
        <f t="shared" si="286"/>
        <v>N/A</v>
      </c>
      <c r="I1244" s="85">
        <v>-35.200000000000003</v>
      </c>
      <c r="J1244" s="85">
        <v>-48.7</v>
      </c>
      <c r="K1244" s="86" t="s">
        <v>112</v>
      </c>
      <c r="L1244" s="87" t="str">
        <f t="shared" si="287"/>
        <v>No</v>
      </c>
    </row>
    <row r="1245" spans="1:12">
      <c r="A1245" s="164" t="s">
        <v>628</v>
      </c>
      <c r="B1245" s="82" t="s">
        <v>50</v>
      </c>
      <c r="C1245" s="88">
        <v>4498.3164200000001</v>
      </c>
      <c r="D1245" s="84" t="str">
        <f t="shared" si="284"/>
        <v>N/A</v>
      </c>
      <c r="E1245" s="88">
        <v>5070.1355977000003</v>
      </c>
      <c r="F1245" s="84" t="str">
        <f t="shared" si="285"/>
        <v>N/A</v>
      </c>
      <c r="G1245" s="88">
        <v>5096.5062598000004</v>
      </c>
      <c r="H1245" s="84" t="str">
        <f t="shared" si="286"/>
        <v>N/A</v>
      </c>
      <c r="I1245" s="85">
        <v>12.71</v>
      </c>
      <c r="J1245" s="85">
        <v>0.52010000000000001</v>
      </c>
      <c r="K1245" s="86" t="s">
        <v>112</v>
      </c>
      <c r="L1245" s="87" t="str">
        <f t="shared" si="287"/>
        <v>Yes</v>
      </c>
    </row>
    <row r="1246" spans="1:12">
      <c r="A1246" s="144" t="s">
        <v>583</v>
      </c>
      <c r="B1246" s="82" t="s">
        <v>50</v>
      </c>
      <c r="C1246" s="88">
        <v>2190.6743929999998</v>
      </c>
      <c r="D1246" s="84" t="str">
        <f t="shared" si="284"/>
        <v>N/A</v>
      </c>
      <c r="E1246" s="88">
        <v>2793.2268923000001</v>
      </c>
      <c r="F1246" s="84" t="str">
        <f t="shared" si="285"/>
        <v>N/A</v>
      </c>
      <c r="G1246" s="88">
        <v>3198.4195668000002</v>
      </c>
      <c r="H1246" s="84" t="str">
        <f t="shared" si="286"/>
        <v>N/A</v>
      </c>
      <c r="I1246" s="85">
        <v>27.51</v>
      </c>
      <c r="J1246" s="85">
        <v>14.51</v>
      </c>
      <c r="K1246" s="86" t="s">
        <v>112</v>
      </c>
      <c r="L1246" s="87" t="str">
        <f t="shared" si="287"/>
        <v>Yes</v>
      </c>
    </row>
    <row r="1247" spans="1:12">
      <c r="A1247" s="144" t="s">
        <v>586</v>
      </c>
      <c r="B1247" s="82" t="s">
        <v>50</v>
      </c>
      <c r="C1247" s="88">
        <v>8099.8010422999996</v>
      </c>
      <c r="D1247" s="84" t="str">
        <f t="shared" si="284"/>
        <v>N/A</v>
      </c>
      <c r="E1247" s="88">
        <v>8929.2937041999994</v>
      </c>
      <c r="F1247" s="84" t="str">
        <f t="shared" si="285"/>
        <v>N/A</v>
      </c>
      <c r="G1247" s="88">
        <v>9882.1639601999996</v>
      </c>
      <c r="H1247" s="84" t="str">
        <f t="shared" si="286"/>
        <v>N/A</v>
      </c>
      <c r="I1247" s="85">
        <v>10.24</v>
      </c>
      <c r="J1247" s="85">
        <v>10.67</v>
      </c>
      <c r="K1247" s="86" t="s">
        <v>112</v>
      </c>
      <c r="L1247" s="87" t="str">
        <f t="shared" si="287"/>
        <v>Yes</v>
      </c>
    </row>
    <row r="1248" spans="1:12">
      <c r="A1248" s="144" t="s">
        <v>589</v>
      </c>
      <c r="B1248" s="82" t="s">
        <v>50</v>
      </c>
      <c r="C1248" s="88">
        <v>1376.8624081</v>
      </c>
      <c r="D1248" s="84" t="str">
        <f t="shared" si="284"/>
        <v>N/A</v>
      </c>
      <c r="E1248" s="88">
        <v>1263.8257725999999</v>
      </c>
      <c r="F1248" s="84" t="str">
        <f t="shared" si="285"/>
        <v>N/A</v>
      </c>
      <c r="G1248" s="88">
        <v>1015.5757126</v>
      </c>
      <c r="H1248" s="84" t="str">
        <f t="shared" si="286"/>
        <v>N/A</v>
      </c>
      <c r="I1248" s="85">
        <v>-8.2100000000000009</v>
      </c>
      <c r="J1248" s="85">
        <v>-19.600000000000001</v>
      </c>
      <c r="K1248" s="86" t="s">
        <v>112</v>
      </c>
      <c r="L1248" s="87" t="str">
        <f t="shared" si="287"/>
        <v>No</v>
      </c>
    </row>
    <row r="1249" spans="1:12">
      <c r="A1249" s="144" t="s">
        <v>591</v>
      </c>
      <c r="B1249" s="101" t="s">
        <v>50</v>
      </c>
      <c r="C1249" s="98">
        <v>309.68008831999998</v>
      </c>
      <c r="D1249" s="103" t="str">
        <f t="shared" si="284"/>
        <v>N/A</v>
      </c>
      <c r="E1249" s="98">
        <v>278.46454374000001</v>
      </c>
      <c r="F1249" s="103" t="str">
        <f t="shared" si="285"/>
        <v>N/A</v>
      </c>
      <c r="G1249" s="98">
        <v>327.04822144000002</v>
      </c>
      <c r="H1249" s="103" t="str">
        <f t="shared" si="286"/>
        <v>N/A</v>
      </c>
      <c r="I1249" s="104">
        <v>-10.1</v>
      </c>
      <c r="J1249" s="104">
        <v>17.45</v>
      </c>
      <c r="K1249" s="130" t="s">
        <v>112</v>
      </c>
      <c r="L1249" s="96" t="str">
        <f t="shared" si="287"/>
        <v>No</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11.862366435</v>
      </c>
      <c r="D1251" s="107" t="str">
        <f t="shared" ref="D1251:D1280" si="288">IF($B1251="N/A","N/A",IF(C1251&gt;10,"No",IF(C1251&lt;-10,"No","Yes")))</f>
        <v>N/A</v>
      </c>
      <c r="E1251" s="117">
        <v>11.065209454</v>
      </c>
      <c r="F1251" s="107" t="str">
        <f t="shared" ref="F1251:F1280" si="289">IF($B1251="N/A","N/A",IF(E1251&gt;10,"No",IF(E1251&lt;-10,"No","Yes")))</f>
        <v>N/A</v>
      </c>
      <c r="G1251" s="117">
        <v>11.330639711</v>
      </c>
      <c r="H1251" s="107" t="str">
        <f t="shared" ref="H1251:H1280" si="290">IF($B1251="N/A","N/A",IF(G1251&gt;10,"No",IF(G1251&lt;-10,"No","Yes")))</f>
        <v>N/A</v>
      </c>
      <c r="I1251" s="108">
        <v>-6.72</v>
      </c>
      <c r="J1251" s="108">
        <v>2.399</v>
      </c>
      <c r="K1251" s="118" t="s">
        <v>112</v>
      </c>
      <c r="L1251" s="109" t="str">
        <f t="shared" ref="L1251:L1280" si="291">IF(J1251="Div by 0", "N/A", IF(K1251="N/A","N/A", IF(J1251&gt;VALUE(MID(K1251,1,2)), "No", IF(J1251&lt;-1*VALUE(MID(K1251,1,2)), "No", "Yes"))))</f>
        <v>Yes</v>
      </c>
    </row>
    <row r="1252" spans="1:12">
      <c r="A1252" s="144" t="s">
        <v>583</v>
      </c>
      <c r="B1252" s="82" t="s">
        <v>50</v>
      </c>
      <c r="C1252" s="90">
        <v>7.9839190928999999</v>
      </c>
      <c r="D1252" s="84" t="str">
        <f t="shared" si="288"/>
        <v>N/A</v>
      </c>
      <c r="E1252" s="90">
        <v>7.4529667148999996</v>
      </c>
      <c r="F1252" s="84" t="str">
        <f t="shared" si="289"/>
        <v>N/A</v>
      </c>
      <c r="G1252" s="90">
        <v>7.8436101105000002</v>
      </c>
      <c r="H1252" s="84" t="str">
        <f t="shared" si="290"/>
        <v>N/A</v>
      </c>
      <c r="I1252" s="85">
        <v>-6.65</v>
      </c>
      <c r="J1252" s="85">
        <v>5.2409999999999997</v>
      </c>
      <c r="K1252" s="86" t="s">
        <v>112</v>
      </c>
      <c r="L1252" s="87" t="str">
        <f t="shared" si="291"/>
        <v>Yes</v>
      </c>
    </row>
    <row r="1253" spans="1:12">
      <c r="A1253" s="144" t="s">
        <v>586</v>
      </c>
      <c r="B1253" s="82" t="s">
        <v>50</v>
      </c>
      <c r="C1253" s="90">
        <v>17.081125509</v>
      </c>
      <c r="D1253" s="84" t="str">
        <f t="shared" si="288"/>
        <v>N/A</v>
      </c>
      <c r="E1253" s="90">
        <v>16.712804269999999</v>
      </c>
      <c r="F1253" s="84" t="str">
        <f t="shared" si="289"/>
        <v>N/A</v>
      </c>
      <c r="G1253" s="90">
        <v>16.649373108999999</v>
      </c>
      <c r="H1253" s="84" t="str">
        <f t="shared" si="290"/>
        <v>N/A</v>
      </c>
      <c r="I1253" s="85">
        <v>-2.16</v>
      </c>
      <c r="J1253" s="85">
        <v>-0.38</v>
      </c>
      <c r="K1253" s="86" t="s">
        <v>112</v>
      </c>
      <c r="L1253" s="87" t="str">
        <f t="shared" si="291"/>
        <v>Yes</v>
      </c>
    </row>
    <row r="1254" spans="1:12">
      <c r="A1254" s="144" t="s">
        <v>589</v>
      </c>
      <c r="B1254" s="82" t="s">
        <v>50</v>
      </c>
      <c r="C1254" s="90">
        <v>8.4663350901999994</v>
      </c>
      <c r="D1254" s="84" t="str">
        <f t="shared" si="288"/>
        <v>N/A</v>
      </c>
      <c r="E1254" s="90">
        <v>5.4752186589000003</v>
      </c>
      <c r="F1254" s="84" t="str">
        <f t="shared" si="289"/>
        <v>N/A</v>
      </c>
      <c r="G1254" s="90">
        <v>4.9484536082000004</v>
      </c>
      <c r="H1254" s="84" t="str">
        <f t="shared" si="290"/>
        <v>N/A</v>
      </c>
      <c r="I1254" s="85">
        <v>-35.299999999999997</v>
      </c>
      <c r="J1254" s="85">
        <v>-9.6199999999999992</v>
      </c>
      <c r="K1254" s="86" t="s">
        <v>112</v>
      </c>
      <c r="L1254" s="87" t="str">
        <f t="shared" si="291"/>
        <v>Yes</v>
      </c>
    </row>
    <row r="1255" spans="1:12">
      <c r="A1255" s="144" t="s">
        <v>591</v>
      </c>
      <c r="B1255" s="82" t="s">
        <v>50</v>
      </c>
      <c r="C1255" s="90">
        <v>4.6369658397000002</v>
      </c>
      <c r="D1255" s="84" t="str">
        <f t="shared" si="288"/>
        <v>N/A</v>
      </c>
      <c r="E1255" s="90">
        <v>4.9192397957000003</v>
      </c>
      <c r="F1255" s="84" t="str">
        <f t="shared" si="289"/>
        <v>N/A</v>
      </c>
      <c r="G1255" s="90">
        <v>12.451432186</v>
      </c>
      <c r="H1255" s="84" t="str">
        <f t="shared" si="290"/>
        <v>N/A</v>
      </c>
      <c r="I1255" s="85">
        <v>6.0869999999999997</v>
      </c>
      <c r="J1255" s="85">
        <v>153.1</v>
      </c>
      <c r="K1255" s="86" t="s">
        <v>112</v>
      </c>
      <c r="L1255" s="87" t="str">
        <f t="shared" si="291"/>
        <v>No</v>
      </c>
    </row>
    <row r="1256" spans="1:12" ht="12.75" customHeight="1">
      <c r="A1256" s="164" t="s">
        <v>498</v>
      </c>
      <c r="B1256" s="82" t="s">
        <v>50</v>
      </c>
      <c r="C1256" s="90">
        <v>16.456425841000001</v>
      </c>
      <c r="D1256" s="84" t="str">
        <f t="shared" si="288"/>
        <v>N/A</v>
      </c>
      <c r="E1256" s="90">
        <v>16.483324603</v>
      </c>
      <c r="F1256" s="84" t="str">
        <f t="shared" si="289"/>
        <v>N/A</v>
      </c>
      <c r="G1256" s="90">
        <v>14.688538117</v>
      </c>
      <c r="H1256" s="84" t="str">
        <f t="shared" si="290"/>
        <v>N/A</v>
      </c>
      <c r="I1256" s="85">
        <v>0.16350000000000001</v>
      </c>
      <c r="J1256" s="85">
        <v>-10.9</v>
      </c>
      <c r="K1256" s="86" t="s">
        <v>112</v>
      </c>
      <c r="L1256" s="87" t="str">
        <f t="shared" si="291"/>
        <v>Yes</v>
      </c>
    </row>
    <row r="1257" spans="1:12">
      <c r="A1257" s="144" t="s">
        <v>583</v>
      </c>
      <c r="B1257" s="82" t="s">
        <v>50</v>
      </c>
      <c r="C1257" s="90">
        <v>48.932127264999998</v>
      </c>
      <c r="D1257" s="84" t="str">
        <f t="shared" si="288"/>
        <v>N/A</v>
      </c>
      <c r="E1257" s="90">
        <v>48.598439565</v>
      </c>
      <c r="F1257" s="84" t="str">
        <f t="shared" si="289"/>
        <v>N/A</v>
      </c>
      <c r="G1257" s="90">
        <v>46.377379535000003</v>
      </c>
      <c r="H1257" s="84" t="str">
        <f t="shared" si="290"/>
        <v>N/A</v>
      </c>
      <c r="I1257" s="85">
        <v>-0.68200000000000005</v>
      </c>
      <c r="J1257" s="85">
        <v>-4.57</v>
      </c>
      <c r="K1257" s="86" t="s">
        <v>112</v>
      </c>
      <c r="L1257" s="87" t="str">
        <f t="shared" si="291"/>
        <v>Yes</v>
      </c>
    </row>
    <row r="1258" spans="1:12">
      <c r="A1258" s="144" t="s">
        <v>586</v>
      </c>
      <c r="B1258" s="82" t="s">
        <v>50</v>
      </c>
      <c r="C1258" s="90">
        <v>8.9965549201999995</v>
      </c>
      <c r="D1258" s="84" t="str">
        <f t="shared" si="288"/>
        <v>N/A</v>
      </c>
      <c r="E1258" s="90">
        <v>8.8480062481000008</v>
      </c>
      <c r="F1258" s="84" t="str">
        <f t="shared" si="289"/>
        <v>N/A</v>
      </c>
      <c r="G1258" s="90">
        <v>8.7099005619999996</v>
      </c>
      <c r="H1258" s="84" t="str">
        <f t="shared" si="290"/>
        <v>N/A</v>
      </c>
      <c r="I1258" s="85">
        <v>-1.65</v>
      </c>
      <c r="J1258" s="85">
        <v>-1.56</v>
      </c>
      <c r="K1258" s="86" t="s">
        <v>112</v>
      </c>
      <c r="L1258" s="87" t="str">
        <f t="shared" si="291"/>
        <v>Yes</v>
      </c>
    </row>
    <row r="1259" spans="1:12">
      <c r="A1259" s="144" t="s">
        <v>589</v>
      </c>
      <c r="B1259" s="82" t="s">
        <v>50</v>
      </c>
      <c r="C1259" s="90">
        <v>0.95575681089999998</v>
      </c>
      <c r="D1259" s="84" t="str">
        <f t="shared" si="288"/>
        <v>N/A</v>
      </c>
      <c r="E1259" s="90">
        <v>0.8532555879</v>
      </c>
      <c r="F1259" s="84" t="str">
        <f t="shared" si="289"/>
        <v>N/A</v>
      </c>
      <c r="G1259" s="90">
        <v>0.67919951489999997</v>
      </c>
      <c r="H1259" s="84" t="str">
        <f t="shared" si="290"/>
        <v>N/A</v>
      </c>
      <c r="I1259" s="85">
        <v>-10.7</v>
      </c>
      <c r="J1259" s="85">
        <v>-20.399999999999999</v>
      </c>
      <c r="K1259" s="86" t="s">
        <v>112</v>
      </c>
      <c r="L1259" s="87" t="str">
        <f t="shared" si="291"/>
        <v>No</v>
      </c>
    </row>
    <row r="1260" spans="1:12">
      <c r="A1260" s="144" t="s">
        <v>591</v>
      </c>
      <c r="B1260" s="82" t="s">
        <v>50</v>
      </c>
      <c r="C1260" s="90">
        <v>2.16478331E-2</v>
      </c>
      <c r="D1260" s="84" t="str">
        <f t="shared" si="288"/>
        <v>N/A</v>
      </c>
      <c r="E1260" s="90">
        <v>2.7610326300000002E-2</v>
      </c>
      <c r="F1260" s="84" t="str">
        <f t="shared" si="289"/>
        <v>N/A</v>
      </c>
      <c r="G1260" s="90">
        <v>2.10837023E-2</v>
      </c>
      <c r="H1260" s="84" t="str">
        <f t="shared" si="290"/>
        <v>N/A</v>
      </c>
      <c r="I1260" s="85">
        <v>27.54</v>
      </c>
      <c r="J1260" s="85">
        <v>-23.6</v>
      </c>
      <c r="K1260" s="86" t="s">
        <v>112</v>
      </c>
      <c r="L1260" s="87" t="str">
        <f t="shared" si="291"/>
        <v>No</v>
      </c>
    </row>
    <row r="1261" spans="1:12">
      <c r="A1261" s="164" t="s">
        <v>499</v>
      </c>
      <c r="B1261" s="82" t="s">
        <v>50</v>
      </c>
      <c r="C1261" s="90">
        <v>56.120380355000002</v>
      </c>
      <c r="D1261" s="84" t="str">
        <f t="shared" si="288"/>
        <v>N/A</v>
      </c>
      <c r="E1261" s="90">
        <v>52.868787402999999</v>
      </c>
      <c r="F1261" s="84" t="str">
        <f t="shared" si="289"/>
        <v>N/A</v>
      </c>
      <c r="G1261" s="90">
        <v>46.344759885999999</v>
      </c>
      <c r="H1261" s="84" t="str">
        <f t="shared" si="290"/>
        <v>N/A</v>
      </c>
      <c r="I1261" s="85">
        <v>-5.79</v>
      </c>
      <c r="J1261" s="85">
        <v>-12.3</v>
      </c>
      <c r="K1261" s="86" t="s">
        <v>112</v>
      </c>
      <c r="L1261" s="87" t="str">
        <f t="shared" si="291"/>
        <v>Yes</v>
      </c>
    </row>
    <row r="1262" spans="1:12">
      <c r="A1262" s="144" t="s">
        <v>583</v>
      </c>
      <c r="B1262" s="82" t="s">
        <v>50</v>
      </c>
      <c r="C1262" s="90">
        <v>62.731241558999997</v>
      </c>
      <c r="D1262" s="84" t="str">
        <f t="shared" si="288"/>
        <v>N/A</v>
      </c>
      <c r="E1262" s="90">
        <v>55.491411313</v>
      </c>
      <c r="F1262" s="84" t="str">
        <f t="shared" si="289"/>
        <v>N/A</v>
      </c>
      <c r="G1262" s="90">
        <v>52.507272370999999</v>
      </c>
      <c r="H1262" s="84" t="str">
        <f t="shared" si="290"/>
        <v>N/A</v>
      </c>
      <c r="I1262" s="85">
        <v>-11.5</v>
      </c>
      <c r="J1262" s="85">
        <v>-5.38</v>
      </c>
      <c r="K1262" s="86" t="s">
        <v>112</v>
      </c>
      <c r="L1262" s="87" t="str">
        <f t="shared" si="291"/>
        <v>Yes</v>
      </c>
    </row>
    <row r="1263" spans="1:12">
      <c r="A1263" s="144" t="s">
        <v>586</v>
      </c>
      <c r="B1263" s="82" t="s">
        <v>50</v>
      </c>
      <c r="C1263" s="90">
        <v>68.326250809000001</v>
      </c>
      <c r="D1263" s="84" t="str">
        <f t="shared" si="288"/>
        <v>N/A</v>
      </c>
      <c r="E1263" s="90">
        <v>65.917472989999993</v>
      </c>
      <c r="F1263" s="84" t="str">
        <f t="shared" si="289"/>
        <v>N/A</v>
      </c>
      <c r="G1263" s="90">
        <v>63.608300907999997</v>
      </c>
      <c r="H1263" s="84" t="str">
        <f t="shared" si="290"/>
        <v>N/A</v>
      </c>
      <c r="I1263" s="85">
        <v>-3.53</v>
      </c>
      <c r="J1263" s="85">
        <v>-3.5</v>
      </c>
      <c r="K1263" s="86" t="s">
        <v>112</v>
      </c>
      <c r="L1263" s="87" t="str">
        <f t="shared" si="291"/>
        <v>Yes</v>
      </c>
    </row>
    <row r="1264" spans="1:12">
      <c r="A1264" s="144" t="s">
        <v>589</v>
      </c>
      <c r="B1264" s="82" t="s">
        <v>50</v>
      </c>
      <c r="C1264" s="90">
        <v>37.209561280000003</v>
      </c>
      <c r="D1264" s="84" t="str">
        <f t="shared" si="288"/>
        <v>N/A</v>
      </c>
      <c r="E1264" s="90">
        <v>36.147716228999997</v>
      </c>
      <c r="F1264" s="84" t="str">
        <f t="shared" si="289"/>
        <v>N/A</v>
      </c>
      <c r="G1264" s="90">
        <v>28.374772588999999</v>
      </c>
      <c r="H1264" s="84" t="str">
        <f t="shared" si="290"/>
        <v>N/A</v>
      </c>
      <c r="I1264" s="85">
        <v>-2.85</v>
      </c>
      <c r="J1264" s="85">
        <v>-21.5</v>
      </c>
      <c r="K1264" s="86" t="s">
        <v>112</v>
      </c>
      <c r="L1264" s="87" t="str">
        <f t="shared" si="291"/>
        <v>No</v>
      </c>
    </row>
    <row r="1265" spans="1:12">
      <c r="A1265" s="144" t="s">
        <v>591</v>
      </c>
      <c r="B1265" s="82" t="s">
        <v>50</v>
      </c>
      <c r="C1265" s="90">
        <v>21.574230419999999</v>
      </c>
      <c r="D1265" s="84" t="str">
        <f t="shared" si="288"/>
        <v>N/A</v>
      </c>
      <c r="E1265" s="90">
        <v>15.590630896</v>
      </c>
      <c r="F1265" s="84" t="str">
        <f t="shared" si="289"/>
        <v>N/A</v>
      </c>
      <c r="G1265" s="90">
        <v>9.5960965031000001</v>
      </c>
      <c r="H1265" s="84" t="str">
        <f t="shared" si="290"/>
        <v>N/A</v>
      </c>
      <c r="I1265" s="85">
        <v>-27.7</v>
      </c>
      <c r="J1265" s="85">
        <v>-38.4</v>
      </c>
      <c r="K1265" s="86" t="s">
        <v>112</v>
      </c>
      <c r="L1265" s="87" t="str">
        <f t="shared" si="291"/>
        <v>No</v>
      </c>
    </row>
    <row r="1266" spans="1:12">
      <c r="A1266" s="164" t="s">
        <v>694</v>
      </c>
      <c r="B1266" s="82" t="s">
        <v>50</v>
      </c>
      <c r="C1266" s="90">
        <v>78.476227820999995</v>
      </c>
      <c r="D1266" s="84" t="str">
        <f t="shared" si="288"/>
        <v>N/A</v>
      </c>
      <c r="E1266" s="90">
        <v>77.846167277999996</v>
      </c>
      <c r="F1266" s="84" t="str">
        <f t="shared" si="289"/>
        <v>N/A</v>
      </c>
      <c r="G1266" s="90">
        <v>72.594057434000007</v>
      </c>
      <c r="H1266" s="84" t="str">
        <f t="shared" si="290"/>
        <v>N/A</v>
      </c>
      <c r="I1266" s="85">
        <v>-0.80300000000000005</v>
      </c>
      <c r="J1266" s="85">
        <v>-6.75</v>
      </c>
      <c r="K1266" s="86" t="s">
        <v>112</v>
      </c>
      <c r="L1266" s="87" t="str">
        <f t="shared" si="291"/>
        <v>Yes</v>
      </c>
    </row>
    <row r="1267" spans="1:12">
      <c r="A1267" s="144" t="s">
        <v>583</v>
      </c>
      <c r="B1267" s="82" t="s">
        <v>50</v>
      </c>
      <c r="C1267" s="90">
        <v>87.458776971999995</v>
      </c>
      <c r="D1267" s="84" t="str">
        <f t="shared" si="288"/>
        <v>N/A</v>
      </c>
      <c r="E1267" s="90">
        <v>88.631787579000004</v>
      </c>
      <c r="F1267" s="84" t="str">
        <f t="shared" si="289"/>
        <v>N/A</v>
      </c>
      <c r="G1267" s="90">
        <v>85.645168583</v>
      </c>
      <c r="H1267" s="84" t="str">
        <f t="shared" si="290"/>
        <v>N/A</v>
      </c>
      <c r="I1267" s="85">
        <v>1.341</v>
      </c>
      <c r="J1267" s="85">
        <v>-3.37</v>
      </c>
      <c r="K1267" s="86" t="s">
        <v>112</v>
      </c>
      <c r="L1267" s="87" t="str">
        <f t="shared" si="291"/>
        <v>Yes</v>
      </c>
    </row>
    <row r="1268" spans="1:12">
      <c r="A1268" s="144" t="s">
        <v>586</v>
      </c>
      <c r="B1268" s="82" t="s">
        <v>50</v>
      </c>
      <c r="C1268" s="90">
        <v>91.690712274999996</v>
      </c>
      <c r="D1268" s="84" t="str">
        <f t="shared" si="288"/>
        <v>N/A</v>
      </c>
      <c r="E1268" s="90">
        <v>91.015750423</v>
      </c>
      <c r="F1268" s="84" t="str">
        <f t="shared" si="289"/>
        <v>N/A</v>
      </c>
      <c r="G1268" s="90">
        <v>90.256809339</v>
      </c>
      <c r="H1268" s="84" t="str">
        <f t="shared" si="290"/>
        <v>N/A</v>
      </c>
      <c r="I1268" s="85">
        <v>-0.73599999999999999</v>
      </c>
      <c r="J1268" s="85">
        <v>-0.83399999999999996</v>
      </c>
      <c r="K1268" s="86" t="s">
        <v>112</v>
      </c>
      <c r="L1268" s="87" t="str">
        <f t="shared" si="291"/>
        <v>Yes</v>
      </c>
    </row>
    <row r="1269" spans="1:12">
      <c r="A1269" s="144" t="s">
        <v>589</v>
      </c>
      <c r="B1269" s="82" t="s">
        <v>50</v>
      </c>
      <c r="C1269" s="90">
        <v>55.025610571000001</v>
      </c>
      <c r="D1269" s="84" t="str">
        <f t="shared" si="288"/>
        <v>N/A</v>
      </c>
      <c r="E1269" s="90">
        <v>51.436345967000001</v>
      </c>
      <c r="F1269" s="84" t="str">
        <f t="shared" si="289"/>
        <v>N/A</v>
      </c>
      <c r="G1269" s="90">
        <v>44.270770163999998</v>
      </c>
      <c r="H1269" s="84" t="str">
        <f t="shared" si="290"/>
        <v>N/A</v>
      </c>
      <c r="I1269" s="85">
        <v>-6.52</v>
      </c>
      <c r="J1269" s="85">
        <v>-13.9</v>
      </c>
      <c r="K1269" s="86" t="s">
        <v>112</v>
      </c>
      <c r="L1269" s="87" t="str">
        <f t="shared" si="291"/>
        <v>Yes</v>
      </c>
    </row>
    <row r="1270" spans="1:12">
      <c r="A1270" s="144" t="s">
        <v>591</v>
      </c>
      <c r="B1270" s="82" t="s">
        <v>50</v>
      </c>
      <c r="C1270" s="90">
        <v>42.988266873999997</v>
      </c>
      <c r="D1270" s="84" t="str">
        <f t="shared" si="288"/>
        <v>N/A</v>
      </c>
      <c r="E1270" s="90">
        <v>38.985780681999998</v>
      </c>
      <c r="F1270" s="84" t="str">
        <f t="shared" si="289"/>
        <v>N/A</v>
      </c>
      <c r="G1270" s="90">
        <v>41.25779344</v>
      </c>
      <c r="H1270" s="84" t="str">
        <f t="shared" si="290"/>
        <v>N/A</v>
      </c>
      <c r="I1270" s="85">
        <v>-9.31</v>
      </c>
      <c r="J1270" s="85">
        <v>5.8280000000000003</v>
      </c>
      <c r="K1270" s="86" t="s">
        <v>112</v>
      </c>
      <c r="L1270" s="87" t="str">
        <f t="shared" si="291"/>
        <v>Yes</v>
      </c>
    </row>
    <row r="1271" spans="1:12">
      <c r="A1271" s="164" t="s">
        <v>4</v>
      </c>
      <c r="B1271" s="82" t="s">
        <v>50</v>
      </c>
      <c r="C1271" s="83">
        <v>7.6095134205999999</v>
      </c>
      <c r="D1271" s="84" t="str">
        <f t="shared" si="288"/>
        <v>N/A</v>
      </c>
      <c r="E1271" s="83">
        <v>8.3388085929999995</v>
      </c>
      <c r="F1271" s="84" t="str">
        <f t="shared" si="289"/>
        <v>N/A</v>
      </c>
      <c r="G1271" s="83">
        <v>7.9362463509000003</v>
      </c>
      <c r="H1271" s="84" t="str">
        <f t="shared" si="290"/>
        <v>N/A</v>
      </c>
      <c r="I1271" s="85">
        <v>9.5839999999999996</v>
      </c>
      <c r="J1271" s="85">
        <v>-4.83</v>
      </c>
      <c r="K1271" s="86" t="s">
        <v>112</v>
      </c>
      <c r="L1271" s="87" t="str">
        <f t="shared" si="291"/>
        <v>Yes</v>
      </c>
    </row>
    <row r="1272" spans="1:12">
      <c r="A1272" s="144" t="s">
        <v>583</v>
      </c>
      <c r="B1272" s="82" t="s">
        <v>50</v>
      </c>
      <c r="C1272" s="83">
        <v>1.5023603461999999</v>
      </c>
      <c r="D1272" s="84" t="str">
        <f t="shared" si="288"/>
        <v>N/A</v>
      </c>
      <c r="E1272" s="83">
        <v>1.8780075981</v>
      </c>
      <c r="F1272" s="84" t="str">
        <f t="shared" si="289"/>
        <v>N/A</v>
      </c>
      <c r="G1272" s="83">
        <v>2.7129131436999998</v>
      </c>
      <c r="H1272" s="84" t="str">
        <f t="shared" si="290"/>
        <v>N/A</v>
      </c>
      <c r="I1272" s="85">
        <v>25</v>
      </c>
      <c r="J1272" s="85">
        <v>44.46</v>
      </c>
      <c r="K1272" s="86" t="s">
        <v>112</v>
      </c>
      <c r="L1272" s="87" t="str">
        <f t="shared" si="291"/>
        <v>No</v>
      </c>
    </row>
    <row r="1273" spans="1:12">
      <c r="A1273" s="144" t="s">
        <v>586</v>
      </c>
      <c r="B1273" s="82" t="s">
        <v>50</v>
      </c>
      <c r="C1273" s="83">
        <v>10.186076272999999</v>
      </c>
      <c r="D1273" s="84" t="str">
        <f t="shared" si="288"/>
        <v>N/A</v>
      </c>
      <c r="E1273" s="83">
        <v>10.589231009000001</v>
      </c>
      <c r="F1273" s="84" t="str">
        <f t="shared" si="289"/>
        <v>N/A</v>
      </c>
      <c r="G1273" s="83">
        <v>10.617605816999999</v>
      </c>
      <c r="H1273" s="84" t="str">
        <f t="shared" si="290"/>
        <v>N/A</v>
      </c>
      <c r="I1273" s="85">
        <v>3.9580000000000002</v>
      </c>
      <c r="J1273" s="85">
        <v>0.26800000000000002</v>
      </c>
      <c r="K1273" s="86" t="s">
        <v>112</v>
      </c>
      <c r="L1273" s="87" t="str">
        <f t="shared" si="291"/>
        <v>Yes</v>
      </c>
    </row>
    <row r="1274" spans="1:12">
      <c r="A1274" s="144" t="s">
        <v>589</v>
      </c>
      <c r="B1274" s="82" t="s">
        <v>50</v>
      </c>
      <c r="C1274" s="83">
        <v>4.3853572993999999</v>
      </c>
      <c r="D1274" s="84" t="str">
        <f t="shared" si="288"/>
        <v>N/A</v>
      </c>
      <c r="E1274" s="83">
        <v>5.7238196662999998</v>
      </c>
      <c r="F1274" s="84" t="str">
        <f t="shared" si="289"/>
        <v>N/A</v>
      </c>
      <c r="G1274" s="83">
        <v>6.9417892157000001</v>
      </c>
      <c r="H1274" s="84" t="str">
        <f t="shared" si="290"/>
        <v>N/A</v>
      </c>
      <c r="I1274" s="85">
        <v>30.52</v>
      </c>
      <c r="J1274" s="85">
        <v>21.28</v>
      </c>
      <c r="K1274" s="86" t="s">
        <v>112</v>
      </c>
      <c r="L1274" s="87" t="str">
        <f t="shared" si="291"/>
        <v>No</v>
      </c>
    </row>
    <row r="1275" spans="1:12">
      <c r="A1275" s="144" t="s">
        <v>591</v>
      </c>
      <c r="B1275" s="82" t="s">
        <v>50</v>
      </c>
      <c r="C1275" s="83">
        <v>3.3370681605999999</v>
      </c>
      <c r="D1275" s="84" t="str">
        <f t="shared" si="288"/>
        <v>N/A</v>
      </c>
      <c r="E1275" s="83">
        <v>3.3217960711000001</v>
      </c>
      <c r="F1275" s="84" t="str">
        <f t="shared" si="289"/>
        <v>N/A</v>
      </c>
      <c r="G1275" s="83">
        <v>2.8076923077</v>
      </c>
      <c r="H1275" s="84" t="str">
        <f t="shared" si="290"/>
        <v>N/A</v>
      </c>
      <c r="I1275" s="85">
        <v>-0.45800000000000002</v>
      </c>
      <c r="J1275" s="85">
        <v>-15.5</v>
      </c>
      <c r="K1275" s="86" t="s">
        <v>112</v>
      </c>
      <c r="L1275" s="87" t="str">
        <f t="shared" si="291"/>
        <v>No</v>
      </c>
    </row>
    <row r="1276" spans="1:12">
      <c r="A1276" s="164" t="s">
        <v>5</v>
      </c>
      <c r="B1276" s="82" t="s">
        <v>50</v>
      </c>
      <c r="C1276" s="83">
        <v>243.35646206999999</v>
      </c>
      <c r="D1276" s="84" t="str">
        <f t="shared" si="288"/>
        <v>N/A</v>
      </c>
      <c r="E1276" s="83">
        <v>244.46203294</v>
      </c>
      <c r="F1276" s="84" t="str">
        <f t="shared" si="289"/>
        <v>N/A</v>
      </c>
      <c r="G1276" s="83">
        <v>242.39401423999999</v>
      </c>
      <c r="H1276" s="84" t="str">
        <f t="shared" si="290"/>
        <v>N/A</v>
      </c>
      <c r="I1276" s="85">
        <v>0.45429999999999998</v>
      </c>
      <c r="J1276" s="85">
        <v>-0.84599999999999997</v>
      </c>
      <c r="K1276" s="86" t="s">
        <v>112</v>
      </c>
      <c r="L1276" s="87" t="str">
        <f t="shared" si="291"/>
        <v>Yes</v>
      </c>
    </row>
    <row r="1277" spans="1:12">
      <c r="A1277" s="144" t="s">
        <v>583</v>
      </c>
      <c r="B1277" s="82" t="s">
        <v>50</v>
      </c>
      <c r="C1277" s="83">
        <v>242.45588753999999</v>
      </c>
      <c r="D1277" s="84" t="str">
        <f t="shared" si="288"/>
        <v>N/A</v>
      </c>
      <c r="E1277" s="83">
        <v>243.70069591000001</v>
      </c>
      <c r="F1277" s="84" t="str">
        <f t="shared" si="289"/>
        <v>N/A</v>
      </c>
      <c r="G1277" s="83">
        <v>240.18157296000001</v>
      </c>
      <c r="H1277" s="84" t="str">
        <f t="shared" si="290"/>
        <v>N/A</v>
      </c>
      <c r="I1277" s="85">
        <v>0.51339999999999997</v>
      </c>
      <c r="J1277" s="85">
        <v>-1.44</v>
      </c>
      <c r="K1277" s="86" t="s">
        <v>112</v>
      </c>
      <c r="L1277" s="87" t="str">
        <f t="shared" si="291"/>
        <v>Yes</v>
      </c>
    </row>
    <row r="1278" spans="1:12">
      <c r="A1278" s="144" t="s">
        <v>586</v>
      </c>
      <c r="B1278" s="82" t="s">
        <v>50</v>
      </c>
      <c r="C1278" s="83">
        <v>254.43949849000001</v>
      </c>
      <c r="D1278" s="84" t="str">
        <f t="shared" si="288"/>
        <v>N/A</v>
      </c>
      <c r="E1278" s="83">
        <v>253.55443310999999</v>
      </c>
      <c r="F1278" s="84" t="str">
        <f t="shared" si="289"/>
        <v>N/A</v>
      </c>
      <c r="G1278" s="83">
        <v>255.72212845999999</v>
      </c>
      <c r="H1278" s="84" t="str">
        <f t="shared" si="290"/>
        <v>N/A</v>
      </c>
      <c r="I1278" s="85">
        <v>-0.34799999999999998</v>
      </c>
      <c r="J1278" s="85">
        <v>0.85489999999999999</v>
      </c>
      <c r="K1278" s="86" t="s">
        <v>112</v>
      </c>
      <c r="L1278" s="87" t="str">
        <f t="shared" si="291"/>
        <v>Yes</v>
      </c>
    </row>
    <row r="1279" spans="1:12">
      <c r="A1279" s="144" t="s">
        <v>589</v>
      </c>
      <c r="B1279" s="82" t="s">
        <v>50</v>
      </c>
      <c r="C1279" s="83">
        <v>78.664077669999998</v>
      </c>
      <c r="D1279" s="84" t="str">
        <f t="shared" si="288"/>
        <v>N/A</v>
      </c>
      <c r="E1279" s="83">
        <v>89.781321184999996</v>
      </c>
      <c r="F1279" s="84" t="str">
        <f t="shared" si="289"/>
        <v>N/A</v>
      </c>
      <c r="G1279" s="83">
        <v>98.252232143000001</v>
      </c>
      <c r="H1279" s="84" t="str">
        <f t="shared" si="290"/>
        <v>N/A</v>
      </c>
      <c r="I1279" s="85">
        <v>14.13</v>
      </c>
      <c r="J1279" s="85">
        <v>9.4350000000000005</v>
      </c>
      <c r="K1279" s="86" t="s">
        <v>112</v>
      </c>
      <c r="L1279" s="87" t="str">
        <f t="shared" si="291"/>
        <v>Yes</v>
      </c>
    </row>
    <row r="1280" spans="1:12">
      <c r="A1280" s="144" t="s">
        <v>591</v>
      </c>
      <c r="B1280" s="101" t="s">
        <v>50</v>
      </c>
      <c r="C1280" s="114">
        <v>12.2</v>
      </c>
      <c r="D1280" s="103" t="str">
        <f t="shared" si="288"/>
        <v>N/A</v>
      </c>
      <c r="E1280" s="114">
        <v>31.166666667000001</v>
      </c>
      <c r="F1280" s="103" t="str">
        <f t="shared" si="289"/>
        <v>N/A</v>
      </c>
      <c r="G1280" s="114">
        <v>13.571428571</v>
      </c>
      <c r="H1280" s="103" t="str">
        <f t="shared" si="290"/>
        <v>N/A</v>
      </c>
      <c r="I1280" s="104">
        <v>155.5</v>
      </c>
      <c r="J1280" s="104">
        <v>-56.5</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-40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104</v>
      </c>
      <c r="D1283" s="84" t="str">
        <f t="shared" si="292"/>
        <v>N/A</v>
      </c>
      <c r="E1283" s="83">
        <v>25</v>
      </c>
      <c r="F1283" s="84" t="str">
        <f t="shared" si="293"/>
        <v>N/A</v>
      </c>
      <c r="G1283" s="83">
        <v>26</v>
      </c>
      <c r="H1283" s="84" t="str">
        <f t="shared" si="294"/>
        <v>N/A</v>
      </c>
      <c r="I1283" s="85">
        <v>-76</v>
      </c>
      <c r="J1283" s="85">
        <v>4</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250</v>
      </c>
      <c r="J1284" s="85">
        <v>0</v>
      </c>
      <c r="K1284" s="155" t="s">
        <v>50</v>
      </c>
      <c r="L1284" s="87" t="str">
        <f t="shared" si="295"/>
        <v>N/A</v>
      </c>
    </row>
    <row r="1285" spans="1:12">
      <c r="A1285" s="144" t="s">
        <v>630</v>
      </c>
      <c r="B1285" s="82" t="s">
        <v>50</v>
      </c>
      <c r="C1285" s="83">
        <v>175</v>
      </c>
      <c r="D1285" s="84" t="str">
        <f t="shared" si="292"/>
        <v>N/A</v>
      </c>
      <c r="E1285" s="83">
        <v>65</v>
      </c>
      <c r="F1285" s="84" t="str">
        <f t="shared" si="293"/>
        <v>N/A</v>
      </c>
      <c r="G1285" s="83">
        <v>49</v>
      </c>
      <c r="H1285" s="84" t="str">
        <f t="shared" si="294"/>
        <v>N/A</v>
      </c>
      <c r="I1285" s="85">
        <v>-62.9</v>
      </c>
      <c r="J1285" s="85">
        <v>-24.6</v>
      </c>
      <c r="K1285" s="155" t="s">
        <v>50</v>
      </c>
      <c r="L1285" s="87" t="str">
        <f t="shared" si="295"/>
        <v>N/A</v>
      </c>
    </row>
    <row r="1286" spans="1:12">
      <c r="A1286" s="144" t="s">
        <v>631</v>
      </c>
      <c r="B1286" s="82" t="s">
        <v>50</v>
      </c>
      <c r="C1286" s="83">
        <v>28</v>
      </c>
      <c r="D1286" s="84" t="str">
        <f t="shared" si="292"/>
        <v>N/A</v>
      </c>
      <c r="E1286" s="83">
        <v>34</v>
      </c>
      <c r="F1286" s="84" t="str">
        <f t="shared" si="293"/>
        <v>N/A</v>
      </c>
      <c r="G1286" s="83">
        <v>35</v>
      </c>
      <c r="H1286" s="84" t="str">
        <f t="shared" si="294"/>
        <v>N/A</v>
      </c>
      <c r="I1286" s="85">
        <v>21.43</v>
      </c>
      <c r="J1286" s="85">
        <v>2.9409999999999998</v>
      </c>
      <c r="K1286" s="155" t="s">
        <v>50</v>
      </c>
      <c r="L1286" s="87" t="str">
        <f t="shared" si="295"/>
        <v>N/A</v>
      </c>
    </row>
    <row r="1287" spans="1:12">
      <c r="A1287" s="144" t="s">
        <v>632</v>
      </c>
      <c r="B1287" s="82" t="s">
        <v>50</v>
      </c>
      <c r="C1287" s="83">
        <v>31</v>
      </c>
      <c r="D1287" s="84" t="str">
        <f t="shared" si="292"/>
        <v>N/A</v>
      </c>
      <c r="E1287" s="83">
        <v>56</v>
      </c>
      <c r="F1287" s="84" t="str">
        <f t="shared" si="293"/>
        <v>N/A</v>
      </c>
      <c r="G1287" s="83">
        <v>153</v>
      </c>
      <c r="H1287" s="84" t="str">
        <f t="shared" si="294"/>
        <v>N/A</v>
      </c>
      <c r="I1287" s="85">
        <v>80.650000000000006</v>
      </c>
      <c r="J1287" s="85">
        <v>173.2</v>
      </c>
      <c r="K1287" s="155" t="s">
        <v>50</v>
      </c>
      <c r="L1287" s="87" t="str">
        <f t="shared" si="295"/>
        <v>N/A</v>
      </c>
    </row>
    <row r="1288" spans="1:12">
      <c r="A1288" s="164" t="s">
        <v>818</v>
      </c>
      <c r="B1288" s="145" t="s">
        <v>50</v>
      </c>
      <c r="C1288" s="159">
        <v>3682890</v>
      </c>
      <c r="D1288" s="107" t="str">
        <f t="shared" si="292"/>
        <v>N/A</v>
      </c>
      <c r="E1288" s="159">
        <v>2569726</v>
      </c>
      <c r="F1288" s="107" t="str">
        <f t="shared" si="293"/>
        <v>N/A</v>
      </c>
      <c r="G1288" s="159">
        <v>2447530</v>
      </c>
      <c r="H1288" s="107" t="str">
        <f t="shared" si="294"/>
        <v>N/A</v>
      </c>
      <c r="I1288" s="108">
        <v>-30.2</v>
      </c>
      <c r="J1288" s="108">
        <v>-4.76</v>
      </c>
      <c r="K1288" s="155" t="s">
        <v>50</v>
      </c>
      <c r="L1288" s="109" t="str">
        <f t="shared" si="295"/>
        <v>N/A</v>
      </c>
    </row>
    <row r="1289" spans="1:12">
      <c r="A1289" s="144" t="s">
        <v>633</v>
      </c>
      <c r="B1289" s="145" t="s">
        <v>50</v>
      </c>
      <c r="C1289" s="159">
        <v>583850</v>
      </c>
      <c r="D1289" s="107" t="str">
        <f t="shared" si="292"/>
        <v>N/A</v>
      </c>
      <c r="E1289" s="159">
        <v>982903</v>
      </c>
      <c r="F1289" s="107" t="str">
        <f t="shared" si="293"/>
        <v>N/A</v>
      </c>
      <c r="G1289" s="159">
        <v>766030</v>
      </c>
      <c r="H1289" s="107" t="str">
        <f t="shared" si="294"/>
        <v>N/A</v>
      </c>
      <c r="I1289" s="108">
        <v>68.349999999999994</v>
      </c>
      <c r="J1289" s="108">
        <v>-22.1</v>
      </c>
      <c r="K1289" s="155" t="s">
        <v>50</v>
      </c>
      <c r="L1289" s="109" t="str">
        <f t="shared" si="295"/>
        <v>N/A</v>
      </c>
    </row>
    <row r="1290" spans="1:12">
      <c r="A1290" s="144" t="s">
        <v>627</v>
      </c>
      <c r="B1290" s="145" t="s">
        <v>50</v>
      </c>
      <c r="C1290" s="159">
        <v>558575</v>
      </c>
      <c r="D1290" s="107" t="str">
        <f t="shared" si="292"/>
        <v>N/A</v>
      </c>
      <c r="E1290" s="159">
        <v>288636</v>
      </c>
      <c r="F1290" s="107" t="str">
        <f t="shared" si="293"/>
        <v>N/A</v>
      </c>
      <c r="G1290" s="159">
        <v>326266</v>
      </c>
      <c r="H1290" s="107" t="str">
        <f t="shared" si="294"/>
        <v>N/A</v>
      </c>
      <c r="I1290" s="108">
        <v>-48.3</v>
      </c>
      <c r="J1290" s="108">
        <v>13.04</v>
      </c>
      <c r="K1290" s="155" t="s">
        <v>50</v>
      </c>
      <c r="L1290" s="109" t="str">
        <f t="shared" si="295"/>
        <v>N/A</v>
      </c>
    </row>
    <row r="1291" spans="1:12">
      <c r="A1291" s="144" t="s">
        <v>240</v>
      </c>
      <c r="B1291" s="145" t="s">
        <v>50</v>
      </c>
      <c r="C1291" s="159">
        <v>3653540</v>
      </c>
      <c r="D1291" s="107" t="str">
        <f t="shared" si="292"/>
        <v>N/A</v>
      </c>
      <c r="E1291" s="159">
        <v>2568597</v>
      </c>
      <c r="F1291" s="107" t="str">
        <f t="shared" si="293"/>
        <v>N/A</v>
      </c>
      <c r="G1291" s="159">
        <v>2435895</v>
      </c>
      <c r="H1291" s="107" t="str">
        <f t="shared" si="294"/>
        <v>N/A</v>
      </c>
      <c r="I1291" s="108">
        <v>-29.7</v>
      </c>
      <c r="J1291" s="108">
        <v>-5.17</v>
      </c>
      <c r="K1291" s="155" t="s">
        <v>50</v>
      </c>
      <c r="L1291" s="109" t="str">
        <f t="shared" si="295"/>
        <v>N/A</v>
      </c>
    </row>
    <row r="1292" spans="1:12">
      <c r="A1292" s="144" t="s">
        <v>628</v>
      </c>
      <c r="B1292" s="145" t="s">
        <v>50</v>
      </c>
      <c r="C1292" s="159">
        <v>377659</v>
      </c>
      <c r="D1292" s="107" t="str">
        <f t="shared" si="292"/>
        <v>N/A</v>
      </c>
      <c r="E1292" s="159">
        <v>616680</v>
      </c>
      <c r="F1292" s="107" t="str">
        <f t="shared" si="293"/>
        <v>N/A</v>
      </c>
      <c r="G1292" s="159">
        <v>734827</v>
      </c>
      <c r="H1292" s="107" t="str">
        <f t="shared" si="294"/>
        <v>N/A</v>
      </c>
      <c r="I1292" s="108">
        <v>63.29</v>
      </c>
      <c r="J1292" s="108">
        <v>19.16</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2087077</v>
      </c>
      <c r="D1294" s="107" t="str">
        <f t="shared" ref="D1294:D1308" si="296">IF($B1294="N/A","N/A",IF(C1294&gt;10,"No",IF(C1294&lt;-10,"No","Yes")))</f>
        <v>N/A</v>
      </c>
      <c r="E1294" s="159">
        <v>1695653</v>
      </c>
      <c r="F1294" s="107" t="str">
        <f t="shared" ref="F1294:F1308" si="297">IF($B1294="N/A","N/A",IF(E1294&gt;10,"No",IF(E1294&lt;-10,"No","Yes")))</f>
        <v>N/A</v>
      </c>
      <c r="G1294" s="159">
        <v>1359862</v>
      </c>
      <c r="H1294" s="107" t="str">
        <f t="shared" ref="H1294:H1308" si="298">IF($B1294="N/A","N/A",IF(G1294&gt;10,"No",IF(G1294&lt;-10,"No","Yes")))</f>
        <v>N/A</v>
      </c>
      <c r="I1294" s="108">
        <v>-18.8</v>
      </c>
      <c r="J1294" s="108">
        <v>-19.8</v>
      </c>
      <c r="K1294" s="118" t="s">
        <v>112</v>
      </c>
      <c r="L1294" s="109" t="str">
        <f t="shared" ref="L1294:L1308" si="299">IF(J1294="Div by 0", "N/A", IF(K1294="N/A","N/A", IF(J1294&gt;VALUE(MID(K1294,1,2)), "No", IF(J1294&lt;-1*VALUE(MID(K1294,1,2)), "No", "Yes"))))</f>
        <v>No</v>
      </c>
    </row>
    <row r="1295" spans="1:12">
      <c r="A1295" s="164" t="s">
        <v>635</v>
      </c>
      <c r="B1295" s="82" t="s">
        <v>50</v>
      </c>
      <c r="C1295" s="83">
        <v>8379</v>
      </c>
      <c r="D1295" s="84" t="str">
        <f t="shared" si="296"/>
        <v>N/A</v>
      </c>
      <c r="E1295" s="83">
        <v>7153</v>
      </c>
      <c r="F1295" s="84" t="str">
        <f t="shared" si="297"/>
        <v>N/A</v>
      </c>
      <c r="G1295" s="83">
        <v>5806</v>
      </c>
      <c r="H1295" s="84" t="str">
        <f t="shared" si="298"/>
        <v>N/A</v>
      </c>
      <c r="I1295" s="85">
        <v>-14.6</v>
      </c>
      <c r="J1295" s="85">
        <v>-18.8</v>
      </c>
      <c r="K1295" s="86" t="s">
        <v>112</v>
      </c>
      <c r="L1295" s="87" t="str">
        <f t="shared" si="299"/>
        <v>No</v>
      </c>
    </row>
    <row r="1296" spans="1:12">
      <c r="A1296" s="164" t="s">
        <v>636</v>
      </c>
      <c r="B1296" s="82" t="s">
        <v>50</v>
      </c>
      <c r="C1296" s="88">
        <v>249.08425826000001</v>
      </c>
      <c r="D1296" s="84" t="str">
        <f t="shared" si="296"/>
        <v>N/A</v>
      </c>
      <c r="E1296" s="88">
        <v>237.05480218</v>
      </c>
      <c r="F1296" s="84" t="str">
        <f t="shared" si="297"/>
        <v>N/A</v>
      </c>
      <c r="G1296" s="88">
        <v>234.21667241</v>
      </c>
      <c r="H1296" s="84" t="str">
        <f t="shared" si="298"/>
        <v>N/A</v>
      </c>
      <c r="I1296" s="85">
        <v>-4.83</v>
      </c>
      <c r="J1296" s="85">
        <v>-1.2</v>
      </c>
      <c r="K1296" s="86" t="s">
        <v>112</v>
      </c>
      <c r="L1296" s="87" t="str">
        <f t="shared" si="299"/>
        <v>Yes</v>
      </c>
    </row>
    <row r="1297" spans="1:12">
      <c r="A1297" s="164" t="s">
        <v>637</v>
      </c>
      <c r="B1297" s="82" t="s">
        <v>50</v>
      </c>
      <c r="C1297" s="88">
        <v>799108</v>
      </c>
      <c r="D1297" s="84" t="str">
        <f t="shared" si="296"/>
        <v>N/A</v>
      </c>
      <c r="E1297" s="88">
        <v>767725</v>
      </c>
      <c r="F1297" s="84" t="str">
        <f t="shared" si="297"/>
        <v>N/A</v>
      </c>
      <c r="G1297" s="88">
        <v>1497071</v>
      </c>
      <c r="H1297" s="84" t="str">
        <f t="shared" si="298"/>
        <v>N/A</v>
      </c>
      <c r="I1297" s="85">
        <v>-3.93</v>
      </c>
      <c r="J1297" s="85">
        <v>95</v>
      </c>
      <c r="K1297" s="86" t="s">
        <v>112</v>
      </c>
      <c r="L1297" s="87" t="str">
        <f t="shared" si="299"/>
        <v>No</v>
      </c>
    </row>
    <row r="1298" spans="1:12">
      <c r="A1298" s="164" t="s">
        <v>638</v>
      </c>
      <c r="B1298" s="82" t="s">
        <v>50</v>
      </c>
      <c r="C1298" s="83">
        <v>5896</v>
      </c>
      <c r="D1298" s="84" t="str">
        <f t="shared" si="296"/>
        <v>N/A</v>
      </c>
      <c r="E1298" s="83">
        <v>6018</v>
      </c>
      <c r="F1298" s="84" t="str">
        <f t="shared" si="297"/>
        <v>N/A</v>
      </c>
      <c r="G1298" s="83">
        <v>8685</v>
      </c>
      <c r="H1298" s="84" t="str">
        <f t="shared" si="298"/>
        <v>N/A</v>
      </c>
      <c r="I1298" s="85">
        <v>2.069</v>
      </c>
      <c r="J1298" s="85">
        <v>44.32</v>
      </c>
      <c r="K1298" s="86" t="s">
        <v>112</v>
      </c>
      <c r="L1298" s="87" t="str">
        <f t="shared" si="299"/>
        <v>No</v>
      </c>
    </row>
    <row r="1299" spans="1:12">
      <c r="A1299" s="164" t="s">
        <v>639</v>
      </c>
      <c r="B1299" s="82" t="s">
        <v>50</v>
      </c>
      <c r="C1299" s="88">
        <v>135.5339213</v>
      </c>
      <c r="D1299" s="84" t="str">
        <f t="shared" si="296"/>
        <v>N/A</v>
      </c>
      <c r="E1299" s="88">
        <v>127.57145231</v>
      </c>
      <c r="F1299" s="84" t="str">
        <f t="shared" si="297"/>
        <v>N/A</v>
      </c>
      <c r="G1299" s="88">
        <v>172.37432355000001</v>
      </c>
      <c r="H1299" s="84" t="str">
        <f t="shared" si="298"/>
        <v>N/A</v>
      </c>
      <c r="I1299" s="85">
        <v>-5.87</v>
      </c>
      <c r="J1299" s="85">
        <v>35.119999999999997</v>
      </c>
      <c r="K1299" s="86" t="s">
        <v>112</v>
      </c>
      <c r="L1299" s="87" t="str">
        <f t="shared" si="299"/>
        <v>No</v>
      </c>
    </row>
    <row r="1300" spans="1:12">
      <c r="A1300" s="164" t="s">
        <v>649</v>
      </c>
      <c r="B1300" s="82" t="s">
        <v>50</v>
      </c>
      <c r="C1300" s="88">
        <v>1048002</v>
      </c>
      <c r="D1300" s="84" t="str">
        <f t="shared" si="296"/>
        <v>N/A</v>
      </c>
      <c r="E1300" s="88">
        <v>1324522</v>
      </c>
      <c r="F1300" s="84" t="str">
        <f t="shared" si="297"/>
        <v>N/A</v>
      </c>
      <c r="G1300" s="88">
        <v>2439018</v>
      </c>
      <c r="H1300" s="84" t="str">
        <f t="shared" si="298"/>
        <v>N/A</v>
      </c>
      <c r="I1300" s="85">
        <v>26.39</v>
      </c>
      <c r="J1300" s="85">
        <v>84.14</v>
      </c>
      <c r="K1300" s="86" t="s">
        <v>112</v>
      </c>
      <c r="L1300" s="87" t="str">
        <f t="shared" si="299"/>
        <v>No</v>
      </c>
    </row>
    <row r="1301" spans="1:12">
      <c r="A1301" s="164" t="s">
        <v>651</v>
      </c>
      <c r="B1301" s="82" t="s">
        <v>50</v>
      </c>
      <c r="C1301" s="83">
        <v>5268</v>
      </c>
      <c r="D1301" s="84" t="str">
        <f t="shared" si="296"/>
        <v>N/A</v>
      </c>
      <c r="E1301" s="83">
        <v>6311</v>
      </c>
      <c r="F1301" s="84" t="str">
        <f t="shared" si="297"/>
        <v>N/A</v>
      </c>
      <c r="G1301" s="83">
        <v>9558</v>
      </c>
      <c r="H1301" s="84" t="str">
        <f t="shared" si="298"/>
        <v>N/A</v>
      </c>
      <c r="I1301" s="85">
        <v>19.8</v>
      </c>
      <c r="J1301" s="85">
        <v>51.45</v>
      </c>
      <c r="K1301" s="86" t="s">
        <v>112</v>
      </c>
      <c r="L1301" s="87" t="str">
        <f t="shared" si="299"/>
        <v>No</v>
      </c>
    </row>
    <row r="1302" spans="1:12">
      <c r="A1302" s="164" t="s">
        <v>650</v>
      </c>
      <c r="B1302" s="82" t="s">
        <v>50</v>
      </c>
      <c r="C1302" s="88">
        <v>198.93735763000001</v>
      </c>
      <c r="D1302" s="84" t="str">
        <f t="shared" si="296"/>
        <v>N/A</v>
      </c>
      <c r="E1302" s="88">
        <v>209.87513865</v>
      </c>
      <c r="F1302" s="84" t="str">
        <f t="shared" si="297"/>
        <v>N/A</v>
      </c>
      <c r="G1302" s="88">
        <v>255.18079096</v>
      </c>
      <c r="H1302" s="84" t="str">
        <f t="shared" si="298"/>
        <v>N/A</v>
      </c>
      <c r="I1302" s="85">
        <v>5.4980000000000002</v>
      </c>
      <c r="J1302" s="85">
        <v>21.59</v>
      </c>
      <c r="K1302" s="86" t="s">
        <v>112</v>
      </c>
      <c r="L1302" s="87" t="str">
        <f t="shared" si="299"/>
        <v>No</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419139520</v>
      </c>
      <c r="D1306" s="84" t="str">
        <f t="shared" si="296"/>
        <v>N/A</v>
      </c>
      <c r="E1306" s="88">
        <v>479566363</v>
      </c>
      <c r="F1306" s="84" t="str">
        <f t="shared" si="297"/>
        <v>N/A</v>
      </c>
      <c r="G1306" s="88">
        <v>581100370</v>
      </c>
      <c r="H1306" s="84" t="str">
        <f t="shared" si="298"/>
        <v>N/A</v>
      </c>
      <c r="I1306" s="85">
        <v>14.42</v>
      </c>
      <c r="J1306" s="85">
        <v>21.17</v>
      </c>
      <c r="K1306" s="86" t="s">
        <v>112</v>
      </c>
      <c r="L1306" s="87" t="str">
        <f t="shared" si="299"/>
        <v>No</v>
      </c>
    </row>
    <row r="1307" spans="1:12">
      <c r="A1307" s="164" t="s">
        <v>643</v>
      </c>
      <c r="B1307" s="82" t="s">
        <v>50</v>
      </c>
      <c r="C1307" s="83">
        <v>14721</v>
      </c>
      <c r="D1307" s="84" t="str">
        <f t="shared" si="296"/>
        <v>N/A</v>
      </c>
      <c r="E1307" s="83">
        <v>17080</v>
      </c>
      <c r="F1307" s="84" t="str">
        <f t="shared" si="297"/>
        <v>N/A</v>
      </c>
      <c r="G1307" s="83">
        <v>21384</v>
      </c>
      <c r="H1307" s="84" t="str">
        <f t="shared" si="298"/>
        <v>N/A</v>
      </c>
      <c r="I1307" s="85">
        <v>16.02</v>
      </c>
      <c r="J1307" s="85">
        <v>25.2</v>
      </c>
      <c r="K1307" s="86" t="s">
        <v>112</v>
      </c>
      <c r="L1307" s="87" t="str">
        <f t="shared" si="299"/>
        <v>No</v>
      </c>
    </row>
    <row r="1308" spans="1:12">
      <c r="A1308" s="164" t="s">
        <v>644</v>
      </c>
      <c r="B1308" s="101" t="s">
        <v>50</v>
      </c>
      <c r="C1308" s="98">
        <v>28472.217919999999</v>
      </c>
      <c r="D1308" s="103" t="str">
        <f t="shared" si="296"/>
        <v>N/A</v>
      </c>
      <c r="E1308" s="98">
        <v>28077.655912999999</v>
      </c>
      <c r="F1308" s="103" t="str">
        <f t="shared" si="297"/>
        <v>N/A</v>
      </c>
      <c r="G1308" s="98">
        <v>27174.540311000001</v>
      </c>
      <c r="H1308" s="103" t="str">
        <f t="shared" si="298"/>
        <v>N/A</v>
      </c>
      <c r="I1308" s="104">
        <v>-1.39</v>
      </c>
      <c r="J1308" s="104">
        <v>-3.22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501385028</v>
      </c>
      <c r="D1310" s="84" t="str">
        <f t="shared" ref="D1310:D1333" si="300">IF($B1310="N/A","N/A",IF(C1310&gt;10,"No",IF(C1310&lt;-10,"No","Yes")))</f>
        <v>N/A</v>
      </c>
      <c r="E1310" s="176">
        <v>572337073</v>
      </c>
      <c r="F1310" s="84" t="str">
        <f t="shared" ref="F1310:F1333" si="301">IF($B1310="N/A","N/A",IF(E1310&gt;10,"No",IF(E1310&lt;-10,"No","Yes")))</f>
        <v>N/A</v>
      </c>
      <c r="G1310" s="176">
        <v>692290512</v>
      </c>
      <c r="H1310" s="84" t="str">
        <f t="shared" ref="H1310:H1333" si="302">IF($B1310="N/A","N/A",IF(G1310&gt;10,"No",IF(G1310&lt;-10,"No","Yes")))</f>
        <v>N/A</v>
      </c>
      <c r="I1310" s="85">
        <v>14.15</v>
      </c>
      <c r="J1310" s="85">
        <v>20.96</v>
      </c>
      <c r="K1310" s="86" t="s">
        <v>112</v>
      </c>
      <c r="L1310" s="87" t="str">
        <f t="shared" ref="L1310:L1333" si="303">IF(J1310="Div by 0", "N/A", IF(K1310="N/A","N/A", IF(J1310&gt;VALUE(MID(K1310,1,2)), "No", IF(J1310&lt;-1*VALUE(MID(K1310,1,2)), "No", "Yes"))))</f>
        <v>No</v>
      </c>
    </row>
    <row r="1311" spans="1:12">
      <c r="A1311" s="137" t="s">
        <v>501</v>
      </c>
      <c r="B1311" s="82" t="s">
        <v>50</v>
      </c>
      <c r="C1311" s="112">
        <v>19267</v>
      </c>
      <c r="D1311" s="112" t="str">
        <f t="shared" si="300"/>
        <v>N/A</v>
      </c>
      <c r="E1311" s="112">
        <v>21415</v>
      </c>
      <c r="F1311" s="112" t="str">
        <f t="shared" si="301"/>
        <v>N/A</v>
      </c>
      <c r="G1311" s="112">
        <v>25316</v>
      </c>
      <c r="H1311" s="84" t="str">
        <f t="shared" si="302"/>
        <v>N/A</v>
      </c>
      <c r="I1311" s="85">
        <v>11.15</v>
      </c>
      <c r="J1311" s="85">
        <v>18.22</v>
      </c>
      <c r="K1311" s="86" t="s">
        <v>112</v>
      </c>
      <c r="L1311" s="87" t="str">
        <f t="shared" si="303"/>
        <v>No</v>
      </c>
    </row>
    <row r="1312" spans="1:12" ht="12.75" customHeight="1">
      <c r="A1312" s="137" t="s">
        <v>829</v>
      </c>
      <c r="B1312" s="82" t="s">
        <v>50</v>
      </c>
      <c r="C1312" s="176">
        <v>26022.994135000001</v>
      </c>
      <c r="D1312" s="84" t="str">
        <f t="shared" si="300"/>
        <v>N/A</v>
      </c>
      <c r="E1312" s="176">
        <v>26725.989867</v>
      </c>
      <c r="F1312" s="84" t="str">
        <f t="shared" si="301"/>
        <v>N/A</v>
      </c>
      <c r="G1312" s="176">
        <v>27345.967451</v>
      </c>
      <c r="H1312" s="84" t="str">
        <f t="shared" si="302"/>
        <v>N/A</v>
      </c>
      <c r="I1312" s="85">
        <v>2.7010000000000001</v>
      </c>
      <c r="J1312" s="85">
        <v>2.3199999999999998</v>
      </c>
      <c r="K1312" s="86" t="s">
        <v>112</v>
      </c>
      <c r="L1312" s="87" t="str">
        <f t="shared" si="303"/>
        <v>Yes</v>
      </c>
    </row>
    <row r="1313" spans="1:12">
      <c r="A1313" s="144" t="s">
        <v>583</v>
      </c>
      <c r="B1313" s="82" t="s">
        <v>50</v>
      </c>
      <c r="C1313" s="176">
        <v>14211.095096999999</v>
      </c>
      <c r="D1313" s="84" t="str">
        <f t="shared" si="300"/>
        <v>N/A</v>
      </c>
      <c r="E1313" s="176">
        <v>14814.736989000001</v>
      </c>
      <c r="F1313" s="84" t="str">
        <f t="shared" si="301"/>
        <v>N/A</v>
      </c>
      <c r="G1313" s="176">
        <v>16015.41539</v>
      </c>
      <c r="H1313" s="84" t="str">
        <f t="shared" si="302"/>
        <v>N/A</v>
      </c>
      <c r="I1313" s="85">
        <v>4.2480000000000002</v>
      </c>
      <c r="J1313" s="85">
        <v>8.1050000000000004</v>
      </c>
      <c r="K1313" s="86" t="s">
        <v>112</v>
      </c>
      <c r="L1313" s="87" t="str">
        <f t="shared" si="303"/>
        <v>Yes</v>
      </c>
    </row>
    <row r="1314" spans="1:12">
      <c r="A1314" s="144" t="s">
        <v>586</v>
      </c>
      <c r="B1314" s="82" t="s">
        <v>50</v>
      </c>
      <c r="C1314" s="176">
        <v>29002.858178999999</v>
      </c>
      <c r="D1314" s="84" t="str">
        <f t="shared" si="300"/>
        <v>N/A</v>
      </c>
      <c r="E1314" s="176">
        <v>30158.668923000001</v>
      </c>
      <c r="F1314" s="84" t="str">
        <f t="shared" si="301"/>
        <v>N/A</v>
      </c>
      <c r="G1314" s="176">
        <v>30864.268564999998</v>
      </c>
      <c r="H1314" s="84" t="str">
        <f t="shared" si="302"/>
        <v>N/A</v>
      </c>
      <c r="I1314" s="85">
        <v>3.9849999999999999</v>
      </c>
      <c r="J1314" s="85">
        <v>2.34</v>
      </c>
      <c r="K1314" s="86" t="s">
        <v>112</v>
      </c>
      <c r="L1314" s="87" t="str">
        <f t="shared" si="303"/>
        <v>Yes</v>
      </c>
    </row>
    <row r="1315" spans="1:12">
      <c r="A1315" s="144" t="s">
        <v>589</v>
      </c>
      <c r="B1315" s="82" t="s">
        <v>50</v>
      </c>
      <c r="C1315" s="176">
        <v>21188.582568999998</v>
      </c>
      <c r="D1315" s="84" t="str">
        <f t="shared" si="300"/>
        <v>N/A</v>
      </c>
      <c r="E1315" s="176">
        <v>21555.683059999999</v>
      </c>
      <c r="F1315" s="84" t="str">
        <f t="shared" si="301"/>
        <v>N/A</v>
      </c>
      <c r="G1315" s="176">
        <v>19693.588234999999</v>
      </c>
      <c r="H1315" s="84" t="str">
        <f t="shared" si="302"/>
        <v>N/A</v>
      </c>
      <c r="I1315" s="85">
        <v>1.7330000000000001</v>
      </c>
      <c r="J1315" s="85">
        <v>-8.64</v>
      </c>
      <c r="K1315" s="86" t="s">
        <v>112</v>
      </c>
      <c r="L1315" s="87" t="str">
        <f t="shared" si="303"/>
        <v>Yes</v>
      </c>
    </row>
    <row r="1316" spans="1:12">
      <c r="A1316" s="144" t="s">
        <v>591</v>
      </c>
      <c r="B1316" s="82" t="s">
        <v>50</v>
      </c>
      <c r="C1316" s="176">
        <v>1330.3103447999999</v>
      </c>
      <c r="D1316" s="84" t="str">
        <f t="shared" si="300"/>
        <v>N/A</v>
      </c>
      <c r="E1316" s="176">
        <v>9040.2857143000001</v>
      </c>
      <c r="F1316" s="84" t="str">
        <f t="shared" si="301"/>
        <v>N/A</v>
      </c>
      <c r="G1316" s="176">
        <v>2785.1052632000001</v>
      </c>
      <c r="H1316" s="84" t="str">
        <f t="shared" si="302"/>
        <v>N/A</v>
      </c>
      <c r="I1316" s="85">
        <v>579.6</v>
      </c>
      <c r="J1316" s="85">
        <v>-69.2</v>
      </c>
      <c r="K1316" s="86" t="s">
        <v>112</v>
      </c>
      <c r="L1316" s="87" t="str">
        <f t="shared" si="303"/>
        <v>No</v>
      </c>
    </row>
    <row r="1317" spans="1:12" ht="12.75" customHeight="1">
      <c r="A1317" s="164" t="s">
        <v>502</v>
      </c>
      <c r="B1317" s="82" t="s">
        <v>50</v>
      </c>
      <c r="C1317" s="84">
        <v>7.5549455936000003</v>
      </c>
      <c r="D1317" s="84" t="str">
        <f t="shared" si="300"/>
        <v>N/A</v>
      </c>
      <c r="E1317" s="84">
        <v>8.4984205596999995</v>
      </c>
      <c r="F1317" s="84" t="str">
        <f t="shared" si="301"/>
        <v>N/A</v>
      </c>
      <c r="G1317" s="84">
        <v>9.0041898150000002</v>
      </c>
      <c r="H1317" s="84" t="str">
        <f t="shared" si="302"/>
        <v>N/A</v>
      </c>
      <c r="I1317" s="85">
        <v>12.49</v>
      </c>
      <c r="J1317" s="85">
        <v>5.9509999999999996</v>
      </c>
      <c r="K1317" s="86" t="s">
        <v>112</v>
      </c>
      <c r="L1317" s="87" t="str">
        <f t="shared" si="303"/>
        <v>Yes</v>
      </c>
    </row>
    <row r="1318" spans="1:12">
      <c r="A1318" s="144" t="s">
        <v>583</v>
      </c>
      <c r="B1318" s="82" t="s">
        <v>50</v>
      </c>
      <c r="C1318" s="84">
        <v>5.8293288105999999</v>
      </c>
      <c r="D1318" s="84" t="str">
        <f t="shared" si="300"/>
        <v>N/A</v>
      </c>
      <c r="E1318" s="84">
        <v>7.3444283646999997</v>
      </c>
      <c r="F1318" s="84" t="str">
        <f t="shared" si="301"/>
        <v>N/A</v>
      </c>
      <c r="G1318" s="84">
        <v>8.7554825388000008</v>
      </c>
      <c r="H1318" s="84" t="str">
        <f t="shared" si="302"/>
        <v>N/A</v>
      </c>
      <c r="I1318" s="85">
        <v>25.99</v>
      </c>
      <c r="J1318" s="85">
        <v>19.21</v>
      </c>
      <c r="K1318" s="86" t="s">
        <v>112</v>
      </c>
      <c r="L1318" s="87" t="str">
        <f t="shared" si="303"/>
        <v>No</v>
      </c>
    </row>
    <row r="1319" spans="1:12">
      <c r="A1319" s="144" t="s">
        <v>586</v>
      </c>
      <c r="B1319" s="82" t="s">
        <v>50</v>
      </c>
      <c r="C1319" s="84">
        <v>13.385096968999999</v>
      </c>
      <c r="D1319" s="84" t="str">
        <f t="shared" si="300"/>
        <v>N/A</v>
      </c>
      <c r="E1319" s="84">
        <v>14.361088211</v>
      </c>
      <c r="F1319" s="84" t="str">
        <f t="shared" si="301"/>
        <v>N/A</v>
      </c>
      <c r="G1319" s="84">
        <v>16.674448768000001</v>
      </c>
      <c r="H1319" s="84" t="str">
        <f t="shared" si="302"/>
        <v>N/A</v>
      </c>
      <c r="I1319" s="85">
        <v>7.2919999999999998</v>
      </c>
      <c r="J1319" s="85">
        <v>16.11</v>
      </c>
      <c r="K1319" s="86" t="s">
        <v>112</v>
      </c>
      <c r="L1319" s="87" t="str">
        <f t="shared" si="303"/>
        <v>No</v>
      </c>
    </row>
    <row r="1320" spans="1:12">
      <c r="A1320" s="144" t="s">
        <v>589</v>
      </c>
      <c r="B1320" s="82" t="s">
        <v>50</v>
      </c>
      <c r="C1320" s="84">
        <v>0.40457278600000002</v>
      </c>
      <c r="D1320" s="84" t="str">
        <f t="shared" si="300"/>
        <v>N/A</v>
      </c>
      <c r="E1320" s="84">
        <v>0.3556851312</v>
      </c>
      <c r="F1320" s="84" t="str">
        <f t="shared" si="301"/>
        <v>N/A</v>
      </c>
      <c r="G1320" s="84">
        <v>0.30927835050000002</v>
      </c>
      <c r="H1320" s="84" t="str">
        <f t="shared" si="302"/>
        <v>N/A</v>
      </c>
      <c r="I1320" s="85">
        <v>-12.1</v>
      </c>
      <c r="J1320" s="85">
        <v>-13</v>
      </c>
      <c r="K1320" s="86" t="s">
        <v>112</v>
      </c>
      <c r="L1320" s="87" t="str">
        <f t="shared" si="303"/>
        <v>Yes</v>
      </c>
    </row>
    <row r="1321" spans="1:12">
      <c r="A1321" s="144" t="s">
        <v>591</v>
      </c>
      <c r="B1321" s="82" t="s">
        <v>50</v>
      </c>
      <c r="C1321" s="84">
        <v>0.1255574317</v>
      </c>
      <c r="D1321" s="84" t="str">
        <f t="shared" si="300"/>
        <v>N/A</v>
      </c>
      <c r="E1321" s="84">
        <v>6.4424094599999995E-2</v>
      </c>
      <c r="F1321" s="84" t="str">
        <f t="shared" si="301"/>
        <v>N/A</v>
      </c>
      <c r="G1321" s="84">
        <v>5.7227192000000003E-2</v>
      </c>
      <c r="H1321" s="84" t="str">
        <f t="shared" si="302"/>
        <v>N/A</v>
      </c>
      <c r="I1321" s="85">
        <v>-48.7</v>
      </c>
      <c r="J1321" s="85">
        <v>-11.2</v>
      </c>
      <c r="K1321" s="86" t="s">
        <v>112</v>
      </c>
      <c r="L1321" s="87" t="str">
        <f t="shared" si="303"/>
        <v>Yes</v>
      </c>
    </row>
    <row r="1322" spans="1:12" ht="12.75" customHeight="1">
      <c r="A1322" s="137" t="s">
        <v>821</v>
      </c>
      <c r="B1322" s="82" t="s">
        <v>50</v>
      </c>
      <c r="C1322" s="176">
        <v>419139520</v>
      </c>
      <c r="D1322" s="84" t="str">
        <f t="shared" si="300"/>
        <v>N/A</v>
      </c>
      <c r="E1322" s="176">
        <v>479566363</v>
      </c>
      <c r="F1322" s="84" t="str">
        <f t="shared" si="301"/>
        <v>N/A</v>
      </c>
      <c r="G1322" s="176">
        <v>581100370</v>
      </c>
      <c r="H1322" s="84" t="str">
        <f t="shared" si="302"/>
        <v>N/A</v>
      </c>
      <c r="I1322" s="85">
        <v>14.42</v>
      </c>
      <c r="J1322" s="85">
        <v>21.17</v>
      </c>
      <c r="K1322" s="86" t="s">
        <v>112</v>
      </c>
      <c r="L1322" s="87" t="str">
        <f t="shared" si="303"/>
        <v>No</v>
      </c>
    </row>
    <row r="1323" spans="1:12" ht="12.75" customHeight="1">
      <c r="A1323" s="137" t="s">
        <v>503</v>
      </c>
      <c r="B1323" s="82" t="s">
        <v>50</v>
      </c>
      <c r="C1323" s="112">
        <v>14721</v>
      </c>
      <c r="D1323" s="112" t="str">
        <f t="shared" si="300"/>
        <v>N/A</v>
      </c>
      <c r="E1323" s="112">
        <v>17080</v>
      </c>
      <c r="F1323" s="112" t="str">
        <f t="shared" si="301"/>
        <v>N/A</v>
      </c>
      <c r="G1323" s="112">
        <v>21384</v>
      </c>
      <c r="H1323" s="84" t="str">
        <f t="shared" si="302"/>
        <v>N/A</v>
      </c>
      <c r="I1323" s="85">
        <v>16.02</v>
      </c>
      <c r="J1323" s="85">
        <v>25.2</v>
      </c>
      <c r="K1323" s="86" t="s">
        <v>112</v>
      </c>
      <c r="L1323" s="87" t="str">
        <f t="shared" si="303"/>
        <v>No</v>
      </c>
    </row>
    <row r="1324" spans="1:12" ht="25.5">
      <c r="A1324" s="137" t="s">
        <v>830</v>
      </c>
      <c r="B1324" s="82" t="s">
        <v>50</v>
      </c>
      <c r="C1324" s="176">
        <v>28472.217919999999</v>
      </c>
      <c r="D1324" s="84" t="str">
        <f t="shared" si="300"/>
        <v>N/A</v>
      </c>
      <c r="E1324" s="176">
        <v>28077.655912999999</v>
      </c>
      <c r="F1324" s="84" t="str">
        <f t="shared" si="301"/>
        <v>N/A</v>
      </c>
      <c r="G1324" s="176">
        <v>27174.540311000001</v>
      </c>
      <c r="H1324" s="84" t="str">
        <f t="shared" si="302"/>
        <v>N/A</v>
      </c>
      <c r="I1324" s="85">
        <v>-1.39</v>
      </c>
      <c r="J1324" s="85">
        <v>-3.22</v>
      </c>
      <c r="K1324" s="86" t="s">
        <v>112</v>
      </c>
      <c r="L1324" s="87" t="str">
        <f t="shared" si="303"/>
        <v>Yes</v>
      </c>
    </row>
    <row r="1325" spans="1:12">
      <c r="A1325" s="144" t="s">
        <v>645</v>
      </c>
      <c r="B1325" s="82" t="s">
        <v>50</v>
      </c>
      <c r="C1325" s="176">
        <v>13877.800730999999</v>
      </c>
      <c r="D1325" s="84" t="str">
        <f t="shared" si="300"/>
        <v>N/A</v>
      </c>
      <c r="E1325" s="176">
        <v>13467.085662</v>
      </c>
      <c r="F1325" s="84" t="str">
        <f t="shared" si="301"/>
        <v>N/A</v>
      </c>
      <c r="G1325" s="176">
        <v>13892.448453000001</v>
      </c>
      <c r="H1325" s="84" t="str">
        <f t="shared" si="302"/>
        <v>N/A</v>
      </c>
      <c r="I1325" s="85">
        <v>-2.96</v>
      </c>
      <c r="J1325" s="85">
        <v>3.1589999999999998</v>
      </c>
      <c r="K1325" s="86" t="s">
        <v>112</v>
      </c>
      <c r="L1325" s="87" t="str">
        <f t="shared" si="303"/>
        <v>Yes</v>
      </c>
    </row>
    <row r="1326" spans="1:12">
      <c r="A1326" s="144" t="s">
        <v>646</v>
      </c>
      <c r="B1326" s="82" t="s">
        <v>50</v>
      </c>
      <c r="C1326" s="176">
        <v>31899.328484000001</v>
      </c>
      <c r="D1326" s="84" t="str">
        <f t="shared" si="300"/>
        <v>N/A</v>
      </c>
      <c r="E1326" s="176">
        <v>32356.774068999999</v>
      </c>
      <c r="F1326" s="84" t="str">
        <f t="shared" si="301"/>
        <v>N/A</v>
      </c>
      <c r="G1326" s="176">
        <v>31400.782775</v>
      </c>
      <c r="H1326" s="84" t="str">
        <f t="shared" si="302"/>
        <v>N/A</v>
      </c>
      <c r="I1326" s="85">
        <v>1.4339999999999999</v>
      </c>
      <c r="J1326" s="85">
        <v>-2.95</v>
      </c>
      <c r="K1326" s="86" t="s">
        <v>112</v>
      </c>
      <c r="L1326" s="87" t="str">
        <f t="shared" si="303"/>
        <v>Yes</v>
      </c>
    </row>
    <row r="1327" spans="1:12">
      <c r="A1327" s="144" t="s">
        <v>647</v>
      </c>
      <c r="B1327" s="82" t="s">
        <v>50</v>
      </c>
      <c r="C1327" s="176">
        <v>20676</v>
      </c>
      <c r="D1327" s="84" t="str">
        <f t="shared" si="300"/>
        <v>N/A</v>
      </c>
      <c r="E1327" s="176">
        <v>20768.716418</v>
      </c>
      <c r="F1327" s="84" t="str">
        <f t="shared" si="301"/>
        <v>N/A</v>
      </c>
      <c r="G1327" s="176">
        <v>16382.377551</v>
      </c>
      <c r="H1327" s="84" t="str">
        <f t="shared" si="302"/>
        <v>N/A</v>
      </c>
      <c r="I1327" s="85">
        <v>0.44840000000000002</v>
      </c>
      <c r="J1327" s="85">
        <v>-21.1</v>
      </c>
      <c r="K1327" s="86" t="s">
        <v>112</v>
      </c>
      <c r="L1327" s="87" t="str">
        <f t="shared" si="303"/>
        <v>No</v>
      </c>
    </row>
    <row r="1328" spans="1:12">
      <c r="A1328" s="144" t="s">
        <v>648</v>
      </c>
      <c r="B1328" s="82" t="s">
        <v>50</v>
      </c>
      <c r="C1328" s="176">
        <v>1596</v>
      </c>
      <c r="D1328" s="84" t="str">
        <f t="shared" si="300"/>
        <v>N/A</v>
      </c>
      <c r="E1328" s="176">
        <v>38249.666666999998</v>
      </c>
      <c r="F1328" s="84" t="str">
        <f t="shared" si="301"/>
        <v>N/A</v>
      </c>
      <c r="G1328" s="176">
        <v>10804.5</v>
      </c>
      <c r="H1328" s="84" t="str">
        <f t="shared" si="302"/>
        <v>N/A</v>
      </c>
      <c r="I1328" s="85">
        <v>2297</v>
      </c>
      <c r="J1328" s="85">
        <v>-71.8</v>
      </c>
      <c r="K1328" s="86" t="s">
        <v>112</v>
      </c>
      <c r="L1328" s="87" t="str">
        <f t="shared" si="303"/>
        <v>No</v>
      </c>
    </row>
    <row r="1329" spans="1:13" ht="25.5">
      <c r="A1329" s="164" t="s">
        <v>504</v>
      </c>
      <c r="B1329" s="82" t="s">
        <v>50</v>
      </c>
      <c r="C1329" s="84">
        <v>5.7723752573000002</v>
      </c>
      <c r="D1329" s="84" t="str">
        <f t="shared" si="300"/>
        <v>N/A</v>
      </c>
      <c r="E1329" s="84">
        <v>6.7781005445</v>
      </c>
      <c r="F1329" s="84" t="str">
        <f t="shared" si="301"/>
        <v>N/A</v>
      </c>
      <c r="G1329" s="84">
        <v>7.6056879049999999</v>
      </c>
      <c r="H1329" s="84" t="str">
        <f t="shared" si="302"/>
        <v>N/A</v>
      </c>
      <c r="I1329" s="85">
        <v>17.420000000000002</v>
      </c>
      <c r="J1329" s="85">
        <v>12.21</v>
      </c>
      <c r="K1329" s="86" t="s">
        <v>112</v>
      </c>
      <c r="L1329" s="87" t="str">
        <f t="shared" si="303"/>
        <v>Yes</v>
      </c>
    </row>
    <row r="1330" spans="1:13">
      <c r="A1330" s="144" t="s">
        <v>583</v>
      </c>
      <c r="B1330" s="82" t="s">
        <v>50</v>
      </c>
      <c r="C1330" s="84">
        <v>4.2950469550000001</v>
      </c>
      <c r="D1330" s="84" t="str">
        <f t="shared" si="300"/>
        <v>N/A</v>
      </c>
      <c r="E1330" s="84">
        <v>6.0230919273000003</v>
      </c>
      <c r="F1330" s="84" t="str">
        <f t="shared" si="301"/>
        <v>N/A</v>
      </c>
      <c r="G1330" s="84">
        <v>7.6461633533000004</v>
      </c>
      <c r="H1330" s="84" t="str">
        <f t="shared" si="302"/>
        <v>N/A</v>
      </c>
      <c r="I1330" s="85">
        <v>40.229999999999997</v>
      </c>
      <c r="J1330" s="85">
        <v>26.95</v>
      </c>
      <c r="K1330" s="86" t="s">
        <v>112</v>
      </c>
      <c r="L1330" s="87" t="str">
        <f t="shared" si="303"/>
        <v>No</v>
      </c>
    </row>
    <row r="1331" spans="1:13">
      <c r="A1331" s="144" t="s">
        <v>586</v>
      </c>
      <c r="B1331" s="82" t="s">
        <v>50</v>
      </c>
      <c r="C1331" s="84">
        <v>10.397320882000001</v>
      </c>
      <c r="D1331" s="84" t="str">
        <f t="shared" si="300"/>
        <v>N/A</v>
      </c>
      <c r="E1331" s="84">
        <v>11.438365080000001</v>
      </c>
      <c r="F1331" s="84" t="str">
        <f t="shared" si="301"/>
        <v>N/A</v>
      </c>
      <c r="G1331" s="84">
        <v>14.015564202</v>
      </c>
      <c r="H1331" s="84" t="str">
        <f t="shared" si="302"/>
        <v>N/A</v>
      </c>
      <c r="I1331" s="85">
        <v>10.01</v>
      </c>
      <c r="J1331" s="85">
        <v>22.53</v>
      </c>
      <c r="K1331" s="86" t="s">
        <v>112</v>
      </c>
      <c r="L1331" s="87" t="str">
        <f t="shared" si="303"/>
        <v>No</v>
      </c>
    </row>
    <row r="1332" spans="1:13">
      <c r="A1332" s="144" t="s">
        <v>589</v>
      </c>
      <c r="B1332" s="82" t="s">
        <v>50</v>
      </c>
      <c r="C1332" s="84">
        <v>0.16702546209999999</v>
      </c>
      <c r="D1332" s="84" t="str">
        <f t="shared" si="300"/>
        <v>N/A</v>
      </c>
      <c r="E1332" s="84">
        <v>0.13022351800000001</v>
      </c>
      <c r="F1332" s="84" t="str">
        <f t="shared" si="301"/>
        <v>N/A</v>
      </c>
      <c r="G1332" s="84">
        <v>0.1485748939</v>
      </c>
      <c r="H1332" s="84" t="str">
        <f t="shared" si="302"/>
        <v>N/A</v>
      </c>
      <c r="I1332" s="85">
        <v>-22</v>
      </c>
      <c r="J1332" s="85">
        <v>14.09</v>
      </c>
      <c r="K1332" s="86" t="s">
        <v>112</v>
      </c>
      <c r="L1332" s="87" t="str">
        <f t="shared" si="303"/>
        <v>Yes</v>
      </c>
    </row>
    <row r="1333" spans="1:13">
      <c r="A1333" s="144" t="s">
        <v>591</v>
      </c>
      <c r="B1333" s="82" t="s">
        <v>50</v>
      </c>
      <c r="C1333" s="84">
        <v>2.16478331E-2</v>
      </c>
      <c r="D1333" s="84" t="str">
        <f t="shared" si="300"/>
        <v>N/A</v>
      </c>
      <c r="E1333" s="84">
        <v>1.38051631E-2</v>
      </c>
      <c r="F1333" s="84" t="str">
        <f t="shared" si="301"/>
        <v>N/A</v>
      </c>
      <c r="G1333" s="84">
        <v>1.2047829899999999E-2</v>
      </c>
      <c r="H1333" s="84" t="str">
        <f t="shared" si="302"/>
        <v>N/A</v>
      </c>
      <c r="I1333" s="85">
        <v>-36.200000000000003</v>
      </c>
      <c r="J1333" s="85">
        <v>-12.7</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2011-10-13T15:22:36Z</dcterms:modified>
</cp:coreProperties>
</file>