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<sst xmlns="http://schemas.openxmlformats.org/spreadsheetml/2006/main" count="6794" uniqueCount="1749">
  <si>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</si>
  <si>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</si>
  <si>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</si>
  <si>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</si>
  <si>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</si>
  <si>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</si>
  <si>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</si>
  <si>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</si>
  <si>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</si>
  <si>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</si>
  <si>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</si>
  <si>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</si>
  <si>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</si>
  <si>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</si>
  <si>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</si>
  <si>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</si>
  <si>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</si>
  <si>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</si>
  <si>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</si>
  <si>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</si>
  <si>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</si>
  <si>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</si>
  <si>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</si>
  <si>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</si>
  <si>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</si>
  <si>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</si>
  <si>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</si>
  <si>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</si>
  <si>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</si>
  <si>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</si>
  <si>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</si>
  <si>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</si>
  <si>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</si>
  <si>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</si>
  <si>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</si>
  <si>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</si>
  <si>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</si>
  <si>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</si>
  <si>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</si>
  <si>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</si>
  <si>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</si>
  <si>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</si>
  <si>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</si>
  <si>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</si>
  <si>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</si>
  <si>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</si>
  <si>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</si>
  <si>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</si>
  <si>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</si>
  <si>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</si>
  <si>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</si>
  <si>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</si>
  <si>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</si>
  <si>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</si>
  <si>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</si>
  <si>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</si>
  <si>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</si>
  <si>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</si>
  <si>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</si>
  <si>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</si>
  <si>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</si>
  <si>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</si>
  <si>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</si>
  <si>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</si>
  <si>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</si>
  <si>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</si>
  <si>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</si>
  <si>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</si>
  <si>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</si>
  <si>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</si>
  <si>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</si>
  <si>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</si>
  <si>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</si>
  <si>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</si>
  <si>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</si>
  <si>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</si>
  <si>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</si>
  <si>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</si>
  <si>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</si>
  <si>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</si>
  <si>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</si>
  <si>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</si>
  <si>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</si>
  <si>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</si>
  <si>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</si>
  <si>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</si>
  <si>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</si>
  <si>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</si>
  <si>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</si>
  <si>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</si>
  <si>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</si>
  <si>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</si>
  <si>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</si>
  <si>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</si>
  <si>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</si>
  <si>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</si>
  <si>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</si>
  <si>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</si>
  <si>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</si>
  <si>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</si>
  <si>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</si>
  <si>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</si>
  <si>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</si>
  <si>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</si>
  <si>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</si>
  <si>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</si>
  <si>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</si>
  <si>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</si>
  <si>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</si>
  <si>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</si>
  <si>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</si>
  <si>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</si>
  <si>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</si>
  <si>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</si>
  <si>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</si>
  <si>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</si>
  <si>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</si>
  <si>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</si>
  <si>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</si>
  <si>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</si>
  <si>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</si>
  <si>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</si>
  <si>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</si>
  <si>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</si>
  <si>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</si>
  <si>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</si>
  <si>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</si>
  <si>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</si>
  <si>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</si>
  <si>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</si>
  <si>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</si>
  <si>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</si>
  <si>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</si>
  <si>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</si>
  <si>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</si>
  <si>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</si>
  <si>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</si>
  <si>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</si>
  <si>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</si>
  <si>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</si>
  <si>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</si>
  <si>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</si>
  <si>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</si>
  <si>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</si>
  <si>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</si>
  <si>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</si>
  <si>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</si>
  <si>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</si>
  <si>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</si>
  <si>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</si>
  <si>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</si>
  <si>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</si>
  <si>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</si>
  <si>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</si>
  <si>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</si>
  <si>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</si>
  <si>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</si>
  <si>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</si>
  <si>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</si>
  <si>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</si>
  <si>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</si>
  <si>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</si>
  <si>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</si>
  <si>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</si>
  <si>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</si>
  <si>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</si>
  <si>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</si>
  <si>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</si>
  <si>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</si>
  <si>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</si>
  <si>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</si>
  <si>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</si>
  <si>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</si>
  <si>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</si>
  <si>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</si>
  <si>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</si>
  <si>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</si>
  <si>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</si>
  <si>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</si>
  <si>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</si>
  <si>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</si>
  <si>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</si>
  <si>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</si>
  <si>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</si>
  <si>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</si>
  <si>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</si>
  <si>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</si>
  <si>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</si>
  <si>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</si>
  <si>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</si>
  <si>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</si>
  <si>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</si>
  <si>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</si>
  <si>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</si>
  <si>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</si>
  <si>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</si>
  <si>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</si>
  <si>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</si>
  <si>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</si>
  <si>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</si>
  <si>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</si>
  <si>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</si>
  <si>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</si>
  <si>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</si>
  <si>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</si>
  <si>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</si>
  <si>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</si>
  <si>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</si>
  <si>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</si>
  <si>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</si>
  <si>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</si>
  <si>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</si>
  <si>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</si>
  <si>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</si>
  <si>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</si>
  <si>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</si>
  <si>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</si>
  <si>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</si>
  <si>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</si>
  <si>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</si>
  <si>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</si>
  <si>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</si>
  <si>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</si>
  <si>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</si>
  <si>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</si>
  <si>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</si>
  <si>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</si>
  <si>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</si>
  <si>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</si>
  <si>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</si>
  <si>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</si>
  <si>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</si>
  <si>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</si>
  <si>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</si>
  <si>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</si>
  <si>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</si>
  <si>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</si>
  <si>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</si>
  <si>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</si>
  <si>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</si>
  <si>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</si>
  <si>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</si>
  <si>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</si>
  <si>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</si>
  <si>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</si>
  <si>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</si>
  <si>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</si>
  <si>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</si>
  <si>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</si>
  <si>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</si>
  <si>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</si>
  <si>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</si>
  <si>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</si>
  <si>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</si>
  <si>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</si>
  <si>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</si>
  <si>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</si>
  <si>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</si>
  <si>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</si>
  <si>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</si>
  <si>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</si>
  <si>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</si>
  <si>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</si>
  <si>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</si>
  <si>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</si>
  <si>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</si>
  <si>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</si>
  <si>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</si>
  <si>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</si>
  <si>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</si>
  <si>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</si>
  <si>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</si>
  <si>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</si>
  <si>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</si>
  <si>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</si>
  <si>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</si>
  <si>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</si>
  <si>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</si>
  <si>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</si>
  <si>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</si>
  <si>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</si>
  <si>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</si>
  <si>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</si>
  <si>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</si>
  <si>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</si>
  <si>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</si>
  <si>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</si>
  <si>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</si>
  <si>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</si>
  <si>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</si>
  <si>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</si>
  <si>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</si>
  <si>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</si>
  <si>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</si>
  <si>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</si>
  <si>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</si>
  <si>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</si>
  <si>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</si>
  <si>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</si>
  <si>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</si>
  <si>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</si>
  <si>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</si>
  <si>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</si>
  <si>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</si>
  <si>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</si>
  <si>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</si>
  <si>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</si>
  <si>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</si>
  <si>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</si>
  <si>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</si>
  <si>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</si>
  <si>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</si>
  <si>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</si>
  <si>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</si>
  <si>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</si>
  <si>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</si>
  <si>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</si>
  <si>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</si>
  <si>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</si>
  <si>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</si>
  <si>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</si>
  <si>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</si>
  <si>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</si>
  <si>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</si>
  <si>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</si>
  <si>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</si>
  <si>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</si>
  <si>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</si>
  <si>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</si>
  <si>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</si>
  <si>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</si>
  <si>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</si>
  <si>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</si>
  <si>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</si>
  <si>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</si>
  <si>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</si>
  <si>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</si>
  <si>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</si>
  <si>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</si>
  <si>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</si>
  <si>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</si>
  <si>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</si>
  <si>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</si>
  <si>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</si>
  <si>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</si>
  <si>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</si>
  <si>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</si>
  <si>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</si>
  <si>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</si>
  <si>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</si>
  <si>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</si>
  <si>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</si>
  <si>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</si>
  <si>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</si>
  <si>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</si>
  <si>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</si>
  <si>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</si>
  <si>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</si>
  <si>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</si>
  <si>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</si>
  <si>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</si>
  <si>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</si>
  <si>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</si>
  <si>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</si>
  <si>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</si>
  <si>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</si>
  <si>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</si>
  <si>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</si>
  <si>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</si>
  <si>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</si>
  <si>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</si>
  <si>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</si>
  <si>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</si>
  <si>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</si>
  <si>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</si>
  <si>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</si>
  <si>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</si>
  <si>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</si>
  <si>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</si>
  <si>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</si>
  <si>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</si>
  <si>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</si>
  <si>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</si>
  <si>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</si>
  <si>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</si>
  <si>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</si>
  <si>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</si>
  <si>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</si>
  <si>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</si>
  <si>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</si>
  <si>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</si>
  <si>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</si>
  <si>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</si>
  <si>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</si>
  <si>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</si>
  <si>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</si>
  <si>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</si>
  <si>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</si>
  <si>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</si>
  <si>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</si>
  <si>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</si>
  <si>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</si>
  <si>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</si>
  <si>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</si>
  <si>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</si>
  <si>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</si>
  <si>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</si>
  <si>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</si>
  <si>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</si>
  <si>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</si>
  <si>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</si>
  <si>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</si>
  <si>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</si>
  <si>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</si>
  <si>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</si>
  <si>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</si>
  <si>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</si>
  <si>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</si>
  <si>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</si>
  <si>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</si>
  <si>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</si>
  <si>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</si>
  <si>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</si>
  <si>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</si>
  <si>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</si>
  <si>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</si>
  <si>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</si>
  <si>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</si>
  <si>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</si>
  <si>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</si>
  <si>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</si>
  <si>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</si>
  <si>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</si>
  <si>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</si>
  <si>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</si>
  <si>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</si>
  <si>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</si>
  <si>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</si>
  <si>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</si>
  <si>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</si>
  <si>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</si>
  <si>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</si>
  <si>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</si>
  <si>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</si>
  <si>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</si>
  <si>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</si>
  <si>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</si>
  <si>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</si>
  <si>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</si>
  <si>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</si>
  <si>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</si>
  <si>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</si>
  <si>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</si>
  <si>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</si>
  <si>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</si>
  <si>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</si>
  <si>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</si>
  <si>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</si>
  <si>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</si>
  <si>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</si>
  <si>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</si>
  <si>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</si>
  <si>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</si>
  <si>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</si>
  <si>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</si>
  <si>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</si>
  <si>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</si>
  <si>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</si>
  <si>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</si>
  <si>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</si>
  <si>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</si>
  <si>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</si>
  <si>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</si>
  <si>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</si>
  <si>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</si>
  <si>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</si>
  <si>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</si>
  <si>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</si>
  <si>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</si>
  <si>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</si>
  <si>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</si>
  <si>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</si>
  <si>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</si>
  <si>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</si>
  <si>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</si>
  <si>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</si>
  <si>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</si>
  <si>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</si>
  <si>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</si>
  <si>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</si>
  <si>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</si>
  <si>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</si>
  <si>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</si>
  <si>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</si>
  <si>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</si>
  <si>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</si>
  <si>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</si>
  <si>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</si>
  <si>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</si>
  <si>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</si>
  <si>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</si>
  <si>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</si>
  <si>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</si>
  <si>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</si>
  <si>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</si>
  <si>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</si>
  <si>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</si>
  <si>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</si>
  <si>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</si>
  <si>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</si>
  <si>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</si>
  <si>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</si>
  <si>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</si>
  <si>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</si>
  <si>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</si>
  <si>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</si>
  <si>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</si>
  <si>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</si>
  <si>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</si>
  <si>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</si>
  <si>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</si>
  <si>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</si>
  <si>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</si>
  <si>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</si>
  <si>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</si>
  <si>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</si>
  <si>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</si>
  <si>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</si>
  <si>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</si>
  <si>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</si>
  <si>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</si>
  <si>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</si>
  <si>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</si>
  <si>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</si>
  <si>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</si>
  <si>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</si>
  <si>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</si>
  <si>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</si>
  <si>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</si>
  <si>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</si>
  <si>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</si>
  <si>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</si>
  <si>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</si>
  <si>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</si>
  <si>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</si>
  <si>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</si>
  <si>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</si>
  <si>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</si>
  <si>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</si>
  <si>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</si>
  <si>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</si>
  <si>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</si>
  <si>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</si>
  <si>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</si>
  <si>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</si>
  <si>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</si>
  <si>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</si>
  <si>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</si>
  <si>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</si>
  <si>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</si>
  <si>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</si>
  <si>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</si>
  <si>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</si>
  <si>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</si>
  <si>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</si>
  <si>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</si>
  <si>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</si>
  <si>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</si>
  <si>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</si>
  <si>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</si>
  <si>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</si>
  <si>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</si>
  <si>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</si>
  <si>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</si>
  <si>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</si>
  <si>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</si>
  <si>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</si>
  <si>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</si>
  <si>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</si>
  <si>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</si>
  <si>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</si>
  <si>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</si>
  <si>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</si>
  <si>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</si>
  <si>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</si>
  <si>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</si>
  <si>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</si>
  <si>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</si>
  <si>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</si>
  <si>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</si>
  <si>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</si>
  <si>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</si>
  <si>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</si>
  <si>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</si>
  <si>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</si>
  <si>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</si>
  <si>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</si>
  <si>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</si>
  <si>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</si>
  <si>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</si>
  <si>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</si>
  <si>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</si>
  <si>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</si>
  <si>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</si>
  <si>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</si>
  <si>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</si>
  <si>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</si>
  <si>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</si>
  <si>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</si>
  <si>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</si>
  <si>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</si>
  <si>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</si>
  <si>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</si>
  <si>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</si>
  <si>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</si>
  <si>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</si>
  <si>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</si>
  <si>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</si>
  <si>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</si>
  <si>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</si>
  <si>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</si>
  <si>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</si>
  <si>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</si>
  <si>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</si>
  <si>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</si>
  <si>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</si>
  <si>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</si>
  <si>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</si>
  <si>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</si>
  <si>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</si>
  <si>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</si>
  <si>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</si>
  <si>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</si>
  <si>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</si>
  <si>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</si>
  <si>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</si>
  <si>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</si>
  <si>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</si>
  <si>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</si>
  <si>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</si>
  <si>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</si>
  <si>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</si>
  <si>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</si>
  <si>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</si>
  <si>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</si>
  <si>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</si>
  <si>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</si>
  <si>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</si>
  <si>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</si>
  <si>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</si>
  <si>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</si>
  <si>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</si>
  <si>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</si>
  <si>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</si>
  <si>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</si>
  <si>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</si>
  <si>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</si>
  <si>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</si>
  <si>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</si>
  <si>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</si>
  <si>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</si>
  <si>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</si>
  <si>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</si>
  <si>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</si>
  <si>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</si>
  <si>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</si>
  <si>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</si>
  <si>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</si>
  <si>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</si>
  <si>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</si>
  <si>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</si>
  <si>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</si>
  <si>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</si>
  <si>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</si>
  <si>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</si>
  <si>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</si>
  <si>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</si>
  <si>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</si>
  <si>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</si>
  <si>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</si>
  <si>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</si>
  <si>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</si>
  <si>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</si>
  <si>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</si>
  <si>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</si>
  <si>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</si>
  <si>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</si>
  <si>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</si>
  <si>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</si>
  <si>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</si>
  <si>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</si>
  <si>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</si>
  <si>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</si>
  <si>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</si>
  <si>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</si>
  <si>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</si>
  <si>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</si>
  <si>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</si>
  <si>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</si>
  <si>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</si>
  <si>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</si>
  <si>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</si>
  <si>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</si>
  <si>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</si>
  <si>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</si>
  <si>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</si>
  <si>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</si>
  <si>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</si>
  <si>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</si>
  <si>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</si>
  <si>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</si>
  <si>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</si>
  <si>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</si>
  <si>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</si>
  <si>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</si>
  <si>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</si>
  <si>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</si>
  <si>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</si>
  <si>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</si>
  <si>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</si>
  <si>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</si>
  <si>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</si>
  <si>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</si>
  <si>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</si>
  <si>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</si>
  <si>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</si>
  <si>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</si>
  <si>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</si>
  <si>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</si>
  <si>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</si>
  <si>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</si>
  <si>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</si>
  <si>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</si>
  <si>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</si>
  <si>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</si>
  <si>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</si>
  <si>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</si>
  <si>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</si>
  <si>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</si>
  <si>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</si>
  <si>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</si>
  <si>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</si>
  <si>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</si>
  <si>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</si>
  <si>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</si>
  <si>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</si>
  <si>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</si>
  <si>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</si>
  <si>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</si>
  <si>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</si>
  <si>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</si>
  <si>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</si>
  <si>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</si>
  <si>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</si>
  <si>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</si>
  <si>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</si>
  <si>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</si>
  <si>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</si>
  <si>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</si>
  <si>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</si>
  <si>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</si>
  <si>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</si>
  <si>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</si>
  <si>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</si>
  <si>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</si>
  <si>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</si>
  <si>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</si>
  <si>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</si>
  <si>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</si>
  <si>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</si>
  <si>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</si>
  <si>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</si>
  <si>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</si>
  <si>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</si>
  <si>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</si>
  <si>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</si>
  <si>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</si>
  <si>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</si>
  <si>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</si>
  <si>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</si>
  <si>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</si>
  <si>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</si>
  <si>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</si>
  <si>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</si>
  <si>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</si>
  <si>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</si>
  <si>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</si>
  <si>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</si>
  <si>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</si>
  <si>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</si>
  <si>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</si>
  <si>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</si>
  <si>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</si>
  <si>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</si>
  <si>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</si>
  <si>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</si>
  <si>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</si>
  <si>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</si>
  <si>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</si>
  <si>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</si>
  <si>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</si>
  <si>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</si>
  <si>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</si>
  <si>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</si>
  <si>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</si>
  <si>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</si>
  <si>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</si>
  <si>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</si>
  <si>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</si>
  <si>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</si>
  <si>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</si>
  <si>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</si>
  <si>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</si>
  <si>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</si>
  <si>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</si>
  <si>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</si>
  <si>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</si>
  <si>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</si>
  <si>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</si>
  <si>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</si>
  <si>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</si>
  <si>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</si>
  <si>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</si>
  <si>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</si>
  <si>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</si>
  <si>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</si>
  <si>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</si>
  <si>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</si>
  <si>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</si>
  <si>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</si>
  <si>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</si>
  <si>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</si>
  <si>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</si>
  <si>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</si>
  <si>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</si>
  <si>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</si>
  <si>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</si>
  <si>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</si>
  <si>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</si>
  <si>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</si>
  <si>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</si>
  <si>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</si>
  <si>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</si>
  <si>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</si>
  <si>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</si>
  <si>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</si>
  <si>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</si>
  <si>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</si>
  <si>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</si>
  <si>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</si>
  <si>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</si>
  <si>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</si>
  <si>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</si>
  <si>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</si>
  <si>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</si>
  <si>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</si>
  <si>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</si>
  <si>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</si>
  <si>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</si>
  <si>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</si>
  <si>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</si>
  <si>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</si>
  <si>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</si>
  <si>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</si>
  <si>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</si>
  <si>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</si>
  <si>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</si>
  <si>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</si>
  <si>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</si>
  <si>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</si>
  <si>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</si>
  <si>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</si>
  <si>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</si>
  <si>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</si>
  <si>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</si>
  <si>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</si>
  <si>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</si>
  <si>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</si>
  <si>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</si>
  <si>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</si>
  <si>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</si>
  <si>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</si>
  <si>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</si>
  <si>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</si>
  <si>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</si>
  <si>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</si>
  <si>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</si>
  <si>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</si>
  <si>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</si>
  <si>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</si>
  <si>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</si>
  <si>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</si>
  <si>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</si>
  <si>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</si>
  <si>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</si>
  <si>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</si>
  <si>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</si>
  <si>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</si>
  <si>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</si>
  <si>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</si>
  <si>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</si>
  <si>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</si>
  <si>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</si>
  <si>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</si>
  <si>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</si>
  <si>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</si>
  <si>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</si>
  <si>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</si>
  <si>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</si>
  <si>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</si>
  <si>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</si>
  <si>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</si>
  <si>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</si>
  <si>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</si>
  <si>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</si>
  <si>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</si>
  <si>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</si>
  <si>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</si>
  <si>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</si>
  <si>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</si>
  <si>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</si>
  <si>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</si>
  <si>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</si>
  <si>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</si>
  <si>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</si>
  <si>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</si>
  <si>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</si>
  <si>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</si>
  <si>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</si>
  <si>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</si>
  <si>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</si>
  <si>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</si>
  <si>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</si>
  <si>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</si>
  <si>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</si>
  <si>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</si>
  <si>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</si>
  <si>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</si>
  <si>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</si>
  <si>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</si>
  <si>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</si>
  <si>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</si>
  <si>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</si>
  <si>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</si>
  <si>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</si>
  <si>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</si>
  <si>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</si>
  <si>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</si>
  <si>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</si>
  <si>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</si>
  <si>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</si>
  <si>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</si>
  <si>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</si>
  <si>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</si>
  <si>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</si>
  <si>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</si>
  <si>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</si>
  <si>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</si>
  <si>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</si>
  <si>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</si>
  <si>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</si>
  <si>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</si>
  <si>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</si>
  <si>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</si>
  <si>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</si>
  <si>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</si>
  <si>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</si>
  <si>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</si>
  <si>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</si>
  <si>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</si>
  <si>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</si>
  <si>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</si>
  <si>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</si>
  <si>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</si>
  <si>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</si>
  <si>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</si>
  <si>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</si>
  <si>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</si>
  <si>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</si>
  <si>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</si>
  <si>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</si>
  <si>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</si>
  <si>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</si>
  <si>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</si>
  <si>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</si>
  <si>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</si>
  <si>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</si>
  <si>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</si>
  <si>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</si>
  <si>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</si>
  <si>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</si>
  <si>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</si>
  <si>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</si>
  <si>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</si>
  <si>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</si>
  <si>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</si>
  <si>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</si>
  <si>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</si>
  <si>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</si>
  <si>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</si>
  <si>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</si>
  <si>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</si>
  <si>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</si>
  <si>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</si>
  <si>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</si>
  <si>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</si>
  <si>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</si>
  <si>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</si>
  <si>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</si>
  <si>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</si>
  <si>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</si>
  <si>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</si>
  <si>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</si>
  <si>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</si>
  <si>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</si>
  <si>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</si>
  <si>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</si>
  <si>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</si>
  <si>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</si>
  <si>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</si>
  <si>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</si>
  <si>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</si>
  <si>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</si>
  <si>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</si>
  <si>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</si>
  <si>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</si>
  <si>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</si>
  <si>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</si>
  <si>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</si>
  <si>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</si>
  <si>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</si>
  <si>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</si>
  <si>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</si>
  <si>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</si>
  <si>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</si>
  <si>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</si>
  <si>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</si>
  <si>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</si>
  <si>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</si>
  <si>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</si>
  <si>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</si>
  <si>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</si>
  <si>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</si>
  <si>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</si>
  <si>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</si>
  <si>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</si>
  <si>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</si>
  <si>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</si>
  <si>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</si>
  <si>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</si>
  <si>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</si>
  <si>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</si>
  <si>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</si>
  <si>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</si>
  <si>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</si>
  <si>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</si>
  <si>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</si>
  <si>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</si>
  <si>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</si>
  <si>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</si>
  <si>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</si>
  <si>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</si>
  <si>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</si>
  <si>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</si>
  <si>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</si>
  <si>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</si>
  <si>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</si>
  <si>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</si>
  <si>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</si>
  <si>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</si>
  <si>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</si>
  <si>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</si>
  <si>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</si>
  <si>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</si>
  <si>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</si>
  <si>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</si>
  <si>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</si>
  <si>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</si>
  <si>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</si>
  <si>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</si>
  <si>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</si>
  <si>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</si>
  <si>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</si>
  <si>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</si>
  <si>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</si>
  <si>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</si>
  <si>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</si>
  <si>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</si>
  <si>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</si>
  <si>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</si>
  <si>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</si>
  <si>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</si>
  <si>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</si>
  <si>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</si>
  <si>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</si>
  <si>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</si>
  <si>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</si>
  <si>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</si>
  <si>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</si>
  <si>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</si>
  <si>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</si>
  <si>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</si>
  <si>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</si>
  <si>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</si>
  <si>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</si>
  <si>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</si>
  <si>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</si>
  <si>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</si>
  <si>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</si>
  <si>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</si>
  <si>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</si>
  <si>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</si>
  <si>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</si>
  <si>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</si>
  <si>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</si>
  <si>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</si>
  <si>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</si>
  <si>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</si>
  <si>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</si>
  <si>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</si>
  <si>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</si>
  <si>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</si>
  <si>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</si>
  <si>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</si>
  <si>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</si>
  <si>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</si>
  <si>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</si>
  <si>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</si>
  <si>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</si>
  <si>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</si>
  <si>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</si>
  <si>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</si>
  <si>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</si>
  <si>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</si>
  <si>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</si>
  <si>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</si>
  <si>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</si>
  <si>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</si>
  <si>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</si>
  <si>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</si>
  <si>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</si>
  <si>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</si>
  <si>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</si>
  <si>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</si>
  <si>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</si>
  <si>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</si>
  <si>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</si>
  <si>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</si>
  <si>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</si>
  <si>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</si>
  <si>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</si>
  <si>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</si>
  <si>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</si>
  <si>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</si>
  <si>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</si>
  <si>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</si>
  <si>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</si>
  <si>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</si>
  <si>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</si>
  <si>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</si>
  <si>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</si>
  <si>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</si>
  <si>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</si>
  <si>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</si>
  <si>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</si>
  <si>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</si>
  <si>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</si>
  <si>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</si>
  <si>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</si>
  <si>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</si>
  <si>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</si>
  <si>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</si>
  <si>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</si>
  <si>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</si>
  <si>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</si>
  <si>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</si>
  <si>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</si>
  <si>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</si>
  <si>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</si>
  <si>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</si>
  <si>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</si>
  <si>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</si>
  <si>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</si>
  <si>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</si>
  <si>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</si>
  <si>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</si>
  <si>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</si>
  <si>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</si>
  <si>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</si>
  <si>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</si>
  <si>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</si>
  <si>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</si>
  <si>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</si>
  <si>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</si>
  <si>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</si>
  <si>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</si>
  <si>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</si>
  <si>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</si>
  <si>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</si>
  <si>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</si>
  <si>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</si>
  <si>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</si>
  <si>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</si>
  <si>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</si>
  <si>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</si>
  <si>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</si>
  <si>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</si>
  <si>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</si>
  <si>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</si>
  <si>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</si>
  <si>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</si>
  <si>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</si>
  <si>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</si>
  <si>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</si>
  <si>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</si>
  <si>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</si>
  <si>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</si>
  <si>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</si>
  <si>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</si>
  <si>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</si>
  <si>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</si>
  <si>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</si>
  <si>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</si>
  <si>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</si>
  <si>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</si>
  <si>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</si>
  <si>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</si>
  <si>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</si>
  <si>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</si>
  <si>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</si>
  <si>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</si>
  <si>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</si>
  <si>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</si>
  <si>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</si>
  <si>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</si>
  <si>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</si>
  <si>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</si>
  <si>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</si>
  <si>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</si>
  <si>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</si>
  <si>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</si>
  <si>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</si>
  <si>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</si>
  <si>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</si>
  <si>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</si>
  <si>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</si>
  <si>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</si>
  <si>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</si>
  <si>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</si>
  <si>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</si>
  <si>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</si>
  <si>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</si>
  <si>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</si>
  <si>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</si>
  <si>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</si>
  <si>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</si>
  <si>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</si>
  <si>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</si>
  <si>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</si>
  <si>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</si>
  <si>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</si>
  <si>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</si>
  <si>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</si>
  <si>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</si>
  <si>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</si>
  <si>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</si>
  <si>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</si>
  <si>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</si>
  <si>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</si>
  <si>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</si>
  <si>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</si>
  <si>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</si>
  <si>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</si>
  <si>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</si>
  <si>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</si>
  <si>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</si>
  <si>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</si>
  <si>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</si>
  <si>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</si>
  <si>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</si>
  <si>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</si>
  <si>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</si>
  <si>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</si>
  <si>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</si>
  <si>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</si>
  <si>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</si>
  <si>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</si>
  <si>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</si>
  <si>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</si>
  <si>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</si>
  <si>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</si>
  <si>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</si>
  <si>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</si>
  <si>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</si>
  <si>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</si>
  <si>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</si>
  <si>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</si>
  <si>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</si>
  <si>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</si>
  <si>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</si>
  <si>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</si>
  <si>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</si>
  <si>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</si>
  <si>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</si>
  <si>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</si>
  <si>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</si>
  <si>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</si>
  <si>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</si>
  <si>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</si>
  <si>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</si>
  <si>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</si>
  <si>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</si>
  <si>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</si>
  <si>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</si>
  <si>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</si>
  <si>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</si>
  <si>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</si>
  <si>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</si>
  <si>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</si>
  <si>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</si>
  <si>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</si>
  <si>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</si>
  <si>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</si>
  <si>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</si>
  <si>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</si>
  <si>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</si>
  <si>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</si>
  <si>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</si>
  <si>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</si>
  <si>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</si>
  <si>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</si>
  <si>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</si>
  <si>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</si>
  <si>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</si>
  <si>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</si>
  <si>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</si>
  <si>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</si>
  <si>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</si>
  <si>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</si>
  <si>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</si>
  <si>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</si>
  <si>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</si>
  <si>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</si>
  <si>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</si>
  <si>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</si>
  <si>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</si>
  <si>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</si>
  <si>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</si>
  <si>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</si>
  <si>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</si>
  <si>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</si>
  <si>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</si>
  <si>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</si>
  <si>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</si>
  <si>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</si>
  <si>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</si>
  <si>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</si>
  <si>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</si>
  <si>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</si>
  <si>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</si>
  <si>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</si>
  <si>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</si>
  <si>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</si>
  <si>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</si>
  <si>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</si>
  <si>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</si>
  <si>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</si>
  <si>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</si>
  <si>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</si>
  <si>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</si>
  <si>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</si>
  <si>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</si>
  <si>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</si>
  <si>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</si>
  <si>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</si>
  <si>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</si>
  <si>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</si>
  <si>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</si>
  <si>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</si>
  <si>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</si>
  <si>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</si>
  <si>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</si>
  <si>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</si>
  <si>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</si>
  <si>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</si>
  <si>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</si>
  <si>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</si>
  <si>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</si>
  <si>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</si>
  <si>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</si>
  <si>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</si>
  <si>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</si>
  <si>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</si>
  <si>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</si>
  <si>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</si>
  <si>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</si>
  <si>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</si>
  <si>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</si>
  <si>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</si>
  <si>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</si>
  <si>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</si>
  <si>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</si>
  <si>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</si>
  <si>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</si>
  <si>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</si>
  <si>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</si>
  <si>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</si>
  <si>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</si>
  <si>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</si>
  <si>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</si>
  <si>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</si>
  <si>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</si>
  <si>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</si>
  <si>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</si>
  <si>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</si>
  <si>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</si>
  <si>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</si>
  <si>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</si>
  <si>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</si>
  <si>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</si>
  <si>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</si>
  <si>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</si>
  <si>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</si>
  <si>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</si>
  <si>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</si>
  <si>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</si>
  <si>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</si>
  <si>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</si>
  <si>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</si>
  <si>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</si>
  <si>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</si>
  <si>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</si>
  <si>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</si>
  <si>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</si>
  <si>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</si>
  <si>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</si>
  <si>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</si>
  <si>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</si>
  <si>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</si>
  <si>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</si>
  <si>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</si>
  <si>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</si>
  <si>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</si>
  <si>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</si>
  <si>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</si>
  <si>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</si>
  <si>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</si>
  <si>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</si>
  <si>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</si>
  <si>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</si>
  <si>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</si>
  <si>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</si>
  <si>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</si>
  <si>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</si>
  <si>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</si>
  <si>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</si>
  <si>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</si>
  <si>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</si>
  <si>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</si>
  <si>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</si>
  <si>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</si>
  <si>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</si>
  <si>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</si>
  <si>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</si>
  <si>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</si>
  <si>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</si>
  <si>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</si>
  <si>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</si>
  <si>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</si>
  <si>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</si>
  <si>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</si>
  <si>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</si>
  <si>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</si>
  <si>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</si>
  <si>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</si>
  <si>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</si>
  <si>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</si>
  <si>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</si>
  <si>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</si>
  <si>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</si>
  <si>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</si>
  <si>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</si>
  <si>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</si>
  <si>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</si>
  <si>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</si>
  <si>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</si>
  <si>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</si>
  <si>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</si>
  <si>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</si>
  <si>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</si>
  <si>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</si>
  <si>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</si>
  <si>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</si>
  <si>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</si>
  <si>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</si>
  <si>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</si>
  <si>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</si>
  <si>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</si>
  <si>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</si>
  <si>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</si>
  <si>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</si>
  <si>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</si>
  <si>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</si>
  <si>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</si>
  <si>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</si>
  <si>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</si>
  <si>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</si>
  <si>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</si>
  <si>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</si>
  <si>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</si>
  <si>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</si>
  <si>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</si>
  <si>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</si>
  <si>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</si>
  <si>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</si>
  <si>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</si>
  <si>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</si>
  <si>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</si>
  <si>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</si>
  <si>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</si>
  <si>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</si>
  <si>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</si>
  <si>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</si>
  <si>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</si>
  <si>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</si>
  <si>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</si>
  <si>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</si>
  <si>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</si>
  <si>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</si>
  <si>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</si>
  <si>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</si>
  <si>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</si>
  <si>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</si>
  <si>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</si>
  <si>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</si>
  <si>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</si>
  <si>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</si>
  <si>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</si>
  <si>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</si>
  <si>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</si>
  <si>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</si>
  <si>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</si>
  <si>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</si>
  <si>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</si>
  <si>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</si>
  <si>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</si>
  <si>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</si>
  <si>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</si>
  <si>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</si>
  <si>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</si>
  <si>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</si>
  <si>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</si>
  <si>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</si>
  <si>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</si>
  <si>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</si>
  <si>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</si>
  <si>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</si>
  <si>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</si>
  <si>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</si>
  <si>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</si>
  <si>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</si>
  <si>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</si>
  <si>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</si>
  <si>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</si>
  <si>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</si>
  <si>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</si>
  <si>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</si>
  <si>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</si>
  <si>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</si>
  <si>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</si>
  <si>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</si>
  <si>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</si>
  <si>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</si>
  <si>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</si>
  <si>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</si>
  <si>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</si>
  <si>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</si>
  <si>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</si>
  <si>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</si>
  <si>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</si>
  <si>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</si>
  <si>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</si>
  <si>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</si>
  <si>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</si>
  <si>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</si>
  <si>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</si>
  <si>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</si>
  <si>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</si>
  <si>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</si>
  <si>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</si>
  <si>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</si>
  <si>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</si>
  <si>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</si>
  <si>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</si>
  <si>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</si>
  <si>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</si>
  <si>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</si>
  <si>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</si>
  <si>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</si>
  <si>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</si>
  <si>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</si>
  <si>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</si>
  <si>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</si>
  <si>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</si>
  <si>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</si>
  <si>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</si>
  <si>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</si>
  <si>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</si>
  <si>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</si>
  <si>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</si>
  <si>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</si>
  <si>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</si>
  <si>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</si>
  <si>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</si>
  <si>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</si>
  <si>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</si>
  <si>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</si>
  <si>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</si>
  <si>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</si>
  <si>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</si>
  <si>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</si>
  <si>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</si>
  <si>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</si>
  <si>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</si>
  <si>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</si>
  <si>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</si>
  <si>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</si>
  <si>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</si>
  <si>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</si>
  <si>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</si>
  <si>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</si>
  <si>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</si>
  <si>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</si>
  <si>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</si>
  <si>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</si>
  <si>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</si>
  <si>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</si>
  <si>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</si>
  <si>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</si>
  <si>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</si>
  <si>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</si>
  <si>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</si>
  <si>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</si>
  <si>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</si>
  <si>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</si>
  <si>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</si>
  <si>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</si>
  <si>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</si>
  <si>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</si>
  <si>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</si>
  <si>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</si>
  <si>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</si>
  <si>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</si>
  <si>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</si>
  <si>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</si>
  <si>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</si>
  <si>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</si>
  <si>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</si>
  <si>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</si>
  <si>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</si>
  <si>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</si>
  <si>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</si>
  <si>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</si>
  <si>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</si>
  <si>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</si>
  <si>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</si>
  <si>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</si>
  <si>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</si>
  <si>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</si>
  <si>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</si>
  <si>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</si>
  <si>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</si>
  <si>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</si>
  <si>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</si>
  <si>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</si>
  <si>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</si>
  <si>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</si>
  <si>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</si>
  <si>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</si>
  <si>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</si>
  <si>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</si>
  <si>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</si>
  <si>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</si>
  <si>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</si>
  <si>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</si>
  <si>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</si>
  <si>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</si>
  <si>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</si>
  <si>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</si>
  <si>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</si>
  <si>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</si>
  <si>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</si>
  <si>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</si>
  <si>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</si>
  <si>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</si>
  <si>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</si>
  <si>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</si>
  <si>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</si>
  <si>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</si>
  <si>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</si>
  <si>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</si>
  <si>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</si>
  <si>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</si>
  <si>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</si>
  <si>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</si>
  <si>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</si>
  <si>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</si>
  <si>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</si>
  <si>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</si>
  <si>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</si>
  <si>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</si>
  <si>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</si>
  <si>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</si>
  <si>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</si>
  <si>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</si>
  <si>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</si>
  <si>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</si>
  <si>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</si>
  <si>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</si>
  <si>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</si>
  <si>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</si>
  <si>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</si>
  <si>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</si>
  <si>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</si>
  <si>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</si>
  <si>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</si>
  <si>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</si>
  <si>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</si>
  <si>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</si>
  <si>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</si>
  <si>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</si>
  <si>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</si>
  <si>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</si>
  <si>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</si>
  <si>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</si>
  <si>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</si>
  <si>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</si>
  <si>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</si>
  <si>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</si>
  <si>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</si>
  <si>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</si>
  <si>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</si>
  <si>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</si>
  <si>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</si>
  <si>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</si>
  <si>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</si>
  <si>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</si>
  <si>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IL</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</si>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</sst>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11</v>
      </c>
      <c r="D6" s="5" t="str">
        <f>IF($B6="N/A","N/A",IF(C6&lt;0,"No","Yes"))</f>
        <v>N/A</v>
      </c>
      <c r="E6" s="23">
        <v>11</v>
      </c>
      <c r="F6" s="5" t="str">
        <f>IF($B6="N/A","N/A",IF(E6&lt;0,"No","Yes"))</f>
        <v>N/A</v>
      </c>
      <c r="G6" s="23">
        <v>102</v>
      </c>
      <c r="H6" s="5" t="str">
        <f>IF($B6="N/A","N/A",IF(G6&lt;0,"No","Yes"))</f>
        <v>N/A</v>
      </c>
      <c r="I6" s="6">
        <v>66.67</v>
      </c>
      <c r="J6" s="6">
        <v>1940</v>
      </c>
      <c r="K6" s="111" t="str">
        <f t="shared" ref="K6:K11" si="0">IF(J6="Div by 0", "N/A", IF(J6="N/A","N/A", IF(J6&gt;30, "No", IF(J6&lt;-30, "No", "Yes"))))</f>
        <v>No</v>
      </c>
    </row>
    <row r="7" spans="1:11" x14ac:dyDescent="0.25">
      <c r="A7" s="131" t="s">
        <v>443</v>
      </c>
      <c r="B7" s="73" t="s">
        <v>213</v>
      </c>
      <c r="C7" s="5">
        <v>0</v>
      </c>
      <c r="D7" s="5" t="str">
        <f t="shared" ref="D7:D11" si="1">IF($B7="N/A","N/A",IF(C7&lt;0,"No","Yes"))</f>
        <v>N/A</v>
      </c>
      <c r="E7" s="5">
        <v>20</v>
      </c>
      <c r="F7" s="5" t="str">
        <f t="shared" ref="F7:F11" si="2">IF($B7="N/A","N/A",IF(E7&lt;0,"No","Yes"))</f>
        <v>N/A</v>
      </c>
      <c r="G7" s="5">
        <v>0</v>
      </c>
      <c r="H7" s="5" t="str">
        <f t="shared" ref="H7:H11" si="3">IF($B7="N/A","N/A",IF(G7&lt;0,"No","Yes"))</f>
        <v>N/A</v>
      </c>
      <c r="I7" s="6" t="s">
        <v>1748</v>
      </c>
      <c r="J7" s="6">
        <v>-100</v>
      </c>
      <c r="K7" s="111" t="str">
        <f t="shared" si="0"/>
        <v>No</v>
      </c>
    </row>
    <row r="8" spans="1:11" x14ac:dyDescent="0.25">
      <c r="A8" s="131" t="s">
        <v>444</v>
      </c>
      <c r="B8" s="73" t="s">
        <v>213</v>
      </c>
      <c r="C8" s="5">
        <v>0</v>
      </c>
      <c r="D8" s="5" t="str">
        <f t="shared" si="1"/>
        <v>N/A</v>
      </c>
      <c r="E8" s="5">
        <v>40</v>
      </c>
      <c r="F8" s="5" t="str">
        <f t="shared" si="2"/>
        <v>N/A</v>
      </c>
      <c r="G8" s="5">
        <v>89.215686274999996</v>
      </c>
      <c r="H8" s="5" t="str">
        <f t="shared" si="3"/>
        <v>N/A</v>
      </c>
      <c r="I8" s="6" t="s">
        <v>1748</v>
      </c>
      <c r="J8" s="6">
        <v>123</v>
      </c>
      <c r="K8" s="111" t="str">
        <f t="shared" si="0"/>
        <v>No</v>
      </c>
    </row>
    <row r="9" spans="1:11" x14ac:dyDescent="0.25">
      <c r="A9" s="131" t="s">
        <v>445</v>
      </c>
      <c r="B9" s="73" t="s">
        <v>213</v>
      </c>
      <c r="C9" s="5">
        <v>100</v>
      </c>
      <c r="D9" s="5" t="str">
        <f t="shared" si="1"/>
        <v>N/A</v>
      </c>
      <c r="E9" s="5">
        <v>40</v>
      </c>
      <c r="F9" s="5" t="str">
        <f t="shared" si="2"/>
        <v>N/A</v>
      </c>
      <c r="G9" s="5">
        <v>10.784313725000001</v>
      </c>
      <c r="H9" s="5" t="str">
        <f t="shared" si="3"/>
        <v>N/A</v>
      </c>
      <c r="I9" s="6">
        <v>-60</v>
      </c>
      <c r="J9" s="6">
        <v>-73</v>
      </c>
      <c r="K9" s="111" t="str">
        <f t="shared" si="0"/>
        <v>No</v>
      </c>
    </row>
    <row r="10" spans="1:11" x14ac:dyDescent="0.25">
      <c r="A10" s="131" t="s">
        <v>446</v>
      </c>
      <c r="B10" s="73" t="s">
        <v>213</v>
      </c>
      <c r="C10" s="5">
        <v>0</v>
      </c>
      <c r="D10" s="5" t="str">
        <f t="shared" si="1"/>
        <v>N/A</v>
      </c>
      <c r="E10" s="5">
        <v>0</v>
      </c>
      <c r="F10" s="5" t="str">
        <f t="shared" si="2"/>
        <v>N/A</v>
      </c>
      <c r="G10" s="5">
        <v>0</v>
      </c>
      <c r="H10" s="5" t="str">
        <f t="shared" si="3"/>
        <v>N/A</v>
      </c>
      <c r="I10" s="6" t="s">
        <v>1748</v>
      </c>
      <c r="J10" s="6" t="s">
        <v>1748</v>
      </c>
      <c r="K10" s="111" t="str">
        <f t="shared" si="0"/>
        <v>N/A</v>
      </c>
    </row>
    <row r="11" spans="1:11" x14ac:dyDescent="0.25">
      <c r="A11" s="131" t="s">
        <v>204</v>
      </c>
      <c r="B11" s="73" t="s">
        <v>213</v>
      </c>
      <c r="C11" s="5">
        <v>0</v>
      </c>
      <c r="D11" s="5" t="str">
        <f t="shared" si="1"/>
        <v>N/A</v>
      </c>
      <c r="E11" s="5">
        <v>100</v>
      </c>
      <c r="F11" s="5" t="str">
        <f t="shared" si="2"/>
        <v>N/A</v>
      </c>
      <c r="G11" s="5">
        <v>4.9019607842999999</v>
      </c>
      <c r="H11" s="5" t="str">
        <f t="shared" si="3"/>
        <v>N/A</v>
      </c>
      <c r="I11" s="6" t="s">
        <v>1748</v>
      </c>
      <c r="J11" s="6">
        <v>-95.1</v>
      </c>
      <c r="K11" s="111" t="str">
        <f t="shared" si="0"/>
        <v>No</v>
      </c>
    </row>
    <row r="12" spans="1:11" x14ac:dyDescent="0.25">
      <c r="A12" s="131" t="s">
        <v>652</v>
      </c>
      <c r="B12" s="73" t="s">
        <v>213</v>
      </c>
      <c r="C12" s="5">
        <v>0</v>
      </c>
      <c r="D12" s="5" t="str">
        <f t="shared" ref="D12:D23" si="4">IF($B12="N/A","N/A",IF(C12&lt;0,"No","Yes"))</f>
        <v>N/A</v>
      </c>
      <c r="E12" s="5">
        <v>0</v>
      </c>
      <c r="F12" s="5" t="str">
        <f t="shared" ref="F12:F23" si="5">IF($B12="N/A","N/A",IF(E12&lt;0,"No","Yes"))</f>
        <v>N/A</v>
      </c>
      <c r="G12" s="5">
        <v>0</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v>0</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0</v>
      </c>
      <c r="D18" s="5" t="str">
        <f t="shared" si="4"/>
        <v>N/A</v>
      </c>
      <c r="E18" s="5">
        <v>20</v>
      </c>
      <c r="F18" s="5" t="str">
        <f t="shared" si="5"/>
        <v>N/A</v>
      </c>
      <c r="G18" s="5">
        <v>0</v>
      </c>
      <c r="H18" s="5" t="str">
        <f t="shared" si="6"/>
        <v>N/A</v>
      </c>
      <c r="I18" s="6" t="s">
        <v>1748</v>
      </c>
      <c r="J18" s="6">
        <v>-100</v>
      </c>
      <c r="K18" s="111" t="str">
        <f t="shared" si="7"/>
        <v>No</v>
      </c>
    </row>
    <row r="19" spans="1:11" x14ac:dyDescent="0.25">
      <c r="A19" s="131" t="s">
        <v>205</v>
      </c>
      <c r="B19" s="73" t="s">
        <v>213</v>
      </c>
      <c r="C19" s="5" t="s">
        <v>1748</v>
      </c>
      <c r="D19" s="5" t="str">
        <f t="shared" si="4"/>
        <v>N/A</v>
      </c>
      <c r="E19" s="5">
        <v>100</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v>11</v>
      </c>
      <c r="F20" s="5" t="str">
        <f t="shared" si="5"/>
        <v>N/A</v>
      </c>
      <c r="G20" s="6" t="s">
        <v>1748</v>
      </c>
      <c r="H20" s="5" t="str">
        <f t="shared" si="6"/>
        <v>N/A</v>
      </c>
      <c r="I20" s="6" t="s">
        <v>1748</v>
      </c>
      <c r="J20" s="6" t="s">
        <v>1748</v>
      </c>
      <c r="K20" s="111" t="str">
        <f t="shared" si="7"/>
        <v>N/A</v>
      </c>
    </row>
    <row r="21" spans="1:11" x14ac:dyDescent="0.25">
      <c r="A21" s="131" t="s">
        <v>655</v>
      </c>
      <c r="B21" s="73" t="s">
        <v>213</v>
      </c>
      <c r="C21" s="5">
        <v>100</v>
      </c>
      <c r="D21" s="5" t="str">
        <f t="shared" si="4"/>
        <v>N/A</v>
      </c>
      <c r="E21" s="5">
        <v>80</v>
      </c>
      <c r="F21" s="5" t="str">
        <f t="shared" si="5"/>
        <v>N/A</v>
      </c>
      <c r="G21" s="5">
        <v>100</v>
      </c>
      <c r="H21" s="5" t="str">
        <f t="shared" si="6"/>
        <v>N/A</v>
      </c>
      <c r="I21" s="6">
        <v>-20</v>
      </c>
      <c r="J21" s="6">
        <v>25</v>
      </c>
      <c r="K21" s="111" t="str">
        <f t="shared" si="7"/>
        <v>Yes</v>
      </c>
    </row>
    <row r="22" spans="1:11" x14ac:dyDescent="0.25">
      <c r="A22" s="131" t="s">
        <v>1698</v>
      </c>
      <c r="B22" s="73" t="s">
        <v>213</v>
      </c>
      <c r="C22" s="5">
        <v>100</v>
      </c>
      <c r="D22" s="5" t="str">
        <f t="shared" si="4"/>
        <v>N/A</v>
      </c>
      <c r="E22" s="5">
        <v>100</v>
      </c>
      <c r="F22" s="5" t="str">
        <f t="shared" si="5"/>
        <v>N/A</v>
      </c>
      <c r="G22" s="5">
        <v>4.9019607842999999</v>
      </c>
      <c r="H22" s="5" t="str">
        <f t="shared" si="6"/>
        <v>N/A</v>
      </c>
      <c r="I22" s="6">
        <v>0</v>
      </c>
      <c r="J22" s="6">
        <v>-95.1</v>
      </c>
      <c r="K22" s="111" t="str">
        <f t="shared" si="7"/>
        <v>No</v>
      </c>
    </row>
    <row r="23" spans="1:11" x14ac:dyDescent="0.25">
      <c r="A23" s="131" t="s">
        <v>855</v>
      </c>
      <c r="B23" s="73" t="s">
        <v>213</v>
      </c>
      <c r="C23" s="6">
        <v>13</v>
      </c>
      <c r="D23" s="5" t="str">
        <f t="shared" si="4"/>
        <v>N/A</v>
      </c>
      <c r="E23" s="6">
        <v>13.75</v>
      </c>
      <c r="F23" s="5" t="str">
        <f t="shared" si="5"/>
        <v>N/A</v>
      </c>
      <c r="G23" s="6">
        <v>5.8</v>
      </c>
      <c r="H23" s="5" t="str">
        <f t="shared" si="6"/>
        <v>N/A</v>
      </c>
      <c r="I23" s="6">
        <v>5.7690000000000001</v>
      </c>
      <c r="J23" s="6">
        <v>-57.8</v>
      </c>
      <c r="K23" s="111" t="str">
        <f t="shared" si="7"/>
        <v>No</v>
      </c>
    </row>
    <row r="24" spans="1:11" x14ac:dyDescent="0.25">
      <c r="A24" s="131" t="s">
        <v>15</v>
      </c>
      <c r="B24" s="73" t="s">
        <v>213</v>
      </c>
      <c r="C24" s="5">
        <v>0</v>
      </c>
      <c r="D24" s="5" t="str">
        <f>IF($B24="N/A","N/A",IF(C24&lt;0,"No","Yes"))</f>
        <v>N/A</v>
      </c>
      <c r="E24" s="5">
        <v>0</v>
      </c>
      <c r="F24" s="5" t="str">
        <f>IF($B24="N/A","N/A",IF(E24&lt;0,"No","Yes"))</f>
        <v>N/A</v>
      </c>
      <c r="G24" s="5">
        <v>0</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v>0</v>
      </c>
      <c r="D25" s="5" t="str">
        <f>IF($B25="N/A","N/A",IF(C25&lt;0,"No","Yes"))</f>
        <v>N/A</v>
      </c>
      <c r="E25" s="5">
        <v>0</v>
      </c>
      <c r="F25" s="5" t="str">
        <f>IF($B25="N/A","N/A",IF(E25&lt;0,"No","Yes"))</f>
        <v>N/A</v>
      </c>
      <c r="G25" s="5">
        <v>2.9411764705999999</v>
      </c>
      <c r="H25" s="5" t="str">
        <f>IF($B25="N/A","N/A",IF(G25&lt;0,"No","Yes"))</f>
        <v>N/A</v>
      </c>
      <c r="I25" s="6" t="s">
        <v>1748</v>
      </c>
      <c r="J25" s="6" t="s">
        <v>1748</v>
      </c>
      <c r="K25" s="111" t="str">
        <f t="shared" si="8"/>
        <v>N/A</v>
      </c>
    </row>
    <row r="26" spans="1:11" x14ac:dyDescent="0.25">
      <c r="A26" s="131" t="s">
        <v>32</v>
      </c>
      <c r="B26" s="73" t="s">
        <v>213</v>
      </c>
      <c r="C26" s="5">
        <v>100</v>
      </c>
      <c r="D26" s="5" t="str">
        <f>IF($B26="N/A","N/A",IF(C26&lt;0,"No","Yes"))</f>
        <v>N/A</v>
      </c>
      <c r="E26" s="5">
        <v>100</v>
      </c>
      <c r="F26" s="5" t="str">
        <f>IF($B26="N/A","N/A",IF(E26&lt;0,"No","Yes"))</f>
        <v>N/A</v>
      </c>
      <c r="G26" s="5">
        <v>4.9019607842999999</v>
      </c>
      <c r="H26" s="5" t="str">
        <f>IF($B26="N/A","N/A",IF(G26&lt;0,"No","Yes"))</f>
        <v>N/A</v>
      </c>
      <c r="I26" s="6">
        <v>0</v>
      </c>
      <c r="J26" s="6">
        <v>-95.1</v>
      </c>
      <c r="K26" s="111" t="str">
        <f t="shared" si="8"/>
        <v>No</v>
      </c>
    </row>
    <row r="27" spans="1:11" x14ac:dyDescent="0.25">
      <c r="A27" s="131" t="s">
        <v>160</v>
      </c>
      <c r="B27" s="73" t="s">
        <v>213</v>
      </c>
      <c r="C27" s="5">
        <v>0</v>
      </c>
      <c r="D27" s="5" t="str">
        <f t="shared" ref="D27:D30" si="9">IF($B27="N/A","N/A",IF(C27&lt;0,"No","Yes"))</f>
        <v>N/A</v>
      </c>
      <c r="E27" s="5">
        <v>0</v>
      </c>
      <c r="F27" s="5" t="str">
        <f t="shared" ref="F27:F30" si="10">IF($B27="N/A","N/A",IF(E27&lt;0,"No","Yes"))</f>
        <v>N/A</v>
      </c>
      <c r="G27" s="5">
        <v>0</v>
      </c>
      <c r="H27" s="5" t="str">
        <f t="shared" ref="H27:H30" si="11">IF($B27="N/A","N/A",IF(G27&lt;0,"No","Yes"))</f>
        <v>N/A</v>
      </c>
      <c r="I27" s="6" t="s">
        <v>1748</v>
      </c>
      <c r="J27" s="6" t="s">
        <v>1748</v>
      </c>
      <c r="K27" s="111" t="str">
        <f t="shared" si="8"/>
        <v>N/A</v>
      </c>
    </row>
    <row r="28" spans="1:11" x14ac:dyDescent="0.25">
      <c r="A28" s="109" t="s">
        <v>372</v>
      </c>
      <c r="B28" s="73" t="s">
        <v>213</v>
      </c>
      <c r="C28" s="5">
        <v>0</v>
      </c>
      <c r="D28" s="5" t="str">
        <f t="shared" si="9"/>
        <v>N/A</v>
      </c>
      <c r="E28" s="5">
        <v>0</v>
      </c>
      <c r="F28" s="5" t="str">
        <f t="shared" si="10"/>
        <v>N/A</v>
      </c>
      <c r="G28" s="5">
        <v>0</v>
      </c>
      <c r="H28" s="5" t="str">
        <f t="shared" si="11"/>
        <v>N/A</v>
      </c>
      <c r="I28" s="6" t="s">
        <v>1748</v>
      </c>
      <c r="J28" s="6" t="s">
        <v>1748</v>
      </c>
      <c r="K28" s="111" t="str">
        <f t="shared" si="8"/>
        <v>N/A</v>
      </c>
    </row>
    <row r="29" spans="1:11" x14ac:dyDescent="0.25">
      <c r="A29" s="109" t="s">
        <v>374</v>
      </c>
      <c r="B29" s="73" t="s">
        <v>213</v>
      </c>
      <c r="C29" s="5">
        <v>0</v>
      </c>
      <c r="D29" s="5" t="str">
        <f t="shared" si="9"/>
        <v>N/A</v>
      </c>
      <c r="E29" s="5">
        <v>0</v>
      </c>
      <c r="F29" s="5" t="str">
        <f t="shared" si="10"/>
        <v>N/A</v>
      </c>
      <c r="G29" s="5">
        <v>0</v>
      </c>
      <c r="H29" s="5" t="str">
        <f t="shared" si="11"/>
        <v>N/A</v>
      </c>
      <c r="I29" s="6" t="s">
        <v>1748</v>
      </c>
      <c r="J29" s="6" t="s">
        <v>1748</v>
      </c>
      <c r="K29" s="111" t="str">
        <f t="shared" si="8"/>
        <v>N/A</v>
      </c>
    </row>
    <row r="30" spans="1:11" x14ac:dyDescent="0.25">
      <c r="A30" s="126" t="s">
        <v>375</v>
      </c>
      <c r="B30" s="133" t="s">
        <v>213</v>
      </c>
      <c r="C30" s="120">
        <v>0</v>
      </c>
      <c r="D30" s="120" t="str">
        <f t="shared" si="9"/>
        <v>N/A</v>
      </c>
      <c r="E30" s="120">
        <v>0</v>
      </c>
      <c r="F30" s="120" t="str">
        <f t="shared" si="10"/>
        <v>N/A</v>
      </c>
      <c r="G30" s="120">
        <v>0</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105524572</v>
      </c>
      <c r="D7" s="19" t="str">
        <f>IF($B7="N/A","N/A",IF(C7&gt;15,"No",IF(C7&lt;-15,"No","Yes")))</f>
        <v>N/A</v>
      </c>
      <c r="E7" s="18">
        <v>106583153</v>
      </c>
      <c r="F7" s="19" t="str">
        <f>IF($B7="N/A","N/A",IF(E7&gt;15,"No",IF(E7&lt;-15,"No","Yes")))</f>
        <v>N/A</v>
      </c>
      <c r="G7" s="18">
        <v>102769155</v>
      </c>
      <c r="H7" s="19" t="str">
        <f>IF($B7="N/A","N/A",IF(G7&gt;15,"No",IF(G7&lt;-15,"No","Yes")))</f>
        <v>N/A</v>
      </c>
      <c r="I7" s="20">
        <v>1.0029999999999999</v>
      </c>
      <c r="J7" s="20">
        <v>-3.58</v>
      </c>
      <c r="K7" s="112" t="str">
        <f t="shared" ref="K7:K54" si="0">IF(J7="Div by 0", "N/A", IF(J7="N/A","N/A", IF(J7&gt;30, "No", IF(J7&lt;-30, "No", "Yes"))))</f>
        <v>Yes</v>
      </c>
    </row>
    <row r="8" spans="1:11" x14ac:dyDescent="0.25">
      <c r="A8" s="130" t="s">
        <v>362</v>
      </c>
      <c r="B8" s="17" t="s">
        <v>213</v>
      </c>
      <c r="C8" s="105">
        <v>76.375304322000005</v>
      </c>
      <c r="D8" s="19" t="str">
        <f>IF($B8="N/A","N/A",IF(C8&gt;15,"No",IF(C8&lt;-15,"No","Yes")))</f>
        <v>N/A</v>
      </c>
      <c r="E8" s="21">
        <v>74.350526110000004</v>
      </c>
      <c r="F8" s="19" t="str">
        <f>IF($B8="N/A","N/A",IF(E8&gt;15,"No",IF(E8&lt;-15,"No","Yes")))</f>
        <v>N/A</v>
      </c>
      <c r="G8" s="21">
        <v>74.270986269999995</v>
      </c>
      <c r="H8" s="19" t="str">
        <f>IF($B8="N/A","N/A",IF(G8&gt;15,"No",IF(G8&lt;-15,"No","Yes")))</f>
        <v>N/A</v>
      </c>
      <c r="I8" s="20">
        <v>-2.65</v>
      </c>
      <c r="J8" s="20">
        <v>-0.107</v>
      </c>
      <c r="K8" s="112" t="str">
        <f t="shared" si="0"/>
        <v>Yes</v>
      </c>
    </row>
    <row r="9" spans="1:11" x14ac:dyDescent="0.25">
      <c r="A9" s="130" t="s">
        <v>119</v>
      </c>
      <c r="B9" s="22" t="s">
        <v>213</v>
      </c>
      <c r="C9" s="66">
        <v>1.2479718942</v>
      </c>
      <c r="D9" s="5" t="str">
        <f>IF($B9="N/A","N/A",IF(C9&gt;15,"No",IF(C9&lt;-15,"No","Yes")))</f>
        <v>N/A</v>
      </c>
      <c r="E9" s="5">
        <v>2.1089552492000001</v>
      </c>
      <c r="F9" s="5" t="str">
        <f>IF($B9="N/A","N/A",IF(E9&gt;15,"No",IF(E9&lt;-15,"No","Yes")))</f>
        <v>N/A</v>
      </c>
      <c r="G9" s="5">
        <v>3.0306963213000002</v>
      </c>
      <c r="H9" s="5" t="str">
        <f>IF($B9="N/A","N/A",IF(G9&gt;15,"No",IF(G9&lt;-15,"No","Yes")))</f>
        <v>N/A</v>
      </c>
      <c r="I9" s="6">
        <v>68.989999999999995</v>
      </c>
      <c r="J9" s="6">
        <v>43.71</v>
      </c>
      <c r="K9" s="111" t="str">
        <f t="shared" si="0"/>
        <v>No</v>
      </c>
    </row>
    <row r="10" spans="1:11" x14ac:dyDescent="0.25">
      <c r="A10" s="130" t="s">
        <v>120</v>
      </c>
      <c r="B10" s="22" t="s">
        <v>213</v>
      </c>
      <c r="C10" s="66">
        <v>0.96537610220000003</v>
      </c>
      <c r="D10" s="5" t="str">
        <f>IF($B10="N/A","N/A",IF(C10&gt;15,"No",IF(C10&lt;-15,"No","Yes")))</f>
        <v>N/A</v>
      </c>
      <c r="E10" s="5">
        <v>1.1293567193</v>
      </c>
      <c r="F10" s="5" t="str">
        <f>IF($B10="N/A","N/A",IF(E10&gt;15,"No",IF(E10&lt;-15,"No","Yes")))</f>
        <v>N/A</v>
      </c>
      <c r="G10" s="5">
        <v>3.1974574E-3</v>
      </c>
      <c r="H10" s="5" t="str">
        <f>IF($B10="N/A","N/A",IF(G10&gt;15,"No",IF(G10&lt;-15,"No","Yes")))</f>
        <v>N/A</v>
      </c>
      <c r="I10" s="6">
        <v>16.989999999999998</v>
      </c>
      <c r="J10" s="6">
        <v>-99.7</v>
      </c>
      <c r="K10" s="111" t="str">
        <f t="shared" si="0"/>
        <v>No</v>
      </c>
    </row>
    <row r="11" spans="1:11" x14ac:dyDescent="0.25">
      <c r="A11" s="130" t="s">
        <v>856</v>
      </c>
      <c r="B11" s="22" t="s">
        <v>213</v>
      </c>
      <c r="C11" s="66">
        <v>21.411347680999999</v>
      </c>
      <c r="D11" s="5" t="str">
        <f>IF($B11="N/A","N/A",IF(C11&gt;15,"No",IF(C11&lt;-15,"No","Yes")))</f>
        <v>N/A</v>
      </c>
      <c r="E11" s="5">
        <v>22.411161922000002</v>
      </c>
      <c r="F11" s="5" t="str">
        <f>IF($B11="N/A","N/A",IF(E11&gt;15,"No",IF(E11&lt;-15,"No","Yes")))</f>
        <v>N/A</v>
      </c>
      <c r="G11" s="5">
        <v>22.695119950999999</v>
      </c>
      <c r="H11" s="5" t="str">
        <f>IF($B11="N/A","N/A",IF(G11&gt;15,"No",IF(G11&lt;-15,"No","Yes")))</f>
        <v>N/A</v>
      </c>
      <c r="I11" s="6">
        <v>4.67</v>
      </c>
      <c r="J11" s="6">
        <v>1.2669999999999999</v>
      </c>
      <c r="K11" s="111" t="str">
        <f t="shared" si="0"/>
        <v>Yes</v>
      </c>
    </row>
    <row r="12" spans="1:11" x14ac:dyDescent="0.25">
      <c r="A12" s="130" t="s">
        <v>857</v>
      </c>
      <c r="B12" s="68" t="s">
        <v>214</v>
      </c>
      <c r="C12" s="66">
        <v>72.520935914999995</v>
      </c>
      <c r="D12" s="5" t="str">
        <f>IF(OR($B12="N/A",$C12="N/A"),"N/A",IF(C12&gt;100,"No",IF(C12&lt;95,"No","Yes")))</f>
        <v>No</v>
      </c>
      <c r="E12" s="66">
        <v>75.911175581999998</v>
      </c>
      <c r="F12" s="5" t="str">
        <f>IF(OR($B12="N/A",$E12="N/A"),"N/A",IF(E12&gt;100,"No",IF(E12&lt;95,"No","Yes")))</f>
        <v>No</v>
      </c>
      <c r="G12" s="66">
        <v>75.145184932000006</v>
      </c>
      <c r="H12" s="5" t="str">
        <f>IF($B12="N/A","N/A",IF(G12&gt;100,"No",IF(G12&lt;95,"No","Yes")))</f>
        <v>No</v>
      </c>
      <c r="I12" s="69">
        <v>4.6749999999999998</v>
      </c>
      <c r="J12" s="69">
        <v>-1.01</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11" t="str">
        <f t="shared" si="0"/>
        <v>N/A</v>
      </c>
    </row>
    <row r="15" spans="1:11" x14ac:dyDescent="0.25">
      <c r="A15" s="130" t="s">
        <v>858</v>
      </c>
      <c r="B15" s="68" t="s">
        <v>214</v>
      </c>
      <c r="C15" s="66">
        <v>77.683859462000001</v>
      </c>
      <c r="D15" s="5" t="str">
        <f>IF(OR($B15="N/A",$C15="N/A"),"N/A",IF(C15&gt;100,"No",IF(C15&lt;95,"No","Yes")))</f>
        <v>No</v>
      </c>
      <c r="E15" s="66">
        <v>76.504970033000006</v>
      </c>
      <c r="F15" s="5" t="str">
        <f>IF(OR($B15="N/A",$E15="N/A"),"N/A",IF(E15&gt;100,"No",IF(E15&lt;95,"No","Yes")))</f>
        <v>No</v>
      </c>
      <c r="G15" s="66">
        <v>76.316525231</v>
      </c>
      <c r="H15" s="5" t="str">
        <f>IF($B15="N/A","N/A",IF(G15&gt;100,"No",IF(G15&lt;95,"No","Yes")))</f>
        <v>No</v>
      </c>
      <c r="I15" s="69">
        <v>-1.52</v>
      </c>
      <c r="J15" s="69">
        <v>-0.246</v>
      </c>
      <c r="K15" s="111" t="str">
        <f t="shared" si="0"/>
        <v>Yes</v>
      </c>
    </row>
    <row r="16" spans="1:11" x14ac:dyDescent="0.25">
      <c r="A16" s="130" t="s">
        <v>331</v>
      </c>
      <c r="B16" s="22" t="s">
        <v>213</v>
      </c>
      <c r="C16" s="56">
        <v>80594713</v>
      </c>
      <c r="D16" s="5" t="str">
        <f>IF($B16="N/A","N/A",IF(C16&gt;15,"No",IF(C16&lt;-15,"No","Yes")))</f>
        <v>N/A</v>
      </c>
      <c r="E16" s="23">
        <v>79245135</v>
      </c>
      <c r="F16" s="5" t="str">
        <f>IF($B16="N/A","N/A",IF(E16&gt;15,"No",IF(E16&lt;-15,"No","Yes")))</f>
        <v>N/A</v>
      </c>
      <c r="G16" s="23">
        <v>76327665</v>
      </c>
      <c r="H16" s="5" t="str">
        <f>IF($B16="N/A","N/A",IF(G16&gt;15,"No",IF(G16&lt;-15,"No","Yes")))</f>
        <v>N/A</v>
      </c>
      <c r="I16" s="6">
        <v>-1.67</v>
      </c>
      <c r="J16" s="6">
        <v>-3.68</v>
      </c>
      <c r="K16" s="111" t="str">
        <f t="shared" si="0"/>
        <v>Yes</v>
      </c>
    </row>
    <row r="17" spans="1:11" x14ac:dyDescent="0.25">
      <c r="A17" s="130" t="s">
        <v>440</v>
      </c>
      <c r="B17" s="22" t="s">
        <v>215</v>
      </c>
      <c r="C17" s="66">
        <v>4.6550658974000001</v>
      </c>
      <c r="D17" s="5" t="str">
        <f>IF($B17="N/A","N/A",IF(C17&gt;20,"No",IF(C17&lt;5,"No","Yes")))</f>
        <v>No</v>
      </c>
      <c r="E17" s="5">
        <v>4.7855051290999997</v>
      </c>
      <c r="F17" s="5" t="str">
        <f>IF($B17="N/A","N/A",IF(E17&gt;20,"No",IF(E17&lt;5,"No","Yes")))</f>
        <v>No</v>
      </c>
      <c r="G17" s="5">
        <v>5.8223921823999998</v>
      </c>
      <c r="H17" s="5" t="str">
        <f>IF($B17="N/A","N/A",IF(G17&gt;20,"No",IF(G17&lt;5,"No","Yes")))</f>
        <v>Yes</v>
      </c>
      <c r="I17" s="6">
        <v>2.802</v>
      </c>
      <c r="J17" s="6">
        <v>21.67</v>
      </c>
      <c r="K17" s="111" t="str">
        <f t="shared" si="0"/>
        <v>Yes</v>
      </c>
    </row>
    <row r="18" spans="1:11" x14ac:dyDescent="0.25">
      <c r="A18" s="130" t="s">
        <v>441</v>
      </c>
      <c r="B18" s="17" t="s">
        <v>213</v>
      </c>
      <c r="C18" s="66">
        <v>95.344934103</v>
      </c>
      <c r="D18" s="5" t="str">
        <f>IF($B18="N/A","N/A",IF(C18&gt;15,"No",IF(C18&lt;-15,"No","Yes")))</f>
        <v>N/A</v>
      </c>
      <c r="E18" s="5">
        <v>95.214494870999999</v>
      </c>
      <c r="F18" s="5" t="str">
        <f>IF($B18="N/A","N/A",IF(E18&gt;15,"No",IF(E18&lt;-15,"No","Yes")))</f>
        <v>N/A</v>
      </c>
      <c r="G18" s="5">
        <v>94.177607817999998</v>
      </c>
      <c r="H18" s="5" t="str">
        <f>IF($B18="N/A","N/A",IF(G18&gt;15,"No",IF(G18&lt;-15,"No","Yes")))</f>
        <v>N/A</v>
      </c>
      <c r="I18" s="6">
        <v>-0.13700000000000001</v>
      </c>
      <c r="J18" s="6">
        <v>-1.0900000000000001</v>
      </c>
      <c r="K18" s="111" t="str">
        <f t="shared" si="0"/>
        <v>Yes</v>
      </c>
    </row>
    <row r="19" spans="1:11" x14ac:dyDescent="0.25">
      <c r="A19" s="130" t="s">
        <v>442</v>
      </c>
      <c r="B19" s="22" t="s">
        <v>216</v>
      </c>
      <c r="C19" s="66">
        <v>0.61951086050000004</v>
      </c>
      <c r="D19" s="5" t="str">
        <f>IF($B19="N/A","N/A",IF(C19&gt;1,"Yes","No"))</f>
        <v>No</v>
      </c>
      <c r="E19" s="5">
        <v>2.4121241006999998</v>
      </c>
      <c r="F19" s="5" t="str">
        <f>IF($B19="N/A","N/A",IF(E19&gt;1,"Yes","No"))</f>
        <v>Yes</v>
      </c>
      <c r="G19" s="5">
        <v>8.8096105128000008</v>
      </c>
      <c r="H19" s="5" t="str">
        <f>IF($B19="N/A","N/A",IF(G19&gt;1,"Yes","No"))</f>
        <v>Yes</v>
      </c>
      <c r="I19" s="6">
        <v>289.39999999999998</v>
      </c>
      <c r="J19" s="6">
        <v>265.2</v>
      </c>
      <c r="K19" s="111" t="str">
        <f t="shared" si="0"/>
        <v>No</v>
      </c>
    </row>
    <row r="20" spans="1:11" x14ac:dyDescent="0.25">
      <c r="A20" s="130" t="s">
        <v>859</v>
      </c>
      <c r="B20" s="22" t="s">
        <v>213</v>
      </c>
      <c r="C20" s="59">
        <v>83.759407803000002</v>
      </c>
      <c r="D20" s="5" t="str">
        <f>IF($B20="N/A","N/A",IF(C20&gt;15,"No",IF(C20&lt;-15,"No","Yes")))</f>
        <v>N/A</v>
      </c>
      <c r="E20" s="24">
        <v>113.9480097</v>
      </c>
      <c r="F20" s="5" t="str">
        <f>IF($B20="N/A","N/A",IF(E20&gt;15,"No",IF(E20&lt;-15,"No","Yes")))</f>
        <v>N/A</v>
      </c>
      <c r="G20" s="24">
        <v>70.793314714000005</v>
      </c>
      <c r="H20" s="5" t="str">
        <f>IF($B20="N/A","N/A",IF(G20&gt;15,"No",IF(G20&lt;-15,"No","Yes")))</f>
        <v>N/A</v>
      </c>
      <c r="I20" s="6">
        <v>36.04</v>
      </c>
      <c r="J20" s="6">
        <v>-37.9</v>
      </c>
      <c r="K20" s="111" t="str">
        <f t="shared" si="0"/>
        <v>No</v>
      </c>
    </row>
    <row r="21" spans="1:11" x14ac:dyDescent="0.25">
      <c r="A21" s="130" t="s">
        <v>34</v>
      </c>
      <c r="B21" s="22" t="s">
        <v>213</v>
      </c>
      <c r="C21" s="70">
        <v>1.7064686366999999</v>
      </c>
      <c r="D21" s="5" t="str">
        <f>IF($B21="N/A","N/A",IF(C21&gt;15,"No",IF(C21&lt;-15,"No","Yes")))</f>
        <v>N/A</v>
      </c>
      <c r="E21" s="71">
        <v>2.7867408084999998</v>
      </c>
      <c r="F21" s="5" t="str">
        <f>IF($B21="N/A","N/A",IF(E21&gt;15,"No",IF(E21&lt;-15,"No","Yes")))</f>
        <v>N/A</v>
      </c>
      <c r="G21" s="71">
        <v>2.6233228909999999</v>
      </c>
      <c r="H21" s="5" t="str">
        <f>IF($B21="N/A","N/A",IF(G21&gt;15,"No",IF(G21&lt;-15,"No","Yes")))</f>
        <v>N/A</v>
      </c>
      <c r="I21" s="6">
        <v>63.3</v>
      </c>
      <c r="J21" s="6">
        <v>-5.86</v>
      </c>
      <c r="K21" s="111" t="str">
        <f t="shared" si="0"/>
        <v>Yes</v>
      </c>
    </row>
    <row r="22" spans="1:11" x14ac:dyDescent="0.25">
      <c r="A22" s="130" t="s">
        <v>1699</v>
      </c>
      <c r="B22" s="22" t="s">
        <v>213</v>
      </c>
      <c r="C22" s="70">
        <v>0.68767152639999996</v>
      </c>
      <c r="D22" s="5" t="str">
        <f>IF($B22="N/A","N/A",IF(C22&gt;15,"No",IF(C22&lt;-15,"No","Yes")))</f>
        <v>N/A</v>
      </c>
      <c r="E22" s="71">
        <v>1.0285086272999999</v>
      </c>
      <c r="F22" s="5" t="str">
        <f>IF($B22="N/A","N/A",IF(E22&gt;15,"No",IF(E22&lt;-15,"No","Yes")))</f>
        <v>N/A</v>
      </c>
      <c r="G22" s="71">
        <v>1.5584350735000001</v>
      </c>
      <c r="H22" s="5" t="str">
        <f>IF($B22="N/A","N/A",IF(G22&gt;15,"No",IF(G22&lt;-15,"No","Yes")))</f>
        <v>N/A</v>
      </c>
      <c r="I22" s="6">
        <v>49.56</v>
      </c>
      <c r="J22" s="6">
        <v>51.52</v>
      </c>
      <c r="K22" s="111" t="str">
        <f t="shared" si="0"/>
        <v>No</v>
      </c>
    </row>
    <row r="23" spans="1:11" x14ac:dyDescent="0.25">
      <c r="A23" s="130" t="s">
        <v>35</v>
      </c>
      <c r="B23" s="22" t="s">
        <v>213</v>
      </c>
      <c r="C23" s="70">
        <v>19.501841796000001</v>
      </c>
      <c r="D23" s="5" t="str">
        <f>IF($B23="N/A","N/A",IF(C23&gt;15,"No",IF(C23&lt;-15,"No","Yes")))</f>
        <v>N/A</v>
      </c>
      <c r="E23" s="71">
        <v>19.345944191000001</v>
      </c>
      <c r="F23" s="5" t="str">
        <f>IF($B23="N/A","N/A",IF(E23&gt;15,"No",IF(E23&lt;-15,"No","Yes")))</f>
        <v>N/A</v>
      </c>
      <c r="G23" s="71">
        <v>19.224683467999998</v>
      </c>
      <c r="H23" s="5" t="str">
        <f>IF($B23="N/A","N/A",IF(G23&gt;15,"No",IF(G23&lt;-15,"No","Yes")))</f>
        <v>N/A</v>
      </c>
      <c r="I23" s="6">
        <v>-0.79900000000000004</v>
      </c>
      <c r="J23" s="6">
        <v>-0.627</v>
      </c>
      <c r="K23" s="111" t="str">
        <f t="shared" si="0"/>
        <v>Yes</v>
      </c>
    </row>
    <row r="24" spans="1:11" x14ac:dyDescent="0.25">
      <c r="A24" s="130" t="s">
        <v>860</v>
      </c>
      <c r="B24" s="22" t="s">
        <v>243</v>
      </c>
      <c r="C24" s="59">
        <v>191.13209479</v>
      </c>
      <c r="D24" s="5" t="str">
        <f>IF($B24="N/A","N/A",IF(C24&gt;300,"No",IF(C24&lt;75,"No","Yes")))</f>
        <v>Yes</v>
      </c>
      <c r="E24" s="24">
        <v>230.44844454</v>
      </c>
      <c r="F24" s="5" t="str">
        <f>IF($B24="N/A","N/A",IF(E24&gt;300,"No",IF(E24&lt;75,"No","Yes")))</f>
        <v>Yes</v>
      </c>
      <c r="G24" s="24">
        <v>365.40088608999997</v>
      </c>
      <c r="H24" s="5" t="str">
        <f>IF($B24="N/A","N/A",IF(G24&gt;300,"No",IF(G24&lt;75,"No","Yes")))</f>
        <v>No</v>
      </c>
      <c r="I24" s="6">
        <v>20.57</v>
      </c>
      <c r="J24" s="6">
        <v>58.56</v>
      </c>
      <c r="K24" s="111" t="str">
        <f t="shared" si="0"/>
        <v>No</v>
      </c>
    </row>
    <row r="25" spans="1:11" x14ac:dyDescent="0.25">
      <c r="A25" s="130" t="s">
        <v>861</v>
      </c>
      <c r="B25" s="22" t="s">
        <v>244</v>
      </c>
      <c r="C25" s="59">
        <v>108.68956075</v>
      </c>
      <c r="D25" s="5" t="str">
        <f>IF($B25="N/A","N/A",IF(C25&gt;250,"No",IF(C25&lt;20,"No","Yes")))</f>
        <v>Yes</v>
      </c>
      <c r="E25" s="24">
        <v>91.997280144000001</v>
      </c>
      <c r="F25" s="5" t="str">
        <f>IF($B25="N/A","N/A",IF(E25&gt;250,"No",IF(E25&lt;20,"No","Yes")))</f>
        <v>Yes</v>
      </c>
      <c r="G25" s="24">
        <v>254.30027109</v>
      </c>
      <c r="H25" s="5" t="str">
        <f>IF($B25="N/A","N/A",IF(G25&gt;250,"No",IF(G25&lt;20,"No","Yes")))</f>
        <v>No</v>
      </c>
      <c r="I25" s="6">
        <v>-15.4</v>
      </c>
      <c r="J25" s="6">
        <v>176.4</v>
      </c>
      <c r="K25" s="111" t="str">
        <f t="shared" si="0"/>
        <v>No</v>
      </c>
    </row>
    <row r="26" spans="1:11" x14ac:dyDescent="0.25">
      <c r="A26" s="130" t="s">
        <v>862</v>
      </c>
      <c r="B26" s="22" t="s">
        <v>245</v>
      </c>
      <c r="C26" s="59">
        <v>2.3858676901</v>
      </c>
      <c r="D26" s="5" t="str">
        <f>IF($B26="N/A","N/A",IF(C26&gt;5,"No",IF(C26&lt;3,"No","Yes")))</f>
        <v>No</v>
      </c>
      <c r="E26" s="24">
        <v>2.3706207256999998</v>
      </c>
      <c r="F26" s="5" t="str">
        <f>IF($B26="N/A","N/A",IF(E26&gt;5,"No",IF(E26&lt;3,"No","Yes")))</f>
        <v>No</v>
      </c>
      <c r="G26" s="24">
        <v>2.3766611716999999</v>
      </c>
      <c r="H26" s="5" t="str">
        <f>IF($B26="N/A","N/A",IF(G26&gt;5,"No",IF(G26&lt;3,"No","Yes")))</f>
        <v>No</v>
      </c>
      <c r="I26" s="6">
        <v>-0.63900000000000001</v>
      </c>
      <c r="J26" s="6">
        <v>0.25480000000000003</v>
      </c>
      <c r="K26" s="111" t="str">
        <f t="shared" si="0"/>
        <v>Yes</v>
      </c>
    </row>
    <row r="27" spans="1:11" x14ac:dyDescent="0.25">
      <c r="A27" s="130" t="s">
        <v>131</v>
      </c>
      <c r="B27" s="22" t="s">
        <v>213</v>
      </c>
      <c r="C27" s="56">
        <v>32892</v>
      </c>
      <c r="D27" s="22" t="s">
        <v>213</v>
      </c>
      <c r="E27" s="23">
        <v>23669</v>
      </c>
      <c r="F27" s="22" t="s">
        <v>213</v>
      </c>
      <c r="G27" s="23">
        <v>67936</v>
      </c>
      <c r="H27" s="5" t="str">
        <f>IF($B27="N/A","N/A",IF(G27&gt;15,"No",IF(G27&lt;-15,"No","Yes")))</f>
        <v>N/A</v>
      </c>
      <c r="I27" s="6">
        <v>-28</v>
      </c>
      <c r="J27" s="6">
        <v>187</v>
      </c>
      <c r="K27" s="111" t="str">
        <f t="shared" si="0"/>
        <v>No</v>
      </c>
    </row>
    <row r="28" spans="1:11" x14ac:dyDescent="0.25">
      <c r="A28" s="130" t="s">
        <v>346</v>
      </c>
      <c r="B28" s="22" t="s">
        <v>213</v>
      </c>
      <c r="C28" s="57">
        <v>3.1169991399999999E-2</v>
      </c>
      <c r="D28" s="22" t="s">
        <v>213</v>
      </c>
      <c r="E28" s="4">
        <v>2.2207074300000001E-2</v>
      </c>
      <c r="F28" s="22" t="s">
        <v>213</v>
      </c>
      <c r="G28" s="4">
        <v>6.6105438000000002E-2</v>
      </c>
      <c r="H28" s="5" t="str">
        <f>IF($B28="N/A","N/A",IF(G28&gt;15,"No",IF(G28&lt;-15,"No","Yes")))</f>
        <v>N/A</v>
      </c>
      <c r="I28" s="6">
        <v>-28.8</v>
      </c>
      <c r="J28" s="6">
        <v>197.7</v>
      </c>
      <c r="K28" s="111" t="str">
        <f t="shared" si="0"/>
        <v>No</v>
      </c>
    </row>
    <row r="29" spans="1:11" ht="25" x14ac:dyDescent="0.25">
      <c r="A29" s="130" t="s">
        <v>838</v>
      </c>
      <c r="B29" s="22" t="s">
        <v>213</v>
      </c>
      <c r="C29" s="24">
        <v>42.875866471999998</v>
      </c>
      <c r="D29" s="22" t="s">
        <v>213</v>
      </c>
      <c r="E29" s="24">
        <v>138.30529383999999</v>
      </c>
      <c r="F29" s="22" t="s">
        <v>213</v>
      </c>
      <c r="G29" s="24">
        <v>254.57579192</v>
      </c>
      <c r="H29" s="22" t="s">
        <v>213</v>
      </c>
      <c r="I29" s="6">
        <v>222.6</v>
      </c>
      <c r="J29" s="6">
        <v>84.07</v>
      </c>
      <c r="K29" s="111" t="str">
        <f t="shared" si="0"/>
        <v>No</v>
      </c>
    </row>
    <row r="30" spans="1:11" x14ac:dyDescent="0.25">
      <c r="A30" s="130" t="s">
        <v>27</v>
      </c>
      <c r="B30" s="22" t="s">
        <v>217</v>
      </c>
      <c r="C30" s="23">
        <v>11</v>
      </c>
      <c r="D30" s="5" t="str">
        <f>IF($B30="N/A","N/A",IF(C30="N/A","N/A",IF(C30=0,"Yes","No")))</f>
        <v>No</v>
      </c>
      <c r="E30" s="23">
        <v>0</v>
      </c>
      <c r="F30" s="5" t="str">
        <f>IF($B30="N/A","N/A",IF(E30="N/A","N/A",IF(E30=0,"Yes","No")))</f>
        <v>Yes</v>
      </c>
      <c r="G30" s="23">
        <v>11</v>
      </c>
      <c r="H30" s="5" t="str">
        <f>IF($B30="N/A","N/A",IF(G30=0,"Yes","No"))</f>
        <v>No</v>
      </c>
      <c r="I30" s="6">
        <v>-100</v>
      </c>
      <c r="J30" s="6" t="s">
        <v>1748</v>
      </c>
      <c r="K30" s="111" t="str">
        <f t="shared" si="0"/>
        <v>N/A</v>
      </c>
    </row>
    <row r="31" spans="1:11" x14ac:dyDescent="0.25">
      <c r="A31" s="130" t="s">
        <v>206</v>
      </c>
      <c r="B31" s="72" t="s">
        <v>213</v>
      </c>
      <c r="C31" s="56">
        <v>1760887</v>
      </c>
      <c r="D31" s="5" t="str">
        <f t="shared" ref="D31:F50" si="4">IF($B31="N/A","N/A",IF(C31&lt;0,"No","Yes"))</f>
        <v>N/A</v>
      </c>
      <c r="E31" s="56">
        <v>2874012</v>
      </c>
      <c r="F31" s="5" t="str">
        <f t="shared" si="4"/>
        <v>N/A</v>
      </c>
      <c r="G31" s="56">
        <v>2612946</v>
      </c>
      <c r="H31" s="5" t="str">
        <f t="shared" ref="H31:H50" si="5">IF($B31="N/A","N/A",IF(G31&lt;0,"No","Yes"))</f>
        <v>N/A</v>
      </c>
      <c r="I31" s="6">
        <v>63.21</v>
      </c>
      <c r="J31" s="6">
        <v>-9.08</v>
      </c>
      <c r="K31" s="111" t="str">
        <f t="shared" si="0"/>
        <v>Yes</v>
      </c>
    </row>
    <row r="32" spans="1:11" x14ac:dyDescent="0.25">
      <c r="A32" s="134" t="s">
        <v>656</v>
      </c>
      <c r="B32" s="72" t="s">
        <v>213</v>
      </c>
      <c r="C32" s="57">
        <v>99.815490715999999</v>
      </c>
      <c r="D32" s="5" t="str">
        <f t="shared" si="4"/>
        <v>N/A</v>
      </c>
      <c r="E32" s="57">
        <v>99.769973125000007</v>
      </c>
      <c r="F32" s="5" t="str">
        <f t="shared" si="4"/>
        <v>N/A</v>
      </c>
      <c r="G32" s="57">
        <v>98.141102036000007</v>
      </c>
      <c r="H32" s="5" t="str">
        <f t="shared" si="5"/>
        <v>N/A</v>
      </c>
      <c r="I32" s="6">
        <v>-4.5999999999999999E-2</v>
      </c>
      <c r="J32" s="6">
        <v>-1.63</v>
      </c>
      <c r="K32" s="111" t="str">
        <f t="shared" si="0"/>
        <v>Yes</v>
      </c>
    </row>
    <row r="33" spans="1:11" x14ac:dyDescent="0.25">
      <c r="A33" s="134" t="s">
        <v>657</v>
      </c>
      <c r="B33" s="72" t="s">
        <v>213</v>
      </c>
      <c r="C33" s="57">
        <v>0.174571111</v>
      </c>
      <c r="D33" s="5" t="str">
        <f t="shared" si="4"/>
        <v>N/A</v>
      </c>
      <c r="E33" s="57">
        <v>4.4049920499999999E-2</v>
      </c>
      <c r="F33" s="5" t="str">
        <f t="shared" si="4"/>
        <v>N/A</v>
      </c>
      <c r="G33" s="57">
        <v>0</v>
      </c>
      <c r="H33" s="5" t="str">
        <f t="shared" si="5"/>
        <v>N/A</v>
      </c>
      <c r="I33" s="6">
        <v>-74.8</v>
      </c>
      <c r="J33" s="6">
        <v>-100</v>
      </c>
      <c r="K33" s="111" t="str">
        <f t="shared" si="0"/>
        <v>No</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9.9381732000000007E-3</v>
      </c>
      <c r="D35" s="5" t="str">
        <f t="shared" si="4"/>
        <v>N/A</v>
      </c>
      <c r="E35" s="57">
        <v>0.18597695489999999</v>
      </c>
      <c r="F35" s="5" t="str">
        <f t="shared" si="4"/>
        <v>N/A</v>
      </c>
      <c r="G35" s="57">
        <v>1.8588979642000001</v>
      </c>
      <c r="H35" s="5" t="str">
        <f t="shared" si="5"/>
        <v>N/A</v>
      </c>
      <c r="I35" s="6">
        <v>1771</v>
      </c>
      <c r="J35" s="6">
        <v>899.5</v>
      </c>
      <c r="K35" s="111" t="str">
        <f t="shared" si="0"/>
        <v>No</v>
      </c>
    </row>
    <row r="36" spans="1:11" x14ac:dyDescent="0.25">
      <c r="A36" s="134" t="s">
        <v>349</v>
      </c>
      <c r="B36" s="72" t="s">
        <v>213</v>
      </c>
      <c r="C36" s="56">
        <v>709601</v>
      </c>
      <c r="D36" s="5" t="str">
        <f t="shared" si="4"/>
        <v>N/A</v>
      </c>
      <c r="E36" s="56">
        <v>1060718</v>
      </c>
      <c r="F36" s="5" t="str">
        <f t="shared" si="4"/>
        <v>N/A</v>
      </c>
      <c r="G36" s="56">
        <v>1553000</v>
      </c>
      <c r="H36" s="5" t="str">
        <f t="shared" si="5"/>
        <v>N/A</v>
      </c>
      <c r="I36" s="6">
        <v>49.48</v>
      </c>
      <c r="J36" s="6">
        <v>46.41</v>
      </c>
      <c r="K36" s="111" t="str">
        <f t="shared" si="0"/>
        <v>No</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0</v>
      </c>
      <c r="D38" s="5" t="str">
        <f t="shared" si="4"/>
        <v>N/A</v>
      </c>
      <c r="E38" s="57">
        <v>0</v>
      </c>
      <c r="F38" s="5" t="str">
        <f t="shared" si="4"/>
        <v>N/A</v>
      </c>
      <c r="G38" s="57">
        <v>0</v>
      </c>
      <c r="H38" s="5" t="str">
        <f t="shared" si="5"/>
        <v>N/A</v>
      </c>
      <c r="I38" s="6" t="s">
        <v>1748</v>
      </c>
      <c r="J38" s="6" t="s">
        <v>1748</v>
      </c>
      <c r="K38" s="111" t="str">
        <f t="shared" si="0"/>
        <v>N/A</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99.997322439000001</v>
      </c>
      <c r="D41" s="5" t="str">
        <f t="shared" si="4"/>
        <v>N/A</v>
      </c>
      <c r="E41" s="57">
        <v>99.942963163000002</v>
      </c>
      <c r="F41" s="5" t="str">
        <f t="shared" si="4"/>
        <v>N/A</v>
      </c>
      <c r="G41" s="57">
        <v>71.997681905999997</v>
      </c>
      <c r="H41" s="5" t="str">
        <f t="shared" si="5"/>
        <v>N/A</v>
      </c>
      <c r="I41" s="6">
        <v>-5.3999999999999999E-2</v>
      </c>
      <c r="J41" s="6">
        <v>-28</v>
      </c>
      <c r="K41" s="111" t="str">
        <f t="shared" si="0"/>
        <v>Yes</v>
      </c>
    </row>
    <row r="42" spans="1:11" x14ac:dyDescent="0.25">
      <c r="A42" s="134" t="s">
        <v>665</v>
      </c>
      <c r="B42" s="72" t="s">
        <v>213</v>
      </c>
      <c r="C42" s="57">
        <v>99.997322439000001</v>
      </c>
      <c r="D42" s="5" t="str">
        <f t="shared" si="4"/>
        <v>N/A</v>
      </c>
      <c r="E42" s="57">
        <v>99.942963163000002</v>
      </c>
      <c r="F42" s="5" t="str">
        <f t="shared" si="4"/>
        <v>N/A</v>
      </c>
      <c r="G42" s="57">
        <v>71.997681905999997</v>
      </c>
      <c r="H42" s="5" t="str">
        <f t="shared" si="5"/>
        <v>N/A</v>
      </c>
      <c r="I42" s="6">
        <v>-5.3999999999999999E-2</v>
      </c>
      <c r="J42" s="6">
        <v>-28</v>
      </c>
      <c r="K42" s="111" t="str">
        <f t="shared" si="0"/>
        <v>Yes</v>
      </c>
    </row>
    <row r="43" spans="1:11" x14ac:dyDescent="0.25">
      <c r="A43" s="134" t="s">
        <v>666</v>
      </c>
      <c r="B43" s="72" t="s">
        <v>213</v>
      </c>
      <c r="C43" s="57">
        <v>0</v>
      </c>
      <c r="D43" s="5" t="str">
        <f t="shared" si="4"/>
        <v>N/A</v>
      </c>
      <c r="E43" s="57">
        <v>2.02692893E-2</v>
      </c>
      <c r="F43" s="5" t="str">
        <f t="shared" si="4"/>
        <v>N/A</v>
      </c>
      <c r="G43" s="57">
        <v>27.519961365</v>
      </c>
      <c r="H43" s="5" t="str">
        <f t="shared" si="5"/>
        <v>N/A</v>
      </c>
      <c r="I43" s="6" t="s">
        <v>1748</v>
      </c>
      <c r="J43" s="6">
        <v>136000</v>
      </c>
      <c r="K43" s="111" t="str">
        <f t="shared" si="0"/>
        <v>No</v>
      </c>
    </row>
    <row r="44" spans="1:11" x14ac:dyDescent="0.25">
      <c r="A44" s="134" t="s">
        <v>667</v>
      </c>
      <c r="B44" s="72" t="s">
        <v>213</v>
      </c>
      <c r="C44" s="57">
        <v>0</v>
      </c>
      <c r="D44" s="5" t="str">
        <f t="shared" si="4"/>
        <v>N/A</v>
      </c>
      <c r="E44" s="57">
        <v>0</v>
      </c>
      <c r="F44" s="5" t="str">
        <f t="shared" si="4"/>
        <v>N/A</v>
      </c>
      <c r="G44" s="57">
        <v>1.0302639999999999E-3</v>
      </c>
      <c r="H44" s="5" t="str">
        <f t="shared" si="5"/>
        <v>N/A</v>
      </c>
      <c r="I44" s="6" t="s">
        <v>1748</v>
      </c>
      <c r="J44" s="6" t="s">
        <v>1748</v>
      </c>
      <c r="K44" s="111" t="str">
        <f t="shared" si="0"/>
        <v>N/A</v>
      </c>
    </row>
    <row r="45" spans="1:11" x14ac:dyDescent="0.25">
      <c r="A45" s="134" t="s">
        <v>668</v>
      </c>
      <c r="B45" s="72" t="s">
        <v>213</v>
      </c>
      <c r="C45" s="57">
        <v>2.6775611000000002E-3</v>
      </c>
      <c r="D45" s="5" t="str">
        <f t="shared" si="4"/>
        <v>N/A</v>
      </c>
      <c r="E45" s="57">
        <v>3.6767547999999997E-2</v>
      </c>
      <c r="F45" s="5" t="str">
        <f t="shared" si="4"/>
        <v>N/A</v>
      </c>
      <c r="G45" s="57">
        <v>0.1450740502</v>
      </c>
      <c r="H45" s="5" t="str">
        <f t="shared" si="5"/>
        <v>N/A</v>
      </c>
      <c r="I45" s="6">
        <v>1273</v>
      </c>
      <c r="J45" s="6">
        <v>294.60000000000002</v>
      </c>
      <c r="K45" s="111" t="str">
        <f t="shared" si="0"/>
        <v>No</v>
      </c>
    </row>
    <row r="46" spans="1:11" x14ac:dyDescent="0.25">
      <c r="A46" s="134" t="s">
        <v>350</v>
      </c>
      <c r="B46" s="72" t="s">
        <v>213</v>
      </c>
      <c r="C46" s="56">
        <v>20123745</v>
      </c>
      <c r="D46" s="5" t="str">
        <f t="shared" si="4"/>
        <v>N/A</v>
      </c>
      <c r="E46" s="56">
        <v>19951793</v>
      </c>
      <c r="F46" s="5" t="str">
        <f t="shared" si="4"/>
        <v>N/A</v>
      </c>
      <c r="G46" s="56">
        <v>19157637</v>
      </c>
      <c r="H46" s="5" t="str">
        <f t="shared" si="5"/>
        <v>N/A</v>
      </c>
      <c r="I46" s="6">
        <v>-0.85399999999999998</v>
      </c>
      <c r="J46" s="6">
        <v>-3.98</v>
      </c>
      <c r="K46" s="111" t="str">
        <f t="shared" si="0"/>
        <v>Yes</v>
      </c>
    </row>
    <row r="47" spans="1:11" x14ac:dyDescent="0.25">
      <c r="A47" s="134" t="s">
        <v>669</v>
      </c>
      <c r="B47" s="72" t="s">
        <v>213</v>
      </c>
      <c r="C47" s="57">
        <v>4.6205862776000002</v>
      </c>
      <c r="D47" s="5" t="str">
        <f t="shared" si="4"/>
        <v>N/A</v>
      </c>
      <c r="E47" s="57">
        <v>27.384070194</v>
      </c>
      <c r="F47" s="5" t="str">
        <f t="shared" si="4"/>
        <v>N/A</v>
      </c>
      <c r="G47" s="57">
        <v>96.248034138999998</v>
      </c>
      <c r="H47" s="5" t="str">
        <f t="shared" si="5"/>
        <v>N/A</v>
      </c>
      <c r="I47" s="6">
        <v>492.7</v>
      </c>
      <c r="J47" s="6">
        <v>251.5</v>
      </c>
      <c r="K47" s="111" t="str">
        <f t="shared" si="0"/>
        <v>No</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95.379413721999995</v>
      </c>
      <c r="D50" s="5" t="str">
        <f t="shared" si="4"/>
        <v>N/A</v>
      </c>
      <c r="E50" s="57">
        <v>72.615929805999997</v>
      </c>
      <c r="F50" s="5" t="str">
        <f t="shared" si="4"/>
        <v>N/A</v>
      </c>
      <c r="G50" s="57">
        <v>3.7519658608999999</v>
      </c>
      <c r="H50" s="5" t="str">
        <f t="shared" si="5"/>
        <v>N/A</v>
      </c>
      <c r="I50" s="6">
        <v>-23.9</v>
      </c>
      <c r="J50" s="6">
        <v>-94.8</v>
      </c>
      <c r="K50" s="111" t="str">
        <f t="shared" si="0"/>
        <v>No</v>
      </c>
    </row>
    <row r="51" spans="1:11" x14ac:dyDescent="0.25">
      <c r="A51" s="134" t="s">
        <v>351</v>
      </c>
      <c r="B51" s="22" t="s">
        <v>213</v>
      </c>
      <c r="C51" s="56">
        <v>1316917</v>
      </c>
      <c r="D51" s="22" t="s">
        <v>213</v>
      </c>
      <c r="E51" s="23">
        <v>2247791</v>
      </c>
      <c r="F51" s="22" t="s">
        <v>213</v>
      </c>
      <c r="G51" s="23">
        <v>3114621</v>
      </c>
      <c r="H51" s="22" t="s">
        <v>213</v>
      </c>
      <c r="I51" s="6">
        <v>70.69</v>
      </c>
      <c r="J51" s="6">
        <v>38.56</v>
      </c>
      <c r="K51" s="111" t="str">
        <f t="shared" si="0"/>
        <v>No</v>
      </c>
    </row>
    <row r="52" spans="1:11" x14ac:dyDescent="0.25">
      <c r="A52" s="134" t="s">
        <v>352</v>
      </c>
      <c r="B52" s="22" t="s">
        <v>213</v>
      </c>
      <c r="C52" s="57">
        <v>81.209597871</v>
      </c>
      <c r="D52" s="5" t="str">
        <f t="shared" ref="D52:D54" si="6">IF($B52="N/A","N/A",IF(C52&gt;15,"No",IF(C52&lt;-15,"No","Yes")))</f>
        <v>N/A</v>
      </c>
      <c r="E52" s="4">
        <v>97.242136836</v>
      </c>
      <c r="F52" s="5" t="str">
        <f t="shared" ref="F52:F54" si="7">IF($B52="N/A","N/A",IF(E52&gt;15,"No",IF(E52&lt;-15,"No","Yes")))</f>
        <v>N/A</v>
      </c>
      <c r="G52" s="4">
        <v>97.304037954999998</v>
      </c>
      <c r="H52" s="5" t="str">
        <f t="shared" ref="H52:H54" si="8">IF($B52="N/A","N/A",IF(G52&gt;15,"No",IF(G52&lt;-15,"No","Yes")))</f>
        <v>N/A</v>
      </c>
      <c r="I52" s="6">
        <v>19.739999999999998</v>
      </c>
      <c r="J52" s="6">
        <v>6.3700000000000007E-2</v>
      </c>
      <c r="K52" s="111" t="str">
        <f t="shared" si="0"/>
        <v>Yes</v>
      </c>
    </row>
    <row r="53" spans="1:11" x14ac:dyDescent="0.25">
      <c r="A53" s="134" t="s">
        <v>353</v>
      </c>
      <c r="B53" s="22" t="s">
        <v>213</v>
      </c>
      <c r="C53" s="57">
        <v>18.740892553999998</v>
      </c>
      <c r="D53" s="5" t="str">
        <f t="shared" si="6"/>
        <v>N/A</v>
      </c>
      <c r="E53" s="4">
        <v>2.7292128137999998</v>
      </c>
      <c r="F53" s="5" t="str">
        <f t="shared" si="7"/>
        <v>N/A</v>
      </c>
      <c r="G53" s="4">
        <v>2.5341446038000002</v>
      </c>
      <c r="H53" s="5" t="str">
        <f t="shared" si="8"/>
        <v>N/A</v>
      </c>
      <c r="I53" s="6">
        <v>-85.4</v>
      </c>
      <c r="J53" s="6">
        <v>-7.15</v>
      </c>
      <c r="K53" s="111" t="str">
        <f t="shared" si="0"/>
        <v>Yes</v>
      </c>
    </row>
    <row r="54" spans="1:11" x14ac:dyDescent="0.25">
      <c r="A54" s="135" t="s">
        <v>354</v>
      </c>
      <c r="B54" s="119" t="s">
        <v>213</v>
      </c>
      <c r="C54" s="136">
        <v>4.9509574299999998E-2</v>
      </c>
      <c r="D54" s="120" t="str">
        <f t="shared" si="6"/>
        <v>N/A</v>
      </c>
      <c r="E54" s="124">
        <v>2.8650350500000001E-2</v>
      </c>
      <c r="F54" s="120" t="str">
        <f t="shared" si="7"/>
        <v>N/A</v>
      </c>
      <c r="G54" s="124">
        <v>0.16181744100000001</v>
      </c>
      <c r="H54" s="120" t="str">
        <f t="shared" si="8"/>
        <v>N/A</v>
      </c>
      <c r="I54" s="121">
        <v>-42.1</v>
      </c>
      <c r="J54" s="121">
        <v>464.8</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76842976</v>
      </c>
      <c r="D6" s="5" t="str">
        <f>IF($B6="N/A","N/A",IF(C6&gt;15,"No",IF(C6&lt;-15,"No","Yes")))</f>
        <v>N/A</v>
      </c>
      <c r="E6" s="23">
        <v>75452855</v>
      </c>
      <c r="F6" s="5" t="str">
        <f>IF($B6="N/A","N/A",IF(E6&gt;15,"No",IF(E6&lt;-15,"No","Yes")))</f>
        <v>N/A</v>
      </c>
      <c r="G6" s="23">
        <v>71883569</v>
      </c>
      <c r="H6" s="5" t="str">
        <f>IF($B6="N/A","N/A",IF(G6&gt;15,"No",IF(G6&lt;-15,"No","Yes")))</f>
        <v>N/A</v>
      </c>
      <c r="I6" s="6">
        <v>-1.81</v>
      </c>
      <c r="J6" s="6">
        <v>-4.7300000000000004</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0.58181244830000001</v>
      </c>
      <c r="D9" s="5" t="str">
        <f t="shared" ref="D9:D15" si="1">IF($B9="N/A","N/A",IF(C9&gt;15,"No",IF(C9&lt;-15,"No","Yes")))</f>
        <v>N/A</v>
      </c>
      <c r="E9" s="4">
        <v>0.53428064450000001</v>
      </c>
      <c r="F9" s="5" t="str">
        <f t="shared" ref="F9:F15" si="2">IF($B9="N/A","N/A",IF(E9&gt;15,"No",IF(E9&lt;-15,"No","Yes")))</f>
        <v>N/A</v>
      </c>
      <c r="G9" s="4">
        <v>0.38539683530000002</v>
      </c>
      <c r="H9" s="5" t="str">
        <f t="shared" ref="H9:H15" si="3">IF($B9="N/A","N/A",IF(G9&gt;15,"No",IF(G9&lt;-15,"No","Yes")))</f>
        <v>N/A</v>
      </c>
      <c r="I9" s="6">
        <v>-8.17</v>
      </c>
      <c r="J9" s="6">
        <v>-27.9</v>
      </c>
      <c r="K9" s="111" t="str">
        <f t="shared" si="0"/>
        <v>Yes</v>
      </c>
    </row>
    <row r="10" spans="1:11" x14ac:dyDescent="0.25">
      <c r="A10" s="130" t="s">
        <v>36</v>
      </c>
      <c r="B10" s="22" t="s">
        <v>213</v>
      </c>
      <c r="C10" s="57">
        <v>8.7772934233999997</v>
      </c>
      <c r="D10" s="5" t="str">
        <f t="shared" si="1"/>
        <v>N/A</v>
      </c>
      <c r="E10" s="4">
        <v>5.9713958635999997</v>
      </c>
      <c r="F10" s="5" t="str">
        <f t="shared" si="2"/>
        <v>N/A</v>
      </c>
      <c r="G10" s="4">
        <v>7.8039230765000003</v>
      </c>
      <c r="H10" s="5" t="str">
        <f t="shared" si="3"/>
        <v>N/A</v>
      </c>
      <c r="I10" s="6">
        <v>-32</v>
      </c>
      <c r="J10" s="6">
        <v>30.69</v>
      </c>
      <c r="K10" s="111" t="str">
        <f t="shared" si="0"/>
        <v>No</v>
      </c>
    </row>
    <row r="11" spans="1:11" x14ac:dyDescent="0.25">
      <c r="A11" s="130" t="s">
        <v>37</v>
      </c>
      <c r="B11" s="22" t="s">
        <v>213</v>
      </c>
      <c r="C11" s="57">
        <v>0</v>
      </c>
      <c r="D11" s="5" t="str">
        <f t="shared" si="1"/>
        <v>N/A</v>
      </c>
      <c r="E11" s="4">
        <v>0</v>
      </c>
      <c r="F11" s="5" t="str">
        <f t="shared" si="2"/>
        <v>N/A</v>
      </c>
      <c r="G11" s="4">
        <v>0</v>
      </c>
      <c r="H11" s="5" t="str">
        <f t="shared" si="3"/>
        <v>N/A</v>
      </c>
      <c r="I11" s="6" t="s">
        <v>1748</v>
      </c>
      <c r="J11" s="6" t="s">
        <v>1748</v>
      </c>
      <c r="K11" s="111" t="str">
        <f t="shared" si="0"/>
        <v>N/A</v>
      </c>
    </row>
    <row r="12" spans="1:11" x14ac:dyDescent="0.25">
      <c r="A12" s="130" t="s">
        <v>38</v>
      </c>
      <c r="B12" s="22" t="s">
        <v>213</v>
      </c>
      <c r="C12" s="57">
        <v>0.35664531189999998</v>
      </c>
      <c r="D12" s="5" t="str">
        <f t="shared" si="1"/>
        <v>N/A</v>
      </c>
      <c r="E12" s="4">
        <v>0.32839383430000002</v>
      </c>
      <c r="F12" s="5" t="str">
        <f t="shared" si="2"/>
        <v>N/A</v>
      </c>
      <c r="G12" s="4">
        <v>0.22399982639999999</v>
      </c>
      <c r="H12" s="5" t="str">
        <f t="shared" si="3"/>
        <v>N/A</v>
      </c>
      <c r="I12" s="6">
        <v>-7.92</v>
      </c>
      <c r="J12" s="6">
        <v>-31.8</v>
      </c>
      <c r="K12" s="111" t="str">
        <f t="shared" si="0"/>
        <v>No</v>
      </c>
    </row>
    <row r="13" spans="1:11" x14ac:dyDescent="0.25">
      <c r="A13" s="130" t="s">
        <v>863</v>
      </c>
      <c r="B13" s="22" t="s">
        <v>213</v>
      </c>
      <c r="C13" s="57">
        <v>1.1545987563</v>
      </c>
      <c r="D13" s="5" t="str">
        <f t="shared" si="1"/>
        <v>N/A</v>
      </c>
      <c r="E13" s="4">
        <v>0.92782958920000003</v>
      </c>
      <c r="F13" s="5" t="str">
        <f t="shared" si="2"/>
        <v>N/A</v>
      </c>
      <c r="G13" s="4">
        <v>0.47165080850000002</v>
      </c>
      <c r="H13" s="5" t="str">
        <f t="shared" si="3"/>
        <v>N/A</v>
      </c>
      <c r="I13" s="6">
        <v>-19.600000000000001</v>
      </c>
      <c r="J13" s="6">
        <v>-49.2</v>
      </c>
      <c r="K13" s="111" t="str">
        <f t="shared" si="0"/>
        <v>No</v>
      </c>
    </row>
    <row r="14" spans="1:11" x14ac:dyDescent="0.25">
      <c r="A14" s="130" t="s">
        <v>864</v>
      </c>
      <c r="B14" s="22" t="s">
        <v>213</v>
      </c>
      <c r="C14" s="57">
        <v>1.1101395268000001</v>
      </c>
      <c r="D14" s="5" t="str">
        <f t="shared" si="1"/>
        <v>N/A</v>
      </c>
      <c r="E14" s="4">
        <v>0.89387731550000005</v>
      </c>
      <c r="F14" s="5" t="str">
        <f t="shared" si="2"/>
        <v>N/A</v>
      </c>
      <c r="G14" s="4">
        <v>0.45827911319999998</v>
      </c>
      <c r="H14" s="5" t="str">
        <f t="shared" si="3"/>
        <v>N/A</v>
      </c>
      <c r="I14" s="6">
        <v>-19.5</v>
      </c>
      <c r="J14" s="6">
        <v>-48.7</v>
      </c>
      <c r="K14" s="111" t="str">
        <f t="shared" si="0"/>
        <v>No</v>
      </c>
    </row>
    <row r="15" spans="1:11" x14ac:dyDescent="0.25">
      <c r="A15" s="130" t="s">
        <v>161</v>
      </c>
      <c r="B15" s="22" t="s">
        <v>213</v>
      </c>
      <c r="C15" s="57">
        <v>0</v>
      </c>
      <c r="D15" s="5" t="str">
        <f t="shared" si="1"/>
        <v>N/A</v>
      </c>
      <c r="E15" s="4">
        <v>0</v>
      </c>
      <c r="F15" s="5" t="str">
        <f t="shared" si="2"/>
        <v>N/A</v>
      </c>
      <c r="G15" s="4">
        <v>15.016231317000001</v>
      </c>
      <c r="H15" s="5" t="str">
        <f t="shared" si="3"/>
        <v>N/A</v>
      </c>
      <c r="I15" s="6" t="s">
        <v>1748</v>
      </c>
      <c r="J15" s="6" t="s">
        <v>1748</v>
      </c>
      <c r="K15" s="111" t="str">
        <f t="shared" si="0"/>
        <v>N/A</v>
      </c>
    </row>
    <row r="16" spans="1:11" x14ac:dyDescent="0.25">
      <c r="A16" s="130" t="s">
        <v>162</v>
      </c>
      <c r="B16" s="22" t="s">
        <v>246</v>
      </c>
      <c r="C16" s="57">
        <v>97.170714731000004</v>
      </c>
      <c r="D16" s="5" t="str">
        <f>IF($B16="N/A","N/A",IF(C16&gt;95,"Yes","No"))</f>
        <v>Yes</v>
      </c>
      <c r="E16" s="4">
        <v>96.046294072999999</v>
      </c>
      <c r="F16" s="5" t="str">
        <f>IF($B16="N/A","N/A",IF(E16&gt;95,"Yes","No"))</f>
        <v>Yes</v>
      </c>
      <c r="G16" s="4">
        <v>95.470739635000001</v>
      </c>
      <c r="H16" s="5" t="str">
        <f>IF($B16="N/A","N/A",IF(G16&gt;95,"Yes","No"))</f>
        <v>Yes</v>
      </c>
      <c r="I16" s="6">
        <v>-1.1599999999999999</v>
      </c>
      <c r="J16" s="6">
        <v>-0.59899999999999998</v>
      </c>
      <c r="K16" s="111" t="str">
        <f t="shared" ref="K16:K26" si="4">IF(J16="Div by 0", "N/A", IF(J16="N/A","N/A", IF(J16&gt;30, "No", IF(J16&lt;-30, "No", "Yes"))))</f>
        <v>Yes</v>
      </c>
    </row>
    <row r="17" spans="1:11" x14ac:dyDescent="0.25">
      <c r="A17" s="130" t="s">
        <v>865</v>
      </c>
      <c r="B17" s="38" t="s">
        <v>247</v>
      </c>
      <c r="C17" s="57">
        <v>34.213607240000002</v>
      </c>
      <c r="D17" s="5" t="str">
        <f>IF($B17="N/A","N/A",IF(C17&gt;90,"No",IF(C17&lt;50,"No","Yes")))</f>
        <v>No</v>
      </c>
      <c r="E17" s="4">
        <v>33.179415145999997</v>
      </c>
      <c r="F17" s="5" t="str">
        <f>IF($B17="N/A","N/A",IF(E17&gt;90,"No",IF(E17&lt;50,"No","Yes")))</f>
        <v>No</v>
      </c>
      <c r="G17" s="4">
        <v>31.777940797999999</v>
      </c>
      <c r="H17" s="5" t="str">
        <f>IF($B17="N/A","N/A",IF(G17&gt;90,"No",IF(G17&lt;50,"No","Yes")))</f>
        <v>No</v>
      </c>
      <c r="I17" s="6">
        <v>-3.02</v>
      </c>
      <c r="J17" s="6">
        <v>-4.22</v>
      </c>
      <c r="K17" s="111" t="str">
        <f t="shared" si="4"/>
        <v>Yes</v>
      </c>
    </row>
    <row r="18" spans="1:11" x14ac:dyDescent="0.25">
      <c r="A18" s="130" t="s">
        <v>866</v>
      </c>
      <c r="B18" s="38" t="s">
        <v>224</v>
      </c>
      <c r="C18" s="57">
        <v>23.808721306999999</v>
      </c>
      <c r="D18" s="5" t="str">
        <f t="shared" ref="D18:D23" si="5">IF($B18="N/A","N/A",IF(C18&gt;5,"No",IF(C18&lt;=0,"No","Yes")))</f>
        <v>No</v>
      </c>
      <c r="E18" s="4">
        <v>24.257887921999998</v>
      </c>
      <c r="F18" s="5" t="str">
        <f t="shared" ref="F18:F23" si="6">IF($B18="N/A","N/A",IF(E18&gt;5,"No",IF(E18&lt;=0,"No","Yes")))</f>
        <v>No</v>
      </c>
      <c r="G18" s="4">
        <v>20.748869606</v>
      </c>
      <c r="H18" s="5" t="str">
        <f t="shared" ref="H18:H23" si="7">IF($B18="N/A","N/A",IF(G18&gt;5,"No",IF(G18&lt;=0,"No","Yes")))</f>
        <v>No</v>
      </c>
      <c r="I18" s="6">
        <v>1.887</v>
      </c>
      <c r="J18" s="6">
        <v>-14.5</v>
      </c>
      <c r="K18" s="111" t="str">
        <f t="shared" si="4"/>
        <v>Yes</v>
      </c>
    </row>
    <row r="19" spans="1:11" x14ac:dyDescent="0.25">
      <c r="A19" s="130" t="s">
        <v>867</v>
      </c>
      <c r="B19" s="38" t="s">
        <v>224</v>
      </c>
      <c r="C19" s="57">
        <v>8.0473470990999996</v>
      </c>
      <c r="D19" s="5" t="str">
        <f t="shared" si="5"/>
        <v>No</v>
      </c>
      <c r="E19" s="4">
        <v>7.2313883947999997</v>
      </c>
      <c r="F19" s="5" t="str">
        <f t="shared" si="6"/>
        <v>No</v>
      </c>
      <c r="G19" s="4">
        <v>6.5680559071999998</v>
      </c>
      <c r="H19" s="5" t="str">
        <f t="shared" si="7"/>
        <v>No</v>
      </c>
      <c r="I19" s="6">
        <v>-10.1</v>
      </c>
      <c r="J19" s="6">
        <v>-9.17</v>
      </c>
      <c r="K19" s="111" t="str">
        <f t="shared" si="4"/>
        <v>Yes</v>
      </c>
    </row>
    <row r="20" spans="1:11" x14ac:dyDescent="0.25">
      <c r="A20" s="130" t="s">
        <v>868</v>
      </c>
      <c r="B20" s="38" t="s">
        <v>224</v>
      </c>
      <c r="C20" s="57">
        <v>0.46143840130000002</v>
      </c>
      <c r="D20" s="5" t="str">
        <f t="shared" si="5"/>
        <v>Yes</v>
      </c>
      <c r="E20" s="4">
        <v>0.29622338349999999</v>
      </c>
      <c r="F20" s="5" t="str">
        <f t="shared" si="6"/>
        <v>Yes</v>
      </c>
      <c r="G20" s="4">
        <v>0.2148571672</v>
      </c>
      <c r="H20" s="5" t="str">
        <f t="shared" si="7"/>
        <v>Yes</v>
      </c>
      <c r="I20" s="6">
        <v>-35.799999999999997</v>
      </c>
      <c r="J20" s="6">
        <v>-27.5</v>
      </c>
      <c r="K20" s="111" t="str">
        <f t="shared" si="4"/>
        <v>Yes</v>
      </c>
    </row>
    <row r="21" spans="1:11" x14ac:dyDescent="0.25">
      <c r="A21" s="130" t="s">
        <v>869</v>
      </c>
      <c r="B21" s="22" t="s">
        <v>213</v>
      </c>
      <c r="C21" s="57">
        <v>0</v>
      </c>
      <c r="D21" s="5" t="str">
        <f t="shared" si="5"/>
        <v>N/A</v>
      </c>
      <c r="E21" s="4">
        <v>0</v>
      </c>
      <c r="F21" s="5" t="str">
        <f t="shared" si="6"/>
        <v>N/A</v>
      </c>
      <c r="G21" s="4">
        <v>2.4678796999999999E-3</v>
      </c>
      <c r="H21" s="5" t="str">
        <f t="shared" si="7"/>
        <v>N/A</v>
      </c>
      <c r="I21" s="6" t="s">
        <v>1748</v>
      </c>
      <c r="J21" s="6" t="s">
        <v>1748</v>
      </c>
      <c r="K21" s="111" t="str">
        <f t="shared" si="4"/>
        <v>N/A</v>
      </c>
    </row>
    <row r="22" spans="1:11" x14ac:dyDescent="0.25">
      <c r="A22" s="130" t="s">
        <v>1717</v>
      </c>
      <c r="B22" s="22" t="s">
        <v>213</v>
      </c>
      <c r="C22" s="57">
        <v>0</v>
      </c>
      <c r="D22" s="5" t="str">
        <f t="shared" si="5"/>
        <v>N/A</v>
      </c>
      <c r="E22" s="4">
        <v>0</v>
      </c>
      <c r="F22" s="5" t="str">
        <f t="shared" si="6"/>
        <v>N/A</v>
      </c>
      <c r="G22" s="4">
        <v>1.5302500000000001E-5</v>
      </c>
      <c r="H22" s="5" t="str">
        <f t="shared" si="7"/>
        <v>N/A</v>
      </c>
      <c r="I22" s="6" t="s">
        <v>1748</v>
      </c>
      <c r="J22" s="6" t="s">
        <v>1748</v>
      </c>
      <c r="K22" s="111" t="str">
        <f t="shared" si="4"/>
        <v>N/A</v>
      </c>
    </row>
    <row r="23" spans="1:11" x14ac:dyDescent="0.25">
      <c r="A23" s="130" t="s">
        <v>870</v>
      </c>
      <c r="B23" s="22" t="s">
        <v>213</v>
      </c>
      <c r="C23" s="57">
        <v>0</v>
      </c>
      <c r="D23" s="5" t="str">
        <f t="shared" si="5"/>
        <v>N/A</v>
      </c>
      <c r="E23" s="4">
        <v>0</v>
      </c>
      <c r="F23" s="5" t="str">
        <f t="shared" si="6"/>
        <v>N/A</v>
      </c>
      <c r="G23" s="4">
        <v>1.669366E-4</v>
      </c>
      <c r="H23" s="5" t="str">
        <f t="shared" si="7"/>
        <v>N/A</v>
      </c>
      <c r="I23" s="6" t="s">
        <v>1748</v>
      </c>
      <c r="J23" s="6" t="s">
        <v>1748</v>
      </c>
      <c r="K23" s="111" t="str">
        <f t="shared" si="4"/>
        <v>N/A</v>
      </c>
    </row>
    <row r="24" spans="1:11" x14ac:dyDescent="0.25">
      <c r="A24" s="130" t="s">
        <v>871</v>
      </c>
      <c r="B24" s="22" t="s">
        <v>232</v>
      </c>
      <c r="C24" s="57">
        <v>3.6670365291000002</v>
      </c>
      <c r="D24" s="5" t="str">
        <f>IF($B24="N/A","N/A",IF(C24&gt;10,"No",IF(C24&lt;1,"No","Yes")))</f>
        <v>Yes</v>
      </c>
      <c r="E24" s="4">
        <v>3.7867221857</v>
      </c>
      <c r="F24" s="5" t="str">
        <f>IF($B24="N/A","N/A",IF(E24&gt;10,"No",IF(E24&lt;1,"No","Yes")))</f>
        <v>Yes</v>
      </c>
      <c r="G24" s="4">
        <v>3.6171910162000001</v>
      </c>
      <c r="H24" s="5" t="str">
        <f>IF($B24="N/A","N/A",IF(G24&gt;10,"No",IF(G24&lt;1,"No","Yes")))</f>
        <v>Yes</v>
      </c>
      <c r="I24" s="6">
        <v>3.2639999999999998</v>
      </c>
      <c r="J24" s="6">
        <v>-4.4800000000000004</v>
      </c>
      <c r="K24" s="111" t="str">
        <f t="shared" si="4"/>
        <v>Yes</v>
      </c>
    </row>
    <row r="25" spans="1:11" x14ac:dyDescent="0.25">
      <c r="A25" s="130" t="s">
        <v>872</v>
      </c>
      <c r="B25" s="60" t="s">
        <v>239</v>
      </c>
      <c r="C25" s="57">
        <v>21.335697618000001</v>
      </c>
      <c r="D25" s="5" t="str">
        <f>IF($B25="N/A","N/A",IF(C25&gt;10,"No",IF(C25&lt;=0,"No","Yes")))</f>
        <v>No</v>
      </c>
      <c r="E25" s="4">
        <v>21.604328955</v>
      </c>
      <c r="F25" s="5" t="str">
        <f>IF($B25="N/A","N/A",IF(E25&gt;10,"No",IF(E25&lt;=0,"No","Yes")))</f>
        <v>No</v>
      </c>
      <c r="G25" s="4">
        <v>19.442184347000001</v>
      </c>
      <c r="H25" s="5" t="str">
        <f>IF($B25="N/A","N/A",IF(G25&gt;10,"No",IF(G25&lt;=0,"No","Yes")))</f>
        <v>No</v>
      </c>
      <c r="I25" s="6">
        <v>1.2589999999999999</v>
      </c>
      <c r="J25" s="6">
        <v>-10</v>
      </c>
      <c r="K25" s="111" t="str">
        <f t="shared" si="4"/>
        <v>Yes</v>
      </c>
    </row>
    <row r="26" spans="1:11" x14ac:dyDescent="0.25">
      <c r="A26" s="130" t="s">
        <v>873</v>
      </c>
      <c r="B26" s="38" t="s">
        <v>248</v>
      </c>
      <c r="C26" s="57">
        <v>2.5648316900000001</v>
      </c>
      <c r="D26" s="5" t="str">
        <f>IF($B26="N/A","N/A",IF(C26&gt;=5,"No",IF(C26&lt;0,"No","Yes")))</f>
        <v>Yes</v>
      </c>
      <c r="E26" s="4">
        <v>2.6345338424000002</v>
      </c>
      <c r="F26" s="5" t="str">
        <f>IF($B26="N/A","N/A",IF(E26&gt;=5,"No",IF(E26&lt;0,"No","Yes")))</f>
        <v>Yes</v>
      </c>
      <c r="G26" s="4">
        <v>4.4694845355000004</v>
      </c>
      <c r="H26" s="5" t="str">
        <f>IF($B26="N/A","N/A",IF(G26&gt;=5,"No",IF(G26&lt;0,"No","Yes")))</f>
        <v>Yes</v>
      </c>
      <c r="I26" s="6">
        <v>2.718</v>
      </c>
      <c r="J26" s="6">
        <v>69.650000000000006</v>
      </c>
      <c r="K26" s="111" t="str">
        <f t="shared" si="4"/>
        <v>No</v>
      </c>
    </row>
    <row r="27" spans="1:11" x14ac:dyDescent="0.25">
      <c r="A27" s="130" t="s">
        <v>14</v>
      </c>
      <c r="B27" s="38" t="s">
        <v>249</v>
      </c>
      <c r="C27" s="57">
        <v>0.1590711427</v>
      </c>
      <c r="D27" s="5" t="str">
        <f>IF($B27="N/A","N/A",IF(C27&gt;15,"No",IF(C27&lt;=0,"No","Yes")))</f>
        <v>Yes</v>
      </c>
      <c r="E27" s="4">
        <v>0.16402295180000001</v>
      </c>
      <c r="F27" s="5" t="str">
        <f>IF($B27="N/A","N/A",IF(E27&gt;15,"No",IF(E27&lt;=0,"No","Yes")))</f>
        <v>Yes</v>
      </c>
      <c r="G27" s="4">
        <v>1.5383571174999999</v>
      </c>
      <c r="H27" s="5" t="str">
        <f>IF($B27="N/A","N/A",IF(G27&gt;15,"No",IF(G27&lt;=0,"No","Yes")))</f>
        <v>Yes</v>
      </c>
      <c r="I27" s="6">
        <v>3.113</v>
      </c>
      <c r="J27" s="6">
        <v>837.9</v>
      </c>
      <c r="K27" s="111" t="str">
        <f>IF(J27="Div by 0", "N/A", IF(J27="N/A","N/A", IF(J27&gt;30, "No", IF(J27&lt;-30, "No", "Yes"))))</f>
        <v>No</v>
      </c>
    </row>
    <row r="28" spans="1:11" x14ac:dyDescent="0.25">
      <c r="A28" s="130" t="s">
        <v>874</v>
      </c>
      <c r="B28" s="22" t="s">
        <v>213</v>
      </c>
      <c r="C28" s="59">
        <v>247.11604696000001</v>
      </c>
      <c r="D28" s="5" t="str">
        <f>IF($B28="N/A","N/A",IF(C28&gt;15,"No",IF(C28&lt;-15,"No","Yes")))</f>
        <v>N/A</v>
      </c>
      <c r="E28" s="24">
        <v>249.55900129</v>
      </c>
      <c r="F28" s="5" t="str">
        <f>IF($B28="N/A","N/A",IF(E28&gt;15,"No",IF(E28&lt;-15,"No","Yes")))</f>
        <v>N/A</v>
      </c>
      <c r="G28" s="24">
        <v>74.029503736999999</v>
      </c>
      <c r="H28" s="5" t="str">
        <f>IF($B28="N/A","N/A",IF(G28&gt;15,"No",IF(G28&lt;-15,"No","Yes")))</f>
        <v>N/A</v>
      </c>
      <c r="I28" s="6">
        <v>0.98860000000000003</v>
      </c>
      <c r="J28" s="6">
        <v>-70.3</v>
      </c>
      <c r="K28" s="111" t="str">
        <f>IF(J28="Div by 0", "N/A", IF(J28="N/A","N/A", IF(J28&gt;30, "No", IF(J28&lt;-30, "No", "Yes"))))</f>
        <v>No</v>
      </c>
    </row>
    <row r="29" spans="1:11" x14ac:dyDescent="0.25">
      <c r="A29" s="130" t="s">
        <v>376</v>
      </c>
      <c r="B29" s="22" t="s">
        <v>250</v>
      </c>
      <c r="C29" s="57">
        <v>13.404082632</v>
      </c>
      <c r="D29" s="5" t="str">
        <f>IF($B29="N/A","N/A",IF(C29&gt;35,"No",IF(C29&lt;10,"No","Yes")))</f>
        <v>Yes</v>
      </c>
      <c r="E29" s="4">
        <v>13.180374686</v>
      </c>
      <c r="F29" s="5" t="str">
        <f>IF($B29="N/A","N/A",IF(E29&gt;35,"No",IF(E29&lt;10,"No","Yes")))</f>
        <v>Yes</v>
      </c>
      <c r="G29" s="4">
        <v>13.772144677</v>
      </c>
      <c r="H29" s="5" t="str">
        <f>IF($B29="N/A","N/A",IF(G29&gt;35,"No",IF(G29&lt;10,"No","Yes")))</f>
        <v>Yes</v>
      </c>
      <c r="I29" s="6">
        <v>-1.67</v>
      </c>
      <c r="J29" s="6">
        <v>4.49</v>
      </c>
      <c r="K29" s="111" t="str">
        <f t="shared" ref="K29:K54" si="8">IF(J29="Div by 0", "N/A", IF(J29="N/A","N/A", IF(J29&gt;30, "No", IF(J29&lt;-30, "No", "Yes"))))</f>
        <v>Yes</v>
      </c>
    </row>
    <row r="30" spans="1:11" x14ac:dyDescent="0.25">
      <c r="A30" s="130" t="s">
        <v>377</v>
      </c>
      <c r="B30" s="22" t="s">
        <v>251</v>
      </c>
      <c r="C30" s="57">
        <v>8.7836681389999995</v>
      </c>
      <c r="D30" s="5" t="str">
        <f>IF($B30="N/A","N/A",IF(C30&gt;20,"No",IF(C30&lt;2,"No","Yes")))</f>
        <v>Yes</v>
      </c>
      <c r="E30" s="4">
        <v>8.6856037454999999</v>
      </c>
      <c r="F30" s="5" t="str">
        <f>IF($B30="N/A","N/A",IF(E30&gt;20,"No",IF(E30&lt;2,"No","Yes")))</f>
        <v>Yes</v>
      </c>
      <c r="G30" s="4">
        <v>8.2859279721999997</v>
      </c>
      <c r="H30" s="5" t="str">
        <f>IF($B30="N/A","N/A",IF(G30&gt;20,"No",IF(G30&lt;2,"No","Yes")))</f>
        <v>Yes</v>
      </c>
      <c r="I30" s="6">
        <v>-1.1200000000000001</v>
      </c>
      <c r="J30" s="6">
        <v>-4.5999999999999996</v>
      </c>
      <c r="K30" s="111" t="str">
        <f t="shared" si="8"/>
        <v>Yes</v>
      </c>
    </row>
    <row r="31" spans="1:11" x14ac:dyDescent="0.25">
      <c r="A31" s="130" t="s">
        <v>378</v>
      </c>
      <c r="B31" s="22" t="s">
        <v>252</v>
      </c>
      <c r="C31" s="57">
        <v>1.0967066137999999</v>
      </c>
      <c r="D31" s="5" t="str">
        <f>IF($B31="N/A","N/A",IF(C31&gt;8,"No",IF(C31&lt;0.5,"No","Yes")))</f>
        <v>Yes</v>
      </c>
      <c r="E31" s="4">
        <v>0.93558686410000003</v>
      </c>
      <c r="F31" s="5" t="str">
        <f>IF($B31="N/A","N/A",IF(E31&gt;8,"No",IF(E31&lt;0.5,"No","Yes")))</f>
        <v>Yes</v>
      </c>
      <c r="G31" s="4">
        <v>1.0263911689</v>
      </c>
      <c r="H31" s="5" t="str">
        <f>IF($B31="N/A","N/A",IF(G31&gt;8,"No",IF(G31&lt;0.5,"No","Yes")))</f>
        <v>Yes</v>
      </c>
      <c r="I31" s="6">
        <v>-14.7</v>
      </c>
      <c r="J31" s="6">
        <v>9.7059999999999995</v>
      </c>
      <c r="K31" s="111" t="str">
        <f t="shared" si="8"/>
        <v>Yes</v>
      </c>
    </row>
    <row r="32" spans="1:11" x14ac:dyDescent="0.25">
      <c r="A32" s="130" t="s">
        <v>379</v>
      </c>
      <c r="B32" s="22" t="s">
        <v>253</v>
      </c>
      <c r="C32" s="57">
        <v>2.6837976707000002</v>
      </c>
      <c r="D32" s="5" t="str">
        <f>IF($B32="N/A","N/A",IF(C32&gt;25,"No",IF(C32&lt;3,"No","Yes")))</f>
        <v>No</v>
      </c>
      <c r="E32" s="4">
        <v>3.6607203265999999</v>
      </c>
      <c r="F32" s="5" t="str">
        <f>IF($B32="N/A","N/A",IF(E32&gt;25,"No",IF(E32&lt;3,"No","Yes")))</f>
        <v>Yes</v>
      </c>
      <c r="G32" s="4">
        <v>2.1346814512000001</v>
      </c>
      <c r="H32" s="5" t="str">
        <f>IF($B32="N/A","N/A",IF(G32&gt;25,"No",IF(G32&lt;3,"No","Yes")))</f>
        <v>No</v>
      </c>
      <c r="I32" s="6">
        <v>36.4</v>
      </c>
      <c r="J32" s="6">
        <v>-41.7</v>
      </c>
      <c r="K32" s="111" t="str">
        <f t="shared" si="8"/>
        <v>No</v>
      </c>
    </row>
    <row r="33" spans="1:11" x14ac:dyDescent="0.25">
      <c r="A33" s="130" t="s">
        <v>380</v>
      </c>
      <c r="B33" s="22" t="s">
        <v>254</v>
      </c>
      <c r="C33" s="57">
        <v>3.0676727044000001</v>
      </c>
      <c r="D33" s="5" t="str">
        <f>IF($B33="N/A","N/A",IF(C33&gt;25,"No",IF(C33&lt;2,"No","Yes")))</f>
        <v>Yes</v>
      </c>
      <c r="E33" s="4">
        <v>2.9885827381999999</v>
      </c>
      <c r="F33" s="5" t="str">
        <f>IF($B33="N/A","N/A",IF(E33&gt;25,"No",IF(E33&lt;2,"No","Yes")))</f>
        <v>Yes</v>
      </c>
      <c r="G33" s="4">
        <v>2.9116149680999999</v>
      </c>
      <c r="H33" s="5" t="str">
        <f>IF($B33="N/A","N/A",IF(G33&gt;25,"No",IF(G33&lt;2,"No","Yes")))</f>
        <v>Yes</v>
      </c>
      <c r="I33" s="6">
        <v>-2.58</v>
      </c>
      <c r="J33" s="6">
        <v>-2.58</v>
      </c>
      <c r="K33" s="111" t="str">
        <f t="shared" si="8"/>
        <v>Yes</v>
      </c>
    </row>
    <row r="34" spans="1:11" x14ac:dyDescent="0.25">
      <c r="A34" s="130" t="s">
        <v>381</v>
      </c>
      <c r="B34" s="22" t="s">
        <v>255</v>
      </c>
      <c r="C34" s="57">
        <v>0.2316086769</v>
      </c>
      <c r="D34" s="5" t="str">
        <f>IF($B34="N/A","N/A",IF(C34&gt;25,"No",IF(C34&lt;=0,"No","Yes")))</f>
        <v>Yes</v>
      </c>
      <c r="E34" s="4">
        <v>0.20941686039999999</v>
      </c>
      <c r="F34" s="5" t="str">
        <f>IF($B34="N/A","N/A",IF(E34&gt;25,"No",IF(E34&lt;=0,"No","Yes")))</f>
        <v>Yes</v>
      </c>
      <c r="G34" s="4">
        <v>0.1818972479</v>
      </c>
      <c r="H34" s="5" t="str">
        <f>IF($B34="N/A","N/A",IF(G34&gt;25,"No",IF(G34&lt;=0,"No","Yes")))</f>
        <v>Yes</v>
      </c>
      <c r="I34" s="6">
        <v>-9.58</v>
      </c>
      <c r="J34" s="6">
        <v>-13.1</v>
      </c>
      <c r="K34" s="111" t="str">
        <f t="shared" si="8"/>
        <v>Yes</v>
      </c>
    </row>
    <row r="35" spans="1:11" x14ac:dyDescent="0.25">
      <c r="A35" s="130" t="s">
        <v>382</v>
      </c>
      <c r="B35" s="22" t="s">
        <v>256</v>
      </c>
      <c r="C35" s="57">
        <v>23.291700726999998</v>
      </c>
      <c r="D35" s="5" t="str">
        <f>IF($B35="N/A","N/A",IF(C35&gt;20,"No",IF(C35&lt;4,"No","Yes")))</f>
        <v>No</v>
      </c>
      <c r="E35" s="4">
        <v>22.595684418000001</v>
      </c>
      <c r="F35" s="5" t="str">
        <f>IF($B35="N/A","N/A",IF(E35&gt;20,"No",IF(E35&lt;4,"No","Yes")))</f>
        <v>No</v>
      </c>
      <c r="G35" s="4">
        <v>21.428223935999998</v>
      </c>
      <c r="H35" s="5" t="str">
        <f>IF($B35="N/A","N/A",IF(G35&gt;20,"No",IF(G35&lt;4,"No","Yes")))</f>
        <v>No</v>
      </c>
      <c r="I35" s="6">
        <v>-2.99</v>
      </c>
      <c r="J35" s="6">
        <v>-5.17</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12.675984854999999</v>
      </c>
      <c r="D37" s="5" t="str">
        <f>IF($B37="N/A","N/A",IF(C37&gt;=25,"No",IF(C37&lt;0,"No","Yes")))</f>
        <v>Yes</v>
      </c>
      <c r="E37" s="4">
        <v>10.273627154</v>
      </c>
      <c r="F37" s="5" t="str">
        <f>IF($B37="N/A","N/A",IF(E37&gt;=25,"No",IF(E37&lt;0,"No","Yes")))</f>
        <v>Yes</v>
      </c>
      <c r="G37" s="4">
        <v>11.526424828</v>
      </c>
      <c r="H37" s="5" t="str">
        <f>IF($B37="N/A","N/A",IF(G37&gt;=25,"No",IF(G37&lt;0,"No","Yes")))</f>
        <v>Yes</v>
      </c>
      <c r="I37" s="6">
        <v>-19</v>
      </c>
      <c r="J37" s="6">
        <v>12.19</v>
      </c>
      <c r="K37" s="111" t="str">
        <f t="shared" si="8"/>
        <v>Yes</v>
      </c>
    </row>
    <row r="38" spans="1:11" x14ac:dyDescent="0.25">
      <c r="A38" s="130" t="s">
        <v>385</v>
      </c>
      <c r="B38" s="22" t="s">
        <v>221</v>
      </c>
      <c r="C38" s="57">
        <v>3.9183242980999999</v>
      </c>
      <c r="D38" s="5" t="str">
        <f>IF($B38="N/A","N/A",IF(C38&gt;3,"Yes","No"))</f>
        <v>Yes</v>
      </c>
      <c r="E38" s="4">
        <v>3.6412432637999999</v>
      </c>
      <c r="F38" s="5" t="str">
        <f>IF($B38="N/A","N/A",IF(E38&gt;3,"Yes","No"))</f>
        <v>Yes</v>
      </c>
      <c r="G38" s="4">
        <v>3.1920343273</v>
      </c>
      <c r="H38" s="5" t="str">
        <f>IF($B38="N/A","N/A",IF(G38&gt;3,"Yes","No"))</f>
        <v>Yes</v>
      </c>
      <c r="I38" s="6">
        <v>-7.07</v>
      </c>
      <c r="J38" s="6">
        <v>-12.3</v>
      </c>
      <c r="K38" s="111" t="str">
        <f t="shared" si="8"/>
        <v>Yes</v>
      </c>
    </row>
    <row r="39" spans="1:11" x14ac:dyDescent="0.25">
      <c r="A39" s="130" t="s">
        <v>386</v>
      </c>
      <c r="B39" s="22" t="s">
        <v>220</v>
      </c>
      <c r="C39" s="57">
        <v>8.1157489267000003</v>
      </c>
      <c r="D39" s="5" t="str">
        <f>IF($B39="N/A","N/A",IF(C39&gt;1,"Yes","No"))</f>
        <v>Yes</v>
      </c>
      <c r="E39" s="4">
        <v>7.6603410169000004</v>
      </c>
      <c r="F39" s="5" t="str">
        <f>IF($B39="N/A","N/A",IF(E39&gt;1,"Yes","No"))</f>
        <v>Yes</v>
      </c>
      <c r="G39" s="4">
        <v>7.7606111909999997</v>
      </c>
      <c r="H39" s="5" t="str">
        <f>IF($B39="N/A","N/A",IF(G39&gt;1,"Yes","No"))</f>
        <v>Yes</v>
      </c>
      <c r="I39" s="6">
        <v>-5.61</v>
      </c>
      <c r="J39" s="6">
        <v>1.3089999999999999</v>
      </c>
      <c r="K39" s="111" t="str">
        <f t="shared" si="8"/>
        <v>Yes</v>
      </c>
    </row>
    <row r="40" spans="1:11" x14ac:dyDescent="0.25">
      <c r="A40" s="130" t="s">
        <v>387</v>
      </c>
      <c r="B40" s="22" t="s">
        <v>213</v>
      </c>
      <c r="C40" s="57">
        <v>1.3500257999999999E-2</v>
      </c>
      <c r="D40" s="5" t="str">
        <f>IF($B40="N/A","N/A",IF(C40&gt;15,"No",IF(C40&lt;-15,"No","Yes")))</f>
        <v>N/A</v>
      </c>
      <c r="E40" s="4">
        <v>1.27032966E-2</v>
      </c>
      <c r="F40" s="5" t="str">
        <f>IF($B40="N/A","N/A",IF(E40&gt;15,"No",IF(E40&lt;-15,"No","Yes")))</f>
        <v>N/A</v>
      </c>
      <c r="G40" s="4">
        <v>1.3299511199999999E-2</v>
      </c>
      <c r="H40" s="5" t="str">
        <f>IF($B40="N/A","N/A",IF(G40&gt;15,"No",IF(G40&lt;-15,"No","Yes")))</f>
        <v>N/A</v>
      </c>
      <c r="I40" s="6">
        <v>-5.9</v>
      </c>
      <c r="J40" s="6">
        <v>4.6929999999999996</v>
      </c>
      <c r="K40" s="111" t="str">
        <f t="shared" si="8"/>
        <v>Yes</v>
      </c>
    </row>
    <row r="41" spans="1:11" x14ac:dyDescent="0.25">
      <c r="A41" s="130" t="s">
        <v>388</v>
      </c>
      <c r="B41" s="22" t="s">
        <v>213</v>
      </c>
      <c r="C41" s="57">
        <v>3.9951599999999999E-4</v>
      </c>
      <c r="D41" s="5" t="str">
        <f>IF($B41="N/A","N/A",IF(C41&gt;15,"No",IF(C41&lt;-15,"No","Yes")))</f>
        <v>N/A</v>
      </c>
      <c r="E41" s="4">
        <v>3.7506859999999998E-4</v>
      </c>
      <c r="F41" s="5" t="str">
        <f>IF($B41="N/A","N/A",IF(E41&gt;15,"No",IF(E41&lt;-15,"No","Yes")))</f>
        <v>N/A</v>
      </c>
      <c r="G41" s="4">
        <v>2.2258600000000001E-4</v>
      </c>
      <c r="H41" s="5" t="str">
        <f>IF($B41="N/A","N/A",IF(G41&gt;15,"No",IF(G41&lt;-15,"No","Yes")))</f>
        <v>N/A</v>
      </c>
      <c r="I41" s="6">
        <v>-6.12</v>
      </c>
      <c r="J41" s="6">
        <v>-40.700000000000003</v>
      </c>
      <c r="K41" s="111" t="str">
        <f t="shared" si="8"/>
        <v>No</v>
      </c>
    </row>
    <row r="42" spans="1:11" x14ac:dyDescent="0.25">
      <c r="A42" s="130" t="s">
        <v>389</v>
      </c>
      <c r="B42" s="22" t="s">
        <v>259</v>
      </c>
      <c r="C42" s="57">
        <v>0.94933985899999995</v>
      </c>
      <c r="D42" s="5" t="str">
        <f>IF($B42="N/A","N/A",IF(C42&gt;0,"Yes","No"))</f>
        <v>Yes</v>
      </c>
      <c r="E42" s="4">
        <v>0.96653334059999996</v>
      </c>
      <c r="F42" s="5" t="str">
        <f>IF($B42="N/A","N/A",IF(E42&gt;0,"Yes","No"))</f>
        <v>Yes</v>
      </c>
      <c r="G42" s="4">
        <v>1.0479027109000001</v>
      </c>
      <c r="H42" s="5" t="str">
        <f>IF($B42="N/A","N/A",IF(G42&gt;0,"Yes","No"))</f>
        <v>Yes</v>
      </c>
      <c r="I42" s="6">
        <v>1.8109999999999999</v>
      </c>
      <c r="J42" s="6">
        <v>8.4190000000000005</v>
      </c>
      <c r="K42" s="111" t="str">
        <f t="shared" si="8"/>
        <v>Yes</v>
      </c>
    </row>
    <row r="43" spans="1:11" x14ac:dyDescent="0.25">
      <c r="A43" s="130" t="s">
        <v>390</v>
      </c>
      <c r="B43" s="22" t="s">
        <v>259</v>
      </c>
      <c r="C43" s="57">
        <v>4.8012729231</v>
      </c>
      <c r="D43" s="5" t="str">
        <f>IF($B43="N/A","N/A",IF(C43&gt;0,"Yes","No"))</f>
        <v>Yes</v>
      </c>
      <c r="E43" s="4">
        <v>4.7919763936999997</v>
      </c>
      <c r="F43" s="5" t="str">
        <f>IF($B43="N/A","N/A",IF(E43&gt;0,"Yes","No"))</f>
        <v>Yes</v>
      </c>
      <c r="G43" s="4">
        <v>4.8506823115</v>
      </c>
      <c r="H43" s="5" t="str">
        <f>IF($B43="N/A","N/A",IF(G43&gt;0,"Yes","No"))</f>
        <v>Yes</v>
      </c>
      <c r="I43" s="6">
        <v>-0.19400000000000001</v>
      </c>
      <c r="J43" s="6">
        <v>1.2250000000000001</v>
      </c>
      <c r="K43" s="111" t="str">
        <f t="shared" si="8"/>
        <v>Yes</v>
      </c>
    </row>
    <row r="44" spans="1:11" x14ac:dyDescent="0.25">
      <c r="A44" s="130" t="s">
        <v>391</v>
      </c>
      <c r="B44" s="22" t="s">
        <v>259</v>
      </c>
      <c r="C44" s="57">
        <v>5.0421003999999998E-2</v>
      </c>
      <c r="D44" s="5" t="str">
        <f>IF($B44="N/A","N/A",IF(C44&gt;0,"Yes","No"))</f>
        <v>Yes</v>
      </c>
      <c r="E44" s="4">
        <v>5.1911885900000003E-2</v>
      </c>
      <c r="F44" s="5" t="str">
        <f>IF($B44="N/A","N/A",IF(E44&gt;0,"Yes","No"))</f>
        <v>Yes</v>
      </c>
      <c r="G44" s="4">
        <v>0.47579418709999999</v>
      </c>
      <c r="H44" s="5" t="str">
        <f>IF($B44="N/A","N/A",IF(G44&gt;0,"Yes","No"))</f>
        <v>Yes</v>
      </c>
      <c r="I44" s="6">
        <v>2.9569999999999999</v>
      </c>
      <c r="J44" s="6">
        <v>816.5</v>
      </c>
      <c r="K44" s="111" t="str">
        <f t="shared" si="8"/>
        <v>No</v>
      </c>
    </row>
    <row r="45" spans="1:11" x14ac:dyDescent="0.25">
      <c r="A45" s="130" t="s">
        <v>392</v>
      </c>
      <c r="B45" s="22" t="s">
        <v>220</v>
      </c>
      <c r="C45" s="57">
        <v>3.8141794508000002</v>
      </c>
      <c r="D45" s="5" t="str">
        <f>IF($B45="N/A","N/A",IF(C45&gt;1,"Yes","No"))</f>
        <v>Yes</v>
      </c>
      <c r="E45" s="4">
        <v>4.2104145695000001</v>
      </c>
      <c r="F45" s="5" t="str">
        <f>IF($B45="N/A","N/A",IF(E45&gt;1,"Yes","No"))</f>
        <v>Yes</v>
      </c>
      <c r="G45" s="4">
        <v>4.7950650355000004</v>
      </c>
      <c r="H45" s="5" t="str">
        <f>IF($B45="N/A","N/A",IF(G45&gt;1,"Yes","No"))</f>
        <v>Yes</v>
      </c>
      <c r="I45" s="6">
        <v>10.39</v>
      </c>
      <c r="J45" s="6">
        <v>13.89</v>
      </c>
      <c r="K45" s="111" t="str">
        <f t="shared" si="8"/>
        <v>Yes</v>
      </c>
    </row>
    <row r="46" spans="1:11" x14ac:dyDescent="0.25">
      <c r="A46" s="130" t="s">
        <v>393</v>
      </c>
      <c r="B46" s="22" t="s">
        <v>259</v>
      </c>
      <c r="C46" s="57">
        <v>4.5991191200000003E-2</v>
      </c>
      <c r="D46" s="5" t="str">
        <f>IF($B46="N/A","N/A",IF(C46&gt;0,"Yes","No"))</f>
        <v>Yes</v>
      </c>
      <c r="E46" s="4">
        <v>6.6927885000000006E-2</v>
      </c>
      <c r="F46" s="5" t="str">
        <f>IF($B46="N/A","N/A",IF(E46&gt;0,"Yes","No"))</f>
        <v>Yes</v>
      </c>
      <c r="G46" s="4">
        <v>4.4699434599999997E-2</v>
      </c>
      <c r="H46" s="5" t="str">
        <f>IF($B46="N/A","N/A",IF(G46&gt;0,"Yes","No"))</f>
        <v>Yes</v>
      </c>
      <c r="I46" s="6">
        <v>45.52</v>
      </c>
      <c r="J46" s="6">
        <v>-33.200000000000003</v>
      </c>
      <c r="K46" s="111" t="str">
        <f t="shared" si="8"/>
        <v>No</v>
      </c>
    </row>
    <row r="47" spans="1:11" x14ac:dyDescent="0.25">
      <c r="A47" s="130" t="s">
        <v>394</v>
      </c>
      <c r="B47" s="22" t="s">
        <v>213</v>
      </c>
      <c r="C47" s="57">
        <v>3.1296289200000001E-2</v>
      </c>
      <c r="D47" s="5" t="str">
        <f>IF($B47="N/A","N/A",IF(C47&gt;15,"No",IF(C47&lt;-15,"No","Yes")))</f>
        <v>N/A</v>
      </c>
      <c r="E47" s="4">
        <v>2.9008842699999999E-2</v>
      </c>
      <c r="F47" s="5" t="str">
        <f>IF($B47="N/A","N/A",IF(E47&gt;15,"No",IF(E47&lt;-15,"No","Yes")))</f>
        <v>N/A</v>
      </c>
      <c r="G47" s="4">
        <v>3.3588221600000003E-2</v>
      </c>
      <c r="H47" s="5" t="str">
        <f>IF($B47="N/A","N/A",IF(G47&gt;15,"No",IF(G47&lt;-15,"No","Yes")))</f>
        <v>N/A</v>
      </c>
      <c r="I47" s="6">
        <v>-7.31</v>
      </c>
      <c r="J47" s="6">
        <v>15.79</v>
      </c>
      <c r="K47" s="111" t="str">
        <f t="shared" si="8"/>
        <v>Yes</v>
      </c>
    </row>
    <row r="48" spans="1:11" x14ac:dyDescent="0.25">
      <c r="A48" s="130" t="s">
        <v>395</v>
      </c>
      <c r="B48" s="22" t="s">
        <v>213</v>
      </c>
      <c r="C48" s="57">
        <v>0.43074594090000001</v>
      </c>
      <c r="D48" s="5" t="str">
        <f>IF($B48="N/A","N/A",IF(C48&gt;15,"No",IF(C48&lt;-15,"No","Yes")))</f>
        <v>N/A</v>
      </c>
      <c r="E48" s="4">
        <v>0.42528543149999998</v>
      </c>
      <c r="F48" s="5" t="str">
        <f>IF($B48="N/A","N/A",IF(E48&gt;15,"No",IF(E48&lt;-15,"No","Yes")))</f>
        <v>N/A</v>
      </c>
      <c r="G48" s="4">
        <v>0.47988559530000002</v>
      </c>
      <c r="H48" s="5" t="str">
        <f>IF($B48="N/A","N/A",IF(G48&gt;15,"No",IF(G48&lt;-15,"No","Yes")))</f>
        <v>N/A</v>
      </c>
      <c r="I48" s="6">
        <v>-1.27</v>
      </c>
      <c r="J48" s="6">
        <v>12.84</v>
      </c>
      <c r="K48" s="111" t="str">
        <f t="shared" si="8"/>
        <v>Yes</v>
      </c>
    </row>
    <row r="49" spans="1:11" x14ac:dyDescent="0.25">
      <c r="A49" s="130" t="s">
        <v>396</v>
      </c>
      <c r="B49" s="22" t="s">
        <v>213</v>
      </c>
      <c r="C49" s="57">
        <v>0.2323296276</v>
      </c>
      <c r="D49" s="5" t="str">
        <f>IF($B49="N/A","N/A",IF(C49&gt;15,"No",IF(C49&lt;-15,"No","Yes")))</f>
        <v>N/A</v>
      </c>
      <c r="E49" s="4">
        <v>0.22541492960000001</v>
      </c>
      <c r="F49" s="5" t="str">
        <f>IF($B49="N/A","N/A",IF(E49&gt;15,"No",IF(E49&lt;-15,"No","Yes")))</f>
        <v>N/A</v>
      </c>
      <c r="G49" s="4">
        <v>6.90906825E-2</v>
      </c>
      <c r="H49" s="5" t="str">
        <f>IF($B49="N/A","N/A",IF(G49&gt;15,"No",IF(G49&lt;-15,"No","Yes")))</f>
        <v>N/A</v>
      </c>
      <c r="I49" s="6">
        <v>-2.98</v>
      </c>
      <c r="J49" s="6">
        <v>-69.3</v>
      </c>
      <c r="K49" s="111" t="str">
        <f t="shared" si="8"/>
        <v>No</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4.7922102861000004</v>
      </c>
      <c r="D51" s="5" t="str">
        <f>IF($B51="N/A","N/A",IF(C51&gt;15,"No",IF(C51&lt;-15,"No","Yes")))</f>
        <v>N/A</v>
      </c>
      <c r="E51" s="4">
        <v>4.4144969730000003</v>
      </c>
      <c r="F51" s="5" t="str">
        <f>IF($B51="N/A","N/A",IF(E51&gt;15,"No",IF(E51&lt;-15,"No","Yes")))</f>
        <v>N/A</v>
      </c>
      <c r="G51" s="4">
        <v>4.9162450064999996</v>
      </c>
      <c r="H51" s="5" t="str">
        <f>IF($B51="N/A","N/A",IF(G51&gt;15,"No",IF(G51&lt;-15,"No","Yes")))</f>
        <v>N/A</v>
      </c>
      <c r="I51" s="6">
        <v>-7.88</v>
      </c>
      <c r="J51" s="6">
        <v>11.37</v>
      </c>
      <c r="K51" s="111" t="str">
        <f t="shared" si="8"/>
        <v>Yes</v>
      </c>
    </row>
    <row r="52" spans="1:11" x14ac:dyDescent="0.25">
      <c r="A52" s="130" t="s">
        <v>399</v>
      </c>
      <c r="B52" s="22" t="s">
        <v>220</v>
      </c>
      <c r="C52" s="57">
        <v>7.2950792536</v>
      </c>
      <c r="D52" s="5" t="str">
        <f>IF($B52="N/A","N/A",IF(C52&gt;1,"Yes","No"))</f>
        <v>Yes</v>
      </c>
      <c r="E52" s="4">
        <v>7.3631276113000004</v>
      </c>
      <c r="F52" s="5" t="str">
        <f>IF($B52="N/A","N/A",IF(E52&gt;1,"Yes","No"))</f>
        <v>Yes</v>
      </c>
      <c r="G52" s="4">
        <v>7.1327977478999998</v>
      </c>
      <c r="H52" s="5" t="str">
        <f>IF($B52="N/A","N/A",IF(G52&gt;1,"Yes","No"))</f>
        <v>Yes</v>
      </c>
      <c r="I52" s="6">
        <v>0.93279999999999996</v>
      </c>
      <c r="J52" s="6">
        <v>-3.13</v>
      </c>
      <c r="K52" s="111" t="str">
        <f t="shared" si="8"/>
        <v>Yes</v>
      </c>
    </row>
    <row r="53" spans="1:11" x14ac:dyDescent="0.25">
      <c r="A53" s="130" t="s">
        <v>400</v>
      </c>
      <c r="B53" s="22" t="s">
        <v>259</v>
      </c>
      <c r="C53" s="57">
        <v>0.27393915610000003</v>
      </c>
      <c r="D53" s="5" t="str">
        <f>IF($B53="N/A","N/A",IF(C53&gt;0,"Yes","No"))</f>
        <v>Yes</v>
      </c>
      <c r="E53" s="4">
        <v>3.6106426987</v>
      </c>
      <c r="F53" s="5" t="str">
        <f>IF($B53="N/A","N/A",IF(E53&gt;0,"Yes","No"))</f>
        <v>Yes</v>
      </c>
      <c r="G53" s="4">
        <v>3.9181292106000001</v>
      </c>
      <c r="H53" s="5" t="str">
        <f>IF($B53="N/A","N/A",IF(G53&gt;0,"Yes","No"))</f>
        <v>Yes</v>
      </c>
      <c r="I53" s="6">
        <v>1218</v>
      </c>
      <c r="J53" s="6">
        <v>8.516</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2.0923080000000002E-3</v>
      </c>
      <c r="H54" s="5" t="str">
        <f>IF($B54="N/A","N/A",IF(G54&gt;=1,"No",IF(G54&lt;0,"No","Yes")))</f>
        <v>Yes</v>
      </c>
      <c r="I54" s="6" t="s">
        <v>1748</v>
      </c>
      <c r="J54" s="6" t="s">
        <v>1748</v>
      </c>
      <c r="K54" s="111" t="str">
        <f t="shared" si="8"/>
        <v>N/A</v>
      </c>
    </row>
    <row r="55" spans="1:11" x14ac:dyDescent="0.25">
      <c r="A55" s="130" t="s">
        <v>875</v>
      </c>
      <c r="B55" s="22" t="s">
        <v>213</v>
      </c>
      <c r="C55" s="59">
        <v>61.686596702999999</v>
      </c>
      <c r="D55" s="5" t="str">
        <f>IF($B55="N/A","N/A",IF(C55&gt;15,"No",IF(C55&lt;-15,"No","Yes")))</f>
        <v>N/A</v>
      </c>
      <c r="E55" s="24">
        <v>61.736965062000003</v>
      </c>
      <c r="F55" s="5" t="str">
        <f>IF($B55="N/A","N/A",IF(E55&gt;15,"No",IF(E55&lt;-15,"No","Yes")))</f>
        <v>N/A</v>
      </c>
      <c r="G55" s="24">
        <v>63.994920063000002</v>
      </c>
      <c r="H55" s="5" t="str">
        <f>IF($B55="N/A","N/A",IF(G55&gt;15,"No",IF(G55&lt;-15,"No","Yes")))</f>
        <v>N/A</v>
      </c>
      <c r="I55" s="6">
        <v>8.1699999999999995E-2</v>
      </c>
      <c r="J55" s="6">
        <v>3.657</v>
      </c>
      <c r="K55" s="111" t="str">
        <f t="shared" ref="K55:K74" si="9">IF(J55="Div by 0", "N/A", IF(J55="N/A","N/A", IF(J55&gt;30, "No", IF(J55&lt;-30, "No", "Yes"))))</f>
        <v>Yes</v>
      </c>
    </row>
    <row r="56" spans="1:11" x14ac:dyDescent="0.25">
      <c r="A56" s="130" t="s">
        <v>876</v>
      </c>
      <c r="B56" s="22" t="s">
        <v>261</v>
      </c>
      <c r="C56" s="59">
        <v>60.958610192000002</v>
      </c>
      <c r="D56" s="5" t="str">
        <f>IF($B56="N/A","N/A",IF(C56&gt;90,"No",IF(C56&lt;20,"No","Yes")))</f>
        <v>Yes</v>
      </c>
      <c r="E56" s="24">
        <v>63.826791516</v>
      </c>
      <c r="F56" s="5" t="str">
        <f>IF($B56="N/A","N/A",IF(E56&gt;90,"No",IF(E56&lt;20,"No","Yes")))</f>
        <v>Yes</v>
      </c>
      <c r="G56" s="24">
        <v>73.551761763000002</v>
      </c>
      <c r="H56" s="5" t="str">
        <f>IF($B56="N/A","N/A",IF(G56&gt;90,"No",IF(G56&lt;20,"No","Yes")))</f>
        <v>Yes</v>
      </c>
      <c r="I56" s="6">
        <v>4.7050000000000001</v>
      </c>
      <c r="J56" s="6">
        <v>15.24</v>
      </c>
      <c r="K56" s="111" t="str">
        <f t="shared" si="9"/>
        <v>Yes</v>
      </c>
    </row>
    <row r="57" spans="1:11" x14ac:dyDescent="0.25">
      <c r="A57" s="130" t="s">
        <v>877</v>
      </c>
      <c r="B57" s="22" t="s">
        <v>262</v>
      </c>
      <c r="C57" s="59">
        <v>34.866962524999998</v>
      </c>
      <c r="D57" s="5" t="str">
        <f>IF($B57="N/A","N/A",IF(C57&gt;60,"No",IF(C57&lt;10,"No","Yes")))</f>
        <v>Yes</v>
      </c>
      <c r="E57" s="24">
        <v>35.433711815999999</v>
      </c>
      <c r="F57" s="5" t="str">
        <f>IF($B57="N/A","N/A",IF(E57&gt;60,"No",IF(E57&lt;10,"No","Yes")))</f>
        <v>Yes</v>
      </c>
      <c r="G57" s="24">
        <v>35.356695526000003</v>
      </c>
      <c r="H57" s="5" t="str">
        <f>IF($B57="N/A","N/A",IF(G57&gt;60,"No",IF(G57&lt;10,"No","Yes")))</f>
        <v>Yes</v>
      </c>
      <c r="I57" s="6">
        <v>1.625</v>
      </c>
      <c r="J57" s="6">
        <v>-0.217</v>
      </c>
      <c r="K57" s="111" t="str">
        <f t="shared" si="9"/>
        <v>Yes</v>
      </c>
    </row>
    <row r="58" spans="1:11" ht="25" x14ac:dyDescent="0.25">
      <c r="A58" s="130" t="s">
        <v>878</v>
      </c>
      <c r="B58" s="22" t="s">
        <v>263</v>
      </c>
      <c r="C58" s="59">
        <v>23.777484687000001</v>
      </c>
      <c r="D58" s="5" t="str">
        <f>IF($B58="N/A","N/A",IF(C58&gt;100,"No",IF(C58&lt;10,"No","Yes")))</f>
        <v>Yes</v>
      </c>
      <c r="E58" s="24">
        <v>23.732802400000001</v>
      </c>
      <c r="F58" s="5" t="str">
        <f>IF($B58="N/A","N/A",IF(E58&gt;100,"No",IF(E58&lt;10,"No","Yes")))</f>
        <v>Yes</v>
      </c>
      <c r="G58" s="24">
        <v>21.789731280000002</v>
      </c>
      <c r="H58" s="5" t="str">
        <f>IF($B58="N/A","N/A",IF(G58&gt;100,"No",IF(G58&lt;10,"No","Yes")))</f>
        <v>Yes</v>
      </c>
      <c r="I58" s="6">
        <v>-0.188</v>
      </c>
      <c r="J58" s="6">
        <v>-8.19</v>
      </c>
      <c r="K58" s="111" t="str">
        <f t="shared" si="9"/>
        <v>Yes</v>
      </c>
    </row>
    <row r="59" spans="1:11" x14ac:dyDescent="0.25">
      <c r="A59" s="130" t="s">
        <v>879</v>
      </c>
      <c r="B59" s="22" t="s">
        <v>264</v>
      </c>
      <c r="C59" s="59">
        <v>231.53108843999999</v>
      </c>
      <c r="D59" s="5" t="str">
        <f>IF($B59="N/A","N/A",IF(C59&gt;100,"No",IF(C59&lt;20,"No","Yes")))</f>
        <v>No</v>
      </c>
      <c r="E59" s="24">
        <v>165.14767074</v>
      </c>
      <c r="F59" s="5" t="str">
        <f>IF($B59="N/A","N/A",IF(E59&gt;100,"No",IF(E59&lt;20,"No","Yes")))</f>
        <v>No</v>
      </c>
      <c r="G59" s="24">
        <v>234.90680363999999</v>
      </c>
      <c r="H59" s="5" t="str">
        <f>IF($B59="N/A","N/A",IF(G59&gt;100,"No",IF(G59&lt;20,"No","Yes")))</f>
        <v>No</v>
      </c>
      <c r="I59" s="6">
        <v>-28.7</v>
      </c>
      <c r="J59" s="6">
        <v>42.24</v>
      </c>
      <c r="K59" s="111" t="str">
        <f t="shared" si="9"/>
        <v>No</v>
      </c>
    </row>
    <row r="60" spans="1:11" x14ac:dyDescent="0.25">
      <c r="A60" s="130" t="s">
        <v>880</v>
      </c>
      <c r="B60" s="22" t="s">
        <v>264</v>
      </c>
      <c r="C60" s="59">
        <v>118.10436937999999</v>
      </c>
      <c r="D60" s="5" t="str">
        <f>IF($B60="N/A","N/A",IF(C60&gt;100,"No",IF(C60&lt;20,"No","Yes")))</f>
        <v>No</v>
      </c>
      <c r="E60" s="24">
        <v>118.34913752999999</v>
      </c>
      <c r="F60" s="5" t="str">
        <f>IF($B60="N/A","N/A",IF(E60&gt;100,"No",IF(E60&lt;20,"No","Yes")))</f>
        <v>No</v>
      </c>
      <c r="G60" s="24">
        <v>117.9334753</v>
      </c>
      <c r="H60" s="5" t="str">
        <f>IF($B60="N/A","N/A",IF(G60&gt;100,"No",IF(G60&lt;20,"No","Yes")))</f>
        <v>No</v>
      </c>
      <c r="I60" s="6">
        <v>0.2072</v>
      </c>
      <c r="J60" s="6">
        <v>-0.35099999999999998</v>
      </c>
      <c r="K60" s="111" t="str">
        <f t="shared" si="9"/>
        <v>Yes</v>
      </c>
    </row>
    <row r="61" spans="1:11" x14ac:dyDescent="0.25">
      <c r="A61" s="130" t="s">
        <v>881</v>
      </c>
      <c r="B61" s="22" t="s">
        <v>213</v>
      </c>
      <c r="C61" s="59">
        <v>288.57459755999997</v>
      </c>
      <c r="D61" s="5" t="str">
        <f>IF($B61="N/A","N/A",IF(C61&gt;15,"No",IF(C61&lt;-15,"No","Yes")))</f>
        <v>N/A</v>
      </c>
      <c r="E61" s="24">
        <v>312.9813494</v>
      </c>
      <c r="F61" s="5" t="str">
        <f>IF($B61="N/A","N/A",IF(E61&gt;15,"No",IF(E61&lt;-15,"No","Yes")))</f>
        <v>N/A</v>
      </c>
      <c r="G61" s="24">
        <v>354.84357409</v>
      </c>
      <c r="H61" s="5" t="str">
        <f>IF($B61="N/A","N/A",IF(G61&gt;15,"No",IF(G61&lt;-15,"No","Yes")))</f>
        <v>N/A</v>
      </c>
      <c r="I61" s="6">
        <v>8.4580000000000002</v>
      </c>
      <c r="J61" s="6">
        <v>13.38</v>
      </c>
      <c r="K61" s="111" t="str">
        <f t="shared" si="9"/>
        <v>Yes</v>
      </c>
    </row>
    <row r="62" spans="1:11" x14ac:dyDescent="0.25">
      <c r="A62" s="130" t="s">
        <v>882</v>
      </c>
      <c r="B62" s="22" t="s">
        <v>265</v>
      </c>
      <c r="C62" s="59">
        <v>18.814878849999999</v>
      </c>
      <c r="D62" s="5" t="str">
        <f>IF($B62="N/A","N/A",IF(C62&gt;60,"No",IF(C62&lt;10,"No","Yes")))</f>
        <v>Yes</v>
      </c>
      <c r="E62" s="24">
        <v>19.394163816999999</v>
      </c>
      <c r="F62" s="5" t="str">
        <f>IF($B62="N/A","N/A",IF(E62&gt;60,"No",IF(E62&lt;10,"No","Yes")))</f>
        <v>Yes</v>
      </c>
      <c r="G62" s="24">
        <v>22.225663532999999</v>
      </c>
      <c r="H62" s="5" t="str">
        <f>IF($B62="N/A","N/A",IF(G62&gt;60,"No",IF(G62&lt;10,"No","Yes")))</f>
        <v>Yes</v>
      </c>
      <c r="I62" s="6">
        <v>3.0790000000000002</v>
      </c>
      <c r="J62" s="6">
        <v>14.6</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87.577253730999999</v>
      </c>
      <c r="D64" s="5" t="str">
        <f t="shared" ref="D64:D74" si="10">IF($B64="N/A","N/A",IF(C64&gt;15,"No",IF(C64&lt;-15,"No","Yes")))</f>
        <v>N/A</v>
      </c>
      <c r="E64" s="24">
        <v>94.247402746000006</v>
      </c>
      <c r="F64" s="5" t="str">
        <f>IF($B64="N/A","N/A",IF(E64&gt;15,"No",IF(E64&lt;-15,"No","Yes")))</f>
        <v>N/A</v>
      </c>
      <c r="G64" s="24">
        <v>87.299707295000005</v>
      </c>
      <c r="H64" s="5" t="str">
        <f>IF($B64="N/A","N/A",IF(G64&gt;15,"No",IF(G64&lt;-15,"No","Yes")))</f>
        <v>N/A</v>
      </c>
      <c r="I64" s="6">
        <v>7.6159999999999997</v>
      </c>
      <c r="J64" s="6">
        <v>-7.37</v>
      </c>
      <c r="K64" s="111" t="str">
        <f t="shared" si="9"/>
        <v>Yes</v>
      </c>
    </row>
    <row r="65" spans="1:11" ht="25" customHeight="1" x14ac:dyDescent="0.25">
      <c r="A65" s="130" t="s">
        <v>885</v>
      </c>
      <c r="B65" s="22" t="s">
        <v>213</v>
      </c>
      <c r="C65" s="59">
        <v>77.952715366000007</v>
      </c>
      <c r="D65" s="5" t="str">
        <f t="shared" si="10"/>
        <v>N/A</v>
      </c>
      <c r="E65" s="24">
        <v>78.604818625999997</v>
      </c>
      <c r="F65" s="5" t="str">
        <f t="shared" ref="F65:F73" si="11">IF($B65="N/A","N/A",IF(E65&gt;15,"No",IF(E65&lt;-15,"No","Yes")))</f>
        <v>N/A</v>
      </c>
      <c r="G65" s="24">
        <v>82.819376606999995</v>
      </c>
      <c r="H65" s="5" t="str">
        <f t="shared" ref="H65:H86" si="12">IF($B65="N/A","N/A",IF(G65&gt;15,"No",IF(G65&lt;-15,"No","Yes")))</f>
        <v>N/A</v>
      </c>
      <c r="I65" s="6">
        <v>0.83650000000000002</v>
      </c>
      <c r="J65" s="6">
        <v>5.3620000000000001</v>
      </c>
      <c r="K65" s="111" t="str">
        <f t="shared" si="9"/>
        <v>Yes</v>
      </c>
    </row>
    <row r="66" spans="1:11" x14ac:dyDescent="0.25">
      <c r="A66" s="130" t="s">
        <v>886</v>
      </c>
      <c r="B66" s="22" t="s">
        <v>213</v>
      </c>
      <c r="C66" s="59">
        <v>16.034481365000001</v>
      </c>
      <c r="D66" s="5" t="str">
        <f t="shared" si="10"/>
        <v>N/A</v>
      </c>
      <c r="E66" s="24">
        <v>17.132198466999998</v>
      </c>
      <c r="F66" s="5" t="str">
        <f t="shared" si="11"/>
        <v>N/A</v>
      </c>
      <c r="G66" s="24">
        <v>16.527697813</v>
      </c>
      <c r="H66" s="5" t="str">
        <f t="shared" si="12"/>
        <v>N/A</v>
      </c>
      <c r="I66" s="6">
        <v>6.8460000000000001</v>
      </c>
      <c r="J66" s="6">
        <v>-3.53</v>
      </c>
      <c r="K66" s="111" t="str">
        <f t="shared" si="9"/>
        <v>Yes</v>
      </c>
    </row>
    <row r="67" spans="1:11" x14ac:dyDescent="0.25">
      <c r="A67" s="130" t="s">
        <v>887</v>
      </c>
      <c r="B67" s="22" t="s">
        <v>213</v>
      </c>
      <c r="C67" s="59">
        <v>494.36076303999999</v>
      </c>
      <c r="D67" s="5" t="str">
        <f t="shared" si="10"/>
        <v>N/A</v>
      </c>
      <c r="E67" s="24">
        <v>482.12420931999998</v>
      </c>
      <c r="F67" s="5" t="str">
        <f t="shared" si="11"/>
        <v>N/A</v>
      </c>
      <c r="G67" s="24">
        <v>440.65254355000002</v>
      </c>
      <c r="H67" s="5" t="str">
        <f t="shared" si="12"/>
        <v>N/A</v>
      </c>
      <c r="I67" s="6">
        <v>-2.48</v>
      </c>
      <c r="J67" s="6">
        <v>-8.6</v>
      </c>
      <c r="K67" s="111" t="str">
        <f t="shared" si="9"/>
        <v>Yes</v>
      </c>
    </row>
    <row r="68" spans="1:11" ht="25" x14ac:dyDescent="0.25">
      <c r="A68" s="130" t="s">
        <v>888</v>
      </c>
      <c r="B68" s="22" t="s">
        <v>213</v>
      </c>
      <c r="C68" s="59">
        <v>32.299373807999999</v>
      </c>
      <c r="D68" s="5" t="str">
        <f t="shared" si="10"/>
        <v>N/A</v>
      </c>
      <c r="E68" s="24">
        <v>32.242782622</v>
      </c>
      <c r="F68" s="5" t="str">
        <f t="shared" si="11"/>
        <v>N/A</v>
      </c>
      <c r="G68" s="24">
        <v>40.204029558000002</v>
      </c>
      <c r="H68" s="5" t="str">
        <f t="shared" si="12"/>
        <v>N/A</v>
      </c>
      <c r="I68" s="6">
        <v>-0.17499999999999999</v>
      </c>
      <c r="J68" s="6">
        <v>24.69</v>
      </c>
      <c r="K68" s="111" t="str">
        <f t="shared" si="9"/>
        <v>Yes</v>
      </c>
    </row>
    <row r="69" spans="1:11" x14ac:dyDescent="0.25">
      <c r="A69" s="130" t="s">
        <v>889</v>
      </c>
      <c r="B69" s="22" t="s">
        <v>213</v>
      </c>
      <c r="C69" s="59">
        <v>285.48749515999998</v>
      </c>
      <c r="D69" s="5" t="str">
        <f t="shared" si="10"/>
        <v>N/A</v>
      </c>
      <c r="E69" s="24">
        <v>299.40052082</v>
      </c>
      <c r="F69" s="5" t="str">
        <f t="shared" si="11"/>
        <v>N/A</v>
      </c>
      <c r="G69" s="24">
        <v>66.077675636999999</v>
      </c>
      <c r="H69" s="5" t="str">
        <f t="shared" si="12"/>
        <v>N/A</v>
      </c>
      <c r="I69" s="6">
        <v>4.8730000000000002</v>
      </c>
      <c r="J69" s="6">
        <v>-77.900000000000006</v>
      </c>
      <c r="K69" s="111" t="str">
        <f t="shared" si="9"/>
        <v>No</v>
      </c>
    </row>
    <row r="70" spans="1:11" ht="25" x14ac:dyDescent="0.25">
      <c r="A70" s="130" t="s">
        <v>890</v>
      </c>
      <c r="B70" s="22" t="s">
        <v>213</v>
      </c>
      <c r="C70" s="59">
        <v>45.967499042</v>
      </c>
      <c r="D70" s="5" t="str">
        <f t="shared" si="10"/>
        <v>N/A</v>
      </c>
      <c r="E70" s="24">
        <v>42.878933658000001</v>
      </c>
      <c r="F70" s="5" t="str">
        <f t="shared" si="11"/>
        <v>N/A</v>
      </c>
      <c r="G70" s="24">
        <v>43.069399052000001</v>
      </c>
      <c r="H70" s="5" t="str">
        <f t="shared" si="12"/>
        <v>N/A</v>
      </c>
      <c r="I70" s="6">
        <v>-6.72</v>
      </c>
      <c r="J70" s="6">
        <v>0.44419999999999998</v>
      </c>
      <c r="K70" s="111" t="str">
        <f t="shared" si="9"/>
        <v>Yes</v>
      </c>
    </row>
    <row r="71" spans="1:11" x14ac:dyDescent="0.25">
      <c r="A71" s="130" t="s">
        <v>891</v>
      </c>
      <c r="B71" s="22" t="s">
        <v>213</v>
      </c>
      <c r="C71" s="59">
        <v>2606.8749327999999</v>
      </c>
      <c r="D71" s="5" t="str">
        <f t="shared" si="10"/>
        <v>N/A</v>
      </c>
      <c r="E71" s="24">
        <v>1925.6280718</v>
      </c>
      <c r="F71" s="5" t="str">
        <f t="shared" si="11"/>
        <v>N/A</v>
      </c>
      <c r="G71" s="24">
        <v>2720.9023996000001</v>
      </c>
      <c r="H71" s="5" t="str">
        <f t="shared" si="12"/>
        <v>N/A</v>
      </c>
      <c r="I71" s="6">
        <v>-26.1</v>
      </c>
      <c r="J71" s="6">
        <v>41.3</v>
      </c>
      <c r="K71" s="111" t="str">
        <f t="shared" si="9"/>
        <v>No</v>
      </c>
    </row>
    <row r="72" spans="1:11" ht="25" x14ac:dyDescent="0.25">
      <c r="A72" s="130" t="s">
        <v>892</v>
      </c>
      <c r="B72" s="22" t="s">
        <v>213</v>
      </c>
      <c r="C72" s="59">
        <v>106.74194408</v>
      </c>
      <c r="D72" s="5" t="str">
        <f t="shared" si="10"/>
        <v>N/A</v>
      </c>
      <c r="E72" s="24">
        <v>109.27693175</v>
      </c>
      <c r="F72" s="5" t="str">
        <f t="shared" si="11"/>
        <v>N/A</v>
      </c>
      <c r="G72" s="24">
        <v>115.9367596</v>
      </c>
      <c r="H72" s="5" t="str">
        <f t="shared" si="12"/>
        <v>N/A</v>
      </c>
      <c r="I72" s="6">
        <v>2.375</v>
      </c>
      <c r="J72" s="6">
        <v>6.0940000000000003</v>
      </c>
      <c r="K72" s="111" t="str">
        <f t="shared" si="9"/>
        <v>Yes</v>
      </c>
    </row>
    <row r="73" spans="1:11" x14ac:dyDescent="0.25">
      <c r="A73" s="130" t="s">
        <v>893</v>
      </c>
      <c r="B73" s="22" t="s">
        <v>213</v>
      </c>
      <c r="C73" s="59">
        <v>56.629883997999997</v>
      </c>
      <c r="D73" s="5" t="str">
        <f t="shared" si="10"/>
        <v>N/A</v>
      </c>
      <c r="E73" s="24">
        <v>56.363682998999998</v>
      </c>
      <c r="F73" s="5" t="str">
        <f t="shared" si="11"/>
        <v>N/A</v>
      </c>
      <c r="G73" s="24">
        <v>56.187782974999998</v>
      </c>
      <c r="H73" s="5" t="str">
        <f t="shared" si="12"/>
        <v>N/A</v>
      </c>
      <c r="I73" s="6">
        <v>-0.47</v>
      </c>
      <c r="J73" s="6">
        <v>-0.312</v>
      </c>
      <c r="K73" s="111" t="str">
        <f t="shared" si="9"/>
        <v>Yes</v>
      </c>
    </row>
    <row r="74" spans="1:11" x14ac:dyDescent="0.25">
      <c r="A74" s="130" t="s">
        <v>894</v>
      </c>
      <c r="B74" s="22" t="s">
        <v>213</v>
      </c>
      <c r="C74" s="59">
        <v>60.692161157000001</v>
      </c>
      <c r="D74" s="5" t="str">
        <f t="shared" si="10"/>
        <v>N/A</v>
      </c>
      <c r="E74" s="24">
        <v>56.962180468</v>
      </c>
      <c r="F74" s="5" t="str">
        <f>IF($B74="N/A","N/A",IF(E74&gt;15,"No",IF(E74&lt;-15,"No","Yes")))</f>
        <v>N/A</v>
      </c>
      <c r="G74" s="24">
        <v>56.737025035000002</v>
      </c>
      <c r="H74" s="5" t="str">
        <f t="shared" si="12"/>
        <v>N/A</v>
      </c>
      <c r="I74" s="6">
        <v>-6.15</v>
      </c>
      <c r="J74" s="6">
        <v>-0.39500000000000002</v>
      </c>
      <c r="K74" s="111" t="str">
        <f t="shared" si="9"/>
        <v>Yes</v>
      </c>
    </row>
    <row r="75" spans="1:11" x14ac:dyDescent="0.25">
      <c r="A75" s="130" t="s">
        <v>895</v>
      </c>
      <c r="B75" s="22" t="s">
        <v>213</v>
      </c>
      <c r="C75" s="57">
        <v>0.31949048930000001</v>
      </c>
      <c r="D75" s="5" t="str">
        <f t="shared" ref="D75:D80" si="13">IF($B75="N/A","N/A",IF(C75&gt;15,"No",IF(C75&lt;-15,"No","Yes")))</f>
        <v>N/A</v>
      </c>
      <c r="E75" s="4">
        <v>0.25302952420000002</v>
      </c>
      <c r="F75" s="5" t="str">
        <f>IF($B75="N/A","N/A",IF(E75&gt;15,"No",IF(E75&lt;-15,"No","Yes")))</f>
        <v>N/A</v>
      </c>
      <c r="G75" s="4">
        <v>0.16755289379999999</v>
      </c>
      <c r="H75" s="5" t="str">
        <f t="shared" si="12"/>
        <v>N/A</v>
      </c>
      <c r="I75" s="6">
        <v>-20.8</v>
      </c>
      <c r="J75" s="6">
        <v>-33.799999999999997</v>
      </c>
      <c r="K75" s="111" t="str">
        <f t="shared" ref="K75:K80" si="14">IF(J75="Div by 0", "N/A", IF(J75="N/A","N/A", IF(J75&gt;30, "No", IF(J75&lt;-30, "No", "Yes"))))</f>
        <v>No</v>
      </c>
    </row>
    <row r="76" spans="1:11" x14ac:dyDescent="0.25">
      <c r="A76" s="130" t="s">
        <v>896</v>
      </c>
      <c r="B76" s="22" t="s">
        <v>213</v>
      </c>
      <c r="C76" s="57">
        <v>0.91459237599999998</v>
      </c>
      <c r="D76" s="5" t="str">
        <f t="shared" si="13"/>
        <v>N/A</v>
      </c>
      <c r="E76" s="4">
        <v>0.88251796439999997</v>
      </c>
      <c r="F76" s="5" t="str">
        <f t="shared" ref="F76:F86" si="15">IF($B76="N/A","N/A",IF(E76&gt;15,"No",IF(E76&lt;-15,"No","Yes")))</f>
        <v>N/A</v>
      </c>
      <c r="G76" s="4">
        <v>0.80209428670000005</v>
      </c>
      <c r="H76" s="5" t="str">
        <f t="shared" si="12"/>
        <v>N/A</v>
      </c>
      <c r="I76" s="6">
        <v>-3.51</v>
      </c>
      <c r="J76" s="6">
        <v>-9.11</v>
      </c>
      <c r="K76" s="111" t="str">
        <f t="shared" si="14"/>
        <v>Yes</v>
      </c>
    </row>
    <row r="77" spans="1:11" x14ac:dyDescent="0.25">
      <c r="A77" s="130" t="s">
        <v>897</v>
      </c>
      <c r="B77" s="22" t="s">
        <v>213</v>
      </c>
      <c r="C77" s="57">
        <v>1.8555606174999999</v>
      </c>
      <c r="D77" s="5" t="str">
        <f t="shared" si="13"/>
        <v>N/A</v>
      </c>
      <c r="E77" s="4">
        <v>1.7586557858</v>
      </c>
      <c r="F77" s="5" t="str">
        <f t="shared" si="15"/>
        <v>N/A</v>
      </c>
      <c r="G77" s="4">
        <v>1.6844044011999999</v>
      </c>
      <c r="H77" s="5" t="str">
        <f t="shared" si="12"/>
        <v>N/A</v>
      </c>
      <c r="I77" s="6">
        <v>-5.22</v>
      </c>
      <c r="J77" s="6">
        <v>-4.22</v>
      </c>
      <c r="K77" s="111" t="str">
        <f t="shared" si="14"/>
        <v>Yes</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17.947809569</v>
      </c>
      <c r="D79" s="5" t="str">
        <f t="shared" si="13"/>
        <v>N/A</v>
      </c>
      <c r="E79" s="4">
        <v>19.010135534</v>
      </c>
      <c r="F79" s="5" t="str">
        <f t="shared" si="15"/>
        <v>N/A</v>
      </c>
      <c r="G79" s="4">
        <v>21.306960983</v>
      </c>
      <c r="H79" s="5" t="str">
        <f t="shared" si="12"/>
        <v>N/A</v>
      </c>
      <c r="I79" s="6">
        <v>5.9189999999999996</v>
      </c>
      <c r="J79" s="6">
        <v>12.08</v>
      </c>
      <c r="K79" s="111" t="str">
        <f t="shared" si="14"/>
        <v>Yes</v>
      </c>
    </row>
    <row r="80" spans="1:11" ht="25" x14ac:dyDescent="0.25">
      <c r="A80" s="130" t="s">
        <v>900</v>
      </c>
      <c r="B80" s="22" t="s">
        <v>213</v>
      </c>
      <c r="C80" s="61">
        <v>17.720874059</v>
      </c>
      <c r="D80" s="5" t="str">
        <f t="shared" si="13"/>
        <v>N/A</v>
      </c>
      <c r="E80" s="61">
        <v>18.766560921</v>
      </c>
      <c r="F80" s="5" t="str">
        <f t="shared" si="15"/>
        <v>N/A</v>
      </c>
      <c r="G80" s="61">
        <v>21.164769934999999</v>
      </c>
      <c r="H80" s="5" t="str">
        <f t="shared" si="12"/>
        <v>N/A</v>
      </c>
      <c r="I80" s="6">
        <v>5.9009999999999998</v>
      </c>
      <c r="J80" s="62">
        <v>12.78</v>
      </c>
      <c r="K80" s="111" t="str">
        <f t="shared" si="14"/>
        <v>Yes</v>
      </c>
    </row>
    <row r="81" spans="1:11" x14ac:dyDescent="0.25">
      <c r="A81" s="130" t="s">
        <v>901</v>
      </c>
      <c r="B81" s="22" t="s">
        <v>213</v>
      </c>
      <c r="C81" s="63">
        <v>53.970257345999997</v>
      </c>
      <c r="D81" s="5" t="str">
        <f t="shared" ref="D81:D86" si="16">IF($B81="N/A","N/A",IF(C81&gt;15,"No",IF(C81&lt;-15,"No","Yes")))</f>
        <v>N/A</v>
      </c>
      <c r="E81" s="64">
        <v>60.205328989000002</v>
      </c>
      <c r="F81" s="5" t="str">
        <f t="shared" si="15"/>
        <v>N/A</v>
      </c>
      <c r="G81" s="64">
        <v>73.765100504000003</v>
      </c>
      <c r="H81" s="5" t="str">
        <f>IF($B81="N/A","N/A",IF(G81&gt;15,"No",IF(G81&lt;-15,"No","Yes")))</f>
        <v>N/A</v>
      </c>
      <c r="I81" s="6">
        <v>11.55</v>
      </c>
      <c r="J81" s="6">
        <v>22.52</v>
      </c>
      <c r="K81" s="111" t="str">
        <f t="shared" ref="K81:K86" si="17">IF(J81="Div by 0", "N/A", IF(J81="N/A","N/A", IF(J81&gt;30, "No", IF(J81&lt;-30, "No", "Yes"))))</f>
        <v>Yes</v>
      </c>
    </row>
    <row r="82" spans="1:11" x14ac:dyDescent="0.25">
      <c r="A82" s="130" t="s">
        <v>902</v>
      </c>
      <c r="B82" s="22" t="s">
        <v>213</v>
      </c>
      <c r="C82" s="63">
        <v>79.377659363000006</v>
      </c>
      <c r="D82" s="5" t="str">
        <f t="shared" si="16"/>
        <v>N/A</v>
      </c>
      <c r="E82" s="64">
        <v>80.236293054000001</v>
      </c>
      <c r="F82" s="5" t="str">
        <f t="shared" si="15"/>
        <v>N/A</v>
      </c>
      <c r="G82" s="64">
        <v>80.098839003999998</v>
      </c>
      <c r="H82" s="5" t="str">
        <f t="shared" si="12"/>
        <v>N/A</v>
      </c>
      <c r="I82" s="6">
        <v>1.0820000000000001</v>
      </c>
      <c r="J82" s="6">
        <v>-0.17100000000000001</v>
      </c>
      <c r="K82" s="111" t="str">
        <f t="shared" si="17"/>
        <v>Yes</v>
      </c>
    </row>
    <row r="83" spans="1:11" x14ac:dyDescent="0.25">
      <c r="A83" s="130" t="s">
        <v>903</v>
      </c>
      <c r="B83" s="22" t="s">
        <v>213</v>
      </c>
      <c r="C83" s="63">
        <v>123.82020355</v>
      </c>
      <c r="D83" s="5" t="str">
        <f t="shared" si="16"/>
        <v>N/A</v>
      </c>
      <c r="E83" s="64">
        <v>126.02858949</v>
      </c>
      <c r="F83" s="5" t="str">
        <f t="shared" si="15"/>
        <v>N/A</v>
      </c>
      <c r="G83" s="64">
        <v>125.18919897000001</v>
      </c>
      <c r="H83" s="5" t="str">
        <f t="shared" si="12"/>
        <v>N/A</v>
      </c>
      <c r="I83" s="6">
        <v>1.784</v>
      </c>
      <c r="J83" s="6">
        <v>-0.66600000000000004</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113.7568954</v>
      </c>
      <c r="D85" s="5" t="str">
        <f t="shared" si="16"/>
        <v>N/A</v>
      </c>
      <c r="E85" s="64">
        <v>109.0605393</v>
      </c>
      <c r="F85" s="5" t="str">
        <f t="shared" si="15"/>
        <v>N/A</v>
      </c>
      <c r="G85" s="64">
        <v>104.38886012</v>
      </c>
      <c r="H85" s="5" t="str">
        <f t="shared" si="12"/>
        <v>N/A</v>
      </c>
      <c r="I85" s="6">
        <v>-4.13</v>
      </c>
      <c r="J85" s="6">
        <v>-4.28</v>
      </c>
      <c r="K85" s="111" t="str">
        <f t="shared" si="17"/>
        <v>Yes</v>
      </c>
    </row>
    <row r="86" spans="1:11" ht="25" x14ac:dyDescent="0.25">
      <c r="A86" s="130" t="s">
        <v>906</v>
      </c>
      <c r="B86" s="22" t="s">
        <v>213</v>
      </c>
      <c r="C86" s="65">
        <v>99.019979294999999</v>
      </c>
      <c r="D86" s="5" t="str">
        <f t="shared" si="16"/>
        <v>N/A</v>
      </c>
      <c r="E86" s="65">
        <v>97.111163026</v>
      </c>
      <c r="F86" s="5" t="str">
        <f t="shared" si="15"/>
        <v>N/A</v>
      </c>
      <c r="G86" s="65">
        <v>95.770088810000004</v>
      </c>
      <c r="H86" s="5" t="str">
        <f t="shared" si="12"/>
        <v>N/A</v>
      </c>
      <c r="I86" s="6">
        <v>-1.93</v>
      </c>
      <c r="J86" s="6">
        <v>-1.38</v>
      </c>
      <c r="K86" s="111" t="str">
        <f t="shared" si="17"/>
        <v>Yes</v>
      </c>
    </row>
    <row r="87" spans="1:11" x14ac:dyDescent="0.25">
      <c r="A87" s="130" t="s">
        <v>32</v>
      </c>
      <c r="B87" s="22" t="s">
        <v>266</v>
      </c>
      <c r="C87" s="57">
        <v>83.256737740000005</v>
      </c>
      <c r="D87" s="5" t="str">
        <f>IF($B87="N/A","N/A",IF(C87&gt;60,"Yes","No"))</f>
        <v>Yes</v>
      </c>
      <c r="E87" s="4">
        <v>84.352228951000001</v>
      </c>
      <c r="F87" s="5" t="str">
        <f>IF($B87="N/A","N/A",IF(E87&gt;60,"Yes","No"))</f>
        <v>Yes</v>
      </c>
      <c r="G87" s="4">
        <v>85.115972748000004</v>
      </c>
      <c r="H87" s="5" t="str">
        <f>IF($B87="N/A","N/A",IF(G87&gt;60,"Yes","No"))</f>
        <v>Yes</v>
      </c>
      <c r="I87" s="6">
        <v>1.3160000000000001</v>
      </c>
      <c r="J87" s="6">
        <v>0.90539999999999998</v>
      </c>
      <c r="K87" s="111" t="str">
        <f t="shared" ref="K87:K105" si="18">IF(J87="Div by 0", "N/A", IF(J87="N/A","N/A", IF(J87&gt;30, "No", IF(J87&lt;-30, "No", "Yes"))))</f>
        <v>Yes</v>
      </c>
    </row>
    <row r="88" spans="1:11" x14ac:dyDescent="0.25">
      <c r="A88" s="130" t="s">
        <v>39</v>
      </c>
      <c r="B88" s="22" t="s">
        <v>267</v>
      </c>
      <c r="C88" s="57">
        <v>99.892925785000003</v>
      </c>
      <c r="D88" s="5" t="str">
        <f>IF($B88="N/A","N/A",IF(C88&gt;100,"No",IF(C88&lt;85,"No","Yes")))</f>
        <v>Yes</v>
      </c>
      <c r="E88" s="4">
        <v>99.548317483999995</v>
      </c>
      <c r="F88" s="5" t="str">
        <f>IF($B88="N/A","N/A",IF(E88&gt;100,"No",IF(E88&lt;85,"No","Yes")))</f>
        <v>Yes</v>
      </c>
      <c r="G88" s="4">
        <v>96.969831604000007</v>
      </c>
      <c r="H88" s="5" t="str">
        <f>IF($B88="N/A","N/A",IF(G88&gt;100,"No",IF(G88&lt;85,"No","Yes")))</f>
        <v>Yes</v>
      </c>
      <c r="I88" s="6">
        <v>-0.34499999999999997</v>
      </c>
      <c r="J88" s="6">
        <v>-2.59</v>
      </c>
      <c r="K88" s="111" t="str">
        <f t="shared" si="18"/>
        <v>Yes</v>
      </c>
    </row>
    <row r="89" spans="1:11" x14ac:dyDescent="0.25">
      <c r="A89" s="130" t="s">
        <v>907</v>
      </c>
      <c r="B89" s="22" t="s">
        <v>213</v>
      </c>
      <c r="C89" s="57">
        <v>20.539450494</v>
      </c>
      <c r="D89" s="5" t="str">
        <f>IF($B89="N/A","N/A",IF(C89&gt;15,"No",IF(C89&lt;-15,"No","Yes")))</f>
        <v>N/A</v>
      </c>
      <c r="E89" s="4">
        <v>21.230578465000001</v>
      </c>
      <c r="F89" s="5" t="str">
        <f>IF($B89="N/A","N/A",IF(E89&gt;15,"No",IF(E89&lt;-15,"No","Yes")))</f>
        <v>N/A</v>
      </c>
      <c r="G89" s="4">
        <v>21.105944016999999</v>
      </c>
      <c r="H89" s="5" t="str">
        <f>IF($B89="N/A","N/A",IF(G89&gt;15,"No",IF(G89&lt;-15,"No","Yes")))</f>
        <v>N/A</v>
      </c>
      <c r="I89" s="6">
        <v>3.3650000000000002</v>
      </c>
      <c r="J89" s="6">
        <v>-0.58699999999999997</v>
      </c>
      <c r="K89" s="111" t="str">
        <f t="shared" si="18"/>
        <v>Yes</v>
      </c>
    </row>
    <row r="90" spans="1:11" x14ac:dyDescent="0.25">
      <c r="A90" s="130" t="s">
        <v>848</v>
      </c>
      <c r="B90" s="22" t="s">
        <v>268</v>
      </c>
      <c r="C90" s="57">
        <v>11.218928753</v>
      </c>
      <c r="D90" s="5" t="str">
        <f>IF($B90="N/A","N/A",IF(C90&gt;25,"No",IF(C90&lt;5,"No","Yes")))</f>
        <v>Yes</v>
      </c>
      <c r="E90" s="4">
        <v>12.785057826999999</v>
      </c>
      <c r="F90" s="5" t="str">
        <f>IF($B90="N/A","N/A",IF(E90&gt;25,"No",IF(E90&lt;5,"No","Yes")))</f>
        <v>Yes</v>
      </c>
      <c r="G90" s="4">
        <v>12.987758530000001</v>
      </c>
      <c r="H90" s="5" t="str">
        <f>IF($B90="N/A","N/A",IF(G90&gt;25,"No",IF(G90&lt;5,"No","Yes")))</f>
        <v>Yes</v>
      </c>
      <c r="I90" s="6">
        <v>13.96</v>
      </c>
      <c r="J90" s="6">
        <v>1.585</v>
      </c>
      <c r="K90" s="111" t="str">
        <f t="shared" si="18"/>
        <v>Yes</v>
      </c>
    </row>
    <row r="91" spans="1:11" x14ac:dyDescent="0.25">
      <c r="A91" s="130" t="s">
        <v>849</v>
      </c>
      <c r="B91" s="22" t="s">
        <v>269</v>
      </c>
      <c r="C91" s="57">
        <v>51.703900255999997</v>
      </c>
      <c r="D91" s="5" t="str">
        <f>IF($B91="N/A","N/A",IF(C91&gt;70,"No",IF(C91&lt;40,"No","Yes")))</f>
        <v>Yes</v>
      </c>
      <c r="E91" s="4">
        <v>51.060523441999997</v>
      </c>
      <c r="F91" s="5" t="str">
        <f>IF($B91="N/A","N/A",IF(E91&gt;70,"No",IF(E91&lt;40,"No","Yes")))</f>
        <v>Yes</v>
      </c>
      <c r="G91" s="4">
        <v>51.477761512000001</v>
      </c>
      <c r="H91" s="5" t="str">
        <f>IF($B91="N/A","N/A",IF(G91&gt;70,"No",IF(G91&lt;40,"No","Yes")))</f>
        <v>Yes</v>
      </c>
      <c r="I91" s="6">
        <v>-1.24</v>
      </c>
      <c r="J91" s="6">
        <v>0.81710000000000005</v>
      </c>
      <c r="K91" s="111" t="str">
        <f t="shared" si="18"/>
        <v>Yes</v>
      </c>
    </row>
    <row r="92" spans="1:11" x14ac:dyDescent="0.25">
      <c r="A92" s="130" t="s">
        <v>850</v>
      </c>
      <c r="B92" s="22" t="s">
        <v>270</v>
      </c>
      <c r="C92" s="57">
        <v>37.074241811</v>
      </c>
      <c r="D92" s="5" t="str">
        <f>IF($B92="N/A","N/A",IF(C92&gt;55,"No",IF(C92&lt;20,"No","Yes")))</f>
        <v>Yes</v>
      </c>
      <c r="E92" s="4">
        <v>36.100478324000001</v>
      </c>
      <c r="F92" s="5" t="str">
        <f>IF($B92="N/A","N/A",IF(E92&gt;55,"No",IF(E92&lt;20,"No","Yes")))</f>
        <v>Yes</v>
      </c>
      <c r="G92" s="4">
        <v>35.534385162</v>
      </c>
      <c r="H92" s="5" t="str">
        <f>IF($B92="N/A","N/A",IF(G92&gt;55,"No",IF(G92&lt;20,"No","Yes")))</f>
        <v>Yes</v>
      </c>
      <c r="I92" s="6">
        <v>-2.63</v>
      </c>
      <c r="J92" s="6">
        <v>-1.57</v>
      </c>
      <c r="K92" s="111" t="str">
        <f t="shared" si="18"/>
        <v>Yes</v>
      </c>
    </row>
    <row r="93" spans="1:11" x14ac:dyDescent="0.25">
      <c r="A93" s="130" t="s">
        <v>163</v>
      </c>
      <c r="B93" s="22" t="s">
        <v>246</v>
      </c>
      <c r="C93" s="57">
        <v>97.999429382000002</v>
      </c>
      <c r="D93" s="5" t="str">
        <f>IF($B93="N/A","N/A",IF(C93&gt;95,"Yes","No"))</f>
        <v>Yes</v>
      </c>
      <c r="E93" s="4">
        <v>96.864449992999994</v>
      </c>
      <c r="F93" s="5" t="str">
        <f>IF($B93="N/A","N/A",IF(E93&gt;95,"Yes","No"))</f>
        <v>Yes</v>
      </c>
      <c r="G93" s="4">
        <v>96.929662743999998</v>
      </c>
      <c r="H93" s="5" t="str">
        <f>IF($B93="N/A","N/A",IF(G93&gt;95,"Yes","No"))</f>
        <v>Yes</v>
      </c>
      <c r="I93" s="6">
        <v>-1.1599999999999999</v>
      </c>
      <c r="J93" s="6">
        <v>6.7299999999999999E-2</v>
      </c>
      <c r="K93" s="111" t="str">
        <f t="shared" si="18"/>
        <v>Yes</v>
      </c>
    </row>
    <row r="94" spans="1:11" x14ac:dyDescent="0.25">
      <c r="A94" s="130" t="s">
        <v>41</v>
      </c>
      <c r="B94" s="22" t="s">
        <v>213</v>
      </c>
      <c r="C94" s="57">
        <v>96.529910634000004</v>
      </c>
      <c r="D94" s="5" t="str">
        <f>IF($B94="N/A","N/A",IF(C94&gt;15,"No",IF(C94&lt;-15,"No","Yes")))</f>
        <v>N/A</v>
      </c>
      <c r="E94" s="4">
        <v>68.782361941000005</v>
      </c>
      <c r="F94" s="5" t="str">
        <f>IF($B94="N/A","N/A",IF(E94&gt;15,"No",IF(E94&lt;-15,"No","Yes")))</f>
        <v>N/A</v>
      </c>
      <c r="G94" s="4">
        <v>99.933136043000005</v>
      </c>
      <c r="H94" s="5" t="str">
        <f>IF($B94="N/A","N/A",IF(G94&gt;15,"No",IF(G94&lt;-15,"No","Yes")))</f>
        <v>N/A</v>
      </c>
      <c r="I94" s="6">
        <v>-28.7</v>
      </c>
      <c r="J94" s="6">
        <v>45.29</v>
      </c>
      <c r="K94" s="111" t="str">
        <f t="shared" si="18"/>
        <v>No</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98.735581019999998</v>
      </c>
      <c r="D96" s="5" t="str">
        <f>IF($B96="N/A","N/A",IF(C96&gt;15,"No",IF(C96&lt;-15,"No","Yes")))</f>
        <v>N/A</v>
      </c>
      <c r="E96" s="4">
        <v>98.719841267999996</v>
      </c>
      <c r="F96" s="5" t="str">
        <f>IF($B96="N/A","N/A",IF(E96&gt;15,"No",IF(E96&lt;-15,"No","Yes")))</f>
        <v>N/A</v>
      </c>
      <c r="G96" s="4">
        <v>99.334652371999994</v>
      </c>
      <c r="H96" s="5" t="str">
        <f>IF($B96="N/A","N/A",IF(G96&gt;15,"No",IF(G96&lt;-15,"No","Yes")))</f>
        <v>N/A</v>
      </c>
      <c r="I96" s="6">
        <v>-1.6E-2</v>
      </c>
      <c r="J96" s="6">
        <v>0.62280000000000002</v>
      </c>
      <c r="K96" s="111" t="str">
        <f t="shared" si="18"/>
        <v>Yes</v>
      </c>
    </row>
    <row r="97" spans="1:11" x14ac:dyDescent="0.25">
      <c r="A97" s="130" t="s">
        <v>909</v>
      </c>
      <c r="B97" s="22" t="s">
        <v>213</v>
      </c>
      <c r="C97" s="57">
        <v>98.784261392999994</v>
      </c>
      <c r="D97" s="5" t="str">
        <f>IF($B97="N/A","N/A",IF(C97&gt;15,"No",IF(C97&lt;-15,"No","Yes")))</f>
        <v>N/A</v>
      </c>
      <c r="E97" s="4">
        <v>98.766676197999999</v>
      </c>
      <c r="F97" s="5" t="str">
        <f>IF($B97="N/A","N/A",IF(E97&gt;15,"No",IF(E97&lt;-15,"No","Yes")))</f>
        <v>N/A</v>
      </c>
      <c r="G97" s="4">
        <v>99.357366083000002</v>
      </c>
      <c r="H97" s="5" t="str">
        <f>IF($B97="N/A","N/A",IF(G97&gt;15,"No",IF(G97&lt;-15,"No","Yes")))</f>
        <v>N/A</v>
      </c>
      <c r="I97" s="6">
        <v>-1.7999999999999999E-2</v>
      </c>
      <c r="J97" s="6">
        <v>0.59809999999999997</v>
      </c>
      <c r="K97" s="111" t="str">
        <f t="shared" si="18"/>
        <v>Yes</v>
      </c>
    </row>
    <row r="98" spans="1:11" x14ac:dyDescent="0.25">
      <c r="A98" s="130" t="s">
        <v>43</v>
      </c>
      <c r="B98" s="22" t="s">
        <v>223</v>
      </c>
      <c r="C98" s="57">
        <v>99.020275287000004</v>
      </c>
      <c r="D98" s="5" t="str">
        <f>IF($B98="N/A","N/A",IF(C98&gt;100,"No",IF(C98&lt;98,"No","Yes")))</f>
        <v>Yes</v>
      </c>
      <c r="E98" s="4">
        <v>98.961241302000005</v>
      </c>
      <c r="F98" s="5" t="str">
        <f>IF($B98="N/A","N/A",IF(E98&gt;100,"No",IF(E98&lt;98,"No","Yes")))</f>
        <v>Yes</v>
      </c>
      <c r="G98" s="4">
        <v>97.769705751000004</v>
      </c>
      <c r="H98" s="5" t="str">
        <f>IF($B98="N/A","N/A",IF(G98&gt;100,"No",IF(G98&lt;98,"No","Yes")))</f>
        <v>No</v>
      </c>
      <c r="I98" s="6">
        <v>-0.06</v>
      </c>
      <c r="J98" s="6">
        <v>-1.2</v>
      </c>
      <c r="K98" s="111" t="str">
        <f t="shared" si="18"/>
        <v>Yes</v>
      </c>
    </row>
    <row r="99" spans="1:11" x14ac:dyDescent="0.25">
      <c r="A99" s="130" t="s">
        <v>44</v>
      </c>
      <c r="B99" s="22" t="s">
        <v>213</v>
      </c>
      <c r="C99" s="57">
        <v>50.060217239000004</v>
      </c>
      <c r="D99" s="5" t="str">
        <f>IF($B99="N/A","N/A",IF(C99&gt;15,"No",IF(C99&lt;-15,"No","Yes")))</f>
        <v>N/A</v>
      </c>
      <c r="E99" s="4">
        <v>49.813678885000002</v>
      </c>
      <c r="F99" s="5" t="str">
        <f>IF($B99="N/A","N/A",IF(E99&gt;15,"No",IF(E99&lt;-15,"No","Yes")))</f>
        <v>N/A</v>
      </c>
      <c r="G99" s="4">
        <v>47.477092743</v>
      </c>
      <c r="H99" s="5" t="str">
        <f>IF($B99="N/A","N/A",IF(G99&gt;15,"No",IF(G99&lt;-15,"No","Yes")))</f>
        <v>N/A</v>
      </c>
      <c r="I99" s="6">
        <v>-0.49199999999999999</v>
      </c>
      <c r="J99" s="6">
        <v>-4.6900000000000004</v>
      </c>
      <c r="K99" s="111" t="str">
        <f t="shared" si="18"/>
        <v>Yes</v>
      </c>
    </row>
    <row r="100" spans="1:11" x14ac:dyDescent="0.25">
      <c r="A100" s="130" t="s">
        <v>45</v>
      </c>
      <c r="B100" s="22" t="s">
        <v>213</v>
      </c>
      <c r="C100" s="57">
        <v>49.916273246000003</v>
      </c>
      <c r="D100" s="5" t="str">
        <f>IF($B100="N/A","N/A",IF(C100&gt;15,"No",IF(C100&lt;-15,"No","Yes")))</f>
        <v>N/A</v>
      </c>
      <c r="E100" s="4">
        <v>50.171720704999998</v>
      </c>
      <c r="F100" s="5" t="str">
        <f>IF($B100="N/A","N/A",IF(E100&gt;15,"No",IF(E100&lt;-15,"No","Yes")))</f>
        <v>N/A</v>
      </c>
      <c r="G100" s="4">
        <v>52.508651374000003</v>
      </c>
      <c r="H100" s="5" t="str">
        <f>IF($B100="N/A","N/A",IF(G100&gt;15,"No",IF(G100&lt;-15,"No","Yes")))</f>
        <v>N/A</v>
      </c>
      <c r="I100" s="6">
        <v>0.51180000000000003</v>
      </c>
      <c r="J100" s="6">
        <v>4.6580000000000004</v>
      </c>
      <c r="K100" s="111" t="str">
        <f t="shared" si="18"/>
        <v>Yes</v>
      </c>
    </row>
    <row r="101" spans="1:11" x14ac:dyDescent="0.25">
      <c r="A101" s="130" t="s">
        <v>355</v>
      </c>
      <c r="B101" s="22" t="s">
        <v>213</v>
      </c>
      <c r="C101" s="57">
        <v>99.976490484999999</v>
      </c>
      <c r="D101" s="5" t="str">
        <f>IF($B101="N/A","N/A",IF(C101&gt;15,"No",IF(C101&lt;-15,"No","Yes")))</f>
        <v>N/A</v>
      </c>
      <c r="E101" s="4">
        <v>99.985399591000004</v>
      </c>
      <c r="F101" s="5" t="str">
        <f>IF($B101="N/A","N/A",IF(E101&gt;15,"No",IF(E101&lt;-15,"No","Yes")))</f>
        <v>N/A</v>
      </c>
      <c r="G101" s="4">
        <v>99.985744118</v>
      </c>
      <c r="H101" s="5" t="str">
        <f>IF($B101="N/A","N/A",IF(G101&gt;15,"No",IF(G101&lt;-15,"No","Yes")))</f>
        <v>N/A</v>
      </c>
      <c r="I101" s="6">
        <v>8.8999999999999999E-3</v>
      </c>
      <c r="J101" s="6">
        <v>2.9999999999999997E-4</v>
      </c>
      <c r="K101" s="111" t="str">
        <f t="shared" si="18"/>
        <v>Yes</v>
      </c>
    </row>
    <row r="102" spans="1:11" x14ac:dyDescent="0.25">
      <c r="A102" s="130" t="s">
        <v>46</v>
      </c>
      <c r="B102" s="22" t="s">
        <v>213</v>
      </c>
      <c r="C102" s="57">
        <v>2.3494908299999999E-2</v>
      </c>
      <c r="D102" s="5" t="str">
        <f>IF($B102="N/A","N/A",IF(C102&gt;15,"No",IF(C102&lt;-15,"No","Yes")))</f>
        <v>N/A</v>
      </c>
      <c r="E102" s="4">
        <v>1.45826221E-2</v>
      </c>
      <c r="F102" s="5" t="str">
        <f>IF($B102="N/A","N/A",IF(E102&gt;15,"No",IF(E102&lt;-15,"No","Yes")))</f>
        <v>N/A</v>
      </c>
      <c r="G102" s="4">
        <v>3.1014761000000002E-3</v>
      </c>
      <c r="H102" s="5" t="str">
        <f>IF($B102="N/A","N/A",IF(G102&gt;15,"No",IF(G102&lt;-15,"No","Yes")))</f>
        <v>N/A</v>
      </c>
      <c r="I102" s="6">
        <v>-37.9</v>
      </c>
      <c r="J102" s="6">
        <v>-78.7</v>
      </c>
      <c r="K102" s="111" t="str">
        <f t="shared" si="18"/>
        <v>No</v>
      </c>
    </row>
    <row r="103" spans="1:11" x14ac:dyDescent="0.25">
      <c r="A103" s="130" t="s">
        <v>47</v>
      </c>
      <c r="B103" s="22" t="s">
        <v>213</v>
      </c>
      <c r="C103" s="57">
        <v>1.4607099999999999E-5</v>
      </c>
      <c r="D103" s="5" t="str">
        <f>IF($B103="N/A","N/A",IF(C103&gt;15,"No",IF(C103&lt;-15,"No","Yes")))</f>
        <v>N/A</v>
      </c>
      <c r="E103" s="4">
        <v>1.7787000000000001E-5</v>
      </c>
      <c r="F103" s="5" t="str">
        <f>IF($B103="N/A","N/A",IF(E103&gt;15,"No",IF(E103&lt;-15,"No","Yes")))</f>
        <v>N/A</v>
      </c>
      <c r="G103" s="4">
        <v>1.0046399999999999E-5</v>
      </c>
      <c r="H103" s="5" t="str">
        <f>IF($B103="N/A","N/A",IF(G103&gt;15,"No",IF(G103&lt;-15,"No","Yes")))</f>
        <v>N/A</v>
      </c>
      <c r="I103" s="6">
        <v>21.77</v>
      </c>
      <c r="J103" s="6">
        <v>-43.5</v>
      </c>
      <c r="K103" s="111" t="str">
        <f t="shared" si="18"/>
        <v>No</v>
      </c>
    </row>
    <row r="104" spans="1:11" x14ac:dyDescent="0.25">
      <c r="A104" s="130" t="s">
        <v>33</v>
      </c>
      <c r="B104" s="22" t="s">
        <v>223</v>
      </c>
      <c r="C104" s="57">
        <v>100</v>
      </c>
      <c r="D104" s="5" t="str">
        <f>IF($B104="N/A","N/A",IF(C104&gt;100,"No",IF(C104&lt;98,"No","Yes")))</f>
        <v>Yes</v>
      </c>
      <c r="E104" s="4">
        <v>99.999997253000004</v>
      </c>
      <c r="F104" s="5" t="str">
        <f>IF($B104="N/A","N/A",IF(E104&gt;100,"No",IF(E104&lt;98,"No","Yes")))</f>
        <v>Yes</v>
      </c>
      <c r="G104" s="4">
        <v>99.928477236000006</v>
      </c>
      <c r="H104" s="5" t="str">
        <f>IF($B104="N/A","N/A",IF(G104&gt;100,"No",IF(G104&lt;98,"No","Yes")))</f>
        <v>Yes</v>
      </c>
      <c r="I104" s="6">
        <v>0</v>
      </c>
      <c r="J104" s="6">
        <v>-7.1999999999999995E-2</v>
      </c>
      <c r="K104" s="111" t="str">
        <f t="shared" si="18"/>
        <v>Yes</v>
      </c>
    </row>
    <row r="105" spans="1:11" ht="25" x14ac:dyDescent="0.25">
      <c r="A105" s="130" t="s">
        <v>48</v>
      </c>
      <c r="B105" s="38" t="s">
        <v>223</v>
      </c>
      <c r="C105" s="57">
        <v>99.994849665000004</v>
      </c>
      <c r="D105" s="5" t="str">
        <f>IF($B105="N/A","N/A",IF(C105&gt;100,"No",IF(C105&lt;98,"No","Yes")))</f>
        <v>Yes</v>
      </c>
      <c r="E105" s="4">
        <v>99.999997273000005</v>
      </c>
      <c r="F105" s="5" t="str">
        <f>IF($B105="N/A","N/A",IF(E105&gt;100,"No",IF(E105&lt;98,"No","Yes")))</f>
        <v>Yes</v>
      </c>
      <c r="G105" s="4">
        <v>100</v>
      </c>
      <c r="H105" s="5" t="str">
        <f>IF($B105="N/A","N/A",IF(G105&gt;100,"No",IF(G105&lt;98,"No","Yes")))</f>
        <v>Yes</v>
      </c>
      <c r="I105" s="6">
        <v>5.1000000000000004E-3</v>
      </c>
      <c r="J105" s="6">
        <v>0</v>
      </c>
      <c r="K105" s="111" t="str">
        <f t="shared" si="18"/>
        <v>Yes</v>
      </c>
    </row>
    <row r="106" spans="1:11" x14ac:dyDescent="0.25">
      <c r="A106" s="130" t="s">
        <v>49</v>
      </c>
      <c r="B106" s="38" t="s">
        <v>213</v>
      </c>
      <c r="C106" s="57">
        <v>98.912291690999993</v>
      </c>
      <c r="D106" s="5" t="str">
        <f>IF($B106="N/A","N/A",IF(C106&gt;15,"No",IF(C106&lt;-15,"No","Yes")))</f>
        <v>N/A</v>
      </c>
      <c r="E106" s="4">
        <v>98.445545682000002</v>
      </c>
      <c r="F106" s="5" t="str">
        <f>IF($B106="N/A","N/A",IF(E106&gt;15,"No",IF(E106&lt;-15,"No","Yes")))</f>
        <v>N/A</v>
      </c>
      <c r="G106" s="4">
        <v>98.881970637999999</v>
      </c>
      <c r="H106" s="5" t="str">
        <f>IF($B106="N/A","N/A",IF(G106&gt;15,"No",IF(G106&lt;-15,"No","Yes")))</f>
        <v>N/A</v>
      </c>
      <c r="I106" s="6">
        <v>-0.47199999999999998</v>
      </c>
      <c r="J106" s="6">
        <v>0.44330000000000003</v>
      </c>
      <c r="K106" s="111" t="str">
        <f>IF(J106="Div by 0", "N/A", IF(J106="N/A","N/A", IF(J106&gt;30, "No", IF(J106&lt;-30, "No", "Yes"))))</f>
        <v>Yes</v>
      </c>
    </row>
    <row r="107" spans="1:11" x14ac:dyDescent="0.25">
      <c r="A107" s="130" t="s">
        <v>910</v>
      </c>
      <c r="B107" s="22" t="s">
        <v>213</v>
      </c>
      <c r="C107" s="66">
        <v>72.396732787000005</v>
      </c>
      <c r="D107" s="5" t="str">
        <f t="shared" ref="D107:D130" si="19">IF($B107="N/A","N/A",IF(C107&gt;15,"No",IF(C107&lt;-15,"No","Yes")))</f>
        <v>N/A</v>
      </c>
      <c r="E107" s="5">
        <v>72.255683367000003</v>
      </c>
      <c r="F107" s="5" t="str">
        <f t="shared" ref="F107:F130" si="20">IF($B107="N/A","N/A",IF(E107&gt;15,"No",IF(E107&lt;-15,"No","Yes")))</f>
        <v>N/A</v>
      </c>
      <c r="G107" s="4">
        <v>70.040499797999999</v>
      </c>
      <c r="H107" s="5" t="str">
        <f t="shared" ref="H107:H130" si="21">IF($B107="N/A","N/A",IF(G107&gt;15,"No",IF(G107&lt;-15,"No","Yes")))</f>
        <v>N/A</v>
      </c>
      <c r="I107" s="6">
        <v>-0.19500000000000001</v>
      </c>
      <c r="J107" s="6">
        <v>-3.07</v>
      </c>
      <c r="K107" s="111" t="str">
        <f t="shared" ref="K107:K130" si="22">IF(J107="Div by 0", "N/A", IF(J107="N/A","N/A", IF(J107&gt;30, "No", IF(J107&lt;-30, "No", "Yes"))))</f>
        <v>Yes</v>
      </c>
    </row>
    <row r="108" spans="1:11" x14ac:dyDescent="0.25">
      <c r="A108" s="130" t="s">
        <v>911</v>
      </c>
      <c r="B108" s="22" t="s">
        <v>213</v>
      </c>
      <c r="C108" s="66">
        <v>9.6555565468999998</v>
      </c>
      <c r="D108" s="22" t="s">
        <v>213</v>
      </c>
      <c r="E108" s="5">
        <v>8.7344223090999993</v>
      </c>
      <c r="F108" s="22" t="s">
        <v>213</v>
      </c>
      <c r="G108" s="4">
        <v>8.6581969795999996</v>
      </c>
      <c r="H108" s="22" t="s">
        <v>213</v>
      </c>
      <c r="I108" s="6">
        <v>-9.5399999999999991</v>
      </c>
      <c r="J108" s="6">
        <v>-0.873</v>
      </c>
      <c r="K108" s="111" t="str">
        <f t="shared" si="22"/>
        <v>Yes</v>
      </c>
    </row>
    <row r="109" spans="1:11" x14ac:dyDescent="0.25">
      <c r="A109" s="130" t="s">
        <v>912</v>
      </c>
      <c r="B109" s="22" t="s">
        <v>213</v>
      </c>
      <c r="C109" s="66">
        <v>0.253200761</v>
      </c>
      <c r="D109" s="5" t="str">
        <f t="shared" si="19"/>
        <v>N/A</v>
      </c>
      <c r="E109" s="5">
        <v>0.2874868022</v>
      </c>
      <c r="F109" s="5" t="str">
        <f t="shared" si="20"/>
        <v>N/A</v>
      </c>
      <c r="G109" s="4">
        <v>0.37339270120000001</v>
      </c>
      <c r="H109" s="5" t="str">
        <f t="shared" si="21"/>
        <v>N/A</v>
      </c>
      <c r="I109" s="6">
        <v>13.54</v>
      </c>
      <c r="J109" s="6">
        <v>29.88</v>
      </c>
      <c r="K109" s="111" t="str">
        <f t="shared" si="22"/>
        <v>Yes</v>
      </c>
    </row>
    <row r="110" spans="1:11" x14ac:dyDescent="0.25">
      <c r="A110" s="130" t="s">
        <v>913</v>
      </c>
      <c r="B110" s="22" t="s">
        <v>213</v>
      </c>
      <c r="C110" s="66">
        <v>0.23149285629999999</v>
      </c>
      <c r="D110" s="5" t="str">
        <f t="shared" si="19"/>
        <v>N/A</v>
      </c>
      <c r="E110" s="5">
        <v>0.2248344347</v>
      </c>
      <c r="F110" s="5" t="str">
        <f t="shared" si="20"/>
        <v>N/A</v>
      </c>
      <c r="G110" s="4">
        <v>6.8923956699999997E-2</v>
      </c>
      <c r="H110" s="5" t="str">
        <f t="shared" si="21"/>
        <v>N/A</v>
      </c>
      <c r="I110" s="6">
        <v>-2.88</v>
      </c>
      <c r="J110" s="6">
        <v>-69.3</v>
      </c>
      <c r="K110" s="111" t="str">
        <f t="shared" si="22"/>
        <v>No</v>
      </c>
    </row>
    <row r="111" spans="1:11" x14ac:dyDescent="0.25">
      <c r="A111" s="130" t="s">
        <v>914</v>
      </c>
      <c r="B111" s="22" t="s">
        <v>213</v>
      </c>
      <c r="C111" s="66">
        <v>0</v>
      </c>
      <c r="D111" s="5" t="str">
        <f t="shared" si="19"/>
        <v>N/A</v>
      </c>
      <c r="E111" s="5">
        <v>0</v>
      </c>
      <c r="F111" s="5" t="str">
        <f t="shared" si="20"/>
        <v>N/A</v>
      </c>
      <c r="G111" s="4">
        <v>0</v>
      </c>
      <c r="H111" s="5" t="str">
        <f t="shared" si="21"/>
        <v>N/A</v>
      </c>
      <c r="I111" s="6" t="s">
        <v>1748</v>
      </c>
      <c r="J111" s="6" t="s">
        <v>1748</v>
      </c>
      <c r="K111" s="111" t="str">
        <f t="shared" si="22"/>
        <v>N/A</v>
      </c>
    </row>
    <row r="112" spans="1:11" x14ac:dyDescent="0.25">
      <c r="A112" s="130" t="s">
        <v>915</v>
      </c>
      <c r="B112" s="22" t="s">
        <v>213</v>
      </c>
      <c r="C112" s="66">
        <v>0.23160607420000001</v>
      </c>
      <c r="D112" s="5" t="str">
        <f t="shared" si="19"/>
        <v>N/A</v>
      </c>
      <c r="E112" s="5">
        <v>0.20939167910000001</v>
      </c>
      <c r="F112" s="5" t="str">
        <f t="shared" si="20"/>
        <v>N/A</v>
      </c>
      <c r="G112" s="4">
        <v>0.18048352610000001</v>
      </c>
      <c r="H112" s="5" t="str">
        <f t="shared" si="21"/>
        <v>N/A</v>
      </c>
      <c r="I112" s="6">
        <v>-9.59</v>
      </c>
      <c r="J112" s="6">
        <v>-13.8</v>
      </c>
      <c r="K112" s="111" t="str">
        <f t="shared" si="22"/>
        <v>Yes</v>
      </c>
    </row>
    <row r="113" spans="1:11" x14ac:dyDescent="0.25">
      <c r="A113" s="130" t="s">
        <v>916</v>
      </c>
      <c r="B113" s="22" t="s">
        <v>213</v>
      </c>
      <c r="C113" s="66">
        <v>0</v>
      </c>
      <c r="D113" s="5" t="str">
        <f t="shared" si="19"/>
        <v>N/A</v>
      </c>
      <c r="E113" s="5">
        <v>0</v>
      </c>
      <c r="F113" s="5" t="str">
        <f t="shared" si="20"/>
        <v>N/A</v>
      </c>
      <c r="G113" s="4">
        <v>0</v>
      </c>
      <c r="H113" s="5" t="str">
        <f t="shared" si="21"/>
        <v>N/A</v>
      </c>
      <c r="I113" s="6" t="s">
        <v>1748</v>
      </c>
      <c r="J113" s="6" t="s">
        <v>1748</v>
      </c>
      <c r="K113" s="111" t="str">
        <f t="shared" si="22"/>
        <v>N/A</v>
      </c>
    </row>
    <row r="114" spans="1:11" x14ac:dyDescent="0.25">
      <c r="A114" s="130" t="s">
        <v>917</v>
      </c>
      <c r="B114" s="22" t="s">
        <v>213</v>
      </c>
      <c r="C114" s="66">
        <v>6.0877392000000001E-3</v>
      </c>
      <c r="D114" s="5" t="str">
        <f t="shared" si="19"/>
        <v>N/A</v>
      </c>
      <c r="E114" s="5">
        <v>5.4033741000000003E-3</v>
      </c>
      <c r="F114" s="5" t="str">
        <f t="shared" si="20"/>
        <v>N/A</v>
      </c>
      <c r="G114" s="4">
        <v>0.23967368680000001</v>
      </c>
      <c r="H114" s="5" t="str">
        <f t="shared" si="21"/>
        <v>N/A</v>
      </c>
      <c r="I114" s="6">
        <v>-11.2</v>
      </c>
      <c r="J114" s="6">
        <v>4336</v>
      </c>
      <c r="K114" s="111" t="str">
        <f t="shared" si="22"/>
        <v>No</v>
      </c>
    </row>
    <row r="115" spans="1:11" x14ac:dyDescent="0.25">
      <c r="A115" s="130" t="s">
        <v>918</v>
      </c>
      <c r="B115" s="22" t="s">
        <v>213</v>
      </c>
      <c r="C115" s="66">
        <v>0.44413298099999998</v>
      </c>
      <c r="D115" s="5" t="str">
        <f t="shared" si="19"/>
        <v>N/A</v>
      </c>
      <c r="E115" s="5">
        <v>0.41551111619999997</v>
      </c>
      <c r="F115" s="5" t="str">
        <f t="shared" si="20"/>
        <v>N/A</v>
      </c>
      <c r="G115" s="4">
        <v>0.41393186809999999</v>
      </c>
      <c r="H115" s="5" t="str">
        <f t="shared" si="21"/>
        <v>N/A</v>
      </c>
      <c r="I115" s="6">
        <v>-6.44</v>
      </c>
      <c r="J115" s="6">
        <v>-0.38</v>
      </c>
      <c r="K115" s="111" t="str">
        <f t="shared" si="22"/>
        <v>Yes</v>
      </c>
    </row>
    <row r="116" spans="1:11" x14ac:dyDescent="0.25">
      <c r="A116" s="130" t="s">
        <v>919</v>
      </c>
      <c r="B116" s="22" t="s">
        <v>213</v>
      </c>
      <c r="C116" s="66">
        <v>6.6551964358999998</v>
      </c>
      <c r="D116" s="5" t="str">
        <f t="shared" si="19"/>
        <v>N/A</v>
      </c>
      <c r="E116" s="5">
        <v>5.9034426198999999</v>
      </c>
      <c r="F116" s="5" t="str">
        <f t="shared" si="20"/>
        <v>N/A</v>
      </c>
      <c r="G116" s="4">
        <v>5.8160593</v>
      </c>
      <c r="H116" s="5" t="str">
        <f t="shared" si="21"/>
        <v>N/A</v>
      </c>
      <c r="I116" s="6">
        <v>-11.3</v>
      </c>
      <c r="J116" s="6">
        <v>-1.48</v>
      </c>
      <c r="K116" s="111" t="str">
        <f t="shared" si="22"/>
        <v>Yes</v>
      </c>
    </row>
    <row r="117" spans="1:11" x14ac:dyDescent="0.25">
      <c r="A117" s="130" t="s">
        <v>920</v>
      </c>
      <c r="B117" s="22" t="s">
        <v>213</v>
      </c>
      <c r="C117" s="66">
        <v>4.5151817099999998E-2</v>
      </c>
      <c r="D117" s="5" t="str">
        <f t="shared" si="19"/>
        <v>N/A</v>
      </c>
      <c r="E117" s="5">
        <v>6.5788100399999994E-2</v>
      </c>
      <c r="F117" s="5" t="str">
        <f t="shared" si="20"/>
        <v>N/A</v>
      </c>
      <c r="G117" s="4">
        <v>4.3891810699999999E-2</v>
      </c>
      <c r="H117" s="5" t="str">
        <f t="shared" si="21"/>
        <v>N/A</v>
      </c>
      <c r="I117" s="6">
        <v>45.7</v>
      </c>
      <c r="J117" s="6">
        <v>-33.299999999999997</v>
      </c>
      <c r="K117" s="111" t="str">
        <f t="shared" si="22"/>
        <v>No</v>
      </c>
    </row>
    <row r="118" spans="1:11" x14ac:dyDescent="0.25">
      <c r="A118" s="130" t="s">
        <v>921</v>
      </c>
      <c r="B118" s="22" t="s">
        <v>213</v>
      </c>
      <c r="C118" s="66">
        <v>1.7886878822000001</v>
      </c>
      <c r="D118" s="5" t="str">
        <f t="shared" si="19"/>
        <v>N/A</v>
      </c>
      <c r="E118" s="5">
        <v>1.6225641825999999</v>
      </c>
      <c r="F118" s="5" t="str">
        <f t="shared" si="20"/>
        <v>N/A</v>
      </c>
      <c r="G118" s="4">
        <v>1.5218401301</v>
      </c>
      <c r="H118" s="5" t="str">
        <f t="shared" si="21"/>
        <v>N/A</v>
      </c>
      <c r="I118" s="6">
        <v>-9.2899999999999991</v>
      </c>
      <c r="J118" s="6">
        <v>-6.21</v>
      </c>
      <c r="K118" s="111" t="str">
        <f t="shared" si="22"/>
        <v>Yes</v>
      </c>
    </row>
    <row r="119" spans="1:11" x14ac:dyDescent="0.25">
      <c r="A119" s="130" t="s">
        <v>922</v>
      </c>
      <c r="B119" s="22" t="s">
        <v>213</v>
      </c>
      <c r="C119" s="66">
        <v>17.947710665999999</v>
      </c>
      <c r="D119" s="5" t="str">
        <f t="shared" si="19"/>
        <v>N/A</v>
      </c>
      <c r="E119" s="5">
        <v>19.009894324000001</v>
      </c>
      <c r="F119" s="5" t="str">
        <f t="shared" si="20"/>
        <v>N/A</v>
      </c>
      <c r="G119" s="4">
        <v>21.301303223000001</v>
      </c>
      <c r="H119" s="5" t="str">
        <f t="shared" si="21"/>
        <v>N/A</v>
      </c>
      <c r="I119" s="6">
        <v>5.9180000000000001</v>
      </c>
      <c r="J119" s="6">
        <v>12.05</v>
      </c>
      <c r="K119" s="111" t="str">
        <f t="shared" si="22"/>
        <v>Yes</v>
      </c>
    </row>
    <row r="120" spans="1:11" x14ac:dyDescent="0.25">
      <c r="A120" s="130" t="s">
        <v>923</v>
      </c>
      <c r="B120" s="22" t="s">
        <v>213</v>
      </c>
      <c r="C120" s="66">
        <v>11.980704652</v>
      </c>
      <c r="D120" s="5" t="str">
        <f t="shared" si="19"/>
        <v>N/A</v>
      </c>
      <c r="E120" s="5">
        <v>9.8041551906999995</v>
      </c>
      <c r="F120" s="5" t="str">
        <f t="shared" si="20"/>
        <v>N/A</v>
      </c>
      <c r="G120" s="4">
        <v>11.175850214</v>
      </c>
      <c r="H120" s="5" t="str">
        <f t="shared" si="21"/>
        <v>N/A</v>
      </c>
      <c r="I120" s="6">
        <v>-18.2</v>
      </c>
      <c r="J120" s="6">
        <v>13.99</v>
      </c>
      <c r="K120" s="111" t="str">
        <f t="shared" si="22"/>
        <v>Yes</v>
      </c>
    </row>
    <row r="121" spans="1:11" x14ac:dyDescent="0.25">
      <c r="A121" s="130" t="s">
        <v>924</v>
      </c>
      <c r="B121" s="22" t="s">
        <v>213</v>
      </c>
      <c r="C121" s="66">
        <v>0.69607533160000001</v>
      </c>
      <c r="D121" s="5" t="str">
        <f t="shared" si="19"/>
        <v>N/A</v>
      </c>
      <c r="E121" s="5">
        <v>0.67904653839999995</v>
      </c>
      <c r="F121" s="5" t="str">
        <f t="shared" si="20"/>
        <v>N/A</v>
      </c>
      <c r="G121" s="4">
        <v>0.67434464750000001</v>
      </c>
      <c r="H121" s="5" t="str">
        <f t="shared" si="21"/>
        <v>N/A</v>
      </c>
      <c r="I121" s="6">
        <v>-2.4500000000000002</v>
      </c>
      <c r="J121" s="6">
        <v>-0.69199999999999995</v>
      </c>
      <c r="K121" s="111" t="str">
        <f t="shared" si="22"/>
        <v>Yes</v>
      </c>
    </row>
    <row r="122" spans="1:11" x14ac:dyDescent="0.25">
      <c r="A122" s="130" t="s">
        <v>925</v>
      </c>
      <c r="B122" s="22" t="s">
        <v>213</v>
      </c>
      <c r="C122" s="66">
        <v>8.3677130000000004E-4</v>
      </c>
      <c r="D122" s="5" t="str">
        <f t="shared" si="19"/>
        <v>N/A</v>
      </c>
      <c r="E122" s="5">
        <v>5.8049489999999996E-4</v>
      </c>
      <c r="F122" s="5" t="str">
        <f t="shared" si="20"/>
        <v>N/A</v>
      </c>
      <c r="G122" s="4">
        <v>1.655455E-4</v>
      </c>
      <c r="H122" s="5" t="str">
        <f t="shared" si="21"/>
        <v>N/A</v>
      </c>
      <c r="I122" s="6">
        <v>-30.6</v>
      </c>
      <c r="J122" s="6">
        <v>-71.5</v>
      </c>
      <c r="K122" s="111" t="str">
        <f t="shared" si="22"/>
        <v>No</v>
      </c>
    </row>
    <row r="123" spans="1:11" x14ac:dyDescent="0.25">
      <c r="A123" s="130" t="s">
        <v>926</v>
      </c>
      <c r="B123" s="22" t="s">
        <v>213</v>
      </c>
      <c r="C123" s="66">
        <v>0.27393915610000003</v>
      </c>
      <c r="D123" s="5" t="str">
        <f t="shared" si="19"/>
        <v>N/A</v>
      </c>
      <c r="E123" s="5">
        <v>3.6106426987</v>
      </c>
      <c r="F123" s="5" t="str">
        <f t="shared" si="20"/>
        <v>N/A</v>
      </c>
      <c r="G123" s="4">
        <v>3.9177868310999999</v>
      </c>
      <c r="H123" s="5" t="str">
        <f t="shared" si="21"/>
        <v>N/A</v>
      </c>
      <c r="I123" s="6">
        <v>1218</v>
      </c>
      <c r="J123" s="6">
        <v>8.5069999999999997</v>
      </c>
      <c r="K123" s="111" t="str">
        <f t="shared" si="22"/>
        <v>Yes</v>
      </c>
    </row>
    <row r="124" spans="1:11" x14ac:dyDescent="0.25">
      <c r="A124" s="130" t="s">
        <v>927</v>
      </c>
      <c r="B124" s="22" t="s">
        <v>213</v>
      </c>
      <c r="C124" s="66">
        <v>0</v>
      </c>
      <c r="D124" s="5" t="str">
        <f t="shared" si="19"/>
        <v>N/A</v>
      </c>
      <c r="E124" s="5">
        <v>0</v>
      </c>
      <c r="F124" s="5" t="str">
        <f t="shared" si="20"/>
        <v>N/A</v>
      </c>
      <c r="G124" s="4">
        <v>1.3327107E-3</v>
      </c>
      <c r="H124" s="5" t="str">
        <f t="shared" si="21"/>
        <v>N/A</v>
      </c>
      <c r="I124" s="6" t="s">
        <v>1748</v>
      </c>
      <c r="J124" s="6" t="s">
        <v>1748</v>
      </c>
      <c r="K124" s="111" t="str">
        <f t="shared" si="22"/>
        <v>N/A</v>
      </c>
    </row>
    <row r="125" spans="1:11" x14ac:dyDescent="0.25">
      <c r="A125" s="130" t="s">
        <v>928</v>
      </c>
      <c r="B125" s="22" t="s">
        <v>213</v>
      </c>
      <c r="C125" s="66">
        <v>4.7922102861000004</v>
      </c>
      <c r="D125" s="5" t="str">
        <f t="shared" si="19"/>
        <v>N/A</v>
      </c>
      <c r="E125" s="5">
        <v>4.4144969730000003</v>
      </c>
      <c r="F125" s="5" t="str">
        <f t="shared" si="20"/>
        <v>N/A</v>
      </c>
      <c r="G125" s="4">
        <v>4.9160177342000004</v>
      </c>
      <c r="H125" s="5" t="str">
        <f t="shared" si="21"/>
        <v>N/A</v>
      </c>
      <c r="I125" s="6">
        <v>-7.88</v>
      </c>
      <c r="J125" s="6">
        <v>11.36</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7.8373960500000006E-2</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0.28069580669999999</v>
      </c>
      <c r="F128" s="5" t="str">
        <f t="shared" si="20"/>
        <v>N/A</v>
      </c>
      <c r="G128" s="4">
        <v>0.29933266110000001</v>
      </c>
      <c r="H128" s="5" t="str">
        <f t="shared" si="21"/>
        <v>N/A</v>
      </c>
      <c r="I128" s="6" t="s">
        <v>1748</v>
      </c>
      <c r="J128" s="6">
        <v>6.64</v>
      </c>
      <c r="K128" s="111" t="str">
        <f t="shared" si="22"/>
        <v>Yes</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0.2039444698</v>
      </c>
      <c r="D130" s="120" t="str">
        <f t="shared" si="19"/>
        <v>N/A</v>
      </c>
      <c r="E130" s="120">
        <v>0.22027662170000001</v>
      </c>
      <c r="F130" s="120" t="str">
        <f t="shared" si="20"/>
        <v>N/A</v>
      </c>
      <c r="G130" s="124">
        <v>0.23809891799999999</v>
      </c>
      <c r="H130" s="120" t="str">
        <f t="shared" si="21"/>
        <v>N/A</v>
      </c>
      <c r="I130" s="121">
        <v>8.0079999999999991</v>
      </c>
      <c r="J130" s="121">
        <v>8.0909999999999993</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3751737</v>
      </c>
      <c r="D6" s="5" t="str">
        <f>IF($B6="N/A","N/A",IF(C6&gt;15,"No",IF(C6&lt;-15,"No","Yes")))</f>
        <v>N/A</v>
      </c>
      <c r="E6" s="23">
        <v>3792280</v>
      </c>
      <c r="F6" s="5" t="str">
        <f>IF($B6="N/A","N/A",IF(E6&gt;15,"No",IF(E6&lt;-15,"No","Yes")))</f>
        <v>N/A</v>
      </c>
      <c r="G6" s="23">
        <v>4444096</v>
      </c>
      <c r="H6" s="5" t="str">
        <f>IF($B6="N/A","N/A",IF(G6&gt;15,"No",IF(G6&lt;-15,"No","Yes")))</f>
        <v>N/A</v>
      </c>
      <c r="I6" s="6">
        <v>1.081</v>
      </c>
      <c r="J6" s="6">
        <v>17.190000000000001</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26.753664769</v>
      </c>
      <c r="D9" s="5" t="str">
        <f t="shared" ref="D9:D17" si="1">IF($B9="N/A","N/A",IF(C9&gt;15,"No",IF(C9&lt;-15,"No","Yes")))</f>
        <v>N/A</v>
      </c>
      <c r="E9" s="24">
        <v>27.796920585999999</v>
      </c>
      <c r="F9" s="5" t="str">
        <f>IF($B9="N/A","N/A",IF(E9&gt;15,"No",IF(E9&lt;-15,"No","Yes")))</f>
        <v>N/A</v>
      </c>
      <c r="G9" s="24">
        <v>23.652782253000002</v>
      </c>
      <c r="H9" s="5" t="str">
        <f>IF($B9="N/A","N/A",IF(G9&gt;15,"No",IF(G9&lt;-15,"No","Yes")))</f>
        <v>N/A</v>
      </c>
      <c r="I9" s="6">
        <v>3.899</v>
      </c>
      <c r="J9" s="6">
        <v>-14.9</v>
      </c>
      <c r="K9" s="111" t="str">
        <f t="shared" si="0"/>
        <v>Yes</v>
      </c>
    </row>
    <row r="10" spans="1:11" x14ac:dyDescent="0.25">
      <c r="A10" s="130" t="s">
        <v>16</v>
      </c>
      <c r="B10" s="22" t="s">
        <v>213</v>
      </c>
      <c r="C10" s="57">
        <v>1.3748831540999999</v>
      </c>
      <c r="D10" s="5" t="str">
        <f t="shared" si="1"/>
        <v>N/A</v>
      </c>
      <c r="E10" s="4">
        <v>0.95050998340000004</v>
      </c>
      <c r="F10" s="5" t="str">
        <f>IF($B10="N/A","N/A",IF(E10&gt;15,"No",IF(E10&lt;-15,"No","Yes")))</f>
        <v>N/A</v>
      </c>
      <c r="G10" s="4">
        <v>0.34535707599999999</v>
      </c>
      <c r="H10" s="5" t="str">
        <f>IF($B10="N/A","N/A",IF(G10&gt;15,"No",IF(G10&lt;-15,"No","Yes")))</f>
        <v>N/A</v>
      </c>
      <c r="I10" s="6">
        <v>-30.9</v>
      </c>
      <c r="J10" s="6">
        <v>-63.7</v>
      </c>
      <c r="K10" s="111" t="str">
        <f t="shared" si="0"/>
        <v>No</v>
      </c>
    </row>
    <row r="11" spans="1:11" x14ac:dyDescent="0.25">
      <c r="A11" s="130" t="s">
        <v>36</v>
      </c>
      <c r="B11" s="22" t="s">
        <v>213</v>
      </c>
      <c r="C11" s="57">
        <v>10.019456913000001</v>
      </c>
      <c r="D11" s="5" t="str">
        <f t="shared" si="1"/>
        <v>N/A</v>
      </c>
      <c r="E11" s="4">
        <v>8.6488097773000003</v>
      </c>
      <c r="F11" s="5" t="str">
        <f>IF($B11="N/A","N/A",IF(E11&gt;15,"No",IF(E11&lt;-15,"No","Yes")))</f>
        <v>N/A</v>
      </c>
      <c r="G11" s="4">
        <v>6.5550660793000004</v>
      </c>
      <c r="H11" s="5" t="str">
        <f>IF($B11="N/A","N/A",IF(G11&gt;15,"No",IF(G11&lt;-15,"No","Yes")))</f>
        <v>N/A</v>
      </c>
      <c r="I11" s="6">
        <v>-13.7</v>
      </c>
      <c r="J11" s="6">
        <v>-24.2</v>
      </c>
      <c r="K11" s="111" t="str">
        <f t="shared" si="0"/>
        <v>Yes</v>
      </c>
    </row>
    <row r="12" spans="1:11" x14ac:dyDescent="0.25">
      <c r="A12" s="130"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11" t="str">
        <f t="shared" si="0"/>
        <v>N/A</v>
      </c>
    </row>
    <row r="13" spans="1:11" x14ac:dyDescent="0.25">
      <c r="A13" s="130" t="s">
        <v>38</v>
      </c>
      <c r="B13" s="22" t="s">
        <v>213</v>
      </c>
      <c r="C13" s="57">
        <v>1.0961727089</v>
      </c>
      <c r="D13" s="5" t="str">
        <f t="shared" si="1"/>
        <v>N/A</v>
      </c>
      <c r="E13" s="4">
        <v>0.70454288799999998</v>
      </c>
      <c r="F13" s="5" t="str">
        <f>IF($B13="N/A","N/A",IF(E13&gt;15,"No",IF(E13&lt;-15,"No","Yes")))</f>
        <v>N/A</v>
      </c>
      <c r="G13" s="4">
        <v>0.21583646049999999</v>
      </c>
      <c r="H13" s="5" t="str">
        <f>IF($B13="N/A","N/A",IF(G13&gt;15,"No",IF(G13&lt;-15,"No","Yes")))</f>
        <v>N/A</v>
      </c>
      <c r="I13" s="6">
        <v>-35.700000000000003</v>
      </c>
      <c r="J13" s="6">
        <v>-69.400000000000006</v>
      </c>
      <c r="K13" s="111" t="str">
        <f t="shared" si="0"/>
        <v>No</v>
      </c>
    </row>
    <row r="14" spans="1:11" x14ac:dyDescent="0.25">
      <c r="A14" s="130" t="s">
        <v>673</v>
      </c>
      <c r="B14" s="22" t="s">
        <v>213</v>
      </c>
      <c r="C14" s="57">
        <v>26.308907047999998</v>
      </c>
      <c r="D14" s="5" t="str">
        <f t="shared" si="1"/>
        <v>N/A</v>
      </c>
      <c r="E14" s="4">
        <v>27.410370541999999</v>
      </c>
      <c r="F14" s="5" t="str">
        <f t="shared" ref="F14:F33" si="2">IF($B14="N/A","N/A",IF(E14&gt;15,"No",IF(E14&lt;-15,"No","Yes")))</f>
        <v>N/A</v>
      </c>
      <c r="G14" s="4">
        <v>47.576379987999999</v>
      </c>
      <c r="H14" s="5" t="str">
        <f t="shared" ref="H14:H33" si="3">IF($B14="N/A","N/A",IF(G14&gt;15,"No",IF(G14&lt;-15,"No","Yes")))</f>
        <v>N/A</v>
      </c>
      <c r="I14" s="6">
        <v>4.1870000000000003</v>
      </c>
      <c r="J14" s="6">
        <v>73.569999999999993</v>
      </c>
      <c r="K14" s="111" t="str">
        <f t="shared" ref="K14:K30" si="4">IF(J14="Div by 0", "N/A", IF(J14="N/A","N/A", IF(J14&gt;30, "No", IF(J14&lt;-30, "No", "Yes"))))</f>
        <v>No</v>
      </c>
    </row>
    <row r="15" spans="1:11" x14ac:dyDescent="0.25">
      <c r="A15" s="130" t="s">
        <v>674</v>
      </c>
      <c r="B15" s="22" t="s">
        <v>213</v>
      </c>
      <c r="C15" s="57">
        <v>3.0159363516000002</v>
      </c>
      <c r="D15" s="5" t="str">
        <f t="shared" si="1"/>
        <v>N/A</v>
      </c>
      <c r="E15" s="4">
        <v>2.6059257227999999</v>
      </c>
      <c r="F15" s="5" t="str">
        <f t="shared" si="2"/>
        <v>N/A</v>
      </c>
      <c r="G15" s="4">
        <v>2.4843972767000002</v>
      </c>
      <c r="H15" s="5" t="str">
        <f t="shared" si="3"/>
        <v>N/A</v>
      </c>
      <c r="I15" s="6">
        <v>-13.6</v>
      </c>
      <c r="J15" s="6">
        <v>-4.66</v>
      </c>
      <c r="K15" s="111" t="str">
        <f t="shared" si="4"/>
        <v>Yes</v>
      </c>
    </row>
    <row r="16" spans="1:11" x14ac:dyDescent="0.25">
      <c r="A16" s="130" t="s">
        <v>379</v>
      </c>
      <c r="B16" s="22" t="s">
        <v>213</v>
      </c>
      <c r="C16" s="57">
        <v>3.1234065713999999</v>
      </c>
      <c r="D16" s="5" t="str">
        <f t="shared" si="1"/>
        <v>N/A</v>
      </c>
      <c r="E16" s="4">
        <v>3.0961585115000001</v>
      </c>
      <c r="F16" s="5" t="str">
        <f t="shared" si="2"/>
        <v>N/A</v>
      </c>
      <c r="G16" s="4">
        <v>2.0431601838</v>
      </c>
      <c r="H16" s="5" t="str">
        <f t="shared" si="3"/>
        <v>N/A</v>
      </c>
      <c r="I16" s="6">
        <v>-0.872</v>
      </c>
      <c r="J16" s="6">
        <v>-34</v>
      </c>
      <c r="K16" s="111" t="str">
        <f t="shared" si="4"/>
        <v>No</v>
      </c>
    </row>
    <row r="17" spans="1:11" x14ac:dyDescent="0.25">
      <c r="A17" s="130" t="s">
        <v>380</v>
      </c>
      <c r="B17" s="22" t="s">
        <v>213</v>
      </c>
      <c r="C17" s="57">
        <v>4.8772875071000001</v>
      </c>
      <c r="D17" s="5" t="str">
        <f t="shared" si="1"/>
        <v>N/A</v>
      </c>
      <c r="E17" s="4">
        <v>5.5894606938000004</v>
      </c>
      <c r="F17" s="5" t="str">
        <f t="shared" si="2"/>
        <v>N/A</v>
      </c>
      <c r="G17" s="4">
        <v>4.8612811243999996</v>
      </c>
      <c r="H17" s="5" t="str">
        <f t="shared" si="3"/>
        <v>N/A</v>
      </c>
      <c r="I17" s="6">
        <v>14.6</v>
      </c>
      <c r="J17" s="6">
        <v>-13</v>
      </c>
      <c r="K17" s="111" t="str">
        <f t="shared" si="4"/>
        <v>Yes</v>
      </c>
    </row>
    <row r="18" spans="1:11" x14ac:dyDescent="0.25">
      <c r="A18" s="130"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11" t="str">
        <f t="shared" si="4"/>
        <v>N/A</v>
      </c>
    </row>
    <row r="19" spans="1:11" x14ac:dyDescent="0.25">
      <c r="A19" s="130" t="s">
        <v>382</v>
      </c>
      <c r="B19" s="22" t="s">
        <v>213</v>
      </c>
      <c r="C19" s="57">
        <v>22.526152552999999</v>
      </c>
      <c r="D19" s="5" t="str">
        <f t="shared" si="5"/>
        <v>N/A</v>
      </c>
      <c r="E19" s="4">
        <v>22.771077030000001</v>
      </c>
      <c r="F19" s="5" t="str">
        <f t="shared" si="2"/>
        <v>N/A</v>
      </c>
      <c r="G19" s="4">
        <v>18.943875200000001</v>
      </c>
      <c r="H19" s="5" t="str">
        <f t="shared" si="3"/>
        <v>N/A</v>
      </c>
      <c r="I19" s="6">
        <v>1.087</v>
      </c>
      <c r="J19" s="6">
        <v>-16.8</v>
      </c>
      <c r="K19" s="111" t="str">
        <f t="shared" si="4"/>
        <v>Yes</v>
      </c>
    </row>
    <row r="20" spans="1:11" x14ac:dyDescent="0.25">
      <c r="A20" s="130" t="s">
        <v>384</v>
      </c>
      <c r="B20" s="22" t="s">
        <v>213</v>
      </c>
      <c r="C20" s="57">
        <v>4.6122102909000002</v>
      </c>
      <c r="D20" s="5" t="str">
        <f t="shared" si="5"/>
        <v>N/A</v>
      </c>
      <c r="E20" s="4">
        <v>5.0704325629999998</v>
      </c>
      <c r="F20" s="5" t="str">
        <f t="shared" si="2"/>
        <v>N/A</v>
      </c>
      <c r="G20" s="4">
        <v>2.8282917380999999</v>
      </c>
      <c r="H20" s="5" t="str">
        <f t="shared" si="3"/>
        <v>N/A</v>
      </c>
      <c r="I20" s="6">
        <v>9.9350000000000005</v>
      </c>
      <c r="J20" s="6">
        <v>-44.2</v>
      </c>
      <c r="K20" s="111" t="str">
        <f t="shared" si="4"/>
        <v>No</v>
      </c>
    </row>
    <row r="21" spans="1:11" x14ac:dyDescent="0.25">
      <c r="A21" s="130" t="s">
        <v>385</v>
      </c>
      <c r="B21" s="22" t="s">
        <v>213</v>
      </c>
      <c r="C21" s="57">
        <v>26.570199349999999</v>
      </c>
      <c r="D21" s="5" t="str">
        <f t="shared" si="5"/>
        <v>N/A</v>
      </c>
      <c r="E21" s="4">
        <v>26.435943548000001</v>
      </c>
      <c r="F21" s="5" t="str">
        <f t="shared" si="2"/>
        <v>N/A</v>
      </c>
      <c r="G21" s="4">
        <v>17.044838814999999</v>
      </c>
      <c r="H21" s="5" t="str">
        <f t="shared" si="3"/>
        <v>N/A</v>
      </c>
      <c r="I21" s="6">
        <v>-0.505</v>
      </c>
      <c r="J21" s="6">
        <v>-35.5</v>
      </c>
      <c r="K21" s="111" t="str">
        <f t="shared" si="4"/>
        <v>No</v>
      </c>
    </row>
    <row r="22" spans="1:11" x14ac:dyDescent="0.25">
      <c r="A22" s="130" t="s">
        <v>386</v>
      </c>
      <c r="B22" s="22" t="s">
        <v>213</v>
      </c>
      <c r="C22" s="57">
        <v>0.1213571207</v>
      </c>
      <c r="D22" s="5" t="str">
        <f t="shared" si="5"/>
        <v>N/A</v>
      </c>
      <c r="E22" s="4">
        <v>0.1240414737</v>
      </c>
      <c r="F22" s="5" t="str">
        <f t="shared" si="2"/>
        <v>N/A</v>
      </c>
      <c r="G22" s="4">
        <v>0.1207444664</v>
      </c>
      <c r="H22" s="5" t="str">
        <f t="shared" si="3"/>
        <v>N/A</v>
      </c>
      <c r="I22" s="6">
        <v>2.2120000000000002</v>
      </c>
      <c r="J22" s="6">
        <v>-2.66</v>
      </c>
      <c r="K22" s="111" t="str">
        <f t="shared" si="4"/>
        <v>Yes</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0</v>
      </c>
      <c r="H25" s="5" t="str">
        <f t="shared" si="3"/>
        <v>N/A</v>
      </c>
      <c r="I25" s="6" t="s">
        <v>1748</v>
      </c>
      <c r="J25" s="6" t="s">
        <v>1748</v>
      </c>
      <c r="K25" s="111" t="str">
        <f t="shared" si="4"/>
        <v>N/A</v>
      </c>
    </row>
    <row r="26" spans="1:11" x14ac:dyDescent="0.25">
      <c r="A26" s="130" t="s">
        <v>392</v>
      </c>
      <c r="B26" s="22" t="s">
        <v>213</v>
      </c>
      <c r="C26" s="57">
        <v>3.3806207631</v>
      </c>
      <c r="D26" s="5" t="str">
        <f t="shared" si="5"/>
        <v>N/A</v>
      </c>
      <c r="E26" s="4">
        <v>3.1520351873000001</v>
      </c>
      <c r="F26" s="5" t="str">
        <f t="shared" si="2"/>
        <v>N/A</v>
      </c>
      <c r="G26" s="4">
        <v>2.4649332508000001</v>
      </c>
      <c r="H26" s="5" t="str">
        <f t="shared" si="3"/>
        <v>N/A</v>
      </c>
      <c r="I26" s="6">
        <v>-6.76</v>
      </c>
      <c r="J26" s="6">
        <v>-21.8</v>
      </c>
      <c r="K26" s="111" t="str">
        <f t="shared" si="4"/>
        <v>Yes</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4.5484531564999999</v>
      </c>
      <c r="D29" s="5" t="str">
        <f t="shared" si="5"/>
        <v>N/A</v>
      </c>
      <c r="E29" s="4">
        <v>2.8914795321</v>
      </c>
      <c r="F29" s="5" t="str">
        <f t="shared" si="2"/>
        <v>N/A</v>
      </c>
      <c r="G29" s="4">
        <v>0.77635586629999997</v>
      </c>
      <c r="H29" s="5" t="str">
        <f t="shared" si="3"/>
        <v>N/A</v>
      </c>
      <c r="I29" s="6">
        <v>-36.4</v>
      </c>
      <c r="J29" s="6">
        <v>-73.2</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99.877843249999998</v>
      </c>
      <c r="D31" s="5" t="str">
        <f t="shared" si="5"/>
        <v>N/A</v>
      </c>
      <c r="E31" s="4">
        <v>99.874376365000003</v>
      </c>
      <c r="F31" s="5" t="str">
        <f t="shared" si="2"/>
        <v>N/A</v>
      </c>
      <c r="G31" s="4">
        <v>99.888278740999993</v>
      </c>
      <c r="H31" s="5" t="str">
        <f t="shared" si="3"/>
        <v>N/A</v>
      </c>
      <c r="I31" s="6">
        <v>-3.0000000000000001E-3</v>
      </c>
      <c r="J31" s="6">
        <v>1.3899999999999999E-2</v>
      </c>
      <c r="K31" s="111" t="str">
        <f t="shared" ref="K31:K43" si="6">IF(J31="Div by 0", "N/A", IF(J31="N/A","N/A", IF(J31&gt;30, "No", IF(J31&lt;-30, "No", "Yes"))))</f>
        <v>Yes</v>
      </c>
    </row>
    <row r="32" spans="1:11" x14ac:dyDescent="0.25">
      <c r="A32" s="130" t="s">
        <v>39</v>
      </c>
      <c r="B32" s="22" t="s">
        <v>267</v>
      </c>
      <c r="C32" s="57">
        <v>99.998368560000003</v>
      </c>
      <c r="D32" s="5" t="str">
        <f>IF($B32="N/A","N/A",IF(C32&gt;100,"No",IF(C32&lt;85,"No","Yes")))</f>
        <v>Yes</v>
      </c>
      <c r="E32" s="4">
        <v>99.995689846999994</v>
      </c>
      <c r="F32" s="5" t="str">
        <f>IF($B32="N/A","N/A",IF(E32&gt;100,"No",IF(E32&lt;85,"No","Yes")))</f>
        <v>Yes</v>
      </c>
      <c r="G32" s="4">
        <v>99.999421769999998</v>
      </c>
      <c r="H32" s="5" t="str">
        <f>IF($B32="N/A","N/A",IF(G32&gt;100,"No",IF(G32&lt;85,"No","Yes")))</f>
        <v>Yes</v>
      </c>
      <c r="I32" s="6">
        <v>-3.0000000000000001E-3</v>
      </c>
      <c r="J32" s="6">
        <v>3.7000000000000002E-3</v>
      </c>
      <c r="K32" s="111" t="str">
        <f t="shared" si="6"/>
        <v>Yes</v>
      </c>
    </row>
    <row r="33" spans="1:11" x14ac:dyDescent="0.25">
      <c r="A33" s="130" t="s">
        <v>907</v>
      </c>
      <c r="B33" s="22" t="s">
        <v>213</v>
      </c>
      <c r="C33" s="57">
        <v>27.904404248999999</v>
      </c>
      <c r="D33" s="5" t="str">
        <f t="shared" si="5"/>
        <v>N/A</v>
      </c>
      <c r="E33" s="4">
        <v>30.507752310000001</v>
      </c>
      <c r="F33" s="5" t="str">
        <f t="shared" si="2"/>
        <v>N/A</v>
      </c>
      <c r="G33" s="4">
        <v>43.754216759999998</v>
      </c>
      <c r="H33" s="5" t="str">
        <f t="shared" si="3"/>
        <v>N/A</v>
      </c>
      <c r="I33" s="6">
        <v>9.33</v>
      </c>
      <c r="J33" s="6">
        <v>43.42</v>
      </c>
      <c r="K33" s="111" t="str">
        <f t="shared" si="6"/>
        <v>No</v>
      </c>
    </row>
    <row r="34" spans="1:11" x14ac:dyDescent="0.25">
      <c r="A34" s="130" t="s">
        <v>848</v>
      </c>
      <c r="B34" s="22" t="s">
        <v>268</v>
      </c>
      <c r="C34" s="57">
        <v>8.9176479002000004</v>
      </c>
      <c r="D34" s="5" t="str">
        <f>IF($B34="N/A","N/A",IF(C34&gt;25,"No",IF(C34&lt;5,"No","Yes")))</f>
        <v>Yes</v>
      </c>
      <c r="E34" s="4">
        <v>8.5681222204999994</v>
      </c>
      <c r="F34" s="5" t="str">
        <f>IF($B34="N/A","N/A",IF(E34&gt;25,"No",IF(E34&lt;5,"No","Yes")))</f>
        <v>Yes</v>
      </c>
      <c r="G34" s="4">
        <v>7.7999950891000003</v>
      </c>
      <c r="H34" s="5" t="str">
        <f>IF($B34="N/A","N/A",IF(G34&gt;25,"No",IF(G34&lt;5,"No","Yes")))</f>
        <v>Yes</v>
      </c>
      <c r="I34" s="6">
        <v>-3.92</v>
      </c>
      <c r="J34" s="6">
        <v>-8.9600000000000009</v>
      </c>
      <c r="K34" s="111" t="str">
        <f t="shared" si="6"/>
        <v>Yes</v>
      </c>
    </row>
    <row r="35" spans="1:11" x14ac:dyDescent="0.25">
      <c r="A35" s="130" t="s">
        <v>849</v>
      </c>
      <c r="B35" s="22" t="s">
        <v>269</v>
      </c>
      <c r="C35" s="57">
        <v>34.232433468000004</v>
      </c>
      <c r="D35" s="5" t="str">
        <f>IF($B35="N/A","N/A",IF(C35&gt;70,"No",IF(C35&lt;40,"No","Yes")))</f>
        <v>No</v>
      </c>
      <c r="E35" s="4">
        <v>33.27368122</v>
      </c>
      <c r="F35" s="5" t="str">
        <f>IF($B35="N/A","N/A",IF(E35&gt;70,"No",IF(E35&lt;40,"No","Yes")))</f>
        <v>No</v>
      </c>
      <c r="G35" s="4">
        <v>37.591051041</v>
      </c>
      <c r="H35" s="5" t="str">
        <f>IF($B35="N/A","N/A",IF(G35&gt;70,"No",IF(G35&lt;40,"No","Yes")))</f>
        <v>No</v>
      </c>
      <c r="I35" s="6">
        <v>-2.8</v>
      </c>
      <c r="J35" s="6">
        <v>12.98</v>
      </c>
      <c r="K35" s="111" t="str">
        <f t="shared" si="6"/>
        <v>Yes</v>
      </c>
    </row>
    <row r="36" spans="1:11" x14ac:dyDescent="0.25">
      <c r="A36" s="130" t="s">
        <v>850</v>
      </c>
      <c r="B36" s="22" t="s">
        <v>270</v>
      </c>
      <c r="C36" s="57">
        <v>56.849918631999998</v>
      </c>
      <c r="D36" s="5" t="str">
        <f>IF($B36="N/A","N/A",IF(C36&gt;55,"No",IF(C36&lt;20,"No","Yes")))</f>
        <v>No</v>
      </c>
      <c r="E36" s="4">
        <v>58.158196558999997</v>
      </c>
      <c r="F36" s="5" t="str">
        <f>IF($B36="N/A","N/A",IF(E36&gt;55,"No",IF(E36&lt;20,"No","Yes")))</f>
        <v>No</v>
      </c>
      <c r="G36" s="4">
        <v>54.608706073</v>
      </c>
      <c r="H36" s="5" t="str">
        <f>IF($B36="N/A","N/A",IF(G36&gt;55,"No",IF(G36&lt;20,"No","Yes")))</f>
        <v>Yes</v>
      </c>
      <c r="I36" s="6">
        <v>2.3010000000000002</v>
      </c>
      <c r="J36" s="6">
        <v>-6.1</v>
      </c>
      <c r="K36" s="111" t="str">
        <f t="shared" si="6"/>
        <v>Yes</v>
      </c>
    </row>
    <row r="37" spans="1:11" x14ac:dyDescent="0.25">
      <c r="A37" s="130" t="s">
        <v>163</v>
      </c>
      <c r="B37" s="22" t="s">
        <v>246</v>
      </c>
      <c r="C37" s="57">
        <v>98.714755324999999</v>
      </c>
      <c r="D37" s="5" t="str">
        <f>IF($B37="N/A","N/A",IF(C37&gt;95,"Yes","No"))</f>
        <v>Yes</v>
      </c>
      <c r="E37" s="4">
        <v>98.772216186999998</v>
      </c>
      <c r="F37" s="5" t="str">
        <f>IF($B37="N/A","N/A",IF(E37&gt;95,"Yes","No"))</f>
        <v>Yes</v>
      </c>
      <c r="G37" s="4">
        <v>99.241488032999996</v>
      </c>
      <c r="H37" s="5" t="str">
        <f>IF($B37="N/A","N/A",IF(G37&gt;95,"Yes","No"))</f>
        <v>Yes</v>
      </c>
      <c r="I37" s="6">
        <v>5.8200000000000002E-2</v>
      </c>
      <c r="J37" s="6">
        <v>0.47510000000000002</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11" t="str">
        <f t="shared" si="6"/>
        <v>N/A</v>
      </c>
    </row>
    <row r="40" spans="1:11" x14ac:dyDescent="0.25">
      <c r="A40" s="130" t="s">
        <v>43</v>
      </c>
      <c r="B40" s="22" t="s">
        <v>223</v>
      </c>
      <c r="C40" s="57">
        <v>99.582947568999998</v>
      </c>
      <c r="D40" s="5" t="str">
        <f>IF($B40="N/A","N/A",IF(C40&gt;100,"No",IF(C40&lt;98,"No","Yes")))</f>
        <v>Yes</v>
      </c>
      <c r="E40" s="4">
        <v>99.607359725999999</v>
      </c>
      <c r="F40" s="5" t="str">
        <f>IF($B40="N/A","N/A",IF(E40&gt;100,"No",IF(E40&lt;98,"No","Yes")))</f>
        <v>Yes</v>
      </c>
      <c r="G40" s="4">
        <v>99.728918042999993</v>
      </c>
      <c r="H40" s="5" t="str">
        <f>IF($B40="N/A","N/A",IF(G40&gt;100,"No",IF(G40&lt;98,"No","Yes")))</f>
        <v>Yes</v>
      </c>
      <c r="I40" s="6">
        <v>2.4500000000000001E-2</v>
      </c>
      <c r="J40" s="6">
        <v>0.122</v>
      </c>
      <c r="K40" s="111" t="str">
        <f t="shared" si="6"/>
        <v>Yes</v>
      </c>
    </row>
    <row r="41" spans="1:11" x14ac:dyDescent="0.25">
      <c r="A41" s="130" t="s">
        <v>44</v>
      </c>
      <c r="B41" s="22" t="s">
        <v>213</v>
      </c>
      <c r="C41" s="57">
        <v>58.793827923000002</v>
      </c>
      <c r="D41" s="5" t="str">
        <f t="shared" si="7"/>
        <v>N/A</v>
      </c>
      <c r="E41" s="4">
        <v>57.906959919000002</v>
      </c>
      <c r="F41" s="5" t="str">
        <f t="shared" ref="F41:F47" si="8">IF($B41="N/A","N/A",IF(E41&gt;15,"No",IF(E41&lt;-15,"No","Yes")))</f>
        <v>N/A</v>
      </c>
      <c r="G41" s="4">
        <v>71.070679284999997</v>
      </c>
      <c r="H41" s="5" t="str">
        <f t="shared" ref="H41:H47" si="9">IF($B41="N/A","N/A",IF(G41&gt;15,"No",IF(G41&lt;-15,"No","Yes")))</f>
        <v>N/A</v>
      </c>
      <c r="I41" s="6">
        <v>-1.51</v>
      </c>
      <c r="J41" s="6">
        <v>22.73</v>
      </c>
      <c r="K41" s="111" t="str">
        <f t="shared" si="6"/>
        <v>Yes</v>
      </c>
    </row>
    <row r="42" spans="1:11" x14ac:dyDescent="0.25">
      <c r="A42" s="130" t="s">
        <v>45</v>
      </c>
      <c r="B42" s="22" t="s">
        <v>213</v>
      </c>
      <c r="C42" s="57">
        <v>41.203606948999997</v>
      </c>
      <c r="D42" s="5" t="str">
        <f t="shared" si="7"/>
        <v>N/A</v>
      </c>
      <c r="E42" s="4">
        <v>42.091518344000001</v>
      </c>
      <c r="F42" s="5" t="str">
        <f t="shared" si="8"/>
        <v>N/A</v>
      </c>
      <c r="G42" s="4">
        <v>28.921997094999998</v>
      </c>
      <c r="H42" s="5" t="str">
        <f t="shared" si="9"/>
        <v>N/A</v>
      </c>
      <c r="I42" s="6">
        <v>2.1549999999999998</v>
      </c>
      <c r="J42" s="6">
        <v>-31.3</v>
      </c>
      <c r="K42" s="111" t="str">
        <f t="shared" si="6"/>
        <v>No</v>
      </c>
    </row>
    <row r="43" spans="1:11" x14ac:dyDescent="0.25">
      <c r="A43" s="130" t="s">
        <v>50</v>
      </c>
      <c r="B43" s="22" t="s">
        <v>213</v>
      </c>
      <c r="C43" s="57">
        <v>2.5651286000000001E-3</v>
      </c>
      <c r="D43" s="5" t="str">
        <f t="shared" si="7"/>
        <v>N/A</v>
      </c>
      <c r="E43" s="4">
        <v>1.5217372000000001E-3</v>
      </c>
      <c r="F43" s="5" t="str">
        <f t="shared" si="8"/>
        <v>N/A</v>
      </c>
      <c r="G43" s="4">
        <v>6.3486490000000005E-4</v>
      </c>
      <c r="H43" s="5" t="str">
        <f t="shared" si="9"/>
        <v>N/A</v>
      </c>
      <c r="I43" s="6">
        <v>-40.700000000000003</v>
      </c>
      <c r="J43" s="6">
        <v>-58.3</v>
      </c>
      <c r="K43" s="111" t="str">
        <f t="shared" si="6"/>
        <v>No</v>
      </c>
    </row>
    <row r="44" spans="1:11" x14ac:dyDescent="0.25">
      <c r="A44" s="130" t="s">
        <v>910</v>
      </c>
      <c r="B44" s="22" t="s">
        <v>213</v>
      </c>
      <c r="C44" s="57">
        <v>74.604083388999996</v>
      </c>
      <c r="D44" s="5" t="str">
        <f t="shared" si="7"/>
        <v>N/A</v>
      </c>
      <c r="E44" s="4">
        <v>74.743294272</v>
      </c>
      <c r="F44" s="5" t="str">
        <f t="shared" si="8"/>
        <v>N/A</v>
      </c>
      <c r="G44" s="4">
        <v>83.646347874</v>
      </c>
      <c r="H44" s="5" t="str">
        <f t="shared" si="9"/>
        <v>N/A</v>
      </c>
      <c r="I44" s="6">
        <v>0.18659999999999999</v>
      </c>
      <c r="J44" s="6">
        <v>11.91</v>
      </c>
      <c r="K44" s="111" t="str">
        <f>IF(J44="Div by 0", "N/A", IF(J44="N/A","N/A", IF(J44&gt;30, "No", IF(J44&lt;-30, "No", "Yes"))))</f>
        <v>Yes</v>
      </c>
    </row>
    <row r="45" spans="1:11" x14ac:dyDescent="0.25">
      <c r="A45" s="130" t="s">
        <v>911</v>
      </c>
      <c r="B45" s="22" t="s">
        <v>213</v>
      </c>
      <c r="C45" s="57">
        <v>25.395916611000001</v>
      </c>
      <c r="D45" s="5" t="str">
        <f t="shared" si="7"/>
        <v>N/A</v>
      </c>
      <c r="E45" s="4">
        <v>25.256705728</v>
      </c>
      <c r="F45" s="5" t="str">
        <f t="shared" si="8"/>
        <v>N/A</v>
      </c>
      <c r="G45" s="4">
        <v>16.353652126</v>
      </c>
      <c r="H45" s="5" t="str">
        <f t="shared" si="9"/>
        <v>N/A</v>
      </c>
      <c r="I45" s="6">
        <v>-0.54800000000000004</v>
      </c>
      <c r="J45" s="6">
        <v>-35.299999999999997</v>
      </c>
      <c r="K45" s="111" t="str">
        <f>IF(J45="Div by 0", "N/A", IF(J45="N/A","N/A", IF(J45&gt;30, "No", IF(J45&lt;-30, "No", "Yes"))))</f>
        <v>No</v>
      </c>
    </row>
    <row r="46" spans="1:11" x14ac:dyDescent="0.25">
      <c r="A46" s="130" t="s">
        <v>934</v>
      </c>
      <c r="B46" s="22" t="s">
        <v>213</v>
      </c>
      <c r="C46" s="57">
        <v>0</v>
      </c>
      <c r="D46" s="5" t="str">
        <f t="shared" si="7"/>
        <v>N/A</v>
      </c>
      <c r="E46" s="4">
        <v>0</v>
      </c>
      <c r="F46" s="5" t="str">
        <f t="shared" si="8"/>
        <v>N/A</v>
      </c>
      <c r="G46" s="4">
        <v>0</v>
      </c>
      <c r="H46" s="5" t="str">
        <f t="shared" si="9"/>
        <v>N/A</v>
      </c>
      <c r="I46" s="6" t="s">
        <v>1748</v>
      </c>
      <c r="J46" s="6" t="s">
        <v>1748</v>
      </c>
      <c r="K46" s="111" t="str">
        <f>IF(J46="Div by 0", "N/A", IF(J46="N/A","N/A", IF(J46&gt;30, "No", IF(J46&lt;-30, "No", "Yes"))))</f>
        <v>N/A</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1316917</v>
      </c>
      <c r="D6" s="5" t="str">
        <f t="shared" ref="D6:D15" si="0">IF($B6="N/A","N/A",IF(C6&lt;0,"No","Yes"))</f>
        <v>N/A</v>
      </c>
      <c r="E6" s="56">
        <v>2247791</v>
      </c>
      <c r="F6" s="5" t="str">
        <f t="shared" ref="F6:F15" si="1">IF($B6="N/A","N/A",IF(E6&lt;0,"No","Yes"))</f>
        <v>N/A</v>
      </c>
      <c r="G6" s="56">
        <v>3114621</v>
      </c>
      <c r="H6" s="5" t="str">
        <f t="shared" ref="H6:H15" si="2">IF($B6="N/A","N/A",IF(G6&lt;0,"No","Yes"))</f>
        <v>N/A</v>
      </c>
      <c r="I6" s="6">
        <v>70.69</v>
      </c>
      <c r="J6" s="6">
        <v>38.56</v>
      </c>
      <c r="K6" s="111" t="str">
        <f t="shared" ref="K6:K15" si="3">IF(J6="Div by 0", "N/A", IF(J6="N/A","N/A", IF(J6&gt;30, "No", IF(J6&lt;-30, "No", "Yes"))))</f>
        <v>No</v>
      </c>
    </row>
    <row r="7" spans="1:11" x14ac:dyDescent="0.25">
      <c r="A7" s="131" t="s">
        <v>443</v>
      </c>
      <c r="B7" s="3" t="s">
        <v>213</v>
      </c>
      <c r="C7" s="57">
        <v>4.1916081299999998E-2</v>
      </c>
      <c r="D7" s="5" t="str">
        <f t="shared" si="0"/>
        <v>N/A</v>
      </c>
      <c r="E7" s="57">
        <v>9.1810137152000006</v>
      </c>
      <c r="F7" s="5" t="str">
        <f t="shared" si="1"/>
        <v>N/A</v>
      </c>
      <c r="G7" s="57">
        <v>8.0039593902000004</v>
      </c>
      <c r="H7" s="5" t="str">
        <f t="shared" si="2"/>
        <v>N/A</v>
      </c>
      <c r="I7" s="6">
        <v>21803</v>
      </c>
      <c r="J7" s="6">
        <v>-12.8</v>
      </c>
      <c r="K7" s="111" t="str">
        <f t="shared" si="3"/>
        <v>Yes</v>
      </c>
    </row>
    <row r="8" spans="1:11" x14ac:dyDescent="0.25">
      <c r="A8" s="131" t="s">
        <v>444</v>
      </c>
      <c r="B8" s="3" t="s">
        <v>213</v>
      </c>
      <c r="C8" s="57">
        <v>0.49646257129999999</v>
      </c>
      <c r="D8" s="5" t="str">
        <f t="shared" si="0"/>
        <v>N/A</v>
      </c>
      <c r="E8" s="57">
        <v>66.197791520999999</v>
      </c>
      <c r="F8" s="5" t="str">
        <f t="shared" si="1"/>
        <v>N/A</v>
      </c>
      <c r="G8" s="57">
        <v>55.817738337999998</v>
      </c>
      <c r="H8" s="5" t="str">
        <f t="shared" si="2"/>
        <v>N/A</v>
      </c>
      <c r="I8" s="6">
        <v>13234</v>
      </c>
      <c r="J8" s="6">
        <v>-15.7</v>
      </c>
      <c r="K8" s="111" t="str">
        <f t="shared" si="3"/>
        <v>Yes</v>
      </c>
    </row>
    <row r="9" spans="1:11" x14ac:dyDescent="0.25">
      <c r="A9" s="131" t="s">
        <v>445</v>
      </c>
      <c r="B9" s="3" t="s">
        <v>213</v>
      </c>
      <c r="C9" s="57">
        <v>56.049773827999999</v>
      </c>
      <c r="D9" s="5" t="str">
        <f t="shared" si="0"/>
        <v>N/A</v>
      </c>
      <c r="E9" s="57">
        <v>12.661942325</v>
      </c>
      <c r="F9" s="5" t="str">
        <f t="shared" si="1"/>
        <v>N/A</v>
      </c>
      <c r="G9" s="57">
        <v>14.855996924999999</v>
      </c>
      <c r="H9" s="5" t="str">
        <f t="shared" si="2"/>
        <v>N/A</v>
      </c>
      <c r="I9" s="6">
        <v>-77.400000000000006</v>
      </c>
      <c r="J9" s="6">
        <v>17.329999999999998</v>
      </c>
      <c r="K9" s="111" t="str">
        <f t="shared" si="3"/>
        <v>Yes</v>
      </c>
    </row>
    <row r="10" spans="1:11" x14ac:dyDescent="0.25">
      <c r="A10" s="131" t="s">
        <v>446</v>
      </c>
      <c r="B10" s="3" t="s">
        <v>213</v>
      </c>
      <c r="C10" s="57">
        <v>43.408886056999997</v>
      </c>
      <c r="D10" s="5" t="str">
        <f t="shared" si="0"/>
        <v>N/A</v>
      </c>
      <c r="E10" s="57">
        <v>11.942702858000001</v>
      </c>
      <c r="F10" s="5" t="str">
        <f t="shared" si="1"/>
        <v>N/A</v>
      </c>
      <c r="G10" s="57">
        <v>21.245185208999999</v>
      </c>
      <c r="H10" s="5" t="str">
        <f t="shared" si="2"/>
        <v>N/A</v>
      </c>
      <c r="I10" s="6">
        <v>-72.5</v>
      </c>
      <c r="J10" s="6">
        <v>77.89</v>
      </c>
      <c r="K10" s="111" t="str">
        <f t="shared" si="3"/>
        <v>No</v>
      </c>
    </row>
    <row r="11" spans="1:11" ht="13" x14ac:dyDescent="0.3">
      <c r="A11" s="131" t="s">
        <v>1628</v>
      </c>
      <c r="B11" s="3" t="s">
        <v>213</v>
      </c>
      <c r="C11" s="57">
        <v>0</v>
      </c>
      <c r="D11" s="5" t="str">
        <f t="shared" si="0"/>
        <v>N/A</v>
      </c>
      <c r="E11" s="57">
        <v>0</v>
      </c>
      <c r="F11" s="5" t="str">
        <f t="shared" si="1"/>
        <v>N/A</v>
      </c>
      <c r="G11" s="57">
        <v>0.53813931130000003</v>
      </c>
      <c r="H11" s="5" t="str">
        <f t="shared" si="2"/>
        <v>N/A</v>
      </c>
      <c r="I11" s="6" t="s">
        <v>1748</v>
      </c>
      <c r="J11" s="6" t="s">
        <v>1748</v>
      </c>
      <c r="K11" s="111" t="str">
        <f t="shared" si="3"/>
        <v>N/A</v>
      </c>
    </row>
    <row r="12" spans="1:11" x14ac:dyDescent="0.25">
      <c r="A12" s="131" t="s">
        <v>16</v>
      </c>
      <c r="B12" s="3" t="s">
        <v>213</v>
      </c>
      <c r="C12" s="57">
        <v>0.43077885700000002</v>
      </c>
      <c r="D12" s="5" t="str">
        <f t="shared" si="0"/>
        <v>N/A</v>
      </c>
      <c r="E12" s="57">
        <v>0.54195430089999996</v>
      </c>
      <c r="F12" s="5" t="str">
        <f t="shared" si="1"/>
        <v>N/A</v>
      </c>
      <c r="G12" s="57">
        <v>0.87747433799999996</v>
      </c>
      <c r="H12" s="5" t="str">
        <f t="shared" si="2"/>
        <v>N/A</v>
      </c>
      <c r="I12" s="6">
        <v>25.81</v>
      </c>
      <c r="J12" s="6">
        <v>61.91</v>
      </c>
      <c r="K12" s="111" t="str">
        <f t="shared" si="3"/>
        <v>No</v>
      </c>
    </row>
    <row r="13" spans="1:11" x14ac:dyDescent="0.25">
      <c r="A13" s="131" t="s">
        <v>36</v>
      </c>
      <c r="B13" s="3" t="s">
        <v>213</v>
      </c>
      <c r="C13" s="57">
        <v>9.6003908989000006</v>
      </c>
      <c r="D13" s="5" t="str">
        <f t="shared" si="0"/>
        <v>N/A</v>
      </c>
      <c r="E13" s="57">
        <v>10.887941535</v>
      </c>
      <c r="F13" s="5" t="str">
        <f t="shared" si="1"/>
        <v>N/A</v>
      </c>
      <c r="G13" s="57">
        <v>10.274396794999999</v>
      </c>
      <c r="H13" s="5" t="str">
        <f t="shared" si="2"/>
        <v>N/A</v>
      </c>
      <c r="I13" s="6">
        <v>13.41</v>
      </c>
      <c r="J13" s="6">
        <v>-5.64</v>
      </c>
      <c r="K13" s="111" t="str">
        <f t="shared" si="3"/>
        <v>Yes</v>
      </c>
    </row>
    <row r="14" spans="1:11" x14ac:dyDescent="0.25">
      <c r="A14" s="131" t="s">
        <v>37</v>
      </c>
      <c r="B14" s="3" t="s">
        <v>213</v>
      </c>
      <c r="C14" s="57">
        <v>0</v>
      </c>
      <c r="D14" s="5" t="str">
        <f t="shared" si="0"/>
        <v>N/A</v>
      </c>
      <c r="E14" s="57">
        <v>0</v>
      </c>
      <c r="F14" s="5" t="str">
        <f t="shared" si="1"/>
        <v>N/A</v>
      </c>
      <c r="G14" s="57">
        <v>0</v>
      </c>
      <c r="H14" s="5" t="str">
        <f t="shared" si="2"/>
        <v>N/A</v>
      </c>
      <c r="I14" s="6" t="s">
        <v>1748</v>
      </c>
      <c r="J14" s="6" t="s">
        <v>1748</v>
      </c>
      <c r="K14" s="111" t="str">
        <f t="shared" si="3"/>
        <v>N/A</v>
      </c>
    </row>
    <row r="15" spans="1:11" x14ac:dyDescent="0.25">
      <c r="A15" s="131" t="s">
        <v>38</v>
      </c>
      <c r="B15" s="3" t="s">
        <v>213</v>
      </c>
      <c r="C15" s="57">
        <v>9.0888398699999998E-2</v>
      </c>
      <c r="D15" s="5" t="str">
        <f t="shared" si="0"/>
        <v>N/A</v>
      </c>
      <c r="E15" s="57">
        <v>0.14976143459999999</v>
      </c>
      <c r="F15" s="5" t="str">
        <f t="shared" si="1"/>
        <v>N/A</v>
      </c>
      <c r="G15" s="57">
        <v>0.63591956959999996</v>
      </c>
      <c r="H15" s="5" t="str">
        <f t="shared" si="2"/>
        <v>N/A</v>
      </c>
      <c r="I15" s="6">
        <v>64.78</v>
      </c>
      <c r="J15" s="6">
        <v>324.60000000000002</v>
      </c>
      <c r="K15" s="111" t="str">
        <f t="shared" si="3"/>
        <v>No</v>
      </c>
    </row>
    <row r="16" spans="1:11" x14ac:dyDescent="0.25">
      <c r="A16" s="131" t="s">
        <v>376</v>
      </c>
      <c r="B16" s="3" t="s">
        <v>213</v>
      </c>
      <c r="C16" s="4">
        <v>31.671320212000001</v>
      </c>
      <c r="D16" s="5" t="str">
        <f t="shared" ref="D16:D41" si="4">IF($B16="N/A","N/A",IF(C16&lt;0,"No","Yes"))</f>
        <v>N/A</v>
      </c>
      <c r="E16" s="4">
        <v>28.031298283999998</v>
      </c>
      <c r="F16" s="5" t="str">
        <f t="shared" ref="F16:F41" si="5">IF($B16="N/A","N/A",IF(E16&lt;0,"No","Yes"))</f>
        <v>N/A</v>
      </c>
      <c r="G16" s="4">
        <v>28.337187735000001</v>
      </c>
      <c r="H16" s="5" t="str">
        <f t="shared" ref="H16:H41" si="6">IF($B16="N/A","N/A",IF(G16&lt;0,"No","Yes"))</f>
        <v>N/A</v>
      </c>
      <c r="I16" s="6">
        <v>-11.5</v>
      </c>
      <c r="J16" s="6">
        <v>1.091</v>
      </c>
      <c r="K16" s="111" t="str">
        <f t="shared" ref="K16:K41" si="7">IF(J16="Div by 0", "N/A", IF(J16="N/A","N/A", IF(J16&gt;30, "No", IF(J16&lt;-30, "No", "Yes"))))</f>
        <v>Yes</v>
      </c>
    </row>
    <row r="17" spans="1:11" x14ac:dyDescent="0.25">
      <c r="A17" s="131" t="s">
        <v>377</v>
      </c>
      <c r="B17" s="3" t="s">
        <v>213</v>
      </c>
      <c r="C17" s="4">
        <v>3.2879824600000003E-2</v>
      </c>
      <c r="D17" s="5" t="str">
        <f t="shared" si="4"/>
        <v>N/A</v>
      </c>
      <c r="E17" s="4">
        <v>0.77800827569999997</v>
      </c>
      <c r="F17" s="5" t="str">
        <f t="shared" si="5"/>
        <v>N/A</v>
      </c>
      <c r="G17" s="4">
        <v>1.0296597885000001</v>
      </c>
      <c r="H17" s="5" t="str">
        <f t="shared" si="6"/>
        <v>N/A</v>
      </c>
      <c r="I17" s="6">
        <v>2266</v>
      </c>
      <c r="J17" s="6">
        <v>32.35</v>
      </c>
      <c r="K17" s="111" t="str">
        <f t="shared" si="7"/>
        <v>No</v>
      </c>
    </row>
    <row r="18" spans="1:11" x14ac:dyDescent="0.25">
      <c r="A18" s="131" t="s">
        <v>378</v>
      </c>
      <c r="B18" s="3" t="s">
        <v>213</v>
      </c>
      <c r="C18" s="4">
        <v>0.29204574020000001</v>
      </c>
      <c r="D18" s="5" t="str">
        <f t="shared" si="4"/>
        <v>N/A</v>
      </c>
      <c r="E18" s="4">
        <v>1.0046307686</v>
      </c>
      <c r="F18" s="5" t="str">
        <f t="shared" si="5"/>
        <v>N/A</v>
      </c>
      <c r="G18" s="4">
        <v>0.72307352970000005</v>
      </c>
      <c r="H18" s="5" t="str">
        <f t="shared" si="6"/>
        <v>N/A</v>
      </c>
      <c r="I18" s="6">
        <v>244</v>
      </c>
      <c r="J18" s="6">
        <v>-28</v>
      </c>
      <c r="K18" s="111" t="str">
        <f t="shared" si="7"/>
        <v>Yes</v>
      </c>
    </row>
    <row r="19" spans="1:11" x14ac:dyDescent="0.25">
      <c r="A19" s="131" t="s">
        <v>379</v>
      </c>
      <c r="B19" s="3" t="s">
        <v>213</v>
      </c>
      <c r="C19" s="4">
        <v>3.5743330824999999</v>
      </c>
      <c r="D19" s="5" t="str">
        <f t="shared" si="4"/>
        <v>N/A</v>
      </c>
      <c r="E19" s="4">
        <v>3.6524748075</v>
      </c>
      <c r="F19" s="5" t="str">
        <f t="shared" si="5"/>
        <v>N/A</v>
      </c>
      <c r="G19" s="4">
        <v>2.5402448645</v>
      </c>
      <c r="H19" s="5" t="str">
        <f t="shared" si="6"/>
        <v>N/A</v>
      </c>
      <c r="I19" s="6">
        <v>2.1859999999999999</v>
      </c>
      <c r="J19" s="6">
        <v>-30.5</v>
      </c>
      <c r="K19" s="111" t="str">
        <f t="shared" si="7"/>
        <v>No</v>
      </c>
    </row>
    <row r="20" spans="1:11" x14ac:dyDescent="0.25">
      <c r="A20" s="131" t="s">
        <v>380</v>
      </c>
      <c r="B20" s="3" t="s">
        <v>213</v>
      </c>
      <c r="C20" s="4">
        <v>0.29629809620000003</v>
      </c>
      <c r="D20" s="5" t="str">
        <f t="shared" si="4"/>
        <v>N/A</v>
      </c>
      <c r="E20" s="4">
        <v>0.8288137109</v>
      </c>
      <c r="F20" s="5" t="str">
        <f t="shared" si="5"/>
        <v>N/A</v>
      </c>
      <c r="G20" s="4">
        <v>5.2347300041000002</v>
      </c>
      <c r="H20" s="5" t="str">
        <f t="shared" si="6"/>
        <v>N/A</v>
      </c>
      <c r="I20" s="6">
        <v>179.7</v>
      </c>
      <c r="J20" s="6">
        <v>531.6</v>
      </c>
      <c r="K20" s="111" t="str">
        <f t="shared" si="7"/>
        <v>No</v>
      </c>
    </row>
    <row r="21" spans="1:11" x14ac:dyDescent="0.25">
      <c r="A21" s="131" t="s">
        <v>381</v>
      </c>
      <c r="B21" s="3" t="s">
        <v>213</v>
      </c>
      <c r="C21" s="4">
        <v>1.1921784E-2</v>
      </c>
      <c r="D21" s="5" t="str">
        <f t="shared" si="4"/>
        <v>N/A</v>
      </c>
      <c r="E21" s="4">
        <v>1.09885661E-2</v>
      </c>
      <c r="F21" s="5" t="str">
        <f t="shared" si="5"/>
        <v>N/A</v>
      </c>
      <c r="G21" s="4">
        <v>0.51675629229999998</v>
      </c>
      <c r="H21" s="5" t="str">
        <f t="shared" si="6"/>
        <v>N/A</v>
      </c>
      <c r="I21" s="6">
        <v>-7.83</v>
      </c>
      <c r="J21" s="6">
        <v>4603</v>
      </c>
      <c r="K21" s="111" t="str">
        <f t="shared" si="7"/>
        <v>No</v>
      </c>
    </row>
    <row r="22" spans="1:11" x14ac:dyDescent="0.25">
      <c r="A22" s="131" t="s">
        <v>382</v>
      </c>
      <c r="B22" s="3" t="s">
        <v>213</v>
      </c>
      <c r="C22" s="4">
        <v>44.314334160999998</v>
      </c>
      <c r="D22" s="5" t="str">
        <f t="shared" si="4"/>
        <v>N/A</v>
      </c>
      <c r="E22" s="4">
        <v>51.328748980999997</v>
      </c>
      <c r="F22" s="5" t="str">
        <f t="shared" si="5"/>
        <v>N/A</v>
      </c>
      <c r="G22" s="4">
        <v>47.441213554000001</v>
      </c>
      <c r="H22" s="5" t="str">
        <f t="shared" si="6"/>
        <v>N/A</v>
      </c>
      <c r="I22" s="6">
        <v>15.83</v>
      </c>
      <c r="J22" s="6">
        <v>-7.57</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1.4123897E-2</v>
      </c>
      <c r="D24" s="5" t="str">
        <f t="shared" si="4"/>
        <v>N/A</v>
      </c>
      <c r="E24" s="4">
        <v>8.4216014699999994E-2</v>
      </c>
      <c r="F24" s="5" t="str">
        <f t="shared" si="5"/>
        <v>N/A</v>
      </c>
      <c r="G24" s="4">
        <v>0.1714173249</v>
      </c>
      <c r="H24" s="5" t="str">
        <f t="shared" si="6"/>
        <v>N/A</v>
      </c>
      <c r="I24" s="6">
        <v>496.3</v>
      </c>
      <c r="J24" s="6">
        <v>103.5</v>
      </c>
      <c r="K24" s="111" t="str">
        <f t="shared" si="7"/>
        <v>No</v>
      </c>
    </row>
    <row r="25" spans="1:11" x14ac:dyDescent="0.25">
      <c r="A25" s="131" t="s">
        <v>385</v>
      </c>
      <c r="B25" s="3" t="s">
        <v>213</v>
      </c>
      <c r="C25" s="4">
        <v>0.96946124929999999</v>
      </c>
      <c r="D25" s="5" t="str">
        <f t="shared" si="4"/>
        <v>N/A</v>
      </c>
      <c r="E25" s="4">
        <v>4.3256690679999998</v>
      </c>
      <c r="F25" s="5" t="str">
        <f t="shared" si="5"/>
        <v>N/A</v>
      </c>
      <c r="G25" s="4">
        <v>3.6439746602</v>
      </c>
      <c r="H25" s="5" t="str">
        <f t="shared" si="6"/>
        <v>N/A</v>
      </c>
      <c r="I25" s="6">
        <v>346.2</v>
      </c>
      <c r="J25" s="6">
        <v>-15.8</v>
      </c>
      <c r="K25" s="111" t="str">
        <f t="shared" si="7"/>
        <v>Yes</v>
      </c>
    </row>
    <row r="26" spans="1:11" x14ac:dyDescent="0.25">
      <c r="A26" s="131" t="s">
        <v>386</v>
      </c>
      <c r="B26" s="3" t="s">
        <v>213</v>
      </c>
      <c r="C26" s="4">
        <v>1.7754345946000001</v>
      </c>
      <c r="D26" s="5" t="str">
        <f t="shared" si="4"/>
        <v>N/A</v>
      </c>
      <c r="E26" s="4">
        <v>1.8938148609000001</v>
      </c>
      <c r="F26" s="5" t="str">
        <f t="shared" si="5"/>
        <v>N/A</v>
      </c>
      <c r="G26" s="4">
        <v>2.2377361482999998</v>
      </c>
      <c r="H26" s="5" t="str">
        <f t="shared" si="6"/>
        <v>N/A</v>
      </c>
      <c r="I26" s="6">
        <v>6.6680000000000001</v>
      </c>
      <c r="J26" s="6">
        <v>18.16</v>
      </c>
      <c r="K26" s="111" t="str">
        <f t="shared" si="7"/>
        <v>Yes</v>
      </c>
    </row>
    <row r="27" spans="1:11" x14ac:dyDescent="0.25">
      <c r="A27" s="131" t="s">
        <v>387</v>
      </c>
      <c r="B27" s="3" t="s">
        <v>213</v>
      </c>
      <c r="C27" s="4">
        <v>2.08821057E-2</v>
      </c>
      <c r="D27" s="5" t="str">
        <f t="shared" si="4"/>
        <v>N/A</v>
      </c>
      <c r="E27" s="4">
        <v>9.8763631000000005E-3</v>
      </c>
      <c r="F27" s="5" t="str">
        <f t="shared" si="5"/>
        <v>N/A</v>
      </c>
      <c r="G27" s="4">
        <v>3.7564763E-3</v>
      </c>
      <c r="H27" s="5" t="str">
        <f t="shared" si="6"/>
        <v>N/A</v>
      </c>
      <c r="I27" s="6">
        <v>-52.7</v>
      </c>
      <c r="J27" s="6">
        <v>-62</v>
      </c>
      <c r="K27" s="111" t="str">
        <f t="shared" si="7"/>
        <v>No</v>
      </c>
    </row>
    <row r="28" spans="1:11" x14ac:dyDescent="0.25">
      <c r="A28" s="131" t="s">
        <v>388</v>
      </c>
      <c r="B28" s="3" t="s">
        <v>213</v>
      </c>
      <c r="C28" s="4">
        <v>1.5946335E-3</v>
      </c>
      <c r="D28" s="5" t="str">
        <f t="shared" si="4"/>
        <v>N/A</v>
      </c>
      <c r="E28" s="4">
        <v>5.7834559999999995E-4</v>
      </c>
      <c r="F28" s="5" t="str">
        <f t="shared" si="5"/>
        <v>N/A</v>
      </c>
      <c r="G28" s="4">
        <v>1.9263980000000001E-4</v>
      </c>
      <c r="H28" s="5" t="str">
        <f t="shared" si="6"/>
        <v>N/A</v>
      </c>
      <c r="I28" s="6">
        <v>-63.7</v>
      </c>
      <c r="J28" s="6">
        <v>-66.7</v>
      </c>
      <c r="K28" s="111" t="str">
        <f t="shared" si="7"/>
        <v>No</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14.751347275000001</v>
      </c>
      <c r="D30" s="5" t="str">
        <f t="shared" si="4"/>
        <v>N/A</v>
      </c>
      <c r="E30" s="4">
        <v>2.4391947472000002</v>
      </c>
      <c r="F30" s="5" t="str">
        <f t="shared" si="5"/>
        <v>N/A</v>
      </c>
      <c r="G30" s="4">
        <v>3.2988604391999998</v>
      </c>
      <c r="H30" s="5" t="str">
        <f t="shared" si="6"/>
        <v>N/A</v>
      </c>
      <c r="I30" s="6">
        <v>-83.5</v>
      </c>
      <c r="J30" s="6">
        <v>35.24</v>
      </c>
      <c r="K30" s="111" t="str">
        <f t="shared" si="7"/>
        <v>No</v>
      </c>
    </row>
    <row r="31" spans="1:11" x14ac:dyDescent="0.25">
      <c r="A31" s="131" t="s">
        <v>391</v>
      </c>
      <c r="B31" s="3" t="s">
        <v>213</v>
      </c>
      <c r="C31" s="4">
        <v>1.5642595499999998E-2</v>
      </c>
      <c r="D31" s="5" t="str">
        <f t="shared" si="4"/>
        <v>N/A</v>
      </c>
      <c r="E31" s="4">
        <v>3.2031448000000001E-3</v>
      </c>
      <c r="F31" s="5" t="str">
        <f t="shared" si="5"/>
        <v>N/A</v>
      </c>
      <c r="G31" s="4">
        <v>0.22474644590000001</v>
      </c>
      <c r="H31" s="5" t="str">
        <f t="shared" si="6"/>
        <v>N/A</v>
      </c>
      <c r="I31" s="6">
        <v>-79.5</v>
      </c>
      <c r="J31" s="6">
        <v>6916</v>
      </c>
      <c r="K31" s="111" t="str">
        <f t="shared" si="7"/>
        <v>No</v>
      </c>
    </row>
    <row r="32" spans="1:11" x14ac:dyDescent="0.25">
      <c r="A32" s="131" t="s">
        <v>392</v>
      </c>
      <c r="B32" s="3" t="s">
        <v>213</v>
      </c>
      <c r="C32" s="4">
        <v>2.2172999499999999E-2</v>
      </c>
      <c r="D32" s="5" t="str">
        <f t="shared" si="4"/>
        <v>N/A</v>
      </c>
      <c r="E32" s="4">
        <v>8.2970347299999997E-2</v>
      </c>
      <c r="F32" s="5" t="str">
        <f t="shared" si="5"/>
        <v>N/A</v>
      </c>
      <c r="G32" s="4">
        <v>0.12727070160000001</v>
      </c>
      <c r="H32" s="5" t="str">
        <f t="shared" si="6"/>
        <v>N/A</v>
      </c>
      <c r="I32" s="6">
        <v>274.2</v>
      </c>
      <c r="J32" s="6">
        <v>53.39</v>
      </c>
      <c r="K32" s="111" t="str">
        <f t="shared" si="7"/>
        <v>No</v>
      </c>
    </row>
    <row r="33" spans="1:11" x14ac:dyDescent="0.25">
      <c r="A33" s="131" t="s">
        <v>393</v>
      </c>
      <c r="B33" s="3" t="s">
        <v>213</v>
      </c>
      <c r="C33" s="4">
        <v>0</v>
      </c>
      <c r="D33" s="5" t="str">
        <f t="shared" si="4"/>
        <v>N/A</v>
      </c>
      <c r="E33" s="4">
        <v>1.0677149000000001E-3</v>
      </c>
      <c r="F33" s="5" t="str">
        <f t="shared" si="5"/>
        <v>N/A</v>
      </c>
      <c r="G33" s="4">
        <v>1.1879455000000001E-3</v>
      </c>
      <c r="H33" s="5" t="str">
        <f t="shared" si="6"/>
        <v>N/A</v>
      </c>
      <c r="I33" s="6" t="s">
        <v>1748</v>
      </c>
      <c r="J33" s="6">
        <v>11.26</v>
      </c>
      <c r="K33" s="111" t="str">
        <f t="shared" si="7"/>
        <v>Yes</v>
      </c>
    </row>
    <row r="34" spans="1:11" x14ac:dyDescent="0.25">
      <c r="A34" s="131" t="s">
        <v>394</v>
      </c>
      <c r="B34" s="3" t="s">
        <v>213</v>
      </c>
      <c r="C34" s="4">
        <v>6.5304040000000001E-3</v>
      </c>
      <c r="D34" s="5" t="str">
        <f t="shared" si="4"/>
        <v>N/A</v>
      </c>
      <c r="E34" s="4">
        <v>2.09983935E-2</v>
      </c>
      <c r="F34" s="5" t="str">
        <f t="shared" si="5"/>
        <v>N/A</v>
      </c>
      <c r="G34" s="4">
        <v>4.6972007199999999E-2</v>
      </c>
      <c r="H34" s="5" t="str">
        <f t="shared" si="6"/>
        <v>N/A</v>
      </c>
      <c r="I34" s="6">
        <v>221.5</v>
      </c>
      <c r="J34" s="6">
        <v>123.7</v>
      </c>
      <c r="K34" s="111" t="str">
        <f t="shared" si="7"/>
        <v>No</v>
      </c>
    </row>
    <row r="35" spans="1:11" x14ac:dyDescent="0.25">
      <c r="A35" s="131" t="s">
        <v>395</v>
      </c>
      <c r="B35" s="3" t="s">
        <v>213</v>
      </c>
      <c r="C35" s="4">
        <v>0.4616084385</v>
      </c>
      <c r="D35" s="5" t="str">
        <f t="shared" si="4"/>
        <v>N/A</v>
      </c>
      <c r="E35" s="4">
        <v>0.84843297259999995</v>
      </c>
      <c r="F35" s="5" t="str">
        <f t="shared" si="5"/>
        <v>N/A</v>
      </c>
      <c r="G35" s="4">
        <v>1.1743964996</v>
      </c>
      <c r="H35" s="5" t="str">
        <f t="shared" si="6"/>
        <v>N/A</v>
      </c>
      <c r="I35" s="6">
        <v>83.8</v>
      </c>
      <c r="J35" s="6">
        <v>38.42</v>
      </c>
      <c r="K35" s="111" t="str">
        <f t="shared" si="7"/>
        <v>No</v>
      </c>
    </row>
    <row r="36" spans="1:11" x14ac:dyDescent="0.25">
      <c r="A36" s="131" t="s">
        <v>396</v>
      </c>
      <c r="B36" s="3" t="s">
        <v>213</v>
      </c>
      <c r="C36" s="4">
        <v>0</v>
      </c>
      <c r="D36" s="5" t="str">
        <f t="shared" si="4"/>
        <v>N/A</v>
      </c>
      <c r="E36" s="4">
        <v>0</v>
      </c>
      <c r="F36" s="5" t="str">
        <f t="shared" si="5"/>
        <v>N/A</v>
      </c>
      <c r="G36" s="4">
        <v>0</v>
      </c>
      <c r="H36" s="5" t="str">
        <f t="shared" si="6"/>
        <v>N/A</v>
      </c>
      <c r="I36" s="6" t="s">
        <v>1748</v>
      </c>
      <c r="J36" s="6" t="s">
        <v>1748</v>
      </c>
      <c r="K36" s="111" t="str">
        <f t="shared" si="7"/>
        <v>N/A</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v>
      </c>
      <c r="F38" s="5" t="str">
        <f t="shared" si="5"/>
        <v>N/A</v>
      </c>
      <c r="G38" s="4">
        <v>0</v>
      </c>
      <c r="H38" s="5" t="str">
        <f t="shared" si="6"/>
        <v>N/A</v>
      </c>
      <c r="I38" s="6" t="s">
        <v>1748</v>
      </c>
      <c r="J38" s="6" t="s">
        <v>1748</v>
      </c>
      <c r="K38" s="111" t="str">
        <f t="shared" si="7"/>
        <v>N/A</v>
      </c>
    </row>
    <row r="39" spans="1:11" x14ac:dyDescent="0.25">
      <c r="A39" s="131" t="s">
        <v>399</v>
      </c>
      <c r="B39" s="3" t="s">
        <v>213</v>
      </c>
      <c r="C39" s="4">
        <v>1.7680689063999999</v>
      </c>
      <c r="D39" s="5" t="str">
        <f t="shared" si="4"/>
        <v>N/A</v>
      </c>
      <c r="E39" s="4">
        <v>4.6550146343999996</v>
      </c>
      <c r="F39" s="5" t="str">
        <f t="shared" si="5"/>
        <v>N/A</v>
      </c>
      <c r="G39" s="4">
        <v>3.2466229438999998</v>
      </c>
      <c r="H39" s="5" t="str">
        <f t="shared" si="6"/>
        <v>N/A</v>
      </c>
      <c r="I39" s="6">
        <v>163.30000000000001</v>
      </c>
      <c r="J39" s="6">
        <v>-30.3</v>
      </c>
      <c r="K39" s="111" t="str">
        <f t="shared" si="7"/>
        <v>No</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0</v>
      </c>
      <c r="D41" s="5" t="str">
        <f t="shared" si="4"/>
        <v>N/A</v>
      </c>
      <c r="E41" s="4">
        <v>0</v>
      </c>
      <c r="F41" s="5" t="str">
        <f t="shared" si="5"/>
        <v>N/A</v>
      </c>
      <c r="G41" s="4">
        <v>0</v>
      </c>
      <c r="H41" s="5" t="str">
        <f t="shared" si="6"/>
        <v>N/A</v>
      </c>
      <c r="I41" s="6" t="s">
        <v>1748</v>
      </c>
      <c r="J41" s="6" t="s">
        <v>1748</v>
      </c>
      <c r="K41" s="111" t="str">
        <f t="shared" si="7"/>
        <v>N/A</v>
      </c>
    </row>
    <row r="42" spans="1:11" x14ac:dyDescent="0.25">
      <c r="A42" s="131" t="s">
        <v>32</v>
      </c>
      <c r="B42" s="3" t="s">
        <v>213</v>
      </c>
      <c r="C42" s="4">
        <v>98.224565405000007</v>
      </c>
      <c r="D42" s="5" t="str">
        <f t="shared" ref="D42:D51" si="8">IF($B42="N/A","N/A",IF(C42&lt;0,"No","Yes"))</f>
        <v>N/A</v>
      </c>
      <c r="E42" s="4">
        <v>97.364212241999994</v>
      </c>
      <c r="F42" s="5" t="str">
        <f t="shared" ref="F42:F51" si="9">IF($B42="N/A","N/A",IF(E42&lt;0,"No","Yes"))</f>
        <v>N/A</v>
      </c>
      <c r="G42" s="4">
        <v>96.519030725999997</v>
      </c>
      <c r="H42" s="5" t="str">
        <f t="shared" ref="H42:H51" si="10">IF($B42="N/A","N/A",IF(G42&lt;0,"No","Yes"))</f>
        <v>N/A</v>
      </c>
      <c r="I42" s="6">
        <v>-0.876</v>
      </c>
      <c r="J42" s="6">
        <v>-0.86799999999999999</v>
      </c>
      <c r="K42" s="111" t="str">
        <f t="shared" ref="K42:K51" si="11">IF(J42="Div by 0", "N/A", IF(J42="N/A","N/A", IF(J42&gt;30, "No", IF(J42&lt;-30, "No", "Yes"))))</f>
        <v>Yes</v>
      </c>
    </row>
    <row r="43" spans="1:11" x14ac:dyDescent="0.25">
      <c r="A43" s="131" t="s">
        <v>39</v>
      </c>
      <c r="B43" s="3" t="s">
        <v>213</v>
      </c>
      <c r="C43" s="4">
        <v>100</v>
      </c>
      <c r="D43" s="5" t="str">
        <f t="shared" si="8"/>
        <v>N/A</v>
      </c>
      <c r="E43" s="4">
        <v>100</v>
      </c>
      <c r="F43" s="5" t="str">
        <f t="shared" si="9"/>
        <v>N/A</v>
      </c>
      <c r="G43" s="4">
        <v>98.533638822</v>
      </c>
      <c r="H43" s="5" t="str">
        <f t="shared" si="10"/>
        <v>N/A</v>
      </c>
      <c r="I43" s="6">
        <v>0</v>
      </c>
      <c r="J43" s="6">
        <v>-1.47</v>
      </c>
      <c r="K43" s="111" t="str">
        <f t="shared" si="11"/>
        <v>Yes</v>
      </c>
    </row>
    <row r="44" spans="1:11" x14ac:dyDescent="0.25">
      <c r="A44" s="131" t="s">
        <v>40</v>
      </c>
      <c r="B44" s="3" t="s">
        <v>213</v>
      </c>
      <c r="C44" s="4">
        <v>30.755541399999998</v>
      </c>
      <c r="D44" s="5" t="str">
        <f t="shared" si="8"/>
        <v>N/A</v>
      </c>
      <c r="E44" s="4">
        <v>32.390529960000002</v>
      </c>
      <c r="F44" s="5" t="str">
        <f t="shared" si="9"/>
        <v>N/A</v>
      </c>
      <c r="G44" s="4">
        <v>46.789104657999999</v>
      </c>
      <c r="H44" s="5" t="str">
        <f t="shared" si="10"/>
        <v>N/A</v>
      </c>
      <c r="I44" s="6">
        <v>5.3159999999999998</v>
      </c>
      <c r="J44" s="6">
        <v>44.45</v>
      </c>
      <c r="K44" s="111" t="str">
        <f t="shared" si="11"/>
        <v>No</v>
      </c>
    </row>
    <row r="45" spans="1:11" x14ac:dyDescent="0.25">
      <c r="A45" s="131" t="s">
        <v>163</v>
      </c>
      <c r="B45" s="3" t="s">
        <v>213</v>
      </c>
      <c r="C45" s="4">
        <v>96.511169648999996</v>
      </c>
      <c r="D45" s="5" t="str">
        <f t="shared" si="8"/>
        <v>N/A</v>
      </c>
      <c r="E45" s="4">
        <v>97.765939982999996</v>
      </c>
      <c r="F45" s="5" t="str">
        <f t="shared" si="9"/>
        <v>N/A</v>
      </c>
      <c r="G45" s="4">
        <v>97.515106974000005</v>
      </c>
      <c r="H45" s="5" t="str">
        <f t="shared" si="10"/>
        <v>N/A</v>
      </c>
      <c r="I45" s="6">
        <v>1.3</v>
      </c>
      <c r="J45" s="6">
        <v>-0.25700000000000001</v>
      </c>
      <c r="K45" s="111" t="str">
        <f t="shared" si="11"/>
        <v>Yes</v>
      </c>
    </row>
    <row r="46" spans="1:11" x14ac:dyDescent="0.25">
      <c r="A46" s="131" t="s">
        <v>41</v>
      </c>
      <c r="B46" s="3" t="s">
        <v>213</v>
      </c>
      <c r="C46" s="4">
        <v>99.961759895</v>
      </c>
      <c r="D46" s="5" t="str">
        <f t="shared" si="8"/>
        <v>N/A</v>
      </c>
      <c r="E46" s="4">
        <v>100</v>
      </c>
      <c r="F46" s="5" t="str">
        <f t="shared" si="9"/>
        <v>N/A</v>
      </c>
      <c r="G46" s="4">
        <v>99.994944324000002</v>
      </c>
      <c r="H46" s="5" t="str">
        <f t="shared" si="10"/>
        <v>N/A</v>
      </c>
      <c r="I46" s="6">
        <v>3.8300000000000001E-2</v>
      </c>
      <c r="J46" s="6">
        <v>-5.0000000000000001E-3</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98.300371193000004</v>
      </c>
      <c r="D48" s="5" t="str">
        <f t="shared" si="8"/>
        <v>N/A</v>
      </c>
      <c r="E48" s="4">
        <v>99.357683690000002</v>
      </c>
      <c r="F48" s="5" t="str">
        <f t="shared" si="9"/>
        <v>N/A</v>
      </c>
      <c r="G48" s="4">
        <v>98.786417333000003</v>
      </c>
      <c r="H48" s="5" t="str">
        <f t="shared" si="10"/>
        <v>N/A</v>
      </c>
      <c r="I48" s="6">
        <v>1.0760000000000001</v>
      </c>
      <c r="J48" s="6">
        <v>-0.57499999999999996</v>
      </c>
      <c r="K48" s="111" t="str">
        <f t="shared" si="11"/>
        <v>Yes</v>
      </c>
    </row>
    <row r="49" spans="1:12" x14ac:dyDescent="0.25">
      <c r="A49" s="131" t="s">
        <v>44</v>
      </c>
      <c r="B49" s="3" t="s">
        <v>213</v>
      </c>
      <c r="C49" s="4">
        <v>96.522740076000005</v>
      </c>
      <c r="D49" s="5" t="str">
        <f t="shared" si="8"/>
        <v>N/A</v>
      </c>
      <c r="E49" s="4">
        <v>88.080765425999999</v>
      </c>
      <c r="F49" s="5" t="str">
        <f t="shared" si="9"/>
        <v>N/A</v>
      </c>
      <c r="G49" s="4">
        <v>84.851901044000002</v>
      </c>
      <c r="H49" s="5" t="str">
        <f t="shared" si="10"/>
        <v>N/A</v>
      </c>
      <c r="I49" s="6">
        <v>-8.75</v>
      </c>
      <c r="J49" s="6">
        <v>-3.67</v>
      </c>
      <c r="K49" s="111" t="str">
        <f t="shared" si="11"/>
        <v>Yes</v>
      </c>
    </row>
    <row r="50" spans="1:12" x14ac:dyDescent="0.25">
      <c r="A50" s="131" t="s">
        <v>45</v>
      </c>
      <c r="B50" s="3" t="s">
        <v>213</v>
      </c>
      <c r="C50" s="4">
        <v>3.4772599239000002</v>
      </c>
      <c r="D50" s="5" t="str">
        <f t="shared" si="8"/>
        <v>N/A</v>
      </c>
      <c r="E50" s="4">
        <v>11.904127006</v>
      </c>
      <c r="F50" s="5" t="str">
        <f t="shared" si="9"/>
        <v>N/A</v>
      </c>
      <c r="G50" s="4">
        <v>14.595983307999999</v>
      </c>
      <c r="H50" s="5" t="str">
        <f t="shared" si="10"/>
        <v>N/A</v>
      </c>
      <c r="I50" s="6">
        <v>242.3</v>
      </c>
      <c r="J50" s="6">
        <v>22.61</v>
      </c>
      <c r="K50" s="111" t="str">
        <f t="shared" si="11"/>
        <v>Yes</v>
      </c>
    </row>
    <row r="51" spans="1:12" x14ac:dyDescent="0.25">
      <c r="A51" s="131" t="s">
        <v>50</v>
      </c>
      <c r="B51" s="3" t="s">
        <v>213</v>
      </c>
      <c r="C51" s="4">
        <v>0</v>
      </c>
      <c r="D51" s="5" t="str">
        <f t="shared" si="8"/>
        <v>N/A</v>
      </c>
      <c r="E51" s="4">
        <v>1.5107568599999999E-2</v>
      </c>
      <c r="F51" s="5" t="str">
        <f t="shared" si="9"/>
        <v>N/A</v>
      </c>
      <c r="G51" s="4">
        <v>0</v>
      </c>
      <c r="H51" s="5" t="str">
        <f t="shared" si="10"/>
        <v>N/A</v>
      </c>
      <c r="I51" s="6" t="s">
        <v>1748</v>
      </c>
      <c r="J51" s="6">
        <v>-100</v>
      </c>
      <c r="K51" s="111" t="str">
        <f t="shared" si="11"/>
        <v>No</v>
      </c>
      <c r="L51" s="38"/>
    </row>
    <row r="52" spans="1:12" s="38" customFormat="1" x14ac:dyDescent="0.25">
      <c r="A52" s="130" t="s">
        <v>895</v>
      </c>
      <c r="B52" s="3" t="s">
        <v>213</v>
      </c>
      <c r="C52" s="4">
        <v>1.6026066942999999</v>
      </c>
      <c r="D52" s="5" t="str">
        <f t="shared" ref="D52:D57" si="12">IF($B52="N/A","N/A",IF(C52&lt;0,"No","Yes"))</f>
        <v>N/A</v>
      </c>
      <c r="E52" s="4">
        <v>0.23569806979999999</v>
      </c>
      <c r="F52" s="5" t="str">
        <f t="shared" ref="F52:F57" si="13">IF($B52="N/A","N/A",IF(E52&lt;0,"No","Yes"))</f>
        <v>N/A</v>
      </c>
      <c r="G52" s="4">
        <v>0.1191156163</v>
      </c>
      <c r="H52" s="5" t="str">
        <f t="shared" ref="H52:H57" si="14">IF($B52="N/A","N/A",IF(G52&lt;0,"No","Yes"))</f>
        <v>N/A</v>
      </c>
      <c r="I52" s="6">
        <v>-85.3</v>
      </c>
      <c r="J52" s="6">
        <v>-49.5</v>
      </c>
      <c r="K52" s="111" t="str">
        <f t="shared" ref="K52:K57" si="15">IF(J52="Div by 0", "N/A", IF(J52="N/A","N/A", IF(J52&gt;30, "No", IF(J52&lt;-30, "No", "Yes"))))</f>
        <v>No</v>
      </c>
    </row>
    <row r="53" spans="1:12" s="38" customFormat="1" x14ac:dyDescent="0.25">
      <c r="A53" s="130" t="s">
        <v>896</v>
      </c>
      <c r="B53" s="3" t="s">
        <v>213</v>
      </c>
      <c r="C53" s="4">
        <v>0.1431373427</v>
      </c>
      <c r="D53" s="5" t="str">
        <f t="shared" si="12"/>
        <v>N/A</v>
      </c>
      <c r="E53" s="4">
        <v>0.1736816279</v>
      </c>
      <c r="F53" s="5" t="str">
        <f t="shared" si="13"/>
        <v>N/A</v>
      </c>
      <c r="G53" s="4">
        <v>0.2672877374</v>
      </c>
      <c r="H53" s="5" t="str">
        <f t="shared" si="14"/>
        <v>N/A</v>
      </c>
      <c r="I53" s="6">
        <v>21.34</v>
      </c>
      <c r="J53" s="6">
        <v>53.9</v>
      </c>
      <c r="K53" s="111" t="str">
        <f t="shared" si="15"/>
        <v>No</v>
      </c>
    </row>
    <row r="54" spans="1:12" s="38" customFormat="1" x14ac:dyDescent="0.25">
      <c r="A54" s="130" t="s">
        <v>897</v>
      </c>
      <c r="B54" s="3" t="s">
        <v>213</v>
      </c>
      <c r="C54" s="4">
        <v>0.18535716369999999</v>
      </c>
      <c r="D54" s="5" t="str">
        <f t="shared" si="12"/>
        <v>N/A</v>
      </c>
      <c r="E54" s="4">
        <v>0.67448441599999998</v>
      </c>
      <c r="F54" s="5" t="str">
        <f t="shared" si="13"/>
        <v>N/A</v>
      </c>
      <c r="G54" s="4">
        <v>4.1510989619999998</v>
      </c>
      <c r="H54" s="5" t="str">
        <f t="shared" si="14"/>
        <v>N/A</v>
      </c>
      <c r="I54" s="6">
        <v>263.89999999999998</v>
      </c>
      <c r="J54" s="6">
        <v>515.4</v>
      </c>
      <c r="K54" s="111" t="str">
        <f t="shared" si="15"/>
        <v>No</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v>
      </c>
      <c r="D56" s="5" t="str">
        <f t="shared" si="12"/>
        <v>N/A</v>
      </c>
      <c r="E56" s="4">
        <v>0</v>
      </c>
      <c r="F56" s="5" t="str">
        <f t="shared" si="13"/>
        <v>N/A</v>
      </c>
      <c r="G56" s="4">
        <v>0</v>
      </c>
      <c r="H56" s="5" t="str">
        <f t="shared" si="14"/>
        <v>N/A</v>
      </c>
      <c r="I56" s="6" t="s">
        <v>1748</v>
      </c>
      <c r="J56" s="6" t="s">
        <v>1748</v>
      </c>
      <c r="K56" s="111" t="str">
        <f t="shared" si="15"/>
        <v>N/A</v>
      </c>
    </row>
    <row r="57" spans="1:12" s="38" customFormat="1" ht="25" x14ac:dyDescent="0.25">
      <c r="A57" s="137" t="s">
        <v>935</v>
      </c>
      <c r="B57" s="139" t="s">
        <v>213</v>
      </c>
      <c r="C57" s="124">
        <v>0</v>
      </c>
      <c r="D57" s="120" t="str">
        <f t="shared" si="12"/>
        <v>N/A</v>
      </c>
      <c r="E57" s="124">
        <v>0</v>
      </c>
      <c r="F57" s="120" t="str">
        <f t="shared" si="13"/>
        <v>N/A</v>
      </c>
      <c r="G57" s="124">
        <v>0</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25325682</v>
      </c>
      <c r="D7" s="19" t="str">
        <f>IF($B7="N/A","N/A",IF(C7&gt;15,"No",IF(C7&lt;-15,"No","Yes")))</f>
        <v>N/A</v>
      </c>
      <c r="E7" s="18">
        <v>22138560</v>
      </c>
      <c r="F7" s="19" t="str">
        <f>IF($B7="N/A","N/A",IF(E7&gt;15,"No",IF(E7&lt;-15,"No","Yes")))</f>
        <v>N/A</v>
      </c>
      <c r="G7" s="18">
        <v>18519236</v>
      </c>
      <c r="H7" s="19" t="str">
        <f>IF($B7="N/A","N/A",IF(G7&gt;15,"No",IF(G7&lt;-15,"No","Yes")))</f>
        <v>N/A</v>
      </c>
      <c r="I7" s="20">
        <v>-12.6</v>
      </c>
      <c r="J7" s="20">
        <v>-16.3</v>
      </c>
      <c r="K7" s="112" t="str">
        <f t="shared" ref="K7:K22" si="0">IF(J7="Div by 0", "N/A", IF(J7="N/A","N/A", IF(J7&gt;30, "No", IF(J7&lt;-30, "No", "Yes"))))</f>
        <v>Yes</v>
      </c>
    </row>
    <row r="8" spans="1:11" x14ac:dyDescent="0.25">
      <c r="A8" s="110" t="s">
        <v>362</v>
      </c>
      <c r="B8" s="17" t="s">
        <v>213</v>
      </c>
      <c r="C8" s="21">
        <v>97.776083581999998</v>
      </c>
      <c r="D8" s="19" t="str">
        <f>IF($B8="N/A","N/A",IF(C8&gt;15,"No",IF(C8&lt;-15,"No","Yes")))</f>
        <v>N/A</v>
      </c>
      <c r="E8" s="21">
        <v>93.377586437000005</v>
      </c>
      <c r="F8" s="19" t="str">
        <f>IF($B8="N/A","N/A",IF(E8&gt;15,"No",IF(E8&lt;-15,"No","Yes")))</f>
        <v>N/A</v>
      </c>
      <c r="G8" s="21">
        <v>86.308706255000004</v>
      </c>
      <c r="H8" s="19" t="str">
        <f>IF($B8="N/A","N/A",IF(G8&gt;15,"No",IF(G8&lt;-15,"No","Yes")))</f>
        <v>N/A</v>
      </c>
      <c r="I8" s="20">
        <v>-4.5</v>
      </c>
      <c r="J8" s="20">
        <v>-7.57</v>
      </c>
      <c r="K8" s="112" t="str">
        <f t="shared" si="0"/>
        <v>Yes</v>
      </c>
    </row>
    <row r="9" spans="1:11" x14ac:dyDescent="0.25">
      <c r="A9" s="110" t="s">
        <v>119</v>
      </c>
      <c r="B9" s="22" t="s">
        <v>213</v>
      </c>
      <c r="C9" s="5">
        <v>2.2239164181</v>
      </c>
      <c r="D9" s="5" t="str">
        <f>IF($B9="N/A","N/A",IF(C9&gt;15,"No",IF(C9&lt;-15,"No","Yes")))</f>
        <v>N/A</v>
      </c>
      <c r="E9" s="5">
        <v>6.6224135626000002</v>
      </c>
      <c r="F9" s="5" t="str">
        <f>IF($B9="N/A","N/A",IF(E9&gt;15,"No",IF(E9&lt;-15,"No","Yes")))</f>
        <v>N/A</v>
      </c>
      <c r="G9" s="5">
        <v>13.691293744999999</v>
      </c>
      <c r="H9" s="5" t="str">
        <f>IF($B9="N/A","N/A",IF(G9&gt;15,"No",IF(G9&lt;-15,"No","Yes")))</f>
        <v>N/A</v>
      </c>
      <c r="I9" s="6">
        <v>197.8</v>
      </c>
      <c r="J9" s="6">
        <v>106.7</v>
      </c>
      <c r="K9" s="111" t="str">
        <f t="shared" si="0"/>
        <v>No</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99.999565657999995</v>
      </c>
      <c r="D11" s="5" t="str">
        <f>IF(OR($B11="N/A",$C11="N/A"),"N/A",IF(C11&gt;100,"No",IF(C11&lt;95,"No","Yes")))</f>
        <v>Yes</v>
      </c>
      <c r="E11" s="5">
        <v>99.999864489999993</v>
      </c>
      <c r="F11" s="5" t="str">
        <f>IF(OR($B11="N/A",$E11="N/A"),"N/A",IF(E11&gt;100,"No",IF(E11&lt;95,"No","Yes")))</f>
        <v>Yes</v>
      </c>
      <c r="G11" s="5">
        <v>100</v>
      </c>
      <c r="H11" s="5" t="str">
        <f>IF($B11="N/A","N/A",IF(G11&gt;100,"No",IF(G11&lt;95,"No","Yes")))</f>
        <v>Yes</v>
      </c>
      <c r="I11" s="6">
        <v>2.9999999999999997E-4</v>
      </c>
      <c r="J11" s="6">
        <v>1E-4</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100</v>
      </c>
      <c r="D13" s="5" t="str">
        <f t="shared" si="1"/>
        <v>Yes</v>
      </c>
      <c r="E13" s="5">
        <v>100</v>
      </c>
      <c r="F13" s="5" t="str">
        <f t="shared" si="2"/>
        <v>Yes</v>
      </c>
      <c r="G13" s="5">
        <v>87.454406865999999</v>
      </c>
      <c r="H13" s="5" t="str">
        <f t="shared" si="3"/>
        <v>No</v>
      </c>
      <c r="I13" s="6">
        <v>0</v>
      </c>
      <c r="J13" s="6">
        <v>-12.5</v>
      </c>
      <c r="K13" s="111" t="str">
        <f t="shared" si="0"/>
        <v>Yes</v>
      </c>
    </row>
    <row r="14" spans="1:11" x14ac:dyDescent="0.25">
      <c r="A14" s="110" t="s">
        <v>13</v>
      </c>
      <c r="B14" s="22" t="s">
        <v>213</v>
      </c>
      <c r="C14" s="23">
        <v>24762460</v>
      </c>
      <c r="D14" s="5" t="str">
        <f>IF($B14="N/A","N/A",IF(C14&gt;15,"No",IF(C14&lt;-15,"No","Yes")))</f>
        <v>N/A</v>
      </c>
      <c r="E14" s="23">
        <v>20672453</v>
      </c>
      <c r="F14" s="5" t="str">
        <f>IF($B14="N/A","N/A",IF(E14&gt;15,"No",IF(E14&lt;-15,"No","Yes")))</f>
        <v>N/A</v>
      </c>
      <c r="G14" s="23">
        <v>15983713</v>
      </c>
      <c r="H14" s="5" t="str">
        <f>IF($B14="N/A","N/A",IF(G14&gt;15,"No",IF(G14&lt;-15,"No","Yes")))</f>
        <v>N/A</v>
      </c>
      <c r="I14" s="6">
        <v>-16.5</v>
      </c>
      <c r="J14" s="6">
        <v>-22.7</v>
      </c>
      <c r="K14" s="111" t="str">
        <f t="shared" si="0"/>
        <v>Yes</v>
      </c>
    </row>
    <row r="15" spans="1:11" ht="14.25" customHeight="1" x14ac:dyDescent="0.25">
      <c r="A15" s="110" t="s">
        <v>442</v>
      </c>
      <c r="B15" s="22" t="s">
        <v>213</v>
      </c>
      <c r="C15" s="5">
        <v>4.40465123E-2</v>
      </c>
      <c r="D15" s="5" t="str">
        <f>IF($B15="N/A","N/A",IF(C15&gt;15,"No",IF(C15&lt;-15,"No","Yes")))</f>
        <v>N/A</v>
      </c>
      <c r="E15" s="5">
        <v>1.6565474837</v>
      </c>
      <c r="F15" s="5" t="str">
        <f>IF($B15="N/A","N/A",IF(E15&gt;15,"No",IF(E15&lt;-15,"No","Yes")))</f>
        <v>N/A</v>
      </c>
      <c r="G15" s="5">
        <v>4.4545344399999999E-2</v>
      </c>
      <c r="H15" s="5" t="str">
        <f>IF($B15="N/A","N/A",IF(G15&gt;15,"No",IF(G15&lt;-15,"No","Yes")))</f>
        <v>N/A</v>
      </c>
      <c r="I15" s="6">
        <v>3661</v>
      </c>
      <c r="J15" s="6">
        <v>-97.3</v>
      </c>
      <c r="K15" s="111" t="str">
        <f t="shared" si="0"/>
        <v>No</v>
      </c>
    </row>
    <row r="16" spans="1:11" ht="12.75" customHeight="1" x14ac:dyDescent="0.25">
      <c r="A16" s="110" t="s">
        <v>859</v>
      </c>
      <c r="B16" s="22" t="s">
        <v>213</v>
      </c>
      <c r="C16" s="24">
        <v>359.99523241999998</v>
      </c>
      <c r="D16" s="5" t="str">
        <f>IF($B16="N/A","N/A",IF(C16&gt;15,"No",IF(C16&lt;-15,"No","Yes")))</f>
        <v>N/A</v>
      </c>
      <c r="E16" s="24">
        <v>758.19548603999999</v>
      </c>
      <c r="F16" s="5" t="str">
        <f>IF($B16="N/A","N/A",IF(E16&gt;15,"No",IF(E16&lt;-15,"No","Yes")))</f>
        <v>N/A</v>
      </c>
      <c r="G16" s="24">
        <v>1531.3373595999999</v>
      </c>
      <c r="H16" s="5" t="str">
        <f>IF($B16="N/A","N/A",IF(G16&gt;15,"No",IF(G16&lt;-15,"No","Yes")))</f>
        <v>N/A</v>
      </c>
      <c r="I16" s="6">
        <v>110.6</v>
      </c>
      <c r="J16" s="6">
        <v>102</v>
      </c>
      <c r="K16" s="111" t="str">
        <f t="shared" si="0"/>
        <v>No</v>
      </c>
    </row>
    <row r="17" spans="1:11" x14ac:dyDescent="0.25">
      <c r="A17" s="110" t="s">
        <v>131</v>
      </c>
      <c r="B17" s="22" t="s">
        <v>213</v>
      </c>
      <c r="C17" s="23">
        <v>15696</v>
      </c>
      <c r="D17" s="5" t="str">
        <f>IF($B17="N/A","N/A",IF(C17&gt;15,"No",IF(C17&lt;-15,"No","Yes")))</f>
        <v>N/A</v>
      </c>
      <c r="E17" s="23">
        <v>6067</v>
      </c>
      <c r="F17" s="5" t="str">
        <f>IF($B17="N/A","N/A",IF(E17&gt;15,"No",IF(E17&lt;-15,"No","Yes")))</f>
        <v>N/A</v>
      </c>
      <c r="G17" s="23">
        <v>3458</v>
      </c>
      <c r="H17" s="5" t="str">
        <f>IF($B17="N/A","N/A",IF(G17&gt;15,"No",IF(G17&lt;-15,"No","Yes")))</f>
        <v>N/A</v>
      </c>
      <c r="I17" s="6">
        <v>-61.3</v>
      </c>
      <c r="J17" s="6">
        <v>-43</v>
      </c>
      <c r="K17" s="111" t="str">
        <f t="shared" si="0"/>
        <v>No</v>
      </c>
    </row>
    <row r="18" spans="1:11" x14ac:dyDescent="0.25">
      <c r="A18" s="110" t="s">
        <v>346</v>
      </c>
      <c r="B18" s="22" t="s">
        <v>213</v>
      </c>
      <c r="C18" s="4">
        <v>6.1976613299999997E-2</v>
      </c>
      <c r="D18" s="5" t="str">
        <f>IF($B18="N/A","N/A",IF(C18&gt;15,"No",IF(C18&lt;-15,"No","Yes")))</f>
        <v>N/A</v>
      </c>
      <c r="E18" s="4">
        <v>2.7404673099999999E-2</v>
      </c>
      <c r="F18" s="5" t="str">
        <f>IF($B18="N/A","N/A",IF(E18&gt;15,"No",IF(E18&lt;-15,"No","Yes")))</f>
        <v>N/A</v>
      </c>
      <c r="G18" s="4">
        <v>1.8672476600000001E-2</v>
      </c>
      <c r="H18" s="5" t="str">
        <f>IF($B18="N/A","N/A",IF(G18&gt;15,"No",IF(G18&lt;-15,"No","Yes")))</f>
        <v>N/A</v>
      </c>
      <c r="I18" s="6">
        <v>-55.8</v>
      </c>
      <c r="J18" s="6">
        <v>-31.9</v>
      </c>
      <c r="K18" s="111" t="str">
        <f t="shared" si="0"/>
        <v>No</v>
      </c>
    </row>
    <row r="19" spans="1:11" ht="27.75" customHeight="1" x14ac:dyDescent="0.25">
      <c r="A19" s="110" t="s">
        <v>838</v>
      </c>
      <c r="B19" s="22" t="s">
        <v>213</v>
      </c>
      <c r="C19" s="24">
        <v>48.020642201999998</v>
      </c>
      <c r="D19" s="5" t="str">
        <f>IF($B19="N/A","N/A",IF(C19&gt;60,"No",IF(C19&lt;15,"No","Yes")))</f>
        <v>N/A</v>
      </c>
      <c r="E19" s="24">
        <v>45.788033624999997</v>
      </c>
      <c r="F19" s="5" t="str">
        <f>IF($B19="N/A","N/A",IF(E19&gt;60,"No",IF(E19&lt;15,"No","Yes")))</f>
        <v>N/A</v>
      </c>
      <c r="G19" s="24">
        <v>46.128976287</v>
      </c>
      <c r="H19" s="5" t="str">
        <f>IF($B19="N/A","N/A",IF(G19&gt;60,"No",IF(G19&lt;15,"No","Yes")))</f>
        <v>N/A</v>
      </c>
      <c r="I19" s="6">
        <v>-4.6500000000000004</v>
      </c>
      <c r="J19" s="6">
        <v>0.74460000000000004</v>
      </c>
      <c r="K19" s="111" t="str">
        <f t="shared" si="0"/>
        <v>Yes</v>
      </c>
    </row>
    <row r="20" spans="1:11" x14ac:dyDescent="0.25">
      <c r="A20" s="110" t="s">
        <v>27</v>
      </c>
      <c r="B20" s="22" t="s">
        <v>217</v>
      </c>
      <c r="C20" s="23">
        <v>12</v>
      </c>
      <c r="D20" s="5" t="str">
        <f>IF($B20="N/A","N/A",IF(C20="N/A","N/A",IF(C20=0,"Yes","No")))</f>
        <v>No</v>
      </c>
      <c r="E20" s="23">
        <v>21</v>
      </c>
      <c r="F20" s="5" t="str">
        <f>IF($B20="N/A","N/A",IF(E20="N/A","N/A",IF(E20=0,"Yes","No")))</f>
        <v>No</v>
      </c>
      <c r="G20" s="23">
        <v>11</v>
      </c>
      <c r="H20" s="5" t="str">
        <f>IF($B20="N/A","N/A",IF(G20=0,"Yes","No"))</f>
        <v>No</v>
      </c>
      <c r="I20" s="6">
        <v>75</v>
      </c>
      <c r="J20" s="6">
        <v>-57.1</v>
      </c>
      <c r="K20" s="111" t="str">
        <f t="shared" si="0"/>
        <v>No</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24762460</v>
      </c>
      <c r="D6" s="5" t="str">
        <f>IF($B6="N/A","N/A",IF(C6&gt;15,"No",IF(C6&lt;-15,"No","Yes")))</f>
        <v>N/A</v>
      </c>
      <c r="E6" s="23">
        <v>20672453</v>
      </c>
      <c r="F6" s="5" t="str">
        <f>IF($B6="N/A","N/A",IF(E6&gt;15,"No",IF(E6&lt;-15,"No","Yes")))</f>
        <v>N/A</v>
      </c>
      <c r="G6" s="23">
        <v>15983713</v>
      </c>
      <c r="H6" s="5" t="str">
        <f>IF($B6="N/A","N/A",IF(G6&gt;15,"No",IF(G6&lt;-15,"No","Yes")))</f>
        <v>N/A</v>
      </c>
      <c r="I6" s="6">
        <v>-16.5</v>
      </c>
      <c r="J6" s="6">
        <v>-22.7</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55.676277114999998</v>
      </c>
      <c r="D9" s="5" t="str">
        <f>IF($B9="N/A","N/A",IF(C9&gt;60,"No",IF(C9&lt;15,"No","Yes")))</f>
        <v>Yes</v>
      </c>
      <c r="E9" s="24">
        <v>54.103906827000003</v>
      </c>
      <c r="F9" s="5" t="str">
        <f>IF($B9="N/A","N/A",IF(E9&gt;60,"No",IF(E9&lt;15,"No","Yes")))</f>
        <v>Yes</v>
      </c>
      <c r="G9" s="24">
        <v>55.714208143999997</v>
      </c>
      <c r="H9" s="5" t="str">
        <f>IF($B9="N/A","N/A",IF(G9&gt;60,"No",IF(G9&lt;15,"No","Yes")))</f>
        <v>Yes</v>
      </c>
      <c r="I9" s="6">
        <v>-2.82</v>
      </c>
      <c r="J9" s="6">
        <v>2.976</v>
      </c>
      <c r="K9" s="111" t="str">
        <f t="shared" si="0"/>
        <v>Yes</v>
      </c>
    </row>
    <row r="10" spans="1:11" x14ac:dyDescent="0.25">
      <c r="A10" s="110" t="s">
        <v>14</v>
      </c>
      <c r="B10" s="22" t="s">
        <v>272</v>
      </c>
      <c r="C10" s="5">
        <v>0.63188794650000002</v>
      </c>
      <c r="D10" s="5" t="str">
        <f>IF($B10="N/A","N/A",IF(C10&gt;15,"No",IF(C10&lt;=0,"No","Yes")))</f>
        <v>Yes</v>
      </c>
      <c r="E10" s="5">
        <v>1.0242083995</v>
      </c>
      <c r="F10" s="5" t="str">
        <f>IF($B10="N/A","N/A",IF(E10&gt;15,"No",IF(E10&lt;=0,"No","Yes")))</f>
        <v>Yes</v>
      </c>
      <c r="G10" s="5">
        <v>1.8332411249</v>
      </c>
      <c r="H10" s="5" t="str">
        <f>IF($B10="N/A","N/A",IF(G10&gt;15,"No",IF(G10&lt;=0,"No","Yes")))</f>
        <v>Yes</v>
      </c>
      <c r="I10" s="6">
        <v>62.09</v>
      </c>
      <c r="J10" s="6">
        <v>78.989999999999995</v>
      </c>
      <c r="K10" s="111" t="str">
        <f t="shared" si="0"/>
        <v>No</v>
      </c>
    </row>
    <row r="11" spans="1:11" x14ac:dyDescent="0.25">
      <c r="A11" s="110" t="s">
        <v>874</v>
      </c>
      <c r="B11" s="22" t="s">
        <v>213</v>
      </c>
      <c r="C11" s="24">
        <v>84.253446326000002</v>
      </c>
      <c r="D11" s="5" t="str">
        <f>IF($B11="N/A","N/A",IF(C11&gt;15,"No",IF(C11&lt;-15,"No","Yes")))</f>
        <v>N/A</v>
      </c>
      <c r="E11" s="24">
        <v>71.834533766999996</v>
      </c>
      <c r="F11" s="5" t="str">
        <f>IF($B11="N/A","N/A",IF(E11&gt;15,"No",IF(E11&lt;-15,"No","Yes")))</f>
        <v>N/A</v>
      </c>
      <c r="G11" s="24">
        <v>79.851348031000001</v>
      </c>
      <c r="H11" s="5" t="str">
        <f>IF($B11="N/A","N/A",IF(G11&gt;15,"No",IF(G11&lt;-15,"No","Yes")))</f>
        <v>N/A</v>
      </c>
      <c r="I11" s="6">
        <v>-14.7</v>
      </c>
      <c r="J11" s="6">
        <v>11.16</v>
      </c>
      <c r="K11" s="111" t="str">
        <f t="shared" si="0"/>
        <v>Yes</v>
      </c>
    </row>
    <row r="12" spans="1:11" x14ac:dyDescent="0.25">
      <c r="A12" s="110" t="s">
        <v>936</v>
      </c>
      <c r="B12" s="22" t="s">
        <v>213</v>
      </c>
      <c r="C12" s="5">
        <v>3.2676034610000002</v>
      </c>
      <c r="D12" s="5" t="str">
        <f>IF($B12="N/A","N/A",IF(C12&gt;15,"No",IF(C12&lt;-15,"No","Yes")))</f>
        <v>N/A</v>
      </c>
      <c r="E12" s="5">
        <v>3.0977794459000001</v>
      </c>
      <c r="F12" s="5" t="str">
        <f>IF($B12="N/A","N/A",IF(E12&gt;15,"No",IF(E12&lt;-15,"No","Yes")))</f>
        <v>N/A</v>
      </c>
      <c r="G12" s="5">
        <v>2.9322598573</v>
      </c>
      <c r="H12" s="5" t="str">
        <f>IF($B12="N/A","N/A",IF(G12&gt;15,"No",IF(G12&lt;-15,"No","Yes")))</f>
        <v>N/A</v>
      </c>
      <c r="I12" s="6">
        <v>-5.2</v>
      </c>
      <c r="J12" s="6">
        <v>-5.34</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100</v>
      </c>
      <c r="D15" s="5" t="str">
        <f>IF($B15="N/A","N/A",IF(C15&gt;15,"No",IF(C15&lt;-15,"No","Yes")))</f>
        <v>N/A</v>
      </c>
      <c r="E15" s="5">
        <v>99.994224197999998</v>
      </c>
      <c r="F15" s="5" t="str">
        <f>IF($B15="N/A","N/A",IF(E15&gt;15,"No",IF(E15&lt;-15,"No","Yes")))</f>
        <v>N/A</v>
      </c>
      <c r="G15" s="5">
        <v>99.042556632</v>
      </c>
      <c r="H15" s="5" t="str">
        <f>IF($B15="N/A","N/A",IF(G15&gt;15,"No",IF(G15&lt;-15,"No","Yes")))</f>
        <v>N/A</v>
      </c>
      <c r="I15" s="6">
        <v>-6.0000000000000001E-3</v>
      </c>
      <c r="J15" s="6">
        <v>-0.95199999999999996</v>
      </c>
      <c r="K15" s="111" t="str">
        <f t="shared" si="0"/>
        <v>Yes</v>
      </c>
    </row>
    <row r="16" spans="1:11" x14ac:dyDescent="0.25">
      <c r="A16" s="110" t="s">
        <v>165</v>
      </c>
      <c r="B16" s="22" t="s">
        <v>275</v>
      </c>
      <c r="C16" s="5">
        <v>100</v>
      </c>
      <c r="D16" s="5" t="str">
        <f>IF($B16="N/A","N/A",IF(C16&gt;98,"Yes","No"))</f>
        <v>Yes</v>
      </c>
      <c r="E16" s="5">
        <v>100</v>
      </c>
      <c r="F16" s="5" t="str">
        <f>IF($B16="N/A","N/A",IF(E16&gt;98,"Yes","No"))</f>
        <v>Yes</v>
      </c>
      <c r="G16" s="5">
        <v>99.999937435999996</v>
      </c>
      <c r="H16" s="5" t="str">
        <f>IF($B16="N/A","N/A",IF(G16&gt;98,"Yes","No"))</f>
        <v>Yes</v>
      </c>
      <c r="I16" s="6">
        <v>0</v>
      </c>
      <c r="J16" s="6">
        <v>0</v>
      </c>
      <c r="K16" s="111" t="str">
        <f t="shared" si="0"/>
        <v>Yes</v>
      </c>
    </row>
    <row r="17" spans="1:11" x14ac:dyDescent="0.25">
      <c r="A17" s="110" t="s">
        <v>21</v>
      </c>
      <c r="B17" s="22" t="s">
        <v>275</v>
      </c>
      <c r="C17" s="5">
        <v>99.772869901000007</v>
      </c>
      <c r="D17" s="5" t="str">
        <f>IF($B17="N/A","N/A",IF(C17&gt;98,"Yes","No"))</f>
        <v>Yes</v>
      </c>
      <c r="E17" s="5">
        <v>99.802452083999995</v>
      </c>
      <c r="F17" s="5" t="str">
        <f>IF($B17="N/A","N/A",IF(E17&gt;98,"Yes","No"))</f>
        <v>Yes</v>
      </c>
      <c r="G17" s="5">
        <v>99.774476680999996</v>
      </c>
      <c r="H17" s="5" t="str">
        <f>IF($B17="N/A","N/A",IF(G17&gt;98,"Yes","No"))</f>
        <v>Yes</v>
      </c>
      <c r="I17" s="6">
        <v>2.9600000000000001E-2</v>
      </c>
      <c r="J17" s="6">
        <v>-2.8000000000000001E-2</v>
      </c>
      <c r="K17" s="111" t="str">
        <f t="shared" si="0"/>
        <v>Yes</v>
      </c>
    </row>
    <row r="18" spans="1:11" x14ac:dyDescent="0.25">
      <c r="A18" s="110" t="s">
        <v>53</v>
      </c>
      <c r="B18" s="22" t="s">
        <v>275</v>
      </c>
      <c r="C18" s="5">
        <v>99.999959615999998</v>
      </c>
      <c r="D18" s="5" t="str">
        <f>IF($B18="N/A","N/A",IF(C18&gt;98,"Yes","No"))</f>
        <v>Yes</v>
      </c>
      <c r="E18" s="5">
        <v>99.994185498999997</v>
      </c>
      <c r="F18" s="5" t="str">
        <f>IF($B18="N/A","N/A",IF(E18&gt;98,"Yes","No"))</f>
        <v>Yes</v>
      </c>
      <c r="G18" s="5">
        <v>99.991666516999999</v>
      </c>
      <c r="H18" s="5" t="str">
        <f>IF($B18="N/A","N/A",IF(G18&gt;98,"Yes","No"))</f>
        <v>Yes</v>
      </c>
      <c r="I18" s="6">
        <v>-6.0000000000000001E-3</v>
      </c>
      <c r="J18" s="6">
        <v>-3.0000000000000001E-3</v>
      </c>
      <c r="K18" s="111" t="str">
        <f t="shared" si="0"/>
        <v>Yes</v>
      </c>
    </row>
    <row r="19" spans="1:11" ht="12.75" customHeight="1" x14ac:dyDescent="0.25">
      <c r="A19" s="110" t="s">
        <v>675</v>
      </c>
      <c r="B19" s="22" t="s">
        <v>223</v>
      </c>
      <c r="C19" s="5">
        <v>99.335663742999998</v>
      </c>
      <c r="D19" s="5" t="str">
        <f>IF($B19="N/A","N/A",IF(C19&gt;100,"No",IF(C19&lt;98,"No","Yes")))</f>
        <v>Yes</v>
      </c>
      <c r="E19" s="5">
        <v>99.274299959000004</v>
      </c>
      <c r="F19" s="5" t="str">
        <f>IF($B19="N/A","N/A",IF(E19&gt;100,"No",IF(E19&lt;98,"No","Yes")))</f>
        <v>Yes</v>
      </c>
      <c r="G19" s="5">
        <v>99.125190748999998</v>
      </c>
      <c r="H19" s="5" t="str">
        <f>IF($B19="N/A","N/A",IF(G19&gt;100,"No",IF(G19&lt;98,"No","Yes")))</f>
        <v>Yes</v>
      </c>
      <c r="I19" s="6">
        <v>-6.2E-2</v>
      </c>
      <c r="J19" s="6">
        <v>-0.15</v>
      </c>
      <c r="K19" s="111" t="str">
        <f>IF(J19="Div by 0", "N/A", IF(J19="N/A","N/A", IF(J19&gt;30, "No", IF(J19&lt;-30, "No", "Yes"))))</f>
        <v>Yes</v>
      </c>
    </row>
    <row r="20" spans="1:11" x14ac:dyDescent="0.25">
      <c r="A20" s="110" t="s">
        <v>676</v>
      </c>
      <c r="B20" s="22" t="s">
        <v>223</v>
      </c>
      <c r="C20" s="5">
        <v>99.754301471000005</v>
      </c>
      <c r="D20" s="5" t="str">
        <f>IF($B20="N/A","N/A",IF(C20&gt;100,"No",IF(C20&lt;98,"No","Yes")))</f>
        <v>Yes</v>
      </c>
      <c r="E20" s="5">
        <v>99.729616026000002</v>
      </c>
      <c r="F20" s="5" t="str">
        <f>IF($B20="N/A","N/A",IF(E20&gt;100,"No",IF(E20&lt;98,"No","Yes")))</f>
        <v>Yes</v>
      </c>
      <c r="G20" s="5">
        <v>99.462634245000004</v>
      </c>
      <c r="H20" s="5" t="str">
        <f>IF($B20="N/A","N/A",IF(G20&gt;100,"No",IF(G20&lt;98,"No","Yes")))</f>
        <v>Yes</v>
      </c>
      <c r="I20" s="6">
        <v>-2.5000000000000001E-2</v>
      </c>
      <c r="J20" s="6">
        <v>-0.26800000000000002</v>
      </c>
      <c r="K20" s="111" t="str">
        <f>IF(J20="Div by 0", "N/A", IF(J20="N/A","N/A", IF(J20&gt;30, "No", IF(J20&lt;-30, "No", "Yes"))))</f>
        <v>Yes</v>
      </c>
    </row>
    <row r="21" spans="1:11" x14ac:dyDescent="0.25">
      <c r="A21" s="110" t="s">
        <v>677</v>
      </c>
      <c r="B21" s="22" t="s">
        <v>223</v>
      </c>
      <c r="C21" s="5">
        <v>99.754301471000005</v>
      </c>
      <c r="D21" s="5" t="str">
        <f>IF($B21="N/A","N/A",IF(C21&gt;100,"No",IF(C21&lt;98,"No","Yes")))</f>
        <v>Yes</v>
      </c>
      <c r="E21" s="5">
        <v>99.729616026000002</v>
      </c>
      <c r="F21" s="5" t="str">
        <f>IF($B21="N/A","N/A",IF(E21&gt;100,"No",IF(E21&lt;98,"No","Yes")))</f>
        <v>Yes</v>
      </c>
      <c r="G21" s="5">
        <v>99.462634245000004</v>
      </c>
      <c r="H21" s="5" t="str">
        <f>IF($B21="N/A","N/A",IF(G21&gt;100,"No",IF(G21&lt;98,"No","Yes")))</f>
        <v>Yes</v>
      </c>
      <c r="I21" s="6">
        <v>-2.5000000000000001E-2</v>
      </c>
      <c r="J21" s="6">
        <v>-0.26800000000000002</v>
      </c>
      <c r="K21" s="111" t="str">
        <f>IF(J21="Div by 0", "N/A", IF(J21="N/A","N/A", IF(J21&gt;30, "No", IF(J21&lt;-30, "No", "Yes"))))</f>
        <v>Yes</v>
      </c>
    </row>
    <row r="22" spans="1:11" ht="15" customHeight="1" x14ac:dyDescent="0.25">
      <c r="A22" s="110" t="s">
        <v>1701</v>
      </c>
      <c r="B22" s="22" t="s">
        <v>213</v>
      </c>
      <c r="C22" s="5">
        <v>62.855988459999999</v>
      </c>
      <c r="D22" s="5" t="str">
        <f>IF($B22="N/A","N/A",IF(C22&gt;15,"No",IF(C22&lt;-15,"No","Yes")))</f>
        <v>N/A</v>
      </c>
      <c r="E22" s="5">
        <v>59.868236246999999</v>
      </c>
      <c r="F22" s="5" t="str">
        <f>IF($B22="N/A","N/A",IF(E22&gt;15,"No",IF(E22&lt;-15,"No","Yes")))</f>
        <v>N/A</v>
      </c>
      <c r="G22" s="5">
        <v>57.367646679000003</v>
      </c>
      <c r="H22" s="5" t="str">
        <f>IF($B22="N/A","N/A",IF(G22&gt;15,"No",IF(G22&lt;-15,"No","Yes")))</f>
        <v>N/A</v>
      </c>
      <c r="I22" s="6">
        <v>-4.75</v>
      </c>
      <c r="J22" s="6">
        <v>-4.18</v>
      </c>
      <c r="K22" s="111" t="str">
        <f t="shared" ref="K22:K31" si="1">IF(J22="Div by 0", "N/A", IF(J22="N/A","N/A", IF(J22&gt;30, "No", IF(J22&lt;-30, "No", "Yes"))))</f>
        <v>Yes</v>
      </c>
    </row>
    <row r="23" spans="1:11" x14ac:dyDescent="0.25">
      <c r="A23" s="110" t="s">
        <v>937</v>
      </c>
      <c r="B23" s="22" t="s">
        <v>213</v>
      </c>
      <c r="C23" s="5">
        <v>35.719851743</v>
      </c>
      <c r="D23" s="5" t="str">
        <f>IF($B23="N/A","N/A",IF(C23&gt;15,"No",IF(C23&lt;-15,"No","Yes")))</f>
        <v>N/A</v>
      </c>
      <c r="E23" s="5">
        <v>38.105560089999997</v>
      </c>
      <c r="F23" s="5" t="str">
        <f>IF($B23="N/A","N/A",IF(E23&gt;15,"No",IF(E23&lt;-15,"No","Yes")))</f>
        <v>N/A</v>
      </c>
      <c r="G23" s="5">
        <v>40.41920047</v>
      </c>
      <c r="H23" s="5" t="str">
        <f>IF($B23="N/A","N/A",IF(G23&gt;15,"No",IF(G23&lt;-15,"No","Yes")))</f>
        <v>N/A</v>
      </c>
      <c r="I23" s="6">
        <v>6.6790000000000003</v>
      </c>
      <c r="J23" s="6">
        <v>6.0720000000000001</v>
      </c>
      <c r="K23" s="111" t="str">
        <f t="shared" si="1"/>
        <v>Yes</v>
      </c>
    </row>
    <row r="24" spans="1:11" ht="25" x14ac:dyDescent="0.25">
      <c r="A24" s="110" t="s">
        <v>938</v>
      </c>
      <c r="B24" s="22" t="s">
        <v>213</v>
      </c>
      <c r="C24" s="5">
        <v>8.8198022000000008E-3</v>
      </c>
      <c r="D24" s="5" t="str">
        <f>IF($B24="N/A","N/A",IF(C24&gt;15,"No",IF(C24&lt;-15,"No","Yes")))</f>
        <v>N/A</v>
      </c>
      <c r="E24" s="5">
        <v>0.3536832325</v>
      </c>
      <c r="F24" s="5" t="str">
        <f>IF($B24="N/A","N/A",IF(E24&gt;15,"No",IF(E24&lt;-15,"No","Yes")))</f>
        <v>N/A</v>
      </c>
      <c r="G24" s="5">
        <v>0.61237961419999998</v>
      </c>
      <c r="H24" s="5" t="str">
        <f>IF($B24="N/A","N/A",IF(G24&gt;15,"No",IF(G24&lt;-15,"No","Yes")))</f>
        <v>N/A</v>
      </c>
      <c r="I24" s="6">
        <v>3910</v>
      </c>
      <c r="J24" s="6">
        <v>73.14</v>
      </c>
      <c r="K24" s="111" t="str">
        <f t="shared" si="1"/>
        <v>No</v>
      </c>
    </row>
    <row r="25" spans="1:11" x14ac:dyDescent="0.25">
      <c r="A25" s="110" t="s">
        <v>166</v>
      </c>
      <c r="B25" s="22" t="s">
        <v>213</v>
      </c>
      <c r="C25" s="5">
        <v>99.754301471000005</v>
      </c>
      <c r="D25" s="5" t="str">
        <f t="shared" ref="D25:D27" si="2">IF($B25="N/A","N/A",IF(C25&gt;15,"No",IF(C25&lt;-15,"No","Yes")))</f>
        <v>N/A</v>
      </c>
      <c r="E25" s="5">
        <v>99.729616026000002</v>
      </c>
      <c r="F25" s="5" t="str">
        <f t="shared" ref="F25:F27" si="3">IF($B25="N/A","N/A",IF(E25&gt;15,"No",IF(E25&lt;-15,"No","Yes")))</f>
        <v>N/A</v>
      </c>
      <c r="G25" s="5">
        <v>99.462634245000004</v>
      </c>
      <c r="H25" s="5" t="str">
        <f t="shared" ref="H25:H27" si="4">IF($B25="N/A","N/A",IF(G25&gt;15,"No",IF(G25&lt;-15,"No","Yes")))</f>
        <v>N/A</v>
      </c>
      <c r="I25" s="6">
        <v>-2.5000000000000001E-2</v>
      </c>
      <c r="J25" s="6">
        <v>-0.26800000000000002</v>
      </c>
      <c r="K25" s="111" t="str">
        <f t="shared" si="1"/>
        <v>Yes</v>
      </c>
    </row>
    <row r="26" spans="1:11" x14ac:dyDescent="0.25">
      <c r="A26" s="110" t="s">
        <v>167</v>
      </c>
      <c r="B26" s="22" t="s">
        <v>213</v>
      </c>
      <c r="C26" s="5">
        <v>99.754301471000005</v>
      </c>
      <c r="D26" s="5" t="str">
        <f t="shared" si="2"/>
        <v>N/A</v>
      </c>
      <c r="E26" s="5">
        <v>99.729616026000002</v>
      </c>
      <c r="F26" s="5" t="str">
        <f t="shared" si="3"/>
        <v>N/A</v>
      </c>
      <c r="G26" s="5">
        <v>99.462634245000004</v>
      </c>
      <c r="H26" s="5" t="str">
        <f t="shared" si="4"/>
        <v>N/A</v>
      </c>
      <c r="I26" s="6">
        <v>-2.5000000000000001E-2</v>
      </c>
      <c r="J26" s="6">
        <v>-0.26800000000000002</v>
      </c>
      <c r="K26" s="111" t="str">
        <f t="shared" si="1"/>
        <v>Yes</v>
      </c>
    </row>
    <row r="27" spans="1:11" x14ac:dyDescent="0.25">
      <c r="A27" s="110" t="s">
        <v>168</v>
      </c>
      <c r="B27" s="22" t="s">
        <v>213</v>
      </c>
      <c r="C27" s="5">
        <v>99.754301471000005</v>
      </c>
      <c r="D27" s="5" t="str">
        <f t="shared" si="2"/>
        <v>N/A</v>
      </c>
      <c r="E27" s="5">
        <v>99.729616026000002</v>
      </c>
      <c r="F27" s="5" t="str">
        <f t="shared" si="3"/>
        <v>N/A</v>
      </c>
      <c r="G27" s="5">
        <v>99.462634245000004</v>
      </c>
      <c r="H27" s="5" t="str">
        <f t="shared" si="4"/>
        <v>N/A</v>
      </c>
      <c r="I27" s="6">
        <v>-2.5000000000000001E-2</v>
      </c>
      <c r="J27" s="6">
        <v>-0.26800000000000002</v>
      </c>
      <c r="K27" s="111" t="str">
        <f t="shared" si="1"/>
        <v>Yes</v>
      </c>
    </row>
    <row r="28" spans="1:11" x14ac:dyDescent="0.25">
      <c r="A28" s="110" t="s">
        <v>54</v>
      </c>
      <c r="B28" s="22" t="s">
        <v>213</v>
      </c>
      <c r="C28" s="5">
        <v>12.201114106</v>
      </c>
      <c r="D28" s="5" t="str">
        <f>IF($B28="N/A","N/A",IF(C28&gt;15,"No",IF(C28&lt;-15,"No","Yes")))</f>
        <v>N/A</v>
      </c>
      <c r="E28" s="5">
        <v>7.4134888588000001</v>
      </c>
      <c r="F28" s="5" t="str">
        <f>IF($B28="N/A","N/A",IF(E28&gt;15,"No",IF(E28&lt;-15,"No","Yes")))</f>
        <v>N/A</v>
      </c>
      <c r="G28" s="5">
        <v>7.2666657615999997</v>
      </c>
      <c r="H28" s="5" t="str">
        <f>IF($B28="N/A","N/A",IF(G28&gt;15,"No",IF(G28&lt;-15,"No","Yes")))</f>
        <v>N/A</v>
      </c>
      <c r="I28" s="6">
        <v>-39.200000000000003</v>
      </c>
      <c r="J28" s="6">
        <v>-1.98</v>
      </c>
      <c r="K28" s="111" t="str">
        <f t="shared" si="1"/>
        <v>Yes</v>
      </c>
    </row>
    <row r="29" spans="1:11" x14ac:dyDescent="0.25">
      <c r="A29" s="110" t="s">
        <v>55</v>
      </c>
      <c r="B29" s="22" t="s">
        <v>213</v>
      </c>
      <c r="C29" s="5">
        <v>87.553187364999999</v>
      </c>
      <c r="D29" s="5" t="str">
        <f>IF($B29="N/A","N/A",IF(C29&gt;15,"No",IF(C29&lt;-15,"No","Yes")))</f>
        <v>N/A</v>
      </c>
      <c r="E29" s="5">
        <v>92.316127167000005</v>
      </c>
      <c r="F29" s="5" t="str">
        <f>IF($B29="N/A","N/A",IF(E29&gt;15,"No",IF(E29&lt;-15,"No","Yes")))</f>
        <v>N/A</v>
      </c>
      <c r="G29" s="5">
        <v>92.195968484000005</v>
      </c>
      <c r="H29" s="5" t="str">
        <f>IF($B29="N/A","N/A",IF(G29&gt;15,"No",IF(G29&lt;-15,"No","Yes")))</f>
        <v>N/A</v>
      </c>
      <c r="I29" s="6">
        <v>5.44</v>
      </c>
      <c r="J29" s="6">
        <v>-0.13</v>
      </c>
      <c r="K29" s="111" t="str">
        <f t="shared" si="1"/>
        <v>Yes</v>
      </c>
    </row>
    <row r="30" spans="1:11" x14ac:dyDescent="0.25">
      <c r="A30" s="110" t="s">
        <v>56</v>
      </c>
      <c r="B30" s="22" t="s">
        <v>213</v>
      </c>
      <c r="C30" s="5">
        <v>77.429827247000006</v>
      </c>
      <c r="D30" s="5" t="str">
        <f>IF($B30="N/A","N/A",IF(C30&gt;15,"No",IF(C30&lt;-15,"No","Yes")))</f>
        <v>N/A</v>
      </c>
      <c r="E30" s="5">
        <v>80.705719829000003</v>
      </c>
      <c r="F30" s="5" t="str">
        <f>IF($B30="N/A","N/A",IF(E30&gt;15,"No",IF(E30&lt;-15,"No","Yes")))</f>
        <v>N/A</v>
      </c>
      <c r="G30" s="5">
        <v>81.660919461999995</v>
      </c>
      <c r="H30" s="5" t="str">
        <f>IF($B30="N/A","N/A",IF(G30&gt;15,"No",IF(G30&lt;-15,"No","Yes")))</f>
        <v>N/A</v>
      </c>
      <c r="I30" s="6">
        <v>4.2309999999999999</v>
      </c>
      <c r="J30" s="6">
        <v>1.1839999999999999</v>
      </c>
      <c r="K30" s="111" t="str">
        <f t="shared" si="1"/>
        <v>Yes</v>
      </c>
    </row>
    <row r="31" spans="1:11" x14ac:dyDescent="0.25">
      <c r="A31" s="118" t="s">
        <v>57</v>
      </c>
      <c r="B31" s="119" t="s">
        <v>213</v>
      </c>
      <c r="C31" s="120">
        <v>16.549426025999999</v>
      </c>
      <c r="D31" s="120" t="str">
        <f>IF($B31="N/A","N/A",IF(C31&gt;15,"No",IF(C31&lt;-15,"No","Yes")))</f>
        <v>N/A</v>
      </c>
      <c r="E31" s="120">
        <v>15.451838251</v>
      </c>
      <c r="F31" s="120" t="str">
        <f>IF($B31="N/A","N/A",IF(E31&gt;15,"No",IF(E31&lt;-15,"No","Yes")))</f>
        <v>N/A</v>
      </c>
      <c r="G31" s="120">
        <v>15.633288711000001</v>
      </c>
      <c r="H31" s="120" t="str">
        <f>IF($B31="N/A","N/A",IF(G31&gt;15,"No",IF(G31&lt;-15,"No","Yes")))</f>
        <v>N/A</v>
      </c>
      <c r="I31" s="121">
        <v>-6.63</v>
      </c>
      <c r="J31" s="121">
        <v>1.1739999999999999</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563222</v>
      </c>
      <c r="D6" s="5" t="str">
        <f t="shared" ref="D6:F18" si="0">IF($B6="N/A","N/A",IF(C6&lt;0,"No","Yes"))</f>
        <v>N/A</v>
      </c>
      <c r="E6" s="23">
        <v>1466107</v>
      </c>
      <c r="F6" s="5" t="str">
        <f t="shared" si="0"/>
        <v>N/A</v>
      </c>
      <c r="G6" s="23">
        <v>2535523</v>
      </c>
      <c r="H6" s="5" t="str">
        <f t="shared" ref="H6:H18" si="1">IF($B6="N/A","N/A",IF(G6&lt;0,"No","Yes"))</f>
        <v>N/A</v>
      </c>
      <c r="I6" s="6">
        <v>160.30000000000001</v>
      </c>
      <c r="J6" s="6">
        <v>72.94</v>
      </c>
      <c r="K6" s="111" t="str">
        <f t="shared" ref="K6:K18" si="2">IF(J6="Div by 0", "N/A", IF(J6="N/A","N/A", IF(J6&gt;30, "No", IF(J6&lt;-30, "No", "Yes"))))</f>
        <v>No</v>
      </c>
    </row>
    <row r="7" spans="1:11" x14ac:dyDescent="0.25">
      <c r="A7" s="108" t="s">
        <v>443</v>
      </c>
      <c r="B7" s="55" t="s">
        <v>213</v>
      </c>
      <c r="C7" s="5">
        <v>15.883967601</v>
      </c>
      <c r="D7" s="5" t="str">
        <f t="shared" si="0"/>
        <v>N/A</v>
      </c>
      <c r="E7" s="5">
        <v>14.397925936</v>
      </c>
      <c r="F7" s="5" t="str">
        <f t="shared" si="0"/>
        <v>N/A</v>
      </c>
      <c r="G7" s="5">
        <v>10.2090969</v>
      </c>
      <c r="H7" s="5" t="str">
        <f t="shared" si="1"/>
        <v>N/A</v>
      </c>
      <c r="I7" s="6">
        <v>-9.36</v>
      </c>
      <c r="J7" s="6">
        <v>-29.1</v>
      </c>
      <c r="K7" s="111" t="str">
        <f t="shared" si="2"/>
        <v>Yes</v>
      </c>
    </row>
    <row r="8" spans="1:11" x14ac:dyDescent="0.25">
      <c r="A8" s="108" t="s">
        <v>444</v>
      </c>
      <c r="B8" s="55" t="s">
        <v>213</v>
      </c>
      <c r="C8" s="5">
        <v>84.031873755000007</v>
      </c>
      <c r="D8" s="5" t="str">
        <f t="shared" si="0"/>
        <v>N/A</v>
      </c>
      <c r="E8" s="5">
        <v>85.523703248999993</v>
      </c>
      <c r="F8" s="5" t="str">
        <f t="shared" si="0"/>
        <v>N/A</v>
      </c>
      <c r="G8" s="5">
        <v>58.610945354999998</v>
      </c>
      <c r="H8" s="5" t="str">
        <f t="shared" si="1"/>
        <v>N/A</v>
      </c>
      <c r="I8" s="6">
        <v>1.7749999999999999</v>
      </c>
      <c r="J8" s="6">
        <v>-31.5</v>
      </c>
      <c r="K8" s="111" t="str">
        <f t="shared" si="2"/>
        <v>No</v>
      </c>
    </row>
    <row r="9" spans="1:11" x14ac:dyDescent="0.25">
      <c r="A9" s="108" t="s">
        <v>445</v>
      </c>
      <c r="B9" s="55" t="s">
        <v>213</v>
      </c>
      <c r="C9" s="5">
        <v>7.4393400799999995E-2</v>
      </c>
      <c r="D9" s="5" t="str">
        <f t="shared" si="0"/>
        <v>N/A</v>
      </c>
      <c r="E9" s="5">
        <v>6.6707273100000006E-2</v>
      </c>
      <c r="F9" s="5" t="str">
        <f t="shared" si="0"/>
        <v>N/A</v>
      </c>
      <c r="G9" s="5">
        <v>11.831641834999999</v>
      </c>
      <c r="H9" s="5" t="str">
        <f t="shared" si="1"/>
        <v>N/A</v>
      </c>
      <c r="I9" s="6">
        <v>-10.3</v>
      </c>
      <c r="J9" s="6">
        <v>17637</v>
      </c>
      <c r="K9" s="111" t="str">
        <f t="shared" si="2"/>
        <v>No</v>
      </c>
    </row>
    <row r="10" spans="1:11" x14ac:dyDescent="0.25">
      <c r="A10" s="108" t="s">
        <v>446</v>
      </c>
      <c r="B10" s="55" t="s">
        <v>213</v>
      </c>
      <c r="C10" s="5">
        <v>4.0836472999999998E-3</v>
      </c>
      <c r="D10" s="5" t="str">
        <f t="shared" si="0"/>
        <v>N/A</v>
      </c>
      <c r="E10" s="5">
        <v>2.2508589E-3</v>
      </c>
      <c r="F10" s="5" t="str">
        <f t="shared" si="0"/>
        <v>N/A</v>
      </c>
      <c r="G10" s="5">
        <v>19.331278005000001</v>
      </c>
      <c r="H10" s="5" t="str">
        <f t="shared" si="1"/>
        <v>N/A</v>
      </c>
      <c r="I10" s="6">
        <v>-44.9</v>
      </c>
      <c r="J10" s="6">
        <v>859000</v>
      </c>
      <c r="K10" s="111" t="str">
        <f t="shared" si="2"/>
        <v>No</v>
      </c>
    </row>
    <row r="11" spans="1:11" x14ac:dyDescent="0.25">
      <c r="A11" s="134" t="s">
        <v>207</v>
      </c>
      <c r="B11" s="55" t="s">
        <v>213</v>
      </c>
      <c r="C11" s="5">
        <v>0</v>
      </c>
      <c r="D11" s="5" t="str">
        <f t="shared" si="0"/>
        <v>N/A</v>
      </c>
      <c r="E11" s="5">
        <v>0</v>
      </c>
      <c r="F11" s="5" t="str">
        <f t="shared" si="0"/>
        <v>N/A</v>
      </c>
      <c r="G11" s="5">
        <v>50.051646150000003</v>
      </c>
      <c r="H11" s="5" t="str">
        <f t="shared" si="1"/>
        <v>N/A</v>
      </c>
      <c r="I11" s="6" t="s">
        <v>1748</v>
      </c>
      <c r="J11" s="6" t="s">
        <v>1748</v>
      </c>
      <c r="K11" s="111" t="str">
        <f t="shared" si="2"/>
        <v>N/A</v>
      </c>
    </row>
    <row r="12" spans="1:11" x14ac:dyDescent="0.25">
      <c r="A12" s="134" t="s">
        <v>936</v>
      </c>
      <c r="B12" s="55" t="s">
        <v>213</v>
      </c>
      <c r="C12" s="5">
        <v>0.31444084220000001</v>
      </c>
      <c r="D12" s="5" t="str">
        <f t="shared" si="0"/>
        <v>N/A</v>
      </c>
      <c r="E12" s="5">
        <v>0.32705662000000002</v>
      </c>
      <c r="F12" s="5" t="str">
        <f t="shared" si="0"/>
        <v>N/A</v>
      </c>
      <c r="G12" s="5">
        <v>0.14584762200000001</v>
      </c>
      <c r="H12" s="5" t="str">
        <f t="shared" si="1"/>
        <v>N/A</v>
      </c>
      <c r="I12" s="6">
        <v>4.0119999999999996</v>
      </c>
      <c r="J12" s="6">
        <v>-55.4</v>
      </c>
      <c r="K12" s="111" t="str">
        <f t="shared" si="2"/>
        <v>No</v>
      </c>
    </row>
    <row r="13" spans="1:11" x14ac:dyDescent="0.25">
      <c r="A13" s="134" t="s">
        <v>51</v>
      </c>
      <c r="B13" s="55" t="s">
        <v>213</v>
      </c>
      <c r="C13" s="5">
        <v>100</v>
      </c>
      <c r="D13" s="5" t="str">
        <f t="shared" si="0"/>
        <v>N/A</v>
      </c>
      <c r="E13" s="5">
        <v>100</v>
      </c>
      <c r="F13" s="5" t="str">
        <f t="shared" si="0"/>
        <v>N/A</v>
      </c>
      <c r="G13" s="5">
        <v>100</v>
      </c>
      <c r="H13" s="5" t="str">
        <f t="shared" si="1"/>
        <v>N/A</v>
      </c>
      <c r="I13" s="6">
        <v>0</v>
      </c>
      <c r="J13" s="6">
        <v>0</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100</v>
      </c>
      <c r="D15" s="5" t="str">
        <f t="shared" si="0"/>
        <v>N/A</v>
      </c>
      <c r="E15" s="5">
        <v>100</v>
      </c>
      <c r="F15" s="5" t="str">
        <f t="shared" si="0"/>
        <v>N/A</v>
      </c>
      <c r="G15" s="5">
        <v>92.477212788000003</v>
      </c>
      <c r="H15" s="5" t="str">
        <f t="shared" si="1"/>
        <v>N/A</v>
      </c>
      <c r="I15" s="6">
        <v>0</v>
      </c>
      <c r="J15" s="6">
        <v>-7.52</v>
      </c>
      <c r="K15" s="111" t="str">
        <f t="shared" si="2"/>
        <v>Yes</v>
      </c>
    </row>
    <row r="16" spans="1:11" x14ac:dyDescent="0.25">
      <c r="A16" s="134" t="s">
        <v>165</v>
      </c>
      <c r="B16" s="55" t="s">
        <v>213</v>
      </c>
      <c r="C16" s="5">
        <v>100</v>
      </c>
      <c r="D16" s="5" t="str">
        <f t="shared" si="0"/>
        <v>N/A</v>
      </c>
      <c r="E16" s="5">
        <v>100</v>
      </c>
      <c r="F16" s="5" t="str">
        <f t="shared" si="0"/>
        <v>N/A</v>
      </c>
      <c r="G16" s="5">
        <v>99.831119654999995</v>
      </c>
      <c r="H16" s="5" t="str">
        <f t="shared" si="1"/>
        <v>N/A</v>
      </c>
      <c r="I16" s="6">
        <v>0</v>
      </c>
      <c r="J16" s="6">
        <v>-0.16900000000000001</v>
      </c>
      <c r="K16" s="111" t="str">
        <f t="shared" si="2"/>
        <v>Yes</v>
      </c>
    </row>
    <row r="17" spans="1:11" x14ac:dyDescent="0.25">
      <c r="A17" s="134" t="s">
        <v>21</v>
      </c>
      <c r="B17" s="55" t="s">
        <v>213</v>
      </c>
      <c r="C17" s="5">
        <v>99.900749615999999</v>
      </c>
      <c r="D17" s="5" t="str">
        <f t="shared" si="0"/>
        <v>N/A</v>
      </c>
      <c r="E17" s="5">
        <v>99.991405811000007</v>
      </c>
      <c r="F17" s="5" t="str">
        <f t="shared" si="0"/>
        <v>N/A</v>
      </c>
      <c r="G17" s="5">
        <v>99.991323288999993</v>
      </c>
      <c r="H17" s="5" t="str">
        <f t="shared" si="1"/>
        <v>N/A</v>
      </c>
      <c r="I17" s="6">
        <v>9.0700000000000003E-2</v>
      </c>
      <c r="J17" s="6">
        <v>0</v>
      </c>
      <c r="K17" s="111" t="str">
        <f t="shared" si="2"/>
        <v>Yes</v>
      </c>
    </row>
    <row r="18" spans="1:11" x14ac:dyDescent="0.25">
      <c r="A18" s="134" t="s">
        <v>53</v>
      </c>
      <c r="B18" s="55" t="s">
        <v>213</v>
      </c>
      <c r="C18" s="5">
        <v>100</v>
      </c>
      <c r="D18" s="5" t="str">
        <f t="shared" si="0"/>
        <v>N/A</v>
      </c>
      <c r="E18" s="5">
        <v>100</v>
      </c>
      <c r="F18" s="5" t="str">
        <f t="shared" si="0"/>
        <v>N/A</v>
      </c>
      <c r="G18" s="5">
        <v>99.831119654999995</v>
      </c>
      <c r="H18" s="5" t="str">
        <f t="shared" si="1"/>
        <v>N/A</v>
      </c>
      <c r="I18" s="6">
        <v>0</v>
      </c>
      <c r="J18" s="6">
        <v>-0.16900000000000001</v>
      </c>
      <c r="K18" s="111" t="str">
        <f t="shared" si="2"/>
        <v>Yes</v>
      </c>
    </row>
    <row r="19" spans="1:11" x14ac:dyDescent="0.25">
      <c r="A19" s="110" t="s">
        <v>675</v>
      </c>
      <c r="B19" s="55" t="s">
        <v>213</v>
      </c>
      <c r="C19" s="5">
        <v>99.846241801999994</v>
      </c>
      <c r="D19" s="5" t="str">
        <f t="shared" ref="D19:D21" si="3">IF($B19="N/A","N/A",IF(C19&lt;0,"No","Yes"))</f>
        <v>N/A</v>
      </c>
      <c r="E19" s="5">
        <v>99.614557464000001</v>
      </c>
      <c r="F19" s="5" t="str">
        <f t="shared" ref="F19:F21" si="4">IF($B19="N/A","N/A",IF(E19&lt;0,"No","Yes"))</f>
        <v>N/A</v>
      </c>
      <c r="G19" s="5">
        <v>99.574052374999994</v>
      </c>
      <c r="H19" s="5" t="str">
        <f t="shared" ref="H19:H22" si="5">IF($B19="N/A","N/A",IF(G19&lt;0,"No","Yes"))</f>
        <v>N/A</v>
      </c>
      <c r="I19" s="6">
        <v>-0.23200000000000001</v>
      </c>
      <c r="J19" s="6">
        <v>-4.1000000000000002E-2</v>
      </c>
      <c r="K19" s="111" t="str">
        <f>IF(J19="Div by 0", "N/A", IF(J19="N/A","N/A", IF(J19&gt;30, "No", IF(J19&lt;-30, "No", "Yes"))))</f>
        <v>Yes</v>
      </c>
    </row>
    <row r="20" spans="1:11" x14ac:dyDescent="0.25">
      <c r="A20" s="110" t="s">
        <v>676</v>
      </c>
      <c r="B20" s="55" t="s">
        <v>213</v>
      </c>
      <c r="C20" s="5">
        <v>100</v>
      </c>
      <c r="D20" s="5" t="str">
        <f t="shared" si="3"/>
        <v>N/A</v>
      </c>
      <c r="E20" s="5">
        <v>99.999931791999998</v>
      </c>
      <c r="F20" s="5" t="str">
        <f t="shared" si="4"/>
        <v>N/A</v>
      </c>
      <c r="G20" s="5">
        <v>99.817473555000007</v>
      </c>
      <c r="H20" s="5" t="str">
        <f t="shared" si="5"/>
        <v>N/A</v>
      </c>
      <c r="I20" s="6">
        <v>0</v>
      </c>
      <c r="J20" s="6">
        <v>-0.182</v>
      </c>
      <c r="K20" s="111" t="str">
        <f>IF(J20="Div by 0", "N/A", IF(J20="N/A","N/A", IF(J20&gt;30, "No", IF(J20&lt;-30, "No", "Yes"))))</f>
        <v>Yes</v>
      </c>
    </row>
    <row r="21" spans="1:11" x14ac:dyDescent="0.25">
      <c r="A21" s="110" t="s">
        <v>677</v>
      </c>
      <c r="B21" s="55" t="s">
        <v>213</v>
      </c>
      <c r="C21" s="5">
        <v>100</v>
      </c>
      <c r="D21" s="5" t="str">
        <f t="shared" si="3"/>
        <v>N/A</v>
      </c>
      <c r="E21" s="5">
        <v>99.999931791999998</v>
      </c>
      <c r="F21" s="5" t="str">
        <f t="shared" si="4"/>
        <v>N/A</v>
      </c>
      <c r="G21" s="5">
        <v>99.817473555000007</v>
      </c>
      <c r="H21" s="5" t="str">
        <f t="shared" si="5"/>
        <v>N/A</v>
      </c>
      <c r="I21" s="6">
        <v>0</v>
      </c>
      <c r="J21" s="6">
        <v>-0.182</v>
      </c>
      <c r="K21" s="111" t="str">
        <f>IF(J21="Div by 0", "N/A", IF(J21="N/A","N/A", IF(J21&gt;30, "No", IF(J21&lt;-30, "No", "Yes"))))</f>
        <v>Yes</v>
      </c>
    </row>
    <row r="22" spans="1:11" ht="16.5" customHeight="1" x14ac:dyDescent="0.25">
      <c r="A22" s="110" t="s">
        <v>1701</v>
      </c>
      <c r="B22" s="55" t="s">
        <v>213</v>
      </c>
      <c r="C22" s="5">
        <v>60.490179716</v>
      </c>
      <c r="D22" s="5" t="str">
        <f t="shared" ref="D22:D31" si="6">IF($B22="N/A","N/A",IF(C22&lt;0,"No","Yes"))</f>
        <v>N/A</v>
      </c>
      <c r="E22" s="5">
        <v>60.001827970000001</v>
      </c>
      <c r="F22" s="5" t="str">
        <f t="shared" ref="F22:F31" si="7">IF($B22="N/A","N/A",IF(E22&lt;0,"No","Yes"))</f>
        <v>N/A</v>
      </c>
      <c r="G22" s="5">
        <v>57.421683809999998</v>
      </c>
      <c r="H22" s="5" t="str">
        <f t="shared" si="5"/>
        <v>N/A</v>
      </c>
      <c r="I22" s="6">
        <v>-0.80700000000000005</v>
      </c>
      <c r="J22" s="6">
        <v>-4.3</v>
      </c>
      <c r="K22" s="111" t="str">
        <f t="shared" ref="K22:K31" si="8">IF(J22="Div by 0", "N/A", IF(J22="N/A","N/A", IF(J22&gt;30, "No", IF(J22&lt;-30, "No", "Yes"))))</f>
        <v>Yes</v>
      </c>
    </row>
    <row r="23" spans="1:11" x14ac:dyDescent="0.25">
      <c r="A23" s="110" t="s">
        <v>939</v>
      </c>
      <c r="B23" s="55" t="s">
        <v>213</v>
      </c>
      <c r="C23" s="5">
        <v>38.179616563000003</v>
      </c>
      <c r="D23" s="5" t="str">
        <f t="shared" si="6"/>
        <v>N/A</v>
      </c>
      <c r="E23" s="5">
        <v>39.246453363000001</v>
      </c>
      <c r="F23" s="5" t="str">
        <f t="shared" si="7"/>
        <v>N/A</v>
      </c>
      <c r="G23" s="5">
        <v>41.326937282999999</v>
      </c>
      <c r="H23" s="5" t="str">
        <f t="shared" ref="H23:H31" si="9">IF($B23="N/A","N/A",IF(G23&lt;0,"No","Yes"))</f>
        <v>N/A</v>
      </c>
      <c r="I23" s="6">
        <v>2.794</v>
      </c>
      <c r="J23" s="6">
        <v>5.3010000000000002</v>
      </c>
      <c r="K23" s="111" t="str">
        <f t="shared" si="8"/>
        <v>Yes</v>
      </c>
    </row>
    <row r="24" spans="1:11" x14ac:dyDescent="0.25">
      <c r="A24" s="110" t="s">
        <v>940</v>
      </c>
      <c r="B24" s="55" t="s">
        <v>213</v>
      </c>
      <c r="C24" s="5">
        <v>1.5979488999999999E-3</v>
      </c>
      <c r="D24" s="5" t="str">
        <f t="shared" si="6"/>
        <v>N/A</v>
      </c>
      <c r="E24" s="5">
        <v>5.9136202200000001E-2</v>
      </c>
      <c r="F24" s="5" t="str">
        <f t="shared" si="7"/>
        <v>N/A</v>
      </c>
      <c r="G24" s="5">
        <v>0.36686711179999998</v>
      </c>
      <c r="H24" s="5" t="str">
        <f t="shared" si="9"/>
        <v>N/A</v>
      </c>
      <c r="I24" s="6">
        <v>3601</v>
      </c>
      <c r="J24" s="6">
        <v>520.4</v>
      </c>
      <c r="K24" s="111" t="str">
        <f t="shared" si="8"/>
        <v>No</v>
      </c>
    </row>
    <row r="25" spans="1:11" x14ac:dyDescent="0.25">
      <c r="A25" s="134" t="s">
        <v>166</v>
      </c>
      <c r="B25" s="55" t="s">
        <v>213</v>
      </c>
      <c r="C25" s="5">
        <v>100</v>
      </c>
      <c r="D25" s="5" t="str">
        <f t="shared" si="6"/>
        <v>N/A</v>
      </c>
      <c r="E25" s="5">
        <v>99.999931791999998</v>
      </c>
      <c r="F25" s="5" t="str">
        <f t="shared" si="7"/>
        <v>N/A</v>
      </c>
      <c r="G25" s="5">
        <v>99.817473555000007</v>
      </c>
      <c r="H25" s="5" t="str">
        <f t="shared" si="9"/>
        <v>N/A</v>
      </c>
      <c r="I25" s="6">
        <v>0</v>
      </c>
      <c r="J25" s="6">
        <v>-0.182</v>
      </c>
      <c r="K25" s="111" t="str">
        <f t="shared" si="8"/>
        <v>Yes</v>
      </c>
    </row>
    <row r="26" spans="1:11" x14ac:dyDescent="0.25">
      <c r="A26" s="134" t="s">
        <v>167</v>
      </c>
      <c r="B26" s="55" t="s">
        <v>213</v>
      </c>
      <c r="C26" s="5">
        <v>100</v>
      </c>
      <c r="D26" s="5" t="str">
        <f t="shared" si="6"/>
        <v>N/A</v>
      </c>
      <c r="E26" s="5">
        <v>99.999931791999998</v>
      </c>
      <c r="F26" s="5" t="str">
        <f t="shared" si="7"/>
        <v>N/A</v>
      </c>
      <c r="G26" s="5">
        <v>99.817473555000007</v>
      </c>
      <c r="H26" s="5" t="str">
        <f t="shared" si="9"/>
        <v>N/A</v>
      </c>
      <c r="I26" s="6">
        <v>0</v>
      </c>
      <c r="J26" s="6">
        <v>-0.182</v>
      </c>
      <c r="K26" s="111" t="str">
        <f t="shared" si="8"/>
        <v>Yes</v>
      </c>
    </row>
    <row r="27" spans="1:11" x14ac:dyDescent="0.25">
      <c r="A27" s="134" t="s">
        <v>168</v>
      </c>
      <c r="B27" s="55" t="s">
        <v>213</v>
      </c>
      <c r="C27" s="5">
        <v>100</v>
      </c>
      <c r="D27" s="5" t="str">
        <f t="shared" si="6"/>
        <v>N/A</v>
      </c>
      <c r="E27" s="5">
        <v>99.999931791999998</v>
      </c>
      <c r="F27" s="5" t="str">
        <f t="shared" si="7"/>
        <v>N/A</v>
      </c>
      <c r="G27" s="5">
        <v>99.817473555000007</v>
      </c>
      <c r="H27" s="5" t="str">
        <f t="shared" si="9"/>
        <v>N/A</v>
      </c>
      <c r="I27" s="6">
        <v>0</v>
      </c>
      <c r="J27" s="6">
        <v>-0.182</v>
      </c>
      <c r="K27" s="111" t="str">
        <f t="shared" si="8"/>
        <v>Yes</v>
      </c>
    </row>
    <row r="28" spans="1:11" x14ac:dyDescent="0.25">
      <c r="A28" s="134" t="s">
        <v>54</v>
      </c>
      <c r="B28" s="55" t="s">
        <v>213</v>
      </c>
      <c r="C28" s="5">
        <v>11.454630677999999</v>
      </c>
      <c r="D28" s="5" t="str">
        <f t="shared" si="6"/>
        <v>N/A</v>
      </c>
      <c r="E28" s="5">
        <v>10.653656247000001</v>
      </c>
      <c r="F28" s="5" t="str">
        <f t="shared" si="7"/>
        <v>N/A</v>
      </c>
      <c r="G28" s="5">
        <v>10.514122727</v>
      </c>
      <c r="H28" s="5" t="str">
        <f t="shared" si="9"/>
        <v>N/A</v>
      </c>
      <c r="I28" s="6">
        <v>-6.99</v>
      </c>
      <c r="J28" s="6">
        <v>-1.31</v>
      </c>
      <c r="K28" s="111" t="str">
        <f t="shared" si="8"/>
        <v>Yes</v>
      </c>
    </row>
    <row r="29" spans="1:11" x14ac:dyDescent="0.25">
      <c r="A29" s="134" t="s">
        <v>55</v>
      </c>
      <c r="B29" s="55" t="s">
        <v>213</v>
      </c>
      <c r="C29" s="5">
        <v>88.545369321999999</v>
      </c>
      <c r="D29" s="5" t="str">
        <f t="shared" si="6"/>
        <v>N/A</v>
      </c>
      <c r="E29" s="5">
        <v>89.346275544999997</v>
      </c>
      <c r="F29" s="5" t="str">
        <f t="shared" si="7"/>
        <v>N/A</v>
      </c>
      <c r="G29" s="5">
        <v>89.303350827000003</v>
      </c>
      <c r="H29" s="5" t="str">
        <f t="shared" si="9"/>
        <v>N/A</v>
      </c>
      <c r="I29" s="6">
        <v>0.90449999999999997</v>
      </c>
      <c r="J29" s="6">
        <v>-4.8000000000000001E-2</v>
      </c>
      <c r="K29" s="111" t="str">
        <f t="shared" si="8"/>
        <v>Yes</v>
      </c>
    </row>
    <row r="30" spans="1:11" x14ac:dyDescent="0.25">
      <c r="A30" s="134" t="s">
        <v>56</v>
      </c>
      <c r="B30" s="55" t="s">
        <v>213</v>
      </c>
      <c r="C30" s="5">
        <v>80.492061745000001</v>
      </c>
      <c r="D30" s="5" t="str">
        <f t="shared" si="6"/>
        <v>N/A</v>
      </c>
      <c r="E30" s="5">
        <v>84.651529526999994</v>
      </c>
      <c r="F30" s="5" t="str">
        <f t="shared" si="7"/>
        <v>N/A</v>
      </c>
      <c r="G30" s="5">
        <v>85.217211597000002</v>
      </c>
      <c r="H30" s="5" t="str">
        <f t="shared" si="9"/>
        <v>N/A</v>
      </c>
      <c r="I30" s="6">
        <v>5.1680000000000001</v>
      </c>
      <c r="J30" s="6">
        <v>0.66820000000000002</v>
      </c>
      <c r="K30" s="111" t="str">
        <f t="shared" si="8"/>
        <v>Yes</v>
      </c>
    </row>
    <row r="31" spans="1:11" x14ac:dyDescent="0.25">
      <c r="A31" s="135" t="s">
        <v>57</v>
      </c>
      <c r="B31" s="141" t="s">
        <v>213</v>
      </c>
      <c r="C31" s="120">
        <v>15.34084251</v>
      </c>
      <c r="D31" s="120" t="str">
        <f t="shared" si="6"/>
        <v>N/A</v>
      </c>
      <c r="E31" s="120">
        <v>12.376450014</v>
      </c>
      <c r="F31" s="120" t="str">
        <f t="shared" si="7"/>
        <v>N/A</v>
      </c>
      <c r="G31" s="120">
        <v>13.10948471</v>
      </c>
      <c r="H31" s="120" t="str">
        <f t="shared" si="9"/>
        <v>N/A</v>
      </c>
      <c r="I31" s="121">
        <v>-19.3</v>
      </c>
      <c r="J31" s="121">
        <v>5.923</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3172091</v>
      </c>
      <c r="D7" s="52" t="str">
        <f>IF($B7="N/A","N/A",IF(C7&gt;10,"No",IF(C7&lt;-10,"No","Yes")))</f>
        <v>N/A</v>
      </c>
      <c r="E7" s="18">
        <v>3289624</v>
      </c>
      <c r="F7" s="52" t="str">
        <f>IF($B7="N/A","N/A",IF(E7&gt;10,"No",IF(E7&lt;-10,"No","Yes")))</f>
        <v>N/A</v>
      </c>
      <c r="G7" s="18">
        <v>3284740</v>
      </c>
      <c r="H7" s="52" t="str">
        <f>IF($B7="N/A","N/A",IF(G7&gt;10,"No",IF(G7&lt;-10,"No","Yes")))</f>
        <v>N/A</v>
      </c>
      <c r="I7" s="53">
        <v>3.7050000000000001</v>
      </c>
      <c r="J7" s="53">
        <v>-0.14799999999999999</v>
      </c>
      <c r="K7" s="54" t="s">
        <v>736</v>
      </c>
      <c r="L7" s="112" t="str">
        <f>IF(J7="Div by 0", "N/A", IF(K7="N/A","N/A", IF(J7&gt;VALUE(MID(K7,1,2)), "No", IF(J7&lt;-1*VALUE(MID(K7,1,2)), "No", "Yes"))))</f>
        <v>Yes</v>
      </c>
    </row>
    <row r="8" spans="1:12" x14ac:dyDescent="0.25">
      <c r="A8" s="110" t="s">
        <v>58</v>
      </c>
      <c r="B8" s="22" t="s">
        <v>213</v>
      </c>
      <c r="C8" s="29">
        <v>11577421042</v>
      </c>
      <c r="D8" s="27" t="str">
        <f>IF($B8="N/A","N/A",IF(C8&gt;10,"No",IF(C8&lt;-10,"No","Yes")))</f>
        <v>N/A</v>
      </c>
      <c r="E8" s="29">
        <v>11616337147</v>
      </c>
      <c r="F8" s="27" t="str">
        <f>IF($B8="N/A","N/A",IF(E8&gt;10,"No",IF(E8&lt;-10,"No","Yes")))</f>
        <v>N/A</v>
      </c>
      <c r="G8" s="29">
        <v>11450416413</v>
      </c>
      <c r="H8" s="27" t="str">
        <f>IF($B8="N/A","N/A",IF(G8&gt;10,"No",IF(G8&lt;-10,"No","Yes")))</f>
        <v>N/A</v>
      </c>
      <c r="I8" s="8">
        <v>0.33610000000000001</v>
      </c>
      <c r="J8" s="8">
        <v>-1.43</v>
      </c>
      <c r="K8" s="28" t="s">
        <v>736</v>
      </c>
      <c r="L8" s="111" t="str">
        <f>IF(J8="Div by 0", "N/A", IF(K8="N/A","N/A", IF(J8&gt;VALUE(MID(K8,1,2)), "No", IF(J8&lt;-1*VALUE(MID(K8,1,2)), "No", "Yes"))))</f>
        <v>Yes</v>
      </c>
    </row>
    <row r="9" spans="1:12" x14ac:dyDescent="0.25">
      <c r="A9" s="142" t="s">
        <v>941</v>
      </c>
      <c r="B9" s="5" t="s">
        <v>213</v>
      </c>
      <c r="C9" s="4">
        <v>11.252892808</v>
      </c>
      <c r="D9" s="27" t="str">
        <f>IF($B9="N/A","N/A",IF(C9&gt;10,"No",IF(C9&lt;-10,"No","Yes")))</f>
        <v>N/A</v>
      </c>
      <c r="E9" s="4">
        <v>13.336022596999999</v>
      </c>
      <c r="F9" s="27" t="str">
        <f>IF($B9="N/A","N/A",IF(E9&gt;10,"No",IF(E9&lt;-10,"No","Yes")))</f>
        <v>N/A</v>
      </c>
      <c r="G9" s="4">
        <v>12.986811742</v>
      </c>
      <c r="H9" s="27" t="str">
        <f>IF($B9="N/A","N/A",IF(G9&gt;10,"No",IF(G9&lt;-10,"No","Yes")))</f>
        <v>N/A</v>
      </c>
      <c r="I9" s="8">
        <v>18.510000000000002</v>
      </c>
      <c r="J9" s="8">
        <v>-2.62</v>
      </c>
      <c r="K9" s="5" t="s">
        <v>213</v>
      </c>
      <c r="L9" s="111" t="str">
        <f>IF(J9="Div by 0", "N/A", IF(K9="N/A","N/A", IF(J9&gt;VALUE(MID(K9,1,2)), "No", IF(J9&lt;-1*VALUE(MID(K9,1,2)), "No", "Yes"))))</f>
        <v>N/A</v>
      </c>
    </row>
    <row r="10" spans="1:12" x14ac:dyDescent="0.25">
      <c r="A10" s="142" t="s">
        <v>942</v>
      </c>
      <c r="B10" s="5" t="s">
        <v>213</v>
      </c>
      <c r="C10" s="4">
        <v>18.720333055000001</v>
      </c>
      <c r="D10" s="27" t="str">
        <f t="shared" ref="D10:D20" si="0">IF($B10="N/A","N/A",IF(C10&gt;10,"No",IF(C10&lt;-10,"No","Yes")))</f>
        <v>N/A</v>
      </c>
      <c r="E10" s="4">
        <v>18.294978393000001</v>
      </c>
      <c r="F10" s="27" t="str">
        <f t="shared" ref="F10:F20" si="1">IF($B10="N/A","N/A",IF(E10&gt;10,"No",IF(E10&lt;-10,"No","Yes")))</f>
        <v>N/A</v>
      </c>
      <c r="G10" s="4">
        <v>17.964648648000001</v>
      </c>
      <c r="H10" s="27" t="str">
        <f t="shared" ref="H10:H20" si="2">IF($B10="N/A","N/A",IF(G10&gt;10,"No",IF(G10&lt;-10,"No","Yes")))</f>
        <v>N/A</v>
      </c>
      <c r="I10" s="8">
        <v>-2.27</v>
      </c>
      <c r="J10" s="8">
        <v>-1.81</v>
      </c>
      <c r="K10" s="5" t="s">
        <v>213</v>
      </c>
      <c r="L10" s="111" t="str">
        <f t="shared" ref="L10:L27" si="3">IF(J10="Div by 0", "N/A", IF(K10="N/A","N/A", IF(J10&gt;VALUE(MID(K10,1,2)), "No", IF(J10&lt;-1*VALUE(MID(K10,1,2)), "No", "Yes"))))</f>
        <v>N/A</v>
      </c>
    </row>
    <row r="11" spans="1:12" x14ac:dyDescent="0.25">
      <c r="A11" s="142" t="s">
        <v>943</v>
      </c>
      <c r="B11" s="5" t="s">
        <v>213</v>
      </c>
      <c r="C11" s="4">
        <v>7.2399247058</v>
      </c>
      <c r="D11" s="27" t="str">
        <f t="shared" si="0"/>
        <v>N/A</v>
      </c>
      <c r="E11" s="4">
        <v>7.3637595056</v>
      </c>
      <c r="F11" s="27" t="str">
        <f t="shared" si="1"/>
        <v>N/A</v>
      </c>
      <c r="G11" s="4">
        <v>9.0990154471999993</v>
      </c>
      <c r="H11" s="27" t="str">
        <f t="shared" si="2"/>
        <v>N/A</v>
      </c>
      <c r="I11" s="8">
        <v>1.71</v>
      </c>
      <c r="J11" s="8">
        <v>23.56</v>
      </c>
      <c r="K11" s="5" t="s">
        <v>213</v>
      </c>
      <c r="L11" s="111" t="str">
        <f t="shared" si="3"/>
        <v>N/A</v>
      </c>
    </row>
    <row r="12" spans="1:12" x14ac:dyDescent="0.25">
      <c r="A12" s="142" t="s">
        <v>944</v>
      </c>
      <c r="B12" s="5" t="s">
        <v>213</v>
      </c>
      <c r="C12" s="4">
        <v>8.5117359999999998E-4</v>
      </c>
      <c r="D12" s="27" t="str">
        <f t="shared" si="0"/>
        <v>N/A</v>
      </c>
      <c r="E12" s="4">
        <v>2.4318890000000001E-4</v>
      </c>
      <c r="F12" s="27" t="str">
        <f t="shared" si="1"/>
        <v>N/A</v>
      </c>
      <c r="G12" s="4">
        <v>4.4752400000000001E-3</v>
      </c>
      <c r="H12" s="27" t="str">
        <f t="shared" si="2"/>
        <v>N/A</v>
      </c>
      <c r="I12" s="8">
        <v>-71.400000000000006</v>
      </c>
      <c r="J12" s="8">
        <v>1740</v>
      </c>
      <c r="K12" s="5" t="s">
        <v>213</v>
      </c>
      <c r="L12" s="111" t="str">
        <f t="shared" si="3"/>
        <v>N/A</v>
      </c>
    </row>
    <row r="13" spans="1:12" x14ac:dyDescent="0.25">
      <c r="A13" s="142" t="s">
        <v>945</v>
      </c>
      <c r="B13" s="7" t="s">
        <v>213</v>
      </c>
      <c r="C13" s="4">
        <v>57.43132842</v>
      </c>
      <c r="D13" s="27" t="str">
        <f t="shared" si="0"/>
        <v>N/A</v>
      </c>
      <c r="E13" s="4">
        <v>57.368349696000003</v>
      </c>
      <c r="F13" s="27" t="str">
        <f t="shared" si="1"/>
        <v>N/A</v>
      </c>
      <c r="G13" s="4">
        <v>52.051151689000001</v>
      </c>
      <c r="H13" s="27" t="str">
        <f t="shared" si="2"/>
        <v>N/A</v>
      </c>
      <c r="I13" s="8">
        <v>-0.11</v>
      </c>
      <c r="J13" s="8">
        <v>-9.27</v>
      </c>
      <c r="K13" s="5" t="s">
        <v>213</v>
      </c>
      <c r="L13" s="111" t="str">
        <f t="shared" si="3"/>
        <v>N/A</v>
      </c>
    </row>
    <row r="14" spans="1:12" ht="12.75" customHeight="1" x14ac:dyDescent="0.25">
      <c r="A14" s="142" t="s">
        <v>946</v>
      </c>
      <c r="B14" s="7" t="s">
        <v>213</v>
      </c>
      <c r="C14" s="4">
        <v>0.13997076380000001</v>
      </c>
      <c r="D14" s="27" t="str">
        <f t="shared" si="0"/>
        <v>N/A</v>
      </c>
      <c r="E14" s="4">
        <v>0.61450791940000005</v>
      </c>
      <c r="F14" s="27" t="str">
        <f t="shared" si="1"/>
        <v>N/A</v>
      </c>
      <c r="G14" s="4">
        <v>2.2090941749000002</v>
      </c>
      <c r="H14" s="27" t="str">
        <f t="shared" si="2"/>
        <v>N/A</v>
      </c>
      <c r="I14" s="8">
        <v>339</v>
      </c>
      <c r="J14" s="8">
        <v>259.5</v>
      </c>
      <c r="K14" s="5" t="s">
        <v>213</v>
      </c>
      <c r="L14" s="111" t="str">
        <f t="shared" si="3"/>
        <v>N/A</v>
      </c>
    </row>
    <row r="15" spans="1:12" x14ac:dyDescent="0.25">
      <c r="A15" s="142" t="s">
        <v>947</v>
      </c>
      <c r="B15" s="7" t="s">
        <v>213</v>
      </c>
      <c r="C15" s="4">
        <v>3.2785944999999999E-3</v>
      </c>
      <c r="D15" s="27" t="str">
        <f t="shared" si="0"/>
        <v>N/A</v>
      </c>
      <c r="E15" s="4">
        <v>2.1279029999999999E-4</v>
      </c>
      <c r="F15" s="27" t="str">
        <f t="shared" si="1"/>
        <v>N/A</v>
      </c>
      <c r="G15" s="4">
        <v>1.2481962000000001E-3</v>
      </c>
      <c r="H15" s="27" t="str">
        <f t="shared" si="2"/>
        <v>N/A</v>
      </c>
      <c r="I15" s="8">
        <v>-93.5</v>
      </c>
      <c r="J15" s="8">
        <v>486.6</v>
      </c>
      <c r="K15" s="5" t="s">
        <v>213</v>
      </c>
      <c r="L15" s="111" t="str">
        <f t="shared" si="3"/>
        <v>N/A</v>
      </c>
    </row>
    <row r="16" spans="1:12" ht="12.75" customHeight="1" x14ac:dyDescent="0.25">
      <c r="A16" s="142" t="s">
        <v>948</v>
      </c>
      <c r="B16" s="7" t="s">
        <v>213</v>
      </c>
      <c r="C16" s="4">
        <v>5.2114204794000001</v>
      </c>
      <c r="D16" s="27" t="str">
        <f t="shared" si="0"/>
        <v>N/A</v>
      </c>
      <c r="E16" s="4">
        <v>3.0219259100999998</v>
      </c>
      <c r="F16" s="27" t="str">
        <f t="shared" si="1"/>
        <v>N/A</v>
      </c>
      <c r="G16" s="4">
        <v>5.6835548628000003</v>
      </c>
      <c r="H16" s="27" t="str">
        <f t="shared" si="2"/>
        <v>N/A</v>
      </c>
      <c r="I16" s="8">
        <v>-42</v>
      </c>
      <c r="J16" s="8">
        <v>88.08</v>
      </c>
      <c r="K16" s="5" t="s">
        <v>213</v>
      </c>
      <c r="L16" s="111" t="str">
        <f t="shared" si="3"/>
        <v>N/A</v>
      </c>
    </row>
    <row r="17" spans="1:12" ht="12.75" customHeight="1" x14ac:dyDescent="0.25">
      <c r="A17" s="143" t="s">
        <v>949</v>
      </c>
      <c r="B17" s="7" t="s">
        <v>213</v>
      </c>
      <c r="C17" s="4">
        <v>81.366360549000007</v>
      </c>
      <c r="D17" s="27" t="str">
        <f t="shared" si="0"/>
        <v>N/A</v>
      </c>
      <c r="E17" s="4">
        <v>78.685466789000003</v>
      </c>
      <c r="F17" s="27" t="str">
        <f t="shared" si="1"/>
        <v>N/A</v>
      </c>
      <c r="G17" s="4">
        <v>75.700603396000005</v>
      </c>
      <c r="H17" s="27" t="str">
        <f t="shared" si="2"/>
        <v>N/A</v>
      </c>
      <c r="I17" s="8">
        <v>-3.29</v>
      </c>
      <c r="J17" s="8">
        <v>-3.79</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57.735954747999997</v>
      </c>
      <c r="H18" s="27" t="str">
        <f t="shared" si="2"/>
        <v>N/A</v>
      </c>
      <c r="I18" s="8" t="s">
        <v>213</v>
      </c>
      <c r="J18" s="8" t="s">
        <v>213</v>
      </c>
      <c r="K18" s="5" t="s">
        <v>213</v>
      </c>
      <c r="L18" s="111" t="str">
        <f t="shared" si="3"/>
        <v>N/A</v>
      </c>
    </row>
    <row r="19" spans="1:12" ht="12.75" customHeight="1" x14ac:dyDescent="0.25">
      <c r="A19" s="143" t="s">
        <v>950</v>
      </c>
      <c r="B19" s="7" t="s">
        <v>213</v>
      </c>
      <c r="C19" s="4">
        <v>7.3807466431000002</v>
      </c>
      <c r="D19" s="27" t="str">
        <f t="shared" si="0"/>
        <v>N/A</v>
      </c>
      <c r="E19" s="4">
        <v>7.9785106140000002</v>
      </c>
      <c r="F19" s="27" t="str">
        <f t="shared" si="1"/>
        <v>N/A</v>
      </c>
      <c r="G19" s="4">
        <v>11.312584862</v>
      </c>
      <c r="H19" s="27" t="str">
        <f t="shared" si="2"/>
        <v>N/A</v>
      </c>
      <c r="I19" s="8">
        <v>8.0990000000000002</v>
      </c>
      <c r="J19" s="8">
        <v>41.79</v>
      </c>
      <c r="K19" s="5" t="s">
        <v>213</v>
      </c>
      <c r="L19" s="111" t="str">
        <f t="shared" si="3"/>
        <v>N/A</v>
      </c>
    </row>
    <row r="20" spans="1:12" ht="12.75" customHeight="1" x14ac:dyDescent="0.25">
      <c r="A20" s="144" t="s">
        <v>132</v>
      </c>
      <c r="B20" s="1" t="s">
        <v>213</v>
      </c>
      <c r="C20" s="23">
        <v>2441</v>
      </c>
      <c r="D20" s="27" t="str">
        <f t="shared" si="0"/>
        <v>N/A</v>
      </c>
      <c r="E20" s="23">
        <v>2971</v>
      </c>
      <c r="F20" s="27" t="str">
        <f t="shared" si="1"/>
        <v>N/A</v>
      </c>
      <c r="G20" s="23">
        <v>12353</v>
      </c>
      <c r="H20" s="27" t="str">
        <f t="shared" si="2"/>
        <v>N/A</v>
      </c>
      <c r="I20" s="8">
        <v>21.71</v>
      </c>
      <c r="J20" s="8">
        <v>315.8</v>
      </c>
      <c r="K20" s="23" t="s">
        <v>213</v>
      </c>
      <c r="L20" s="111" t="str">
        <f t="shared" si="3"/>
        <v>N/A</v>
      </c>
    </row>
    <row r="21" spans="1:12" ht="12.75" customHeight="1" x14ac:dyDescent="0.25">
      <c r="A21" s="144" t="s">
        <v>133</v>
      </c>
      <c r="B21" s="30" t="s">
        <v>276</v>
      </c>
      <c r="C21" s="4">
        <v>7.6952395100000001E-2</v>
      </c>
      <c r="D21" s="27" t="str">
        <f>IF($B21="N/A","N/A",IF(C21&gt;=2,"No",IF(C21&lt;0,"No","Yes")))</f>
        <v>Yes</v>
      </c>
      <c r="E21" s="4">
        <v>9.0314273E-2</v>
      </c>
      <c r="F21" s="27" t="str">
        <f>IF($B21="N/A","N/A",IF(E21&gt;=2,"No",IF(E21&lt;0,"No","Yes")))</f>
        <v>Yes</v>
      </c>
      <c r="G21" s="4">
        <v>0.37607238320000003</v>
      </c>
      <c r="H21" s="27" t="str">
        <f>IF($B21="N/A","N/A",IF(G21&gt;=2,"No",IF(G21&lt;0,"No","Yes")))</f>
        <v>Yes</v>
      </c>
      <c r="I21" s="8">
        <v>17.36</v>
      </c>
      <c r="J21" s="8">
        <v>316.39999999999998</v>
      </c>
      <c r="K21" s="5" t="s">
        <v>213</v>
      </c>
      <c r="L21" s="111" t="str">
        <f t="shared" si="3"/>
        <v>N/A</v>
      </c>
    </row>
    <row r="22" spans="1:12" x14ac:dyDescent="0.25">
      <c r="A22" s="134" t="s">
        <v>134</v>
      </c>
      <c r="B22" s="30" t="s">
        <v>213</v>
      </c>
      <c r="C22" s="29">
        <v>6159152</v>
      </c>
      <c r="D22" s="27" t="str">
        <f t="shared" ref="D22:D27" si="4">IF($B22="N/A","N/A",IF(C22&gt;10,"No",IF(C22&lt;-10,"No","Yes")))</f>
        <v>N/A</v>
      </c>
      <c r="E22" s="29">
        <v>7709405</v>
      </c>
      <c r="F22" s="27" t="str">
        <f t="shared" ref="F22:F27" si="5">IF($B22="N/A","N/A",IF(E22&gt;10,"No",IF(E22&lt;-10,"No","Yes")))</f>
        <v>N/A</v>
      </c>
      <c r="G22" s="29">
        <v>44966057</v>
      </c>
      <c r="H22" s="27" t="str">
        <f t="shared" ref="H22:H27" si="6">IF($B22="N/A","N/A",IF(G22&gt;10,"No",IF(G22&lt;-10,"No","Yes")))</f>
        <v>N/A</v>
      </c>
      <c r="I22" s="8">
        <v>25.17</v>
      </c>
      <c r="J22" s="8">
        <v>483.3</v>
      </c>
      <c r="K22" s="5" t="s">
        <v>213</v>
      </c>
      <c r="L22" s="111" t="str">
        <f t="shared" si="3"/>
        <v>N/A</v>
      </c>
    </row>
    <row r="23" spans="1:12" x14ac:dyDescent="0.25">
      <c r="A23" s="134" t="s">
        <v>1695</v>
      </c>
      <c r="B23" s="30" t="s">
        <v>213</v>
      </c>
      <c r="C23" s="29">
        <v>2523.2085210999999</v>
      </c>
      <c r="D23" s="27" t="str">
        <f t="shared" si="4"/>
        <v>N/A</v>
      </c>
      <c r="E23" s="29">
        <v>2594.8855604</v>
      </c>
      <c r="F23" s="27" t="str">
        <f t="shared" si="5"/>
        <v>N/A</v>
      </c>
      <c r="G23" s="29">
        <v>3640.0920424000001</v>
      </c>
      <c r="H23" s="27" t="str">
        <f t="shared" si="6"/>
        <v>N/A</v>
      </c>
      <c r="I23" s="8">
        <v>2.8410000000000002</v>
      </c>
      <c r="J23" s="8">
        <v>40.28</v>
      </c>
      <c r="K23" s="5" t="s">
        <v>213</v>
      </c>
      <c r="L23" s="111" t="str">
        <f t="shared" si="3"/>
        <v>N/A</v>
      </c>
    </row>
    <row r="24" spans="1:12" ht="12.75" customHeight="1" x14ac:dyDescent="0.25">
      <c r="A24" s="144" t="s">
        <v>135</v>
      </c>
      <c r="B24" s="22" t="s">
        <v>213</v>
      </c>
      <c r="C24" s="1">
        <v>2155</v>
      </c>
      <c r="D24" s="27" t="str">
        <f t="shared" si="4"/>
        <v>N/A</v>
      </c>
      <c r="E24" s="1">
        <v>1817</v>
      </c>
      <c r="F24" s="27" t="str">
        <f t="shared" si="5"/>
        <v>N/A</v>
      </c>
      <c r="G24" s="1">
        <v>8048</v>
      </c>
      <c r="H24" s="27" t="str">
        <f t="shared" si="6"/>
        <v>N/A</v>
      </c>
      <c r="I24" s="8">
        <v>-15.7</v>
      </c>
      <c r="J24" s="8">
        <v>342.9</v>
      </c>
      <c r="K24" s="23" t="s">
        <v>213</v>
      </c>
      <c r="L24" s="111" t="str">
        <f t="shared" si="3"/>
        <v>N/A</v>
      </c>
    </row>
    <row r="25" spans="1:12" ht="12.75" customHeight="1" x14ac:dyDescent="0.25">
      <c r="A25" s="144" t="s">
        <v>136</v>
      </c>
      <c r="B25" s="22" t="s">
        <v>213</v>
      </c>
      <c r="C25" s="9">
        <v>6.7936260299999995E-2</v>
      </c>
      <c r="D25" s="27" t="str">
        <f t="shared" si="4"/>
        <v>N/A</v>
      </c>
      <c r="E25" s="9">
        <v>5.5234275999999999E-2</v>
      </c>
      <c r="F25" s="27" t="str">
        <f t="shared" si="5"/>
        <v>N/A</v>
      </c>
      <c r="G25" s="9">
        <v>0.24501178179999999</v>
      </c>
      <c r="H25" s="27" t="str">
        <f t="shared" si="6"/>
        <v>N/A</v>
      </c>
      <c r="I25" s="8">
        <v>-18.7</v>
      </c>
      <c r="J25" s="8">
        <v>343.6</v>
      </c>
      <c r="K25" s="5" t="s">
        <v>213</v>
      </c>
      <c r="L25" s="111" t="str">
        <f t="shared" si="3"/>
        <v>N/A</v>
      </c>
    </row>
    <row r="26" spans="1:12" ht="25" x14ac:dyDescent="0.25">
      <c r="A26" s="134" t="s">
        <v>137</v>
      </c>
      <c r="B26" s="22" t="s">
        <v>213</v>
      </c>
      <c r="C26" s="10">
        <v>6148735</v>
      </c>
      <c r="D26" s="27" t="str">
        <f t="shared" si="4"/>
        <v>N/A</v>
      </c>
      <c r="E26" s="10">
        <v>5208846</v>
      </c>
      <c r="F26" s="27" t="str">
        <f t="shared" si="5"/>
        <v>N/A</v>
      </c>
      <c r="G26" s="10">
        <v>33526290</v>
      </c>
      <c r="H26" s="27" t="str">
        <f t="shared" si="6"/>
        <v>N/A</v>
      </c>
      <c r="I26" s="8">
        <v>-15.3</v>
      </c>
      <c r="J26" s="8">
        <v>543.6</v>
      </c>
      <c r="K26" s="5" t="s">
        <v>213</v>
      </c>
      <c r="L26" s="111" t="str">
        <f t="shared" si="3"/>
        <v>N/A</v>
      </c>
    </row>
    <row r="27" spans="1:12" ht="25" x14ac:dyDescent="0.25">
      <c r="A27" s="134" t="s">
        <v>951</v>
      </c>
      <c r="B27" s="22" t="s">
        <v>213</v>
      </c>
      <c r="C27" s="10">
        <v>2853.2412992999998</v>
      </c>
      <c r="D27" s="27" t="str">
        <f t="shared" si="4"/>
        <v>N/A</v>
      </c>
      <c r="E27" s="10">
        <v>2866.7286736000001</v>
      </c>
      <c r="F27" s="27" t="str">
        <f t="shared" si="5"/>
        <v>N/A</v>
      </c>
      <c r="G27" s="10">
        <v>4165.7915009999997</v>
      </c>
      <c r="H27" s="27" t="str">
        <f t="shared" si="6"/>
        <v>N/A</v>
      </c>
      <c r="I27" s="8">
        <v>0.47270000000000001</v>
      </c>
      <c r="J27" s="8">
        <v>45.32</v>
      </c>
      <c r="K27" s="5" t="s">
        <v>213</v>
      </c>
      <c r="L27" s="111" t="str">
        <f t="shared" si="3"/>
        <v>N/A</v>
      </c>
    </row>
    <row r="28" spans="1:12" x14ac:dyDescent="0.25">
      <c r="A28" s="144" t="s">
        <v>138</v>
      </c>
      <c r="B28" s="1" t="s">
        <v>213</v>
      </c>
      <c r="C28" s="23">
        <v>122897</v>
      </c>
      <c r="D28" s="27" t="str">
        <f>IF($B28="N/A","N/A",IF(C28&gt;10,"No",IF(C28&lt;-10,"No","Yes")))</f>
        <v>N/A</v>
      </c>
      <c r="E28" s="23">
        <v>122859</v>
      </c>
      <c r="F28" s="27" t="str">
        <f>IF($B28="N/A","N/A",IF(E28&gt;10,"No",IF(E28&lt;-10,"No","Yes")))</f>
        <v>N/A</v>
      </c>
      <c r="G28" s="23">
        <v>116513</v>
      </c>
      <c r="H28" s="27" t="str">
        <f>IF($B28="N/A","N/A",IF(G28&gt;10,"No",IF(G28&lt;-10,"No","Yes")))</f>
        <v>N/A</v>
      </c>
      <c r="I28" s="8">
        <v>-3.1E-2</v>
      </c>
      <c r="J28" s="8">
        <v>-5.17</v>
      </c>
      <c r="K28" s="23" t="s">
        <v>213</v>
      </c>
      <c r="L28" s="111" t="str">
        <f>IF(J28="Div by 0", "N/A", IF(K28="N/A","N/A", IF(J28&gt;VALUE(MID(K28,1,2)), "No", IF(J28&lt;-1*VALUE(MID(K28,1,2)), "No", "Yes"))))</f>
        <v>N/A</v>
      </c>
    </row>
    <row r="29" spans="1:12" x14ac:dyDescent="0.25">
      <c r="A29" s="134" t="s">
        <v>139</v>
      </c>
      <c r="B29" s="30" t="s">
        <v>213</v>
      </c>
      <c r="C29" s="4">
        <v>3.8743213861000001</v>
      </c>
      <c r="D29" s="27" t="str">
        <f>IF($B29="N/A","N/A",IF(C29&gt;10,"No",IF(C29&lt;-10,"No","Yes")))</f>
        <v>N/A</v>
      </c>
      <c r="E29" s="4">
        <v>3.7347429372000001</v>
      </c>
      <c r="F29" s="27" t="str">
        <f>IF($B29="N/A","N/A",IF(E29&gt;10,"No",IF(E29&lt;-10,"No","Yes")))</f>
        <v>N/A</v>
      </c>
      <c r="G29" s="4">
        <v>3.5470996181999999</v>
      </c>
      <c r="H29" s="27" t="str">
        <f>IF($B29="N/A","N/A",IF(G29&gt;10,"No",IF(G29&lt;-10,"No","Yes")))</f>
        <v>N/A</v>
      </c>
      <c r="I29" s="8">
        <v>-3.6</v>
      </c>
      <c r="J29" s="8">
        <v>-5.0199999999999996</v>
      </c>
      <c r="K29" s="5" t="s">
        <v>213</v>
      </c>
      <c r="L29" s="111" t="str">
        <f>IF(J29="Div by 0", "N/A", IF(K29="N/A","N/A", IF(J29&gt;VALUE(MID(K29,1,2)), "No", IF(J29&lt;-1*VALUE(MID(K29,1,2)), "No", "Yes"))))</f>
        <v>N/A</v>
      </c>
    </row>
    <row r="30" spans="1:12" x14ac:dyDescent="0.25">
      <c r="A30" s="144" t="s">
        <v>140</v>
      </c>
      <c r="B30" s="23" t="s">
        <v>213</v>
      </c>
      <c r="C30" s="23">
        <v>171445</v>
      </c>
      <c r="D30" s="27" t="str">
        <f>IF($B30="N/A","N/A",IF(C30&gt;10,"No",IF(C30&lt;-10,"No","Yes")))</f>
        <v>N/A</v>
      </c>
      <c r="E30" s="23">
        <v>176318</v>
      </c>
      <c r="F30" s="27" t="str">
        <f>IF($B30="N/A","N/A",IF(E30&gt;10,"No",IF(E30&lt;-10,"No","Yes")))</f>
        <v>N/A</v>
      </c>
      <c r="G30" s="23">
        <v>177865</v>
      </c>
      <c r="H30" s="27" t="str">
        <f>IF($B30="N/A","N/A",IF(G30&gt;10,"No",IF(G30&lt;-10,"No","Yes")))</f>
        <v>N/A</v>
      </c>
      <c r="I30" s="8">
        <v>2.8420000000000001</v>
      </c>
      <c r="J30" s="8">
        <v>0.87739999999999996</v>
      </c>
      <c r="K30" s="23" t="s">
        <v>213</v>
      </c>
      <c r="L30" s="111" t="str">
        <f>IF(J30="Div by 0", "N/A", IF(K30="N/A","N/A", IF(J30&gt;VALUE(MID(K30,1,2)), "No", IF(J30&lt;-1*VALUE(MID(K30,1,2)), "No", "Yes"))))</f>
        <v>N/A</v>
      </c>
    </row>
    <row r="31" spans="1:12" x14ac:dyDescent="0.25">
      <c r="A31" s="134" t="s">
        <v>141</v>
      </c>
      <c r="B31" s="22" t="s">
        <v>213</v>
      </c>
      <c r="C31" s="4">
        <v>5.4047945030999998</v>
      </c>
      <c r="D31" s="27" t="str">
        <f>IF($B31="N/A","N/A",IF(C31&gt;10,"No",IF(C31&lt;-10,"No","Yes")))</f>
        <v>N/A</v>
      </c>
      <c r="E31" s="4">
        <v>5.3598222776000002</v>
      </c>
      <c r="F31" s="27" t="str">
        <f>IF($B31="N/A","N/A",IF(E31&gt;10,"No",IF(E31&lt;-10,"No","Yes")))</f>
        <v>N/A</v>
      </c>
      <c r="G31" s="4">
        <v>5.4148882407999999</v>
      </c>
      <c r="H31" s="27" t="str">
        <f>IF($B31="N/A","N/A",IF(G31&gt;10,"No",IF(G31&lt;-10,"No","Yes")))</f>
        <v>N/A</v>
      </c>
      <c r="I31" s="8">
        <v>-0.83199999999999996</v>
      </c>
      <c r="J31" s="8">
        <v>1.0269999999999999</v>
      </c>
      <c r="K31" s="5" t="s">
        <v>213</v>
      </c>
      <c r="L31" s="111" t="str">
        <f>IF(J31="Div by 0", "N/A", IF(K31="N/A","N/A", IF(J31&gt;VALUE(MID(K31,1,2)), "No", IF(J31&lt;-1*VALUE(MID(K31,1,2)), "No", "Yes"))))</f>
        <v>N/A</v>
      </c>
    </row>
    <row r="32" spans="1:12" ht="12.75" customHeight="1" x14ac:dyDescent="0.25">
      <c r="A32" s="150" t="s">
        <v>142</v>
      </c>
      <c r="B32" s="127" t="s">
        <v>213</v>
      </c>
      <c r="C32" s="127">
        <v>100226.66667000001</v>
      </c>
      <c r="D32" s="151" t="str">
        <f>IF($B32="N/A","N/A",IF(C32&gt;10,"No",IF(C32&lt;-10,"No","Yes")))</f>
        <v>N/A</v>
      </c>
      <c r="E32" s="127">
        <v>105609.75</v>
      </c>
      <c r="F32" s="151" t="str">
        <f>IF($B32="N/A","N/A",IF(E32&gt;10,"No",IF(E32&lt;-10,"No","Yes")))</f>
        <v>N/A</v>
      </c>
      <c r="G32" s="127">
        <v>107580.91667000001</v>
      </c>
      <c r="H32" s="151" t="str">
        <f>IF($B32="N/A","N/A",IF(G32&gt;10,"No",IF(G32&lt;-10,"No","Yes")))</f>
        <v>N/A</v>
      </c>
      <c r="I32" s="152">
        <v>5.3710000000000004</v>
      </c>
      <c r="J32" s="152">
        <v>1.8660000000000001</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3046753</v>
      </c>
      <c r="D6" s="27" t="str">
        <f>IF($B6="N/A","N/A",IF(C6&gt;10,"No",IF(C6&lt;-10,"No","Yes")))</f>
        <v>N/A</v>
      </c>
      <c r="E6" s="23">
        <v>3163794</v>
      </c>
      <c r="F6" s="27" t="str">
        <f>IF($B6="N/A","N/A",IF(E6&gt;10,"No",IF(E6&lt;-10,"No","Yes")))</f>
        <v>N/A</v>
      </c>
      <c r="G6" s="23">
        <v>3155874</v>
      </c>
      <c r="H6" s="27" t="str">
        <f>IF($B6="N/A","N/A",IF(G6&gt;10,"No",IF(G6&lt;-10,"No","Yes")))</f>
        <v>N/A</v>
      </c>
      <c r="I6" s="8">
        <v>3.8410000000000002</v>
      </c>
      <c r="J6" s="8">
        <v>-0.25</v>
      </c>
      <c r="K6" s="31" t="s">
        <v>736</v>
      </c>
      <c r="L6" s="111" t="str">
        <f>IF(J6="Div by 0", "N/A", IF(K6="N/A","N/A", IF(J6&gt;VALUE(MID(K6,1,2)), "No", IF(J6&lt;-1*VALUE(MID(K6,1,2)), "No", "Yes"))))</f>
        <v>Yes</v>
      </c>
    </row>
    <row r="7" spans="1:14" x14ac:dyDescent="0.25">
      <c r="A7" s="144" t="s">
        <v>59</v>
      </c>
      <c r="B7" s="23" t="s">
        <v>213</v>
      </c>
      <c r="C7" s="23">
        <v>2692463.65</v>
      </c>
      <c r="D7" s="27" t="str">
        <f>IF($B7="N/A","N/A",IF(C7&gt;10,"No",IF(C7&lt;-10,"No","Yes")))</f>
        <v>N/A</v>
      </c>
      <c r="E7" s="23">
        <v>2789991.1</v>
      </c>
      <c r="F7" s="27" t="str">
        <f>IF($B7="N/A","N/A",IF(E7&gt;10,"No",IF(E7&lt;-10,"No","Yes")))</f>
        <v>N/A</v>
      </c>
      <c r="G7" s="23">
        <v>2788178.89</v>
      </c>
      <c r="H7" s="27" t="str">
        <f>IF($B7="N/A","N/A",IF(G7&gt;10,"No",IF(G7&lt;-10,"No","Yes")))</f>
        <v>N/A</v>
      </c>
      <c r="I7" s="8">
        <v>3.6219999999999999</v>
      </c>
      <c r="J7" s="8">
        <v>-6.5000000000000002E-2</v>
      </c>
      <c r="K7" s="31" t="s">
        <v>737</v>
      </c>
      <c r="L7" s="111" t="str">
        <f>IF(J7="Div by 0", "N/A", IF(K7="N/A","N/A", IF(J7&gt;VALUE(MID(K7,1,2)), "No", IF(J7&lt;-1*VALUE(MID(K7,1,2)), "No", "Yes"))))</f>
        <v>Yes</v>
      </c>
    </row>
    <row r="8" spans="1:14" x14ac:dyDescent="0.25">
      <c r="A8" s="154" t="s">
        <v>143</v>
      </c>
      <c r="B8" s="23" t="s">
        <v>213</v>
      </c>
      <c r="C8" s="23">
        <v>185185</v>
      </c>
      <c r="D8" s="27" t="str">
        <f>IF($B8="N/A","N/A",IF(C8&gt;10,"No",IF(C8&lt;-10,"No","Yes")))</f>
        <v>N/A</v>
      </c>
      <c r="E8" s="23">
        <v>184379</v>
      </c>
      <c r="F8" s="27" t="str">
        <f>IF($B8="N/A","N/A",IF(E8&gt;10,"No",IF(E8&lt;-10,"No","Yes")))</f>
        <v>N/A</v>
      </c>
      <c r="G8" s="23">
        <v>178747</v>
      </c>
      <c r="H8" s="27" t="str">
        <f>IF($B8="N/A","N/A",IF(G8&gt;10,"No",IF(G8&lt;-10,"No","Yes")))</f>
        <v>N/A</v>
      </c>
      <c r="I8" s="8">
        <v>-0.435</v>
      </c>
      <c r="J8" s="8">
        <v>-3.05</v>
      </c>
      <c r="K8" s="23" t="s">
        <v>213</v>
      </c>
      <c r="L8" s="111" t="str">
        <f>IF(J8="Div by 0", "N/A", IF(K8="N/A","N/A", IF(J8&gt;VALUE(MID(K8,1,2)), "No", IF(J8&lt;-1*VALUE(MID(K8,1,2)), "No", "Yes"))))</f>
        <v>N/A</v>
      </c>
    </row>
    <row r="9" spans="1:14" x14ac:dyDescent="0.25">
      <c r="A9" s="144" t="s">
        <v>678</v>
      </c>
      <c r="B9" s="23" t="s">
        <v>213</v>
      </c>
      <c r="C9" s="23">
        <v>177996</v>
      </c>
      <c r="D9" s="27" t="str">
        <f t="shared" ref="D9:D11" si="0">IF($B9="N/A","N/A",IF(C9&gt;10,"No",IF(C9&lt;-10,"No","Yes")))</f>
        <v>N/A</v>
      </c>
      <c r="E9" s="23">
        <v>176936</v>
      </c>
      <c r="F9" s="27" t="str">
        <f t="shared" ref="F9:F11" si="1">IF($B9="N/A","N/A",IF(E9&gt;10,"No",IF(E9&lt;-10,"No","Yes")))</f>
        <v>N/A</v>
      </c>
      <c r="G9" s="23">
        <v>171361</v>
      </c>
      <c r="H9" s="27" t="str">
        <f t="shared" ref="H9:H11" si="2">IF($B9="N/A","N/A",IF(G9&gt;10,"No",IF(G9&lt;-10,"No","Yes")))</f>
        <v>N/A</v>
      </c>
      <c r="I9" s="8">
        <v>-0.59599999999999997</v>
      </c>
      <c r="J9" s="8">
        <v>-3.15</v>
      </c>
      <c r="K9" s="23" t="s">
        <v>213</v>
      </c>
      <c r="L9" s="111" t="str">
        <f t="shared" ref="L9:L11" si="3">IF(J9="Div by 0", "N/A", IF(K9="N/A","N/A", IF(J9&gt;VALUE(MID(K9,1,2)), "No", IF(J9&lt;-1*VALUE(MID(K9,1,2)), "No", "Yes"))))</f>
        <v>N/A</v>
      </c>
    </row>
    <row r="10" spans="1:14" x14ac:dyDescent="0.25">
      <c r="A10" s="144" t="s">
        <v>423</v>
      </c>
      <c r="B10" s="23" t="s">
        <v>213</v>
      </c>
      <c r="C10" s="23">
        <v>7189</v>
      </c>
      <c r="D10" s="27" t="str">
        <f t="shared" si="0"/>
        <v>N/A</v>
      </c>
      <c r="E10" s="23">
        <v>7443</v>
      </c>
      <c r="F10" s="27" t="str">
        <f t="shared" si="1"/>
        <v>N/A</v>
      </c>
      <c r="G10" s="23">
        <v>7386</v>
      </c>
      <c r="H10" s="27" t="str">
        <f t="shared" si="2"/>
        <v>N/A</v>
      </c>
      <c r="I10" s="8">
        <v>3.5329999999999999</v>
      </c>
      <c r="J10" s="8">
        <v>-0.76600000000000001</v>
      </c>
      <c r="K10" s="23" t="s">
        <v>213</v>
      </c>
      <c r="L10" s="111" t="str">
        <f t="shared" si="3"/>
        <v>N/A</v>
      </c>
    </row>
    <row r="11" spans="1:14" x14ac:dyDescent="0.25">
      <c r="A11" s="144" t="s">
        <v>169</v>
      </c>
      <c r="B11" s="23" t="s">
        <v>213</v>
      </c>
      <c r="C11" s="4">
        <v>6.0781100404000004</v>
      </c>
      <c r="D11" s="27" t="str">
        <f t="shared" si="0"/>
        <v>N/A</v>
      </c>
      <c r="E11" s="4">
        <v>5.8277814548000002</v>
      </c>
      <c r="F11" s="27" t="str">
        <f t="shared" si="1"/>
        <v>N/A</v>
      </c>
      <c r="G11" s="4">
        <v>5.6639460256999996</v>
      </c>
      <c r="H11" s="27" t="str">
        <f t="shared" si="2"/>
        <v>N/A</v>
      </c>
      <c r="I11" s="8">
        <v>-4.12</v>
      </c>
      <c r="J11" s="8">
        <v>-2.81</v>
      </c>
      <c r="K11" s="23" t="s">
        <v>213</v>
      </c>
      <c r="L11" s="111" t="str">
        <f t="shared" si="3"/>
        <v>N/A</v>
      </c>
    </row>
    <row r="12" spans="1:14" x14ac:dyDescent="0.25">
      <c r="A12" s="144" t="s">
        <v>144</v>
      </c>
      <c r="B12" s="23" t="s">
        <v>213</v>
      </c>
      <c r="C12" s="23">
        <v>116292.5</v>
      </c>
      <c r="D12" s="27" t="str">
        <f>IF($B12="N/A","N/A",IF(C12&gt;10,"No",IF(C12&lt;-10,"No","Yes")))</f>
        <v>N/A</v>
      </c>
      <c r="E12" s="23">
        <v>114770.66667000001</v>
      </c>
      <c r="F12" s="27" t="str">
        <f>IF($B12="N/A","N/A",IF(E12&gt;10,"No",IF(E12&lt;-10,"No","Yes")))</f>
        <v>N/A</v>
      </c>
      <c r="G12" s="23">
        <v>110971.16667000001</v>
      </c>
      <c r="H12" s="27" t="str">
        <f>IF($B12="N/A","N/A",IF(G12&gt;10,"No",IF(G12&lt;-10,"No","Yes")))</f>
        <v>N/A</v>
      </c>
      <c r="I12" s="8">
        <v>-1.31</v>
      </c>
      <c r="J12" s="8">
        <v>-3.31</v>
      </c>
      <c r="K12" s="23" t="s">
        <v>213</v>
      </c>
      <c r="L12" s="111" t="str">
        <f>IF(J12="Div by 0", "N/A", IF(K12="N/A","N/A", IF(J12&gt;VALUE(MID(K12,1,2)), "No", IF(J12&lt;-1*VALUE(MID(K12,1,2)), "No", "Yes"))))</f>
        <v>N/A</v>
      </c>
    </row>
    <row r="13" spans="1:14" x14ac:dyDescent="0.25">
      <c r="A13" s="110" t="s">
        <v>364</v>
      </c>
      <c r="B13" s="43" t="s">
        <v>213</v>
      </c>
      <c r="C13" s="4">
        <v>96.649383787000005</v>
      </c>
      <c r="D13" s="40" t="str">
        <f>IF($B13="N/A","N/A",IF(C13&gt;=95,"Yes","No"))</f>
        <v>N/A</v>
      </c>
      <c r="E13" s="4">
        <v>95.445405105000006</v>
      </c>
      <c r="F13" s="40" t="str">
        <f>IF($B13="N/A","N/A",IF(E13&gt;=95,"Yes","No"))</f>
        <v>N/A</v>
      </c>
      <c r="G13" s="4">
        <v>95.581319152999995</v>
      </c>
      <c r="H13" s="27" t="str">
        <f>IF($B13="N/A","N/A",IF(G13&gt;=95,"Yes","No"))</f>
        <v>N/A</v>
      </c>
      <c r="I13" s="8">
        <v>-1.25</v>
      </c>
      <c r="J13" s="8">
        <v>0.1424</v>
      </c>
      <c r="K13" s="28" t="s">
        <v>737</v>
      </c>
      <c r="L13" s="111" t="str">
        <f t="shared" ref="L13:L70" si="4">IF(J13="Div by 0", "N/A", IF(K13="N/A","N/A", IF(J13&gt;VALUE(MID(K13,1,2)), "No", IF(J13&lt;-1*VALUE(MID(K13,1,2)), "No", "Yes"))))</f>
        <v>Yes</v>
      </c>
    </row>
    <row r="14" spans="1:14" x14ac:dyDescent="0.25">
      <c r="A14" s="155" t="s">
        <v>365</v>
      </c>
      <c r="B14" s="43" t="s">
        <v>213</v>
      </c>
      <c r="C14" s="44">
        <v>3.3505833915999998</v>
      </c>
      <c r="D14" s="45" t="str">
        <f>IF($B14="N/A","N/A",IF(C14&gt;10,"No",IF(C14&lt;-10,"No","Yes")))</f>
        <v>N/A</v>
      </c>
      <c r="E14" s="44">
        <v>4.5544684641000002</v>
      </c>
      <c r="F14" s="40" t="str">
        <f>IF($B14="N/A","N/A",IF(E14&gt;95,"Yes","No"))</f>
        <v>N/A</v>
      </c>
      <c r="G14" s="44">
        <v>4.4185857864000004</v>
      </c>
      <c r="H14" s="27" t="str">
        <f>IF($B14="N/A","N/A",IF(G14&gt;95,"Yes","No"))</f>
        <v>N/A</v>
      </c>
      <c r="I14" s="46">
        <v>35.93</v>
      </c>
      <c r="J14" s="46">
        <v>-2.98</v>
      </c>
      <c r="K14" s="47" t="s">
        <v>213</v>
      </c>
      <c r="L14" s="111" t="str">
        <f t="shared" si="4"/>
        <v>N/A</v>
      </c>
      <c r="M14" s="34"/>
      <c r="N14" s="34"/>
    </row>
    <row r="15" spans="1:14" s="34" customFormat="1" x14ac:dyDescent="0.25">
      <c r="A15" s="155" t="s">
        <v>366</v>
      </c>
      <c r="B15" s="43" t="s">
        <v>213</v>
      </c>
      <c r="C15" s="44">
        <v>3.2821799999999998E-5</v>
      </c>
      <c r="D15" s="45" t="str">
        <f t="shared" ref="D15:D21" si="5">IF($B15="N/A","N/A",IF(C15&gt;10,"No",IF(C15&lt;-10,"No","Yes")))</f>
        <v>N/A</v>
      </c>
      <c r="E15" s="44">
        <v>1.264305E-4</v>
      </c>
      <c r="F15" s="45" t="str">
        <f t="shared" ref="F15:F21" si="6">IF($B15="N/A","N/A",IF(E15&gt;10,"No",IF(E15&lt;-10,"No","Yes")))</f>
        <v>N/A</v>
      </c>
      <c r="G15" s="44">
        <v>9.5060800000000003E-5</v>
      </c>
      <c r="H15" s="48" t="str">
        <f t="shared" ref="H15:H21" si="7">IF($B15="N/A","N/A",IF(G15&gt;10,"No",IF(G15&lt;-10,"No","Yes")))</f>
        <v>N/A</v>
      </c>
      <c r="I15" s="46">
        <v>285.2</v>
      </c>
      <c r="J15" s="46">
        <v>-24.8</v>
      </c>
      <c r="K15" s="47" t="s">
        <v>213</v>
      </c>
      <c r="L15" s="111" t="str">
        <f t="shared" si="4"/>
        <v>N/A</v>
      </c>
    </row>
    <row r="16" spans="1:14" s="34" customFormat="1" x14ac:dyDescent="0.25">
      <c r="A16" s="155" t="s">
        <v>367</v>
      </c>
      <c r="B16" s="43" t="s">
        <v>213</v>
      </c>
      <c r="C16" s="49">
        <v>102085</v>
      </c>
      <c r="D16" s="50" t="str">
        <f t="shared" si="5"/>
        <v>N/A</v>
      </c>
      <c r="E16" s="49">
        <v>144098</v>
      </c>
      <c r="F16" s="50" t="str">
        <f t="shared" si="6"/>
        <v>N/A</v>
      </c>
      <c r="G16" s="49">
        <v>139448</v>
      </c>
      <c r="H16" s="48" t="str">
        <f t="shared" si="7"/>
        <v>N/A</v>
      </c>
      <c r="I16" s="46">
        <v>41.15</v>
      </c>
      <c r="J16" s="46">
        <v>-3.23</v>
      </c>
      <c r="K16" s="47" t="s">
        <v>213</v>
      </c>
      <c r="L16" s="111" t="str">
        <f t="shared" si="4"/>
        <v>N/A</v>
      </c>
    </row>
    <row r="17" spans="1:14" s="34" customFormat="1" x14ac:dyDescent="0.25">
      <c r="A17" s="156" t="s">
        <v>368</v>
      </c>
      <c r="B17" s="43" t="s">
        <v>213</v>
      </c>
      <c r="C17" s="44">
        <v>3.3506162133999999</v>
      </c>
      <c r="D17" s="48" t="str">
        <f t="shared" si="5"/>
        <v>N/A</v>
      </c>
      <c r="E17" s="44">
        <v>4.5545948946000001</v>
      </c>
      <c r="F17" s="48" t="str">
        <f t="shared" si="6"/>
        <v>N/A</v>
      </c>
      <c r="G17" s="44">
        <v>4.4186808472000001</v>
      </c>
      <c r="H17" s="48" t="str">
        <f t="shared" si="7"/>
        <v>N/A</v>
      </c>
      <c r="I17" s="46">
        <v>35.93</v>
      </c>
      <c r="J17" s="46">
        <v>-2.98</v>
      </c>
      <c r="K17" s="47" t="s">
        <v>213</v>
      </c>
      <c r="L17" s="111" t="str">
        <f t="shared" si="4"/>
        <v>N/A</v>
      </c>
      <c r="M17" s="26"/>
      <c r="N17" s="26"/>
    </row>
    <row r="18" spans="1:14" x14ac:dyDescent="0.25">
      <c r="A18" s="155" t="s">
        <v>679</v>
      </c>
      <c r="B18" s="43" t="s">
        <v>213</v>
      </c>
      <c r="C18" s="44">
        <v>92.05270118</v>
      </c>
      <c r="D18" s="48" t="str">
        <f t="shared" si="5"/>
        <v>N/A</v>
      </c>
      <c r="E18" s="44">
        <v>94.461408207999995</v>
      </c>
      <c r="F18" s="48" t="str">
        <f t="shared" si="6"/>
        <v>N/A</v>
      </c>
      <c r="G18" s="44">
        <v>94.716310022000002</v>
      </c>
      <c r="H18" s="48" t="str">
        <f t="shared" si="7"/>
        <v>N/A</v>
      </c>
      <c r="I18" s="8">
        <v>2.617</v>
      </c>
      <c r="J18" s="8">
        <v>0.26979999999999998</v>
      </c>
      <c r="K18" s="47" t="s">
        <v>213</v>
      </c>
      <c r="L18" s="111" t="str">
        <f t="shared" si="4"/>
        <v>N/A</v>
      </c>
    </row>
    <row r="19" spans="1:14" x14ac:dyDescent="0.25">
      <c r="A19" s="155" t="s">
        <v>680</v>
      </c>
      <c r="B19" s="43" t="s">
        <v>213</v>
      </c>
      <c r="C19" s="44">
        <v>34.608414556</v>
      </c>
      <c r="D19" s="48" t="str">
        <f t="shared" si="5"/>
        <v>N/A</v>
      </c>
      <c r="E19" s="44">
        <v>22.726200224999999</v>
      </c>
      <c r="F19" s="48" t="str">
        <f t="shared" si="6"/>
        <v>N/A</v>
      </c>
      <c r="G19" s="44">
        <v>23.420199644</v>
      </c>
      <c r="H19" s="48" t="str">
        <f t="shared" si="7"/>
        <v>N/A</v>
      </c>
      <c r="I19" s="8">
        <v>-34.299999999999997</v>
      </c>
      <c r="J19" s="8">
        <v>3.0539999999999998</v>
      </c>
      <c r="K19" s="47" t="s">
        <v>213</v>
      </c>
      <c r="L19" s="111" t="str">
        <f t="shared" si="4"/>
        <v>N/A</v>
      </c>
    </row>
    <row r="20" spans="1:14" ht="25" x14ac:dyDescent="0.25">
      <c r="A20" s="155" t="s">
        <v>681</v>
      </c>
      <c r="B20" s="43" t="s">
        <v>213</v>
      </c>
      <c r="C20" s="44">
        <v>1.5849537149999999</v>
      </c>
      <c r="D20" s="48" t="str">
        <f t="shared" si="5"/>
        <v>N/A</v>
      </c>
      <c r="E20" s="44">
        <v>1.3039736846000001</v>
      </c>
      <c r="F20" s="48" t="str">
        <f t="shared" si="6"/>
        <v>N/A</v>
      </c>
      <c r="G20" s="44">
        <v>0.96236589979999998</v>
      </c>
      <c r="H20" s="48" t="str">
        <f t="shared" si="7"/>
        <v>N/A</v>
      </c>
      <c r="I20" s="8">
        <v>-17.7</v>
      </c>
      <c r="J20" s="8">
        <v>-26.2</v>
      </c>
      <c r="K20" s="47" t="s">
        <v>213</v>
      </c>
      <c r="L20" s="111" t="str">
        <f t="shared" si="4"/>
        <v>N/A</v>
      </c>
    </row>
    <row r="21" spans="1:14" ht="25" x14ac:dyDescent="0.25">
      <c r="A21" s="155" t="s">
        <v>682</v>
      </c>
      <c r="B21" s="43" t="s">
        <v>213</v>
      </c>
      <c r="C21" s="44">
        <v>0.31248469410000002</v>
      </c>
      <c r="D21" s="48" t="str">
        <f t="shared" si="5"/>
        <v>N/A</v>
      </c>
      <c r="E21" s="44">
        <v>0.1943122042</v>
      </c>
      <c r="F21" s="48" t="str">
        <f t="shared" si="6"/>
        <v>N/A</v>
      </c>
      <c r="G21" s="44">
        <v>0.18931788190000001</v>
      </c>
      <c r="H21" s="48" t="str">
        <f t="shared" si="7"/>
        <v>N/A</v>
      </c>
      <c r="I21" s="8">
        <v>-37.799999999999997</v>
      </c>
      <c r="J21" s="8">
        <v>-2.57</v>
      </c>
      <c r="K21" s="47" t="s">
        <v>213</v>
      </c>
      <c r="L21" s="111" t="str">
        <f t="shared" si="4"/>
        <v>N/A</v>
      </c>
    </row>
    <row r="22" spans="1:14" x14ac:dyDescent="0.25">
      <c r="A22" s="134" t="s">
        <v>1702</v>
      </c>
      <c r="B22" s="30" t="s">
        <v>217</v>
      </c>
      <c r="C22" s="1">
        <v>29541</v>
      </c>
      <c r="D22" s="27" t="str">
        <f>IF($B22="N/A","N/A",IF(C22&gt;0,"No",IF(C22&lt;0,"No","Yes")))</f>
        <v>No</v>
      </c>
      <c r="E22" s="1">
        <v>30242</v>
      </c>
      <c r="F22" s="27" t="str">
        <f>IF($B22="N/A","N/A",IF(E22&gt;0,"No",IF(E22&lt;0,"No","Yes")))</f>
        <v>No</v>
      </c>
      <c r="G22" s="1">
        <v>26711</v>
      </c>
      <c r="H22" s="27" t="str">
        <f>IF($B22="N/A","N/A",IF(G22&gt;0,"No",IF(G22&lt;0,"No","Yes")))</f>
        <v>No</v>
      </c>
      <c r="I22" s="8">
        <v>2.3730000000000002</v>
      </c>
      <c r="J22" s="8">
        <v>-11.7</v>
      </c>
      <c r="K22" s="28" t="s">
        <v>213</v>
      </c>
      <c r="L22" s="111" t="str">
        <f t="shared" si="4"/>
        <v>N/A</v>
      </c>
    </row>
    <row r="23" spans="1:14" x14ac:dyDescent="0.25">
      <c r="A23" s="157" t="s">
        <v>145</v>
      </c>
      <c r="B23" s="30" t="s">
        <v>279</v>
      </c>
      <c r="C23" s="4">
        <v>1.9856548922999999</v>
      </c>
      <c r="D23" s="27" t="str">
        <f>IF($B23="N/A","N/A",IF(C23&gt;=10,"No",IF(C23&lt;0,"No","Yes")))</f>
        <v>Yes</v>
      </c>
      <c r="E23" s="4">
        <v>1.9598621149</v>
      </c>
      <c r="F23" s="27" t="str">
        <f>IF($B23="N/A","N/A",IF(E23&gt;=10,"No",IF(E23&lt;0,"No","Yes")))</f>
        <v>Yes</v>
      </c>
      <c r="G23" s="4">
        <v>1.7284276875</v>
      </c>
      <c r="H23" s="27" t="str">
        <f>IF($B23="N/A","N/A",IF(G23&gt;=10,"No",IF(G23&lt;0,"No","Yes")))</f>
        <v>Yes</v>
      </c>
      <c r="I23" s="8">
        <v>-1.3</v>
      </c>
      <c r="J23" s="8">
        <v>-11.8</v>
      </c>
      <c r="K23" s="28" t="s">
        <v>213</v>
      </c>
      <c r="L23" s="111" t="str">
        <f t="shared" si="4"/>
        <v>N/A</v>
      </c>
    </row>
    <row r="24" spans="1:14" x14ac:dyDescent="0.25">
      <c r="A24" s="134" t="s">
        <v>424</v>
      </c>
      <c r="B24" s="22" t="s">
        <v>213</v>
      </c>
      <c r="C24" s="9">
        <v>80.067109657000003</v>
      </c>
      <c r="D24" s="48" t="str">
        <f t="shared" ref="D24:D27" si="8">IF($B24="N/A","N/A",IF(C24&gt;10,"No",IF(C24&lt;-10,"No","Yes")))</f>
        <v>N/A</v>
      </c>
      <c r="E24" s="9">
        <v>78.532722640000003</v>
      </c>
      <c r="F24" s="27" t="str">
        <f t="shared" ref="F24:F27" si="9">IF($B24="N/A","N/A",IF(E24&gt;10,"No",IF(E24&lt;-10,"No","Yes")))</f>
        <v>N/A</v>
      </c>
      <c r="G24" s="9">
        <v>74.414724915999997</v>
      </c>
      <c r="H24" s="27" t="str">
        <f t="shared" ref="H24:H27" si="10">IF($B24="N/A","N/A",IF(G24&gt;10,"No",IF(G24&lt;-10,"No","Yes")))</f>
        <v>N/A</v>
      </c>
      <c r="I24" s="8">
        <v>-1.92</v>
      </c>
      <c r="J24" s="8">
        <v>-5.24</v>
      </c>
      <c r="K24" s="28" t="s">
        <v>213</v>
      </c>
      <c r="L24" s="111" t="str">
        <f t="shared" si="4"/>
        <v>N/A</v>
      </c>
    </row>
    <row r="25" spans="1:14" x14ac:dyDescent="0.25">
      <c r="A25" s="134" t="s">
        <v>425</v>
      </c>
      <c r="B25" s="22" t="s">
        <v>213</v>
      </c>
      <c r="C25" s="9">
        <v>0.96201527320000002</v>
      </c>
      <c r="D25" s="48" t="str">
        <f t="shared" si="8"/>
        <v>N/A</v>
      </c>
      <c r="E25" s="9">
        <v>0.8773344515</v>
      </c>
      <c r="F25" s="27" t="str">
        <f t="shared" si="9"/>
        <v>N/A</v>
      </c>
      <c r="G25" s="9">
        <v>0.83047646980000001</v>
      </c>
      <c r="H25" s="27" t="str">
        <f t="shared" si="10"/>
        <v>N/A</v>
      </c>
      <c r="I25" s="8">
        <v>-8.8000000000000007</v>
      </c>
      <c r="J25" s="8">
        <v>-5.34</v>
      </c>
      <c r="K25" s="28" t="s">
        <v>213</v>
      </c>
      <c r="L25" s="111" t="str">
        <f t="shared" si="4"/>
        <v>N/A</v>
      </c>
    </row>
    <row r="26" spans="1:14" x14ac:dyDescent="0.25">
      <c r="A26" s="134" t="s">
        <v>421</v>
      </c>
      <c r="B26" s="22" t="s">
        <v>213</v>
      </c>
      <c r="C26" s="9">
        <v>7.4382624199999997E-2</v>
      </c>
      <c r="D26" s="48" t="str">
        <f t="shared" si="8"/>
        <v>N/A</v>
      </c>
      <c r="E26" s="9">
        <v>8.7088346299999994E-2</v>
      </c>
      <c r="F26" s="27" t="str">
        <f t="shared" si="9"/>
        <v>N/A</v>
      </c>
      <c r="G26" s="9">
        <v>9.5330632299999996E-2</v>
      </c>
      <c r="H26" s="27" t="str">
        <f t="shared" si="10"/>
        <v>N/A</v>
      </c>
      <c r="I26" s="8">
        <v>17.079999999999998</v>
      </c>
      <c r="J26" s="8">
        <v>9.4640000000000004</v>
      </c>
      <c r="K26" s="28" t="s">
        <v>213</v>
      </c>
      <c r="L26" s="111" t="str">
        <f t="shared" si="4"/>
        <v>N/A</v>
      </c>
    </row>
    <row r="27" spans="1:14" x14ac:dyDescent="0.25">
      <c r="A27" s="134" t="s">
        <v>422</v>
      </c>
      <c r="B27" s="22" t="s">
        <v>213</v>
      </c>
      <c r="C27" s="9">
        <v>5.0547125524999998</v>
      </c>
      <c r="D27" s="48" t="str">
        <f t="shared" si="8"/>
        <v>N/A</v>
      </c>
      <c r="E27" s="9">
        <v>5.2156242944000004</v>
      </c>
      <c r="F27" s="27" t="str">
        <f t="shared" si="9"/>
        <v>N/A</v>
      </c>
      <c r="G27" s="9">
        <v>5.9929968651000003</v>
      </c>
      <c r="H27" s="27" t="str">
        <f t="shared" si="10"/>
        <v>N/A</v>
      </c>
      <c r="I27" s="8">
        <v>3.1829999999999998</v>
      </c>
      <c r="J27" s="8">
        <v>14.9</v>
      </c>
      <c r="K27" s="28" t="s">
        <v>213</v>
      </c>
      <c r="L27" s="111" t="str">
        <f t="shared" si="4"/>
        <v>N/A</v>
      </c>
    </row>
    <row r="28" spans="1:14" x14ac:dyDescent="0.25">
      <c r="A28" s="134" t="s">
        <v>952</v>
      </c>
      <c r="B28" s="22" t="s">
        <v>213</v>
      </c>
      <c r="C28" s="44">
        <v>13.48970527</v>
      </c>
      <c r="D28" s="48" t="str">
        <f>IF($B28="N/A","N/A",IF(C28&gt;10,"No",IF(C28&lt;-10,"No","Yes")))</f>
        <v>N/A</v>
      </c>
      <c r="E28" s="44">
        <v>13.359434906000001</v>
      </c>
      <c r="F28" s="48" t="str">
        <f>IF($B28="N/A","N/A",IF(E28&gt;10,"No",IF(E28&lt;-10,"No","Yes")))</f>
        <v>N/A</v>
      </c>
      <c r="G28" s="44">
        <v>13.426771791</v>
      </c>
      <c r="H28" s="48" t="str">
        <f>IF($B28="N/A","N/A",IF(G28&gt;10,"No",IF(G28&lt;-10,"No","Yes")))</f>
        <v>N/A</v>
      </c>
      <c r="I28" s="8">
        <v>-0.96599999999999997</v>
      </c>
      <c r="J28" s="8">
        <v>0.504</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99.592812413999994</v>
      </c>
      <c r="D30" s="27" t="str">
        <f>IF($B30="N/A","N/A",IF(C30&gt;=98,"Yes","No"))</f>
        <v>Yes</v>
      </c>
      <c r="E30" s="9">
        <v>99.210599678999998</v>
      </c>
      <c r="F30" s="27" t="str">
        <f>IF($B30="N/A","N/A",IF(E30&gt;=98,"Yes","No"))</f>
        <v>Yes</v>
      </c>
      <c r="G30" s="9">
        <v>99.097302364000001</v>
      </c>
      <c r="H30" s="27" t="str">
        <f>IF($B30="N/A","N/A",IF(G30&gt;=98,"Yes","No"))</f>
        <v>Yes</v>
      </c>
      <c r="I30" s="8">
        <v>-0.38400000000000001</v>
      </c>
      <c r="J30" s="8">
        <v>-0.114</v>
      </c>
      <c r="K30" s="28" t="s">
        <v>737</v>
      </c>
      <c r="L30" s="111" t="str">
        <f t="shared" si="4"/>
        <v>Yes</v>
      </c>
    </row>
    <row r="31" spans="1:14" x14ac:dyDescent="0.25">
      <c r="A31" s="134" t="s">
        <v>18</v>
      </c>
      <c r="B31" s="30" t="s">
        <v>277</v>
      </c>
      <c r="C31" s="9">
        <v>99.976105709999999</v>
      </c>
      <c r="D31" s="27" t="str">
        <f>IF($B31="N/A","N/A",IF(C31&gt;=95,"Yes","No"))</f>
        <v>Yes</v>
      </c>
      <c r="E31" s="9">
        <v>99.975725346999994</v>
      </c>
      <c r="F31" s="27" t="str">
        <f>IF($B31="N/A","N/A",IF(E31&gt;=95,"Yes","No"))</f>
        <v>Yes</v>
      </c>
      <c r="G31" s="9">
        <v>99.980829399000001</v>
      </c>
      <c r="H31" s="27" t="str">
        <f>IF($B31="N/A","N/A",IF(G31&gt;=95,"Yes","No"))</f>
        <v>Yes</v>
      </c>
      <c r="I31" s="8">
        <v>0</v>
      </c>
      <c r="J31" s="8">
        <v>5.1000000000000004E-3</v>
      </c>
      <c r="K31" s="28" t="s">
        <v>737</v>
      </c>
      <c r="L31" s="111" t="str">
        <f t="shared" si="4"/>
        <v>Yes</v>
      </c>
    </row>
    <row r="32" spans="1:14" x14ac:dyDescent="0.25">
      <c r="A32" s="134" t="s">
        <v>23</v>
      </c>
      <c r="B32" s="22" t="s">
        <v>213</v>
      </c>
      <c r="C32" s="9">
        <v>45.364950817999997</v>
      </c>
      <c r="D32" s="27" t="str">
        <f t="shared" ref="D32:D37" si="11">IF($B32="N/A","N/A",IF(C32&gt;10,"No",IF(C32&lt;-10,"No","Yes")))</f>
        <v>N/A</v>
      </c>
      <c r="E32" s="9">
        <v>45.132141978999996</v>
      </c>
      <c r="F32" s="27" t="str">
        <f t="shared" ref="F32:F37" si="12">IF($B32="N/A","N/A",IF(E32&gt;10,"No",IF(E32&lt;-10,"No","Yes")))</f>
        <v>N/A</v>
      </c>
      <c r="G32" s="9">
        <v>44.686701687000003</v>
      </c>
      <c r="H32" s="27" t="str">
        <f t="shared" ref="H32:H37" si="13">IF($B32="N/A","N/A",IF(G32&gt;10,"No",IF(G32&lt;-10,"No","Yes")))</f>
        <v>N/A</v>
      </c>
      <c r="I32" s="8">
        <v>-0.51300000000000001</v>
      </c>
      <c r="J32" s="8">
        <v>-0.98699999999999999</v>
      </c>
      <c r="K32" s="28" t="s">
        <v>737</v>
      </c>
      <c r="L32" s="111" t="str">
        <f t="shared" si="4"/>
        <v>Yes</v>
      </c>
    </row>
    <row r="33" spans="1:12" x14ac:dyDescent="0.25">
      <c r="A33" s="134" t="s">
        <v>24</v>
      </c>
      <c r="B33" s="22" t="s">
        <v>213</v>
      </c>
      <c r="C33" s="9">
        <v>29.877216827000002</v>
      </c>
      <c r="D33" s="27" t="str">
        <f t="shared" si="11"/>
        <v>N/A</v>
      </c>
      <c r="E33" s="9">
        <v>29.047719289</v>
      </c>
      <c r="F33" s="27" t="str">
        <f t="shared" si="12"/>
        <v>N/A</v>
      </c>
      <c r="G33" s="9">
        <v>28.931066323</v>
      </c>
      <c r="H33" s="27" t="str">
        <f t="shared" si="13"/>
        <v>N/A</v>
      </c>
      <c r="I33" s="8">
        <v>-2.78</v>
      </c>
      <c r="J33" s="8">
        <v>-0.40200000000000002</v>
      </c>
      <c r="K33" s="28" t="s">
        <v>737</v>
      </c>
      <c r="L33" s="111" t="str">
        <f t="shared" si="4"/>
        <v>Yes</v>
      </c>
    </row>
    <row r="34" spans="1:12" x14ac:dyDescent="0.25">
      <c r="A34" s="134" t="s">
        <v>25</v>
      </c>
      <c r="B34" s="22" t="s">
        <v>213</v>
      </c>
      <c r="C34" s="9">
        <v>0.15416412160000001</v>
      </c>
      <c r="D34" s="27" t="str">
        <f t="shared" si="11"/>
        <v>N/A</v>
      </c>
      <c r="E34" s="9">
        <v>0.16559232360000001</v>
      </c>
      <c r="F34" s="27" t="str">
        <f t="shared" si="12"/>
        <v>N/A</v>
      </c>
      <c r="G34" s="9">
        <v>0.1750386739</v>
      </c>
      <c r="H34" s="27" t="str">
        <f t="shared" si="13"/>
        <v>N/A</v>
      </c>
      <c r="I34" s="8">
        <v>7.4130000000000003</v>
      </c>
      <c r="J34" s="8">
        <v>5.7050000000000001</v>
      </c>
      <c r="K34" s="28" t="s">
        <v>737</v>
      </c>
      <c r="L34" s="111" t="str">
        <f t="shared" si="4"/>
        <v>Yes</v>
      </c>
    </row>
    <row r="35" spans="1:12" x14ac:dyDescent="0.25">
      <c r="A35" s="134" t="s">
        <v>26</v>
      </c>
      <c r="B35" s="30" t="s">
        <v>213</v>
      </c>
      <c r="C35" s="9">
        <v>2.7855228171999999</v>
      </c>
      <c r="D35" s="7" t="str">
        <f t="shared" si="11"/>
        <v>N/A</v>
      </c>
      <c r="E35" s="9">
        <v>3.0702694297000002</v>
      </c>
      <c r="F35" s="7" t="str">
        <f t="shared" si="12"/>
        <v>N/A</v>
      </c>
      <c r="G35" s="9">
        <v>3.1173614663000002</v>
      </c>
      <c r="H35" s="7" t="str">
        <f t="shared" si="13"/>
        <v>N/A</v>
      </c>
      <c r="I35" s="8">
        <v>10.220000000000001</v>
      </c>
      <c r="J35" s="8">
        <v>1.534</v>
      </c>
      <c r="K35" s="30" t="s">
        <v>213</v>
      </c>
      <c r="L35" s="111" t="str">
        <f t="shared" si="4"/>
        <v>N/A</v>
      </c>
    </row>
    <row r="36" spans="1:12" x14ac:dyDescent="0.25">
      <c r="A36" s="134" t="s">
        <v>60</v>
      </c>
      <c r="B36" s="30" t="s">
        <v>213</v>
      </c>
      <c r="C36" s="9">
        <v>0.27875577709999999</v>
      </c>
      <c r="D36" s="7" t="str">
        <f t="shared" si="11"/>
        <v>N/A</v>
      </c>
      <c r="E36" s="9">
        <v>0.30251653550000002</v>
      </c>
      <c r="F36" s="7" t="str">
        <f t="shared" si="12"/>
        <v>N/A</v>
      </c>
      <c r="G36" s="9">
        <v>0.2958926751</v>
      </c>
      <c r="H36" s="7" t="str">
        <f t="shared" si="13"/>
        <v>N/A</v>
      </c>
      <c r="I36" s="8">
        <v>8.5239999999999991</v>
      </c>
      <c r="J36" s="8">
        <v>-2.19</v>
      </c>
      <c r="K36" s="30" t="s">
        <v>213</v>
      </c>
      <c r="L36" s="111" t="str">
        <f t="shared" si="4"/>
        <v>N/A</v>
      </c>
    </row>
    <row r="37" spans="1:12" x14ac:dyDescent="0.25">
      <c r="A37" s="134" t="s">
        <v>61</v>
      </c>
      <c r="B37" s="30" t="s">
        <v>213</v>
      </c>
      <c r="C37" s="9">
        <v>0.36924555419999999</v>
      </c>
      <c r="D37" s="7" t="str">
        <f t="shared" si="11"/>
        <v>N/A</v>
      </c>
      <c r="E37" s="9">
        <v>0.41491323390000001</v>
      </c>
      <c r="F37" s="7" t="str">
        <f t="shared" si="12"/>
        <v>N/A</v>
      </c>
      <c r="G37" s="9">
        <v>0.46180550930000003</v>
      </c>
      <c r="H37" s="7" t="str">
        <f t="shared" si="13"/>
        <v>N/A</v>
      </c>
      <c r="I37" s="8">
        <v>12.37</v>
      </c>
      <c r="J37" s="8">
        <v>11.3</v>
      </c>
      <c r="K37" s="30" t="s">
        <v>213</v>
      </c>
      <c r="L37" s="111" t="str">
        <f t="shared" si="4"/>
        <v>N/A</v>
      </c>
    </row>
    <row r="38" spans="1:12" x14ac:dyDescent="0.25">
      <c r="A38" s="134" t="s">
        <v>62</v>
      </c>
      <c r="B38" s="30" t="s">
        <v>278</v>
      </c>
      <c r="C38" s="9">
        <v>21.927343634</v>
      </c>
      <c r="D38" s="7" t="str">
        <f>IF($B38="N/A","N/A",IF(C38&gt;=5,"No",IF(C38&lt;0,"No","Yes")))</f>
        <v>No</v>
      </c>
      <c r="E38" s="9">
        <v>22.718451328</v>
      </c>
      <c r="F38" s="7" t="str">
        <f>IF($B38="N/A","N/A",IF(E38&gt;=5,"No",IF(E38&lt;0,"No","Yes")))</f>
        <v>No</v>
      </c>
      <c r="G38" s="9">
        <v>23.278686030999999</v>
      </c>
      <c r="H38" s="7" t="str">
        <f>IF($B38="N/A","N/A",IF(G38&gt;=5,"No",IF(G38&lt;0,"No","Yes")))</f>
        <v>No</v>
      </c>
      <c r="I38" s="8">
        <v>3.6080000000000001</v>
      </c>
      <c r="J38" s="8">
        <v>2.4660000000000002</v>
      </c>
      <c r="K38" s="28" t="s">
        <v>737</v>
      </c>
      <c r="L38" s="111" t="str">
        <f t="shared" si="4"/>
        <v>Yes</v>
      </c>
    </row>
    <row r="39" spans="1:12" x14ac:dyDescent="0.25">
      <c r="A39" s="134" t="s">
        <v>63</v>
      </c>
      <c r="B39" s="30" t="s">
        <v>213</v>
      </c>
      <c r="C39" s="9">
        <v>22.424069164999999</v>
      </c>
      <c r="D39" s="7" t="str">
        <f>IF($B39="N/A","N/A",IF(C39&gt;10,"No",IF(C39&lt;-10,"No","Yes")))</f>
        <v>N/A</v>
      </c>
      <c r="E39" s="9">
        <v>23.420456578</v>
      </c>
      <c r="F39" s="7" t="str">
        <f>IF($B39="N/A","N/A",IF(E39&gt;10,"No",IF(E39&lt;-10,"No","Yes")))</f>
        <v>N/A</v>
      </c>
      <c r="G39" s="9">
        <v>23.288223801000001</v>
      </c>
      <c r="H39" s="7" t="str">
        <f>IF($B39="N/A","N/A",IF(G39&gt;10,"No",IF(G39&lt;-10,"No","Yes")))</f>
        <v>N/A</v>
      </c>
      <c r="I39" s="8">
        <v>4.4429999999999996</v>
      </c>
      <c r="J39" s="8">
        <v>-0.56499999999999995</v>
      </c>
      <c r="K39" s="30" t="s">
        <v>737</v>
      </c>
      <c r="L39" s="111" t="str">
        <f t="shared" si="4"/>
        <v>Yes</v>
      </c>
    </row>
    <row r="40" spans="1:12" x14ac:dyDescent="0.25">
      <c r="A40" s="134" t="s">
        <v>64</v>
      </c>
      <c r="B40" s="30" t="s">
        <v>213</v>
      </c>
      <c r="C40" s="9">
        <v>71.655108415000001</v>
      </c>
      <c r="D40" s="7" t="str">
        <f>IF($B40="N/A","N/A",IF(C40&gt;10,"No",IF(C40&lt;-10,"No","Yes")))</f>
        <v>N/A</v>
      </c>
      <c r="E40" s="9">
        <v>70.529505044000004</v>
      </c>
      <c r="F40" s="7" t="str">
        <f>IF($B40="N/A","N/A",IF(E40&gt;10,"No",IF(E40&lt;-10,"No","Yes")))</f>
        <v>N/A</v>
      </c>
      <c r="G40" s="9">
        <v>68.746453826000007</v>
      </c>
      <c r="H40" s="7" t="str">
        <f>IF($B40="N/A","N/A",IF(G40&gt;10,"No",IF(G40&lt;-10,"No","Yes")))</f>
        <v>N/A</v>
      </c>
      <c r="I40" s="8">
        <v>-1.57</v>
      </c>
      <c r="J40" s="8">
        <v>-2.5299999999999998</v>
      </c>
      <c r="K40" s="28" t="s">
        <v>737</v>
      </c>
      <c r="L40" s="111" t="str">
        <f t="shared" si="4"/>
        <v>Yes</v>
      </c>
    </row>
    <row r="41" spans="1:12" x14ac:dyDescent="0.25">
      <c r="A41" s="110" t="s">
        <v>19</v>
      </c>
      <c r="B41" s="22" t="s">
        <v>281</v>
      </c>
      <c r="C41" s="4">
        <v>2.6695633022999998</v>
      </c>
      <c r="D41" s="27" t="str">
        <f>IF($B41="N/A","N/A",IF(C41&gt;8,"No",IF(C41&lt;2,"No","Yes")))</f>
        <v>Yes</v>
      </c>
      <c r="E41" s="4">
        <v>2.5166303495000002</v>
      </c>
      <c r="F41" s="27" t="str">
        <f>IF($B41="N/A","N/A",IF(E41&gt;8,"No",IF(E41&lt;2,"No","Yes")))</f>
        <v>Yes</v>
      </c>
      <c r="G41" s="4">
        <v>2.3591879777</v>
      </c>
      <c r="H41" s="27" t="str">
        <f>IF($B41="N/A","N/A",IF(G41&gt;8,"No",IF(G41&lt;2,"No","Yes")))</f>
        <v>Yes</v>
      </c>
      <c r="I41" s="8">
        <v>-5.73</v>
      </c>
      <c r="J41" s="8">
        <v>-6.26</v>
      </c>
      <c r="K41" s="28" t="s">
        <v>737</v>
      </c>
      <c r="L41" s="111" t="str">
        <f t="shared" si="4"/>
        <v>Yes</v>
      </c>
    </row>
    <row r="42" spans="1:12" x14ac:dyDescent="0.25">
      <c r="A42" s="110" t="s">
        <v>170</v>
      </c>
      <c r="B42" s="22" t="s">
        <v>213</v>
      </c>
      <c r="C42" s="4">
        <v>16.74270937</v>
      </c>
      <c r="D42" s="7" t="str">
        <f t="shared" ref="D42:D49" si="14">IF($B42="N/A","N/A",IF(C42&gt;10,"No",IF(C42&lt;-10,"No","Yes")))</f>
        <v>N/A</v>
      </c>
      <c r="E42" s="4">
        <v>15.693531247999999</v>
      </c>
      <c r="F42" s="7" t="str">
        <f t="shared" ref="F42:F49" si="15">IF($B42="N/A","N/A",IF(E42&gt;10,"No",IF(E42&lt;-10,"No","Yes")))</f>
        <v>N/A</v>
      </c>
      <c r="G42" s="4">
        <v>14.899137291000001</v>
      </c>
      <c r="H42" s="7" t="str">
        <f t="shared" ref="H42:H49" si="16">IF($B42="N/A","N/A",IF(G42&gt;10,"No",IF(G42&lt;-10,"No","Yes")))</f>
        <v>N/A</v>
      </c>
      <c r="I42" s="8">
        <v>-6.27</v>
      </c>
      <c r="J42" s="8">
        <v>-5.0599999999999996</v>
      </c>
      <c r="K42" s="28" t="s">
        <v>737</v>
      </c>
      <c r="L42" s="111" t="str">
        <f>IF(J42="Div by 0", "N/A", IF(OR(J42="N/A",K42="N/A"),"N/A", IF(J42&gt;VALUE(MID(K42,1,2)), "No", IF(J42&lt;-1*VALUE(MID(K42,1,2)), "No", "Yes"))))</f>
        <v>Yes</v>
      </c>
    </row>
    <row r="43" spans="1:12" x14ac:dyDescent="0.25">
      <c r="A43" s="110" t="s">
        <v>171</v>
      </c>
      <c r="B43" s="22" t="s">
        <v>213</v>
      </c>
      <c r="C43" s="4">
        <v>34.159710353999998</v>
      </c>
      <c r="D43" s="7" t="str">
        <f t="shared" si="14"/>
        <v>N/A</v>
      </c>
      <c r="E43" s="4">
        <v>35.788613292000001</v>
      </c>
      <c r="F43" s="7" t="str">
        <f t="shared" si="15"/>
        <v>N/A</v>
      </c>
      <c r="G43" s="4">
        <v>35.543624364999999</v>
      </c>
      <c r="H43" s="7" t="str">
        <f t="shared" si="16"/>
        <v>N/A</v>
      </c>
      <c r="I43" s="8">
        <v>4.7679999999999998</v>
      </c>
      <c r="J43" s="8">
        <v>-0.68500000000000005</v>
      </c>
      <c r="K43" s="28" t="s">
        <v>737</v>
      </c>
      <c r="L43" s="111" t="str">
        <f>IF(J43="Div by 0", "N/A", IF(OR(J43="N/A",K43="N/A"),"N/A", IF(J43&gt;VALUE(MID(K43,1,2)), "No", IF(J43&lt;-1*VALUE(MID(K43,1,2)), "No", "Yes"))))</f>
        <v>Yes</v>
      </c>
    </row>
    <row r="44" spans="1:12" x14ac:dyDescent="0.25">
      <c r="A44" s="110" t="s">
        <v>172</v>
      </c>
      <c r="B44" s="22" t="s">
        <v>213</v>
      </c>
      <c r="C44" s="4">
        <v>3.4812799068000002</v>
      </c>
      <c r="D44" s="7" t="str">
        <f t="shared" si="14"/>
        <v>N/A</v>
      </c>
      <c r="E44" s="4">
        <v>3.5606300537000002</v>
      </c>
      <c r="F44" s="7" t="str">
        <f t="shared" si="15"/>
        <v>N/A</v>
      </c>
      <c r="G44" s="4">
        <v>3.5265032761000001</v>
      </c>
      <c r="H44" s="7" t="str">
        <f t="shared" si="16"/>
        <v>N/A</v>
      </c>
      <c r="I44" s="8">
        <v>2.2789999999999999</v>
      </c>
      <c r="J44" s="8">
        <v>-0.95799999999999996</v>
      </c>
      <c r="K44" s="28" t="s">
        <v>737</v>
      </c>
      <c r="L44" s="111" t="str">
        <f t="shared" ref="L44:L53" si="17">IF(J44="Div by 0", "N/A", IF(OR(J44="N/A",K44="N/A"),"N/A", IF(J44&gt;VALUE(MID(K44,1,2)), "No", IF(J44&lt;-1*VALUE(MID(K44,1,2)), "No", "Yes"))))</f>
        <v>Yes</v>
      </c>
    </row>
    <row r="45" spans="1:12" x14ac:dyDescent="0.25">
      <c r="A45" s="110" t="s">
        <v>173</v>
      </c>
      <c r="B45" s="22" t="s">
        <v>213</v>
      </c>
      <c r="C45" s="4">
        <v>24.623525438000001</v>
      </c>
      <c r="D45" s="7" t="str">
        <f t="shared" si="14"/>
        <v>N/A</v>
      </c>
      <c r="E45" s="4">
        <v>24.017587744</v>
      </c>
      <c r="F45" s="7" t="str">
        <f t="shared" si="15"/>
        <v>N/A</v>
      </c>
      <c r="G45" s="4">
        <v>24.176757374000001</v>
      </c>
      <c r="H45" s="7" t="str">
        <f t="shared" si="16"/>
        <v>N/A</v>
      </c>
      <c r="I45" s="8">
        <v>-2.46</v>
      </c>
      <c r="J45" s="8">
        <v>0.66269999999999996</v>
      </c>
      <c r="K45" s="28" t="s">
        <v>737</v>
      </c>
      <c r="L45" s="111" t="str">
        <f t="shared" si="17"/>
        <v>Yes</v>
      </c>
    </row>
    <row r="46" spans="1:12" x14ac:dyDescent="0.25">
      <c r="A46" s="110" t="s">
        <v>174</v>
      </c>
      <c r="B46" s="22" t="s">
        <v>213</v>
      </c>
      <c r="C46" s="4">
        <v>10.664730616</v>
      </c>
      <c r="D46" s="7" t="str">
        <f t="shared" si="14"/>
        <v>N/A</v>
      </c>
      <c r="E46" s="4">
        <v>10.743430198</v>
      </c>
      <c r="F46" s="7" t="str">
        <f t="shared" si="15"/>
        <v>N/A</v>
      </c>
      <c r="G46" s="4">
        <v>11.74451198</v>
      </c>
      <c r="H46" s="7" t="str">
        <f t="shared" si="16"/>
        <v>N/A</v>
      </c>
      <c r="I46" s="8">
        <v>0.7379</v>
      </c>
      <c r="J46" s="8">
        <v>9.3179999999999996</v>
      </c>
      <c r="K46" s="28" t="s">
        <v>737</v>
      </c>
      <c r="L46" s="111" t="str">
        <f t="shared" si="17"/>
        <v>Yes</v>
      </c>
    </row>
    <row r="47" spans="1:12" x14ac:dyDescent="0.25">
      <c r="A47" s="110" t="s">
        <v>175</v>
      </c>
      <c r="B47" s="22" t="s">
        <v>213</v>
      </c>
      <c r="C47" s="4">
        <v>3.5289371997000001</v>
      </c>
      <c r="D47" s="7" t="str">
        <f t="shared" si="14"/>
        <v>N/A</v>
      </c>
      <c r="E47" s="4">
        <v>3.6039641012999999</v>
      </c>
      <c r="F47" s="7" t="str">
        <f t="shared" si="15"/>
        <v>N/A</v>
      </c>
      <c r="G47" s="4">
        <v>3.6842725660000002</v>
      </c>
      <c r="H47" s="7" t="str">
        <f t="shared" si="16"/>
        <v>N/A</v>
      </c>
      <c r="I47" s="8">
        <v>2.1259999999999999</v>
      </c>
      <c r="J47" s="8">
        <v>2.2280000000000002</v>
      </c>
      <c r="K47" s="28" t="s">
        <v>737</v>
      </c>
      <c r="L47" s="111" t="str">
        <f t="shared" si="17"/>
        <v>Yes</v>
      </c>
    </row>
    <row r="48" spans="1:12" x14ac:dyDescent="0.25">
      <c r="A48" s="110" t="s">
        <v>176</v>
      </c>
      <c r="B48" s="22" t="s">
        <v>213</v>
      </c>
      <c r="C48" s="4">
        <v>2.5219635460999998</v>
      </c>
      <c r="D48" s="7" t="str">
        <f t="shared" si="14"/>
        <v>N/A</v>
      </c>
      <c r="E48" s="4">
        <v>2.5094870273000001</v>
      </c>
      <c r="F48" s="7" t="str">
        <f t="shared" si="15"/>
        <v>N/A</v>
      </c>
      <c r="G48" s="4">
        <v>2.5276991412999998</v>
      </c>
      <c r="H48" s="7" t="str">
        <f t="shared" si="16"/>
        <v>N/A</v>
      </c>
      <c r="I48" s="8">
        <v>-0.495</v>
      </c>
      <c r="J48" s="8">
        <v>0.72570000000000001</v>
      </c>
      <c r="K48" s="28" t="s">
        <v>737</v>
      </c>
      <c r="L48" s="111" t="str">
        <f t="shared" si="17"/>
        <v>Yes</v>
      </c>
    </row>
    <row r="49" spans="1:12" x14ac:dyDescent="0.25">
      <c r="A49" s="110" t="s">
        <v>954</v>
      </c>
      <c r="B49" s="22" t="s">
        <v>213</v>
      </c>
      <c r="C49" s="4">
        <v>1.6072520482999999</v>
      </c>
      <c r="D49" s="7" t="str">
        <f t="shared" si="14"/>
        <v>N/A</v>
      </c>
      <c r="E49" s="4">
        <v>1.5655886572</v>
      </c>
      <c r="F49" s="7" t="str">
        <f t="shared" si="15"/>
        <v>N/A</v>
      </c>
      <c r="G49" s="4">
        <v>1.5383060287000001</v>
      </c>
      <c r="H49" s="7" t="str">
        <f t="shared" si="16"/>
        <v>N/A</v>
      </c>
      <c r="I49" s="8">
        <v>-2.59</v>
      </c>
      <c r="J49" s="8">
        <v>-1.74</v>
      </c>
      <c r="K49" s="28" t="s">
        <v>737</v>
      </c>
      <c r="L49" s="111" t="str">
        <f t="shared" si="17"/>
        <v>Yes</v>
      </c>
    </row>
    <row r="50" spans="1:12" x14ac:dyDescent="0.25">
      <c r="A50" s="134" t="s">
        <v>208</v>
      </c>
      <c r="B50" s="22" t="s">
        <v>213</v>
      </c>
      <c r="C50" s="23">
        <v>1625483</v>
      </c>
      <c r="D50" s="5" t="str">
        <f t="shared" ref="D50:D53" si="18">IF($B50="N/A","N/A",IF(C50&lt;0,"No","Yes"))</f>
        <v>N/A</v>
      </c>
      <c r="E50" s="23">
        <v>1702015</v>
      </c>
      <c r="F50" s="5" t="str">
        <f t="shared" ref="F50:F53" si="19">IF($B50="N/A","N/A",IF(E50&lt;0,"No","Yes"))</f>
        <v>N/A</v>
      </c>
      <c r="G50" s="23">
        <v>1659672</v>
      </c>
      <c r="H50" s="5" t="str">
        <f t="shared" ref="H50:H53" si="20">IF($B50="N/A","N/A",IF(G50&lt;0,"No","Yes"))</f>
        <v>N/A</v>
      </c>
      <c r="I50" s="8">
        <v>4.7080000000000002</v>
      </c>
      <c r="J50" s="8">
        <v>-2.4900000000000002</v>
      </c>
      <c r="K50" s="28" t="s">
        <v>737</v>
      </c>
      <c r="L50" s="111" t="str">
        <f t="shared" si="17"/>
        <v>Yes</v>
      </c>
    </row>
    <row r="51" spans="1:12" x14ac:dyDescent="0.25">
      <c r="A51" s="134" t="s">
        <v>209</v>
      </c>
      <c r="B51" s="22" t="s">
        <v>213</v>
      </c>
      <c r="C51" s="23">
        <v>105420</v>
      </c>
      <c r="D51" s="5" t="str">
        <f t="shared" si="18"/>
        <v>N/A</v>
      </c>
      <c r="E51" s="23">
        <v>112057</v>
      </c>
      <c r="F51" s="5" t="str">
        <f t="shared" si="19"/>
        <v>N/A</v>
      </c>
      <c r="G51" s="23">
        <v>110772</v>
      </c>
      <c r="H51" s="5" t="str">
        <f t="shared" si="20"/>
        <v>N/A</v>
      </c>
      <c r="I51" s="8">
        <v>6.2960000000000003</v>
      </c>
      <c r="J51" s="8">
        <v>-1.1499999999999999</v>
      </c>
      <c r="K51" s="28" t="s">
        <v>737</v>
      </c>
      <c r="L51" s="111" t="str">
        <f t="shared" si="17"/>
        <v>Yes</v>
      </c>
    </row>
    <row r="52" spans="1:12" x14ac:dyDescent="0.25">
      <c r="A52" s="134" t="s">
        <v>210</v>
      </c>
      <c r="B52" s="22" t="s">
        <v>213</v>
      </c>
      <c r="C52" s="23">
        <v>1044327</v>
      </c>
      <c r="D52" s="5" t="str">
        <f t="shared" si="18"/>
        <v>N/A</v>
      </c>
      <c r="E52" s="23">
        <v>1069655</v>
      </c>
      <c r="F52" s="5" t="str">
        <f t="shared" si="19"/>
        <v>N/A</v>
      </c>
      <c r="G52" s="23">
        <v>1105159</v>
      </c>
      <c r="H52" s="5" t="str">
        <f t="shared" si="20"/>
        <v>N/A</v>
      </c>
      <c r="I52" s="8">
        <v>2.4249999999999998</v>
      </c>
      <c r="J52" s="8">
        <v>3.319</v>
      </c>
      <c r="K52" s="28" t="s">
        <v>737</v>
      </c>
      <c r="L52" s="111" t="str">
        <f t="shared" si="17"/>
        <v>Yes</v>
      </c>
    </row>
    <row r="53" spans="1:12" x14ac:dyDescent="0.25">
      <c r="A53" s="134" t="s">
        <v>955</v>
      </c>
      <c r="B53" s="22" t="s">
        <v>213</v>
      </c>
      <c r="C53" s="23">
        <v>182597</v>
      </c>
      <c r="D53" s="5" t="str">
        <f t="shared" si="18"/>
        <v>N/A</v>
      </c>
      <c r="E53" s="23">
        <v>194289</v>
      </c>
      <c r="F53" s="5" t="str">
        <f t="shared" si="19"/>
        <v>N/A</v>
      </c>
      <c r="G53" s="23">
        <v>197836</v>
      </c>
      <c r="H53" s="5" t="str">
        <f t="shared" si="20"/>
        <v>N/A</v>
      </c>
      <c r="I53" s="8">
        <v>6.4029999999999996</v>
      </c>
      <c r="J53" s="8">
        <v>1.8260000000000001</v>
      </c>
      <c r="K53" s="28" t="s">
        <v>737</v>
      </c>
      <c r="L53" s="111" t="str">
        <f t="shared" si="17"/>
        <v>Yes</v>
      </c>
    </row>
    <row r="54" spans="1:12" x14ac:dyDescent="0.25">
      <c r="A54" s="134" t="s">
        <v>956</v>
      </c>
      <c r="B54" s="22" t="s">
        <v>213</v>
      </c>
      <c r="C54" s="4">
        <v>99.999671781999993</v>
      </c>
      <c r="D54" s="27" t="str">
        <f>IF($B54="N/A","N/A",IF(C54&gt;10,"No",IF(C54&lt;-10,"No","Yes")))</f>
        <v>N/A</v>
      </c>
      <c r="E54" s="4">
        <v>99.99946267</v>
      </c>
      <c r="F54" s="27" t="str">
        <f>IF($B54="N/A","N/A",IF(E54&gt;10,"No",IF(E54&lt;-10,"No","Yes")))</f>
        <v>N/A</v>
      </c>
      <c r="G54" s="4">
        <v>100</v>
      </c>
      <c r="H54" s="27" t="str">
        <f>IF($B54="N/A","N/A",IF(G54&gt;10,"No",IF(G54&lt;-10,"No","Yes")))</f>
        <v>N/A</v>
      </c>
      <c r="I54" s="8">
        <v>0</v>
      </c>
      <c r="J54" s="8">
        <v>5.0000000000000001E-4</v>
      </c>
      <c r="K54" s="22" t="s">
        <v>213</v>
      </c>
      <c r="L54" s="111" t="str">
        <f t="shared" si="4"/>
        <v>N/A</v>
      </c>
    </row>
    <row r="55" spans="1:12" x14ac:dyDescent="0.25">
      <c r="A55" s="134" t="s">
        <v>957</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11" t="str">
        <f t="shared" si="4"/>
        <v>N/A</v>
      </c>
    </row>
    <row r="56" spans="1:12" x14ac:dyDescent="0.25">
      <c r="A56" s="134" t="s">
        <v>177</v>
      </c>
      <c r="B56" s="22" t="s">
        <v>213</v>
      </c>
      <c r="C56" s="4">
        <v>58.790948921999998</v>
      </c>
      <c r="D56" s="27" t="str">
        <f t="shared" ref="D56:D57" si="21">IF($B56="N/A","N/A",IF(C56&gt;10,"No",IF(C56&lt;-10,"No","Yes")))</f>
        <v>N/A</v>
      </c>
      <c r="E56" s="4">
        <v>58.583049338999999</v>
      </c>
      <c r="F56" s="27" t="str">
        <f t="shared" ref="F56:F57" si="22">IF($B56="N/A","N/A",IF(E56&gt;10,"No",IF(E56&lt;-10,"No","Yes")))</f>
        <v>N/A</v>
      </c>
      <c r="G56" s="4">
        <v>58.450590865999999</v>
      </c>
      <c r="H56" s="27" t="str">
        <f t="shared" ref="H56:H57" si="23">IF($B56="N/A","N/A",IF(G56&gt;10,"No",IF(G56&lt;-10,"No","Yes")))</f>
        <v>N/A</v>
      </c>
      <c r="I56" s="8">
        <v>-0.35399999999999998</v>
      </c>
      <c r="J56" s="8">
        <v>-0.22600000000000001</v>
      </c>
      <c r="K56" s="28" t="s">
        <v>737</v>
      </c>
      <c r="L56" s="111" t="str">
        <f>IF(J56="Div by 0", "N/A", IF(OR(J56="N/A",K56="N/A"),"N/A", IF(J56&gt;VALUE(MID(K56,1,2)), "No", IF(J56&lt;-1*VALUE(MID(K56,1,2)), "No", "Yes"))))</f>
        <v>Yes</v>
      </c>
    </row>
    <row r="57" spans="1:12" x14ac:dyDescent="0.25">
      <c r="A57" s="157" t="s">
        <v>178</v>
      </c>
      <c r="B57" s="22" t="s">
        <v>213</v>
      </c>
      <c r="C57" s="4">
        <v>41.209051078000002</v>
      </c>
      <c r="D57" s="27" t="str">
        <f t="shared" si="21"/>
        <v>N/A</v>
      </c>
      <c r="E57" s="4">
        <v>41.416950661000001</v>
      </c>
      <c r="F57" s="27" t="str">
        <f t="shared" si="22"/>
        <v>N/A</v>
      </c>
      <c r="G57" s="4">
        <v>41.549409134000001</v>
      </c>
      <c r="H57" s="27" t="str">
        <f t="shared" si="23"/>
        <v>N/A</v>
      </c>
      <c r="I57" s="8">
        <v>0.50449999999999995</v>
      </c>
      <c r="J57" s="8">
        <v>0.31979999999999997</v>
      </c>
      <c r="K57" s="28" t="s">
        <v>737</v>
      </c>
      <c r="L57" s="111" t="str">
        <f>IF(J57="Div by 0", "N/A", IF(OR(J57="N/A",K57="N/A"),"N/A", IF(J57&gt;VALUE(MID(K57,1,2)), "No", IF(J57&lt;-1*VALUE(MID(K57,1,2)), "No", "Yes"))))</f>
        <v>Yes</v>
      </c>
    </row>
    <row r="58" spans="1:12" x14ac:dyDescent="0.25">
      <c r="A58" s="158" t="s">
        <v>683</v>
      </c>
      <c r="B58" s="22" t="s">
        <v>282</v>
      </c>
      <c r="C58" s="4">
        <v>77.187648620999994</v>
      </c>
      <c r="D58" s="27" t="str">
        <f>IF($B58="N/A","N/A",IF(C58&gt;70,"No",IF(C58&lt;40,"No","Yes")))</f>
        <v>No</v>
      </c>
      <c r="E58" s="4">
        <v>76.624963571999999</v>
      </c>
      <c r="F58" s="27" t="str">
        <f>IF($B58="N/A","N/A",IF(E58&gt;70,"No",IF(E58&lt;40,"No","Yes")))</f>
        <v>No</v>
      </c>
      <c r="G58" s="4">
        <v>74.699528561999998</v>
      </c>
      <c r="H58" s="27" t="str">
        <f>IF($B58="N/A","N/A",IF(G58&gt;70,"No",IF(G58&lt;40,"No","Yes")))</f>
        <v>No</v>
      </c>
      <c r="I58" s="8">
        <v>-0.72899999999999998</v>
      </c>
      <c r="J58" s="8">
        <v>-2.5099999999999998</v>
      </c>
      <c r="K58" s="28" t="s">
        <v>737</v>
      </c>
      <c r="L58" s="111" t="str">
        <f t="shared" si="4"/>
        <v>Yes</v>
      </c>
    </row>
    <row r="59" spans="1:12" x14ac:dyDescent="0.25">
      <c r="A59" s="134" t="s">
        <v>684</v>
      </c>
      <c r="B59" s="22" t="s">
        <v>213</v>
      </c>
      <c r="C59" s="4">
        <v>70.722229506999994</v>
      </c>
      <c r="D59" s="27" t="str">
        <f>IF($B59="N/A","N/A",IF(C59&gt;10,"No",IF(C59&lt;-10,"No","Yes")))</f>
        <v>N/A</v>
      </c>
      <c r="E59" s="4">
        <v>72.233989605999994</v>
      </c>
      <c r="F59" s="27" t="str">
        <f>IF($B59="N/A","N/A",IF(E59&gt;10,"No",IF(E59&lt;-10,"No","Yes")))</f>
        <v>N/A</v>
      </c>
      <c r="G59" s="4">
        <v>75.061517690000002</v>
      </c>
      <c r="H59" s="27" t="str">
        <f>IF($B59="N/A","N/A",IF(G59&gt;10,"No",IF(G59&lt;-10,"No","Yes")))</f>
        <v>N/A</v>
      </c>
      <c r="I59" s="8">
        <v>2.1379999999999999</v>
      </c>
      <c r="J59" s="8">
        <v>3.9140000000000001</v>
      </c>
      <c r="K59" s="22" t="s">
        <v>213</v>
      </c>
      <c r="L59" s="111" t="str">
        <f t="shared" si="4"/>
        <v>N/A</v>
      </c>
    </row>
    <row r="60" spans="1:12" x14ac:dyDescent="0.25">
      <c r="A60" s="134" t="s">
        <v>685</v>
      </c>
      <c r="B60" s="22" t="s">
        <v>213</v>
      </c>
      <c r="C60" s="4">
        <v>84.563323014999995</v>
      </c>
      <c r="D60" s="27" t="str">
        <f t="shared" ref="D60:D66" si="24">IF($B60="N/A","N/A",IF(C60&gt;10,"No",IF(C60&lt;-10,"No","Yes")))</f>
        <v>N/A</v>
      </c>
      <c r="E60" s="4">
        <v>84.175350054999996</v>
      </c>
      <c r="F60" s="27" t="str">
        <f t="shared" ref="F60:F66" si="25">IF($B60="N/A","N/A",IF(E60&gt;10,"No",IF(E60&lt;-10,"No","Yes")))</f>
        <v>N/A</v>
      </c>
      <c r="G60" s="4">
        <v>87.035381760000007</v>
      </c>
      <c r="H60" s="27" t="str">
        <f t="shared" ref="H60:H66" si="26">IF($B60="N/A","N/A",IF(G60&gt;10,"No",IF(G60&lt;-10,"No","Yes")))</f>
        <v>N/A</v>
      </c>
      <c r="I60" s="8">
        <v>-0.45900000000000002</v>
      </c>
      <c r="J60" s="8">
        <v>3.3980000000000001</v>
      </c>
      <c r="K60" s="22" t="s">
        <v>213</v>
      </c>
      <c r="L60" s="111" t="str">
        <f t="shared" si="4"/>
        <v>N/A</v>
      </c>
    </row>
    <row r="61" spans="1:12" x14ac:dyDescent="0.25">
      <c r="A61" s="134" t="s">
        <v>1745</v>
      </c>
      <c r="B61" s="22" t="s">
        <v>213</v>
      </c>
      <c r="C61" s="4">
        <v>80.108297230999995</v>
      </c>
      <c r="D61" s="27" t="str">
        <f t="shared" si="24"/>
        <v>N/A</v>
      </c>
      <c r="E61" s="4">
        <v>79.139995119000005</v>
      </c>
      <c r="F61" s="27" t="str">
        <f t="shared" si="25"/>
        <v>N/A</v>
      </c>
      <c r="G61" s="4">
        <v>75.267404337000002</v>
      </c>
      <c r="H61" s="27" t="str">
        <f t="shared" si="26"/>
        <v>N/A</v>
      </c>
      <c r="I61" s="8">
        <v>-1.21</v>
      </c>
      <c r="J61" s="8">
        <v>-4.8899999999999997</v>
      </c>
      <c r="K61" s="22" t="s">
        <v>213</v>
      </c>
      <c r="L61" s="111" t="str">
        <f t="shared" si="4"/>
        <v>N/A</v>
      </c>
    </row>
    <row r="62" spans="1:12" x14ac:dyDescent="0.25">
      <c r="A62" s="134" t="s">
        <v>686</v>
      </c>
      <c r="B62" s="22" t="s">
        <v>213</v>
      </c>
      <c r="C62" s="4">
        <v>69.126046389999999</v>
      </c>
      <c r="D62" s="27" t="str">
        <f t="shared" si="24"/>
        <v>N/A</v>
      </c>
      <c r="E62" s="4">
        <v>68.730426746000006</v>
      </c>
      <c r="F62" s="27" t="str">
        <f t="shared" si="25"/>
        <v>N/A</v>
      </c>
      <c r="G62" s="4">
        <v>68.050318575999995</v>
      </c>
      <c r="H62" s="27" t="str">
        <f t="shared" si="26"/>
        <v>N/A</v>
      </c>
      <c r="I62" s="8">
        <v>-0.57199999999999995</v>
      </c>
      <c r="J62" s="8">
        <v>-0.99</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0.72532955580000003</v>
      </c>
      <c r="D64" s="27" t="str">
        <f t="shared" si="24"/>
        <v>N/A</v>
      </c>
      <c r="E64" s="4">
        <v>0.7031115174</v>
      </c>
      <c r="F64" s="27" t="str">
        <f t="shared" si="25"/>
        <v>N/A</v>
      </c>
      <c r="G64" s="4">
        <v>0.63402404530000001</v>
      </c>
      <c r="H64" s="27" t="str">
        <f t="shared" si="26"/>
        <v>N/A</v>
      </c>
      <c r="I64" s="8">
        <v>-3.06</v>
      </c>
      <c r="J64" s="8">
        <v>-9.83</v>
      </c>
      <c r="K64" s="22" t="s">
        <v>213</v>
      </c>
      <c r="L64" s="111" t="str">
        <f t="shared" si="4"/>
        <v>N/A</v>
      </c>
    </row>
    <row r="65" spans="1:12" x14ac:dyDescent="0.25">
      <c r="A65" s="110" t="s">
        <v>147</v>
      </c>
      <c r="B65" s="22" t="s">
        <v>213</v>
      </c>
      <c r="C65" s="4">
        <v>0.93456870309999995</v>
      </c>
      <c r="D65" s="27" t="str">
        <f t="shared" si="24"/>
        <v>N/A</v>
      </c>
      <c r="E65" s="4">
        <v>0.94026349379999996</v>
      </c>
      <c r="F65" s="27" t="str">
        <f t="shared" si="25"/>
        <v>N/A</v>
      </c>
      <c r="G65" s="4">
        <v>0.91787568200000003</v>
      </c>
      <c r="H65" s="27" t="str">
        <f t="shared" si="26"/>
        <v>N/A</v>
      </c>
      <c r="I65" s="8">
        <v>0.60929999999999995</v>
      </c>
      <c r="J65" s="8">
        <v>-2.38</v>
      </c>
      <c r="K65" s="22" t="s">
        <v>213</v>
      </c>
      <c r="L65" s="111" t="str">
        <f t="shared" si="4"/>
        <v>N/A</v>
      </c>
    </row>
    <row r="66" spans="1:12" x14ac:dyDescent="0.25">
      <c r="A66" s="110" t="s">
        <v>148</v>
      </c>
      <c r="B66" s="22" t="s">
        <v>213</v>
      </c>
      <c r="C66" s="4">
        <v>1.0136693063</v>
      </c>
      <c r="D66" s="27" t="str">
        <f t="shared" si="24"/>
        <v>N/A</v>
      </c>
      <c r="E66" s="4">
        <v>1.0019299612999999</v>
      </c>
      <c r="F66" s="27" t="str">
        <f t="shared" si="25"/>
        <v>N/A</v>
      </c>
      <c r="G66" s="4">
        <v>0.98990010370000003</v>
      </c>
      <c r="H66" s="27" t="str">
        <f t="shared" si="26"/>
        <v>N/A</v>
      </c>
      <c r="I66" s="8">
        <v>-1.1599999999999999</v>
      </c>
      <c r="J66" s="8">
        <v>-1.2</v>
      </c>
      <c r="K66" s="22" t="s">
        <v>213</v>
      </c>
      <c r="L66" s="111" t="str">
        <f t="shared" si="4"/>
        <v>N/A</v>
      </c>
    </row>
    <row r="67" spans="1:12" x14ac:dyDescent="0.25">
      <c r="A67" s="134" t="s">
        <v>958</v>
      </c>
      <c r="B67" s="30" t="s">
        <v>213</v>
      </c>
      <c r="C67" s="1">
        <v>16369</v>
      </c>
      <c r="D67" s="7" t="str">
        <f>IF($B67="N/A","N/A",IF(C67&gt;10,"No",IF(C67&lt;-10,"No","Yes")))</f>
        <v>N/A</v>
      </c>
      <c r="E67" s="1">
        <v>16745</v>
      </c>
      <c r="F67" s="7" t="str">
        <f>IF($B67="N/A","N/A",IF(E67&gt;10,"No",IF(E67&lt;-10,"No","Yes")))</f>
        <v>N/A</v>
      </c>
      <c r="G67" s="1">
        <v>14873</v>
      </c>
      <c r="H67" s="7" t="str">
        <f>IF($B67="N/A","N/A",IF(G67&gt;10,"No",IF(G67&lt;-10,"No","Yes")))</f>
        <v>N/A</v>
      </c>
      <c r="I67" s="8">
        <v>2.2970000000000002</v>
      </c>
      <c r="J67" s="8">
        <v>-11.2</v>
      </c>
      <c r="K67" s="22" t="s">
        <v>213</v>
      </c>
      <c r="L67" s="111" t="str">
        <f t="shared" si="4"/>
        <v>N/A</v>
      </c>
    </row>
    <row r="68" spans="1:12" x14ac:dyDescent="0.25">
      <c r="A68" s="110"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11" t="str">
        <f t="shared" si="4"/>
        <v>N/A</v>
      </c>
    </row>
    <row r="69" spans="1:12" x14ac:dyDescent="0.25">
      <c r="A69" s="110" t="s">
        <v>202</v>
      </c>
      <c r="B69" s="30" t="s">
        <v>217</v>
      </c>
      <c r="C69" s="1">
        <v>4652</v>
      </c>
      <c r="D69" s="27" t="str">
        <f t="shared" si="27"/>
        <v>No</v>
      </c>
      <c r="E69" s="1">
        <v>4617</v>
      </c>
      <c r="F69" s="27" t="str">
        <f t="shared" si="28"/>
        <v>No</v>
      </c>
      <c r="G69" s="1">
        <v>1335</v>
      </c>
      <c r="H69" s="27" t="str">
        <f t="shared" si="29"/>
        <v>No</v>
      </c>
      <c r="I69" s="8">
        <v>-0.752</v>
      </c>
      <c r="J69" s="8">
        <v>-71.099999999999994</v>
      </c>
      <c r="K69" s="22" t="s">
        <v>213</v>
      </c>
      <c r="L69" s="111" t="str">
        <f t="shared" si="4"/>
        <v>N/A</v>
      </c>
    </row>
    <row r="70" spans="1:12" x14ac:dyDescent="0.25">
      <c r="A70" s="110" t="s">
        <v>203</v>
      </c>
      <c r="B70" s="43" t="s">
        <v>213</v>
      </c>
      <c r="C70" s="9">
        <v>60.468615649</v>
      </c>
      <c r="D70" s="7" t="str">
        <f>IF($B70="N/A","N/A",IF(C70&gt;10,"No",IF(C70&lt;-10,"No","Yes")))</f>
        <v>N/A</v>
      </c>
      <c r="E70" s="9">
        <v>53.866146849000003</v>
      </c>
      <c r="F70" s="7" t="str">
        <f>IF($B70="N/A","N/A",IF(E70&gt;10,"No",IF(E70&lt;-10,"No","Yes")))</f>
        <v>N/A</v>
      </c>
      <c r="G70" s="9">
        <v>54.831460673999999</v>
      </c>
      <c r="H70" s="7" t="str">
        <f>IF($B70="N/A","N/A",IF(G70&gt;10,"No",IF(G70&lt;-10,"No","Yes")))</f>
        <v>N/A</v>
      </c>
      <c r="I70" s="8">
        <v>-10.9</v>
      </c>
      <c r="J70" s="8">
        <v>1.792</v>
      </c>
      <c r="K70" s="43" t="s">
        <v>213</v>
      </c>
      <c r="L70" s="111" t="str">
        <f t="shared" si="4"/>
        <v>N/A</v>
      </c>
    </row>
    <row r="71" spans="1:12" x14ac:dyDescent="0.25">
      <c r="A71" s="134" t="s">
        <v>65</v>
      </c>
      <c r="B71" s="30" t="s">
        <v>213</v>
      </c>
      <c r="C71" s="1">
        <v>374947</v>
      </c>
      <c r="D71" s="7" t="str">
        <f>IF($B71="N/A","N/A",IF(C71&gt;10,"No",IF(C71&lt;-10,"No","Yes")))</f>
        <v>N/A</v>
      </c>
      <c r="E71" s="1">
        <v>389496</v>
      </c>
      <c r="F71" s="7" t="str">
        <f>IF($B71="N/A","N/A",IF(E71&gt;10,"No",IF(E71&lt;-10,"No","Yes")))</f>
        <v>N/A</v>
      </c>
      <c r="G71" s="1">
        <v>392489</v>
      </c>
      <c r="H71" s="7" t="str">
        <f>IF($B71="N/A","N/A",IF(G71&gt;10,"No",IF(G71&lt;-10,"No","Yes")))</f>
        <v>N/A</v>
      </c>
      <c r="I71" s="8">
        <v>3.88</v>
      </c>
      <c r="J71" s="8">
        <v>0.76839999999999997</v>
      </c>
      <c r="K71" s="30" t="s">
        <v>737</v>
      </c>
      <c r="L71" s="111" t="str">
        <f t="shared" ref="L71:L103" si="30">IF(J71="Div by 0", "N/A", IF(K71="N/A","N/A", IF(J71&gt;VALUE(MID(K71,1,2)), "No", IF(J71&lt;-1*VALUE(MID(K71,1,2)), "No", "Yes"))))</f>
        <v>Yes</v>
      </c>
    </row>
    <row r="72" spans="1:12" x14ac:dyDescent="0.25">
      <c r="A72" s="143" t="s">
        <v>66</v>
      </c>
      <c r="B72" s="30" t="s">
        <v>213</v>
      </c>
      <c r="C72" s="1">
        <v>338840.17</v>
      </c>
      <c r="D72" s="7" t="str">
        <f>IF($B72="N/A","N/A",IF(C72&gt;10,"No",IF(C72&lt;-10,"No","Yes")))</f>
        <v>N/A</v>
      </c>
      <c r="E72" s="1">
        <v>354116.27</v>
      </c>
      <c r="F72" s="7" t="str">
        <f>IF($B72="N/A","N/A",IF(E72&gt;10,"No",IF(E72&lt;-10,"No","Yes")))</f>
        <v>N/A</v>
      </c>
      <c r="G72" s="1">
        <v>360815.12</v>
      </c>
      <c r="H72" s="7" t="str">
        <f>IF($B72="N/A","N/A",IF(G72&gt;10,"No",IF(G72&lt;-10,"No","Yes")))</f>
        <v>N/A</v>
      </c>
      <c r="I72" s="8">
        <v>4.508</v>
      </c>
      <c r="J72" s="8">
        <v>1.8919999999999999</v>
      </c>
      <c r="K72" s="30" t="s">
        <v>738</v>
      </c>
      <c r="L72" s="111" t="str">
        <f t="shared" si="30"/>
        <v>Yes</v>
      </c>
    </row>
    <row r="73" spans="1:12" x14ac:dyDescent="0.25">
      <c r="A73" s="110" t="s">
        <v>67</v>
      </c>
      <c r="B73" s="22" t="s">
        <v>283</v>
      </c>
      <c r="C73" s="4">
        <v>89.446051644999997</v>
      </c>
      <c r="D73" s="27" t="str">
        <f>IF($B73="N/A","N/A",IF(C73&gt;=90,"Yes","No"))</f>
        <v>No</v>
      </c>
      <c r="E73" s="4">
        <v>89.430291953999998</v>
      </c>
      <c r="F73" s="27" t="str">
        <f>IF($B73="N/A","N/A",IF(E73&gt;=90,"Yes","No"))</f>
        <v>No</v>
      </c>
      <c r="G73" s="4">
        <v>89.609508195000004</v>
      </c>
      <c r="H73" s="27" t="str">
        <f>IF($B73="N/A","N/A",IF(G73&gt;=90,"Yes","No"))</f>
        <v>No</v>
      </c>
      <c r="I73" s="8">
        <v>-1.7999999999999999E-2</v>
      </c>
      <c r="J73" s="8">
        <v>0.20039999999999999</v>
      </c>
      <c r="K73" s="28" t="s">
        <v>737</v>
      </c>
      <c r="L73" s="111" t="str">
        <f t="shared" si="30"/>
        <v>Yes</v>
      </c>
    </row>
    <row r="74" spans="1:12" x14ac:dyDescent="0.25">
      <c r="A74" s="134" t="s">
        <v>959</v>
      </c>
      <c r="B74" s="22" t="s">
        <v>283</v>
      </c>
      <c r="C74" s="4">
        <v>89.162385420000007</v>
      </c>
      <c r="D74" s="27" t="str">
        <f>IF($B74="N/A","N/A",IF(C74&gt;=90,"Yes","No"))</f>
        <v>No</v>
      </c>
      <c r="E74" s="4">
        <v>88.798800884000002</v>
      </c>
      <c r="F74" s="27" t="str">
        <f>IF($B74="N/A","N/A",IF(E74&gt;=90,"Yes","No"))</f>
        <v>No</v>
      </c>
      <c r="G74" s="4">
        <v>88.803488243000004</v>
      </c>
      <c r="H74" s="27" t="str">
        <f>IF($B74="N/A","N/A",IF(G74&gt;=90,"Yes","No"))</f>
        <v>No</v>
      </c>
      <c r="I74" s="8">
        <v>-0.40799999999999997</v>
      </c>
      <c r="J74" s="8">
        <v>5.3E-3</v>
      </c>
      <c r="K74" s="28" t="s">
        <v>737</v>
      </c>
      <c r="L74" s="111" t="str">
        <f t="shared" si="30"/>
        <v>Yes</v>
      </c>
    </row>
    <row r="75" spans="1:12" x14ac:dyDescent="0.25">
      <c r="A75" s="157" t="s">
        <v>960</v>
      </c>
      <c r="B75" s="30" t="s">
        <v>284</v>
      </c>
      <c r="C75" s="9">
        <v>52.451551279</v>
      </c>
      <c r="D75" s="27" t="str">
        <f>IF($B75="N/A","N/A",IF(C75&gt;55,"No",IF(C75&lt;30,"No","Yes")))</f>
        <v>Yes</v>
      </c>
      <c r="E75" s="9">
        <v>53.576277224000002</v>
      </c>
      <c r="F75" s="27" t="str">
        <f>IF($B75="N/A","N/A",IF(E75&gt;55,"No",IF(E75&lt;30,"No","Yes")))</f>
        <v>Yes</v>
      </c>
      <c r="G75" s="9">
        <v>55.516419740000003</v>
      </c>
      <c r="H75" s="27" t="str">
        <f>IF($B75="N/A","N/A",IF(G75&gt;55,"No",IF(G75&lt;30,"No","Yes")))</f>
        <v>No</v>
      </c>
      <c r="I75" s="8">
        <v>2.1440000000000001</v>
      </c>
      <c r="J75" s="8">
        <v>3.621</v>
      </c>
      <c r="K75" s="30" t="s">
        <v>737</v>
      </c>
      <c r="L75" s="111" t="str">
        <f t="shared" si="30"/>
        <v>Yes</v>
      </c>
    </row>
    <row r="76" spans="1:12" ht="13" customHeight="1" x14ac:dyDescent="0.25">
      <c r="A76" s="134" t="s">
        <v>1733</v>
      </c>
      <c r="B76" s="30" t="s">
        <v>278</v>
      </c>
      <c r="C76" s="9">
        <v>1.8045217057</v>
      </c>
      <c r="D76" s="27" t="str">
        <f>IF($B76="N/A","N/A",IF(C76&gt;=5,"No",IF(C76&lt;0,"No","Yes")))</f>
        <v>Yes</v>
      </c>
      <c r="E76" s="9">
        <v>1.8962967527000001</v>
      </c>
      <c r="F76" s="27" t="str">
        <f>IF($B76="N/A","N/A",IF(E76&gt;=5,"No",IF(E76&lt;0,"No","Yes")))</f>
        <v>Yes</v>
      </c>
      <c r="G76" s="9">
        <v>2.2999370683000002</v>
      </c>
      <c r="H76" s="27" t="str">
        <f>IF($B76="N/A","N/A",IF(G76&gt;=5,"No",IF(G76&lt;0,"No","Yes")))</f>
        <v>Yes</v>
      </c>
      <c r="I76" s="8">
        <v>5.0860000000000003</v>
      </c>
      <c r="J76" s="8">
        <v>21.29</v>
      </c>
      <c r="K76" s="30" t="s">
        <v>213</v>
      </c>
      <c r="L76" s="111" t="str">
        <f t="shared" si="30"/>
        <v>N/A</v>
      </c>
    </row>
    <row r="77" spans="1:12" ht="13" customHeight="1" x14ac:dyDescent="0.25">
      <c r="A77" s="134" t="s">
        <v>1734</v>
      </c>
      <c r="B77" s="30" t="s">
        <v>213</v>
      </c>
      <c r="C77" s="9">
        <v>2.8286664515000002</v>
      </c>
      <c r="D77" s="30" t="s">
        <v>213</v>
      </c>
      <c r="E77" s="9">
        <v>2.8850103724</v>
      </c>
      <c r="F77" s="30" t="s">
        <v>213</v>
      </c>
      <c r="G77" s="9">
        <v>3.0181737577000001</v>
      </c>
      <c r="H77" s="30" t="s">
        <v>213</v>
      </c>
      <c r="I77" s="8">
        <v>1.992</v>
      </c>
      <c r="J77" s="8">
        <v>4.6159999999999997</v>
      </c>
      <c r="K77" s="30" t="s">
        <v>213</v>
      </c>
      <c r="L77" s="111" t="str">
        <f t="shared" si="30"/>
        <v>N/A</v>
      </c>
    </row>
    <row r="78" spans="1:12" ht="13" customHeight="1" x14ac:dyDescent="0.25">
      <c r="A78" s="134" t="s">
        <v>1735</v>
      </c>
      <c r="B78" s="30" t="s">
        <v>213</v>
      </c>
      <c r="C78" s="9">
        <v>41.741099409</v>
      </c>
      <c r="D78" s="30" t="s">
        <v>213</v>
      </c>
      <c r="E78" s="9">
        <v>40.921857991000003</v>
      </c>
      <c r="F78" s="30" t="s">
        <v>213</v>
      </c>
      <c r="G78" s="9">
        <v>41.169816224000002</v>
      </c>
      <c r="H78" s="30" t="s">
        <v>213</v>
      </c>
      <c r="I78" s="8">
        <v>-1.96</v>
      </c>
      <c r="J78" s="8">
        <v>0.60589999999999999</v>
      </c>
      <c r="K78" s="30" t="s">
        <v>213</v>
      </c>
      <c r="L78" s="111" t="str">
        <f t="shared" si="30"/>
        <v>N/A</v>
      </c>
    </row>
    <row r="79" spans="1:12" ht="13" customHeight="1" x14ac:dyDescent="0.25">
      <c r="A79" s="134" t="s">
        <v>1736</v>
      </c>
      <c r="B79" s="30" t="s">
        <v>213</v>
      </c>
      <c r="C79" s="9">
        <v>4.1517867858999997</v>
      </c>
      <c r="D79" s="30" t="s">
        <v>213</v>
      </c>
      <c r="E79" s="9">
        <v>4.3307248340999998</v>
      </c>
      <c r="F79" s="30" t="s">
        <v>213</v>
      </c>
      <c r="G79" s="9">
        <v>4.8416643523999996</v>
      </c>
      <c r="H79" s="30" t="s">
        <v>213</v>
      </c>
      <c r="I79" s="8">
        <v>4.3099999999999996</v>
      </c>
      <c r="J79" s="8">
        <v>11.8</v>
      </c>
      <c r="K79" s="30" t="s">
        <v>213</v>
      </c>
      <c r="L79" s="111" t="str">
        <f t="shared" si="30"/>
        <v>N/A</v>
      </c>
    </row>
    <row r="80" spans="1:12" ht="13" customHeight="1" x14ac:dyDescent="0.25">
      <c r="A80" s="134" t="s">
        <v>1737</v>
      </c>
      <c r="B80" s="30" t="s">
        <v>213</v>
      </c>
      <c r="C80" s="9">
        <v>6.2299471658999996</v>
      </c>
      <c r="D80" s="30" t="s">
        <v>213</v>
      </c>
      <c r="E80" s="9">
        <v>6.0588555467000003</v>
      </c>
      <c r="F80" s="30" t="s">
        <v>213</v>
      </c>
      <c r="G80" s="9">
        <v>5.5494548891999997</v>
      </c>
      <c r="H80" s="30" t="s">
        <v>213</v>
      </c>
      <c r="I80" s="8">
        <v>-2.75</v>
      </c>
      <c r="J80" s="8">
        <v>-8.41</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3.6125105681999998</v>
      </c>
      <c r="D82" s="30" t="s">
        <v>213</v>
      </c>
      <c r="E82" s="9">
        <v>3.7949041838999999</v>
      </c>
      <c r="F82" s="30" t="s">
        <v>213</v>
      </c>
      <c r="G82" s="9">
        <v>4.1091597471999997</v>
      </c>
      <c r="H82" s="30" t="s">
        <v>213</v>
      </c>
      <c r="I82" s="8">
        <v>5.0490000000000004</v>
      </c>
      <c r="J82" s="8">
        <v>8.2810000000000006</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39.631467913999998</v>
      </c>
      <c r="D84" s="30" t="s">
        <v>213</v>
      </c>
      <c r="E84" s="9">
        <v>40.112350319000001</v>
      </c>
      <c r="F84" s="30" t="s">
        <v>213</v>
      </c>
      <c r="G84" s="9">
        <v>39.011793961000002</v>
      </c>
      <c r="H84" s="30" t="s">
        <v>213</v>
      </c>
      <c r="I84" s="8">
        <v>1.2130000000000001</v>
      </c>
      <c r="J84" s="8">
        <v>-2.74</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89.407036194</v>
      </c>
      <c r="D87" s="30" t="s">
        <v>213</v>
      </c>
      <c r="E87" s="9">
        <v>88.989360610000006</v>
      </c>
      <c r="F87" s="30" t="s">
        <v>213</v>
      </c>
      <c r="G87" s="9">
        <v>88.031002142999995</v>
      </c>
      <c r="H87" s="30" t="s">
        <v>213</v>
      </c>
      <c r="I87" s="8">
        <v>-0.46700000000000003</v>
      </c>
      <c r="J87" s="8">
        <v>-1.08</v>
      </c>
      <c r="K87" s="30" t="s">
        <v>213</v>
      </c>
      <c r="L87" s="111" t="str">
        <f t="shared" si="30"/>
        <v>N/A</v>
      </c>
    </row>
    <row r="88" spans="1:12" x14ac:dyDescent="0.25">
      <c r="A88" s="134" t="s">
        <v>962</v>
      </c>
      <c r="B88" s="30" t="s">
        <v>213</v>
      </c>
      <c r="C88" s="9">
        <v>10.592963806</v>
      </c>
      <c r="D88" s="30" t="s">
        <v>213</v>
      </c>
      <c r="E88" s="9">
        <v>11.01063939</v>
      </c>
      <c r="F88" s="30" t="s">
        <v>213</v>
      </c>
      <c r="G88" s="9">
        <v>11.968997857</v>
      </c>
      <c r="H88" s="30" t="s">
        <v>213</v>
      </c>
      <c r="I88" s="8">
        <v>3.9430000000000001</v>
      </c>
      <c r="J88" s="8">
        <v>8.7040000000000006</v>
      </c>
      <c r="K88" s="30" t="s">
        <v>213</v>
      </c>
      <c r="L88" s="111" t="str">
        <f t="shared" si="30"/>
        <v>N/A</v>
      </c>
    </row>
    <row r="89" spans="1:12" x14ac:dyDescent="0.25">
      <c r="A89" s="157" t="s">
        <v>68</v>
      </c>
      <c r="B89" s="30" t="s">
        <v>213</v>
      </c>
      <c r="C89" s="1">
        <v>8098</v>
      </c>
      <c r="D89" s="7" t="str">
        <f>IF($B89="N/A","N/A",IF(C89&gt;10,"No",IF(C89&lt;-10,"No","Yes")))</f>
        <v>N/A</v>
      </c>
      <c r="E89" s="1">
        <v>7960</v>
      </c>
      <c r="F89" s="7" t="str">
        <f>IF($B89="N/A","N/A",IF(E89&gt;10,"No",IF(E89&lt;-10,"No","Yes")))</f>
        <v>N/A</v>
      </c>
      <c r="G89" s="1">
        <v>6905</v>
      </c>
      <c r="H89" s="7" t="str">
        <f>IF($B89="N/A","N/A",IF(G89&gt;10,"No",IF(G89&lt;-10,"No","Yes")))</f>
        <v>N/A</v>
      </c>
      <c r="I89" s="8">
        <v>-1.7</v>
      </c>
      <c r="J89" s="8">
        <v>-13.3</v>
      </c>
      <c r="K89" s="30" t="s">
        <v>737</v>
      </c>
      <c r="L89" s="111" t="str">
        <f t="shared" si="30"/>
        <v>No</v>
      </c>
    </row>
    <row r="90" spans="1:12" x14ac:dyDescent="0.25">
      <c r="A90" s="134" t="s">
        <v>109</v>
      </c>
      <c r="B90" s="30" t="s">
        <v>213</v>
      </c>
      <c r="C90" s="9">
        <v>4.9394912300000003E-2</v>
      </c>
      <c r="D90" s="27" t="str">
        <f>IF($B90="N/A","N/A",IF(C90&gt;10,"No",IF(C90&lt;-10,"No","Yes")))</f>
        <v>N/A</v>
      </c>
      <c r="E90" s="9">
        <v>5.0251256299999998E-2</v>
      </c>
      <c r="F90" s="27" t="str">
        <f>IF($B90="N/A","N/A",IF(E90&gt;10,"No",IF(E90&lt;-10,"No","Yes")))</f>
        <v>N/A</v>
      </c>
      <c r="G90" s="9">
        <v>0.1013758146</v>
      </c>
      <c r="H90" s="27" t="str">
        <f>IF($B90="N/A","N/A",IF(G90&gt;10,"No",IF(G90&lt;-10,"No","Yes")))</f>
        <v>N/A</v>
      </c>
      <c r="I90" s="8">
        <v>1.734</v>
      </c>
      <c r="J90" s="8">
        <v>101.7</v>
      </c>
      <c r="K90" s="30" t="s">
        <v>737</v>
      </c>
      <c r="L90" s="111" t="str">
        <f t="shared" si="30"/>
        <v>No</v>
      </c>
    </row>
    <row r="91" spans="1:12" x14ac:dyDescent="0.25">
      <c r="A91" s="134" t="s">
        <v>110</v>
      </c>
      <c r="B91" s="30" t="s">
        <v>213</v>
      </c>
      <c r="C91" s="9">
        <v>5.5075327240999998</v>
      </c>
      <c r="D91" s="27" t="str">
        <f>IF($B91="N/A","N/A",IF(C91&gt;10,"No",IF(C91&lt;-10,"No","Yes")))</f>
        <v>N/A</v>
      </c>
      <c r="E91" s="9">
        <v>6.0804020101000003</v>
      </c>
      <c r="F91" s="27" t="str">
        <f>IF($B91="N/A","N/A",IF(E91&gt;10,"No",IF(E91&lt;-10,"No","Yes")))</f>
        <v>N/A</v>
      </c>
      <c r="G91" s="9">
        <v>7.0238957277000003</v>
      </c>
      <c r="H91" s="27" t="str">
        <f>IF($B91="N/A","N/A",IF(G91&gt;10,"No",IF(G91&lt;-10,"No","Yes")))</f>
        <v>N/A</v>
      </c>
      <c r="I91" s="8">
        <v>10.4</v>
      </c>
      <c r="J91" s="8">
        <v>15.52</v>
      </c>
      <c r="K91" s="30" t="s">
        <v>737</v>
      </c>
      <c r="L91" s="111" t="str">
        <f t="shared" si="30"/>
        <v>No</v>
      </c>
    </row>
    <row r="92" spans="1:12" x14ac:dyDescent="0.25">
      <c r="A92" s="143" t="s">
        <v>7</v>
      </c>
      <c r="B92" s="30" t="s">
        <v>213</v>
      </c>
      <c r="C92" s="9">
        <v>5.2940815634999998</v>
      </c>
      <c r="D92" s="7" t="str">
        <f>IF($B92="N/A","N/A",IF(C92&gt;10,"No",IF(C92&lt;-10,"No","Yes")))</f>
        <v>N/A</v>
      </c>
      <c r="E92" s="9">
        <v>5.5397231293999996</v>
      </c>
      <c r="F92" s="7" t="str">
        <f>IF($B92="N/A","N/A",IF(E92&gt;10,"No",IF(E92&lt;-10,"No","Yes")))</f>
        <v>N/A</v>
      </c>
      <c r="G92" s="9">
        <v>5.7604162155000003</v>
      </c>
      <c r="H92" s="7" t="str">
        <f>IF($B92="N/A","N/A",IF(G92&gt;10,"No",IF(G92&lt;-10,"No","Yes")))</f>
        <v>N/A</v>
      </c>
      <c r="I92" s="8">
        <v>4.6399999999999997</v>
      </c>
      <c r="J92" s="8">
        <v>3.984</v>
      </c>
      <c r="K92" s="30" t="s">
        <v>738</v>
      </c>
      <c r="L92" s="111" t="str">
        <f t="shared" si="30"/>
        <v>Yes</v>
      </c>
    </row>
    <row r="93" spans="1:12" x14ac:dyDescent="0.25">
      <c r="A93" s="143" t="s">
        <v>180</v>
      </c>
      <c r="B93" s="30" t="s">
        <v>213</v>
      </c>
      <c r="C93" s="9">
        <v>60.593097157999999</v>
      </c>
      <c r="D93" s="7" t="str">
        <f t="shared" ref="D93:D94" si="31">IF($B93="N/A","N/A",IF(C93&gt;10,"No",IF(C93&lt;-10,"No","Yes")))</f>
        <v>N/A</v>
      </c>
      <c r="E93" s="9">
        <v>60.461724896</v>
      </c>
      <c r="F93" s="7" t="str">
        <f t="shared" ref="F93:F94" si="32">IF($B93="N/A","N/A",IF(E93&gt;10,"No",IF(E93&lt;-10,"No","Yes")))</f>
        <v>N/A</v>
      </c>
      <c r="G93" s="9">
        <v>60.433031243999999</v>
      </c>
      <c r="H93" s="7" t="str">
        <f t="shared" ref="H93:H94" si="33">IF($B93="N/A","N/A",IF(G93&gt;10,"No",IF(G93&lt;-10,"No","Yes")))</f>
        <v>N/A</v>
      </c>
      <c r="I93" s="8">
        <v>-0.217</v>
      </c>
      <c r="J93" s="8">
        <v>-4.7E-2</v>
      </c>
      <c r="K93" s="30" t="s">
        <v>737</v>
      </c>
      <c r="L93" s="111" t="str">
        <f>IF(J93="Div by 0", "N/A", IF(OR(J93="N/A",K93="N/A"),"N/A", IF(J93&gt;VALUE(MID(K93,1,2)), "No", IF(J93&lt;-1*VALUE(MID(K93,1,2)), "No", "Yes"))))</f>
        <v>Yes</v>
      </c>
    </row>
    <row r="94" spans="1:12" x14ac:dyDescent="0.25">
      <c r="A94" s="143" t="s">
        <v>181</v>
      </c>
      <c r="B94" s="30" t="s">
        <v>213</v>
      </c>
      <c r="C94" s="9">
        <v>39.406902842000001</v>
      </c>
      <c r="D94" s="7" t="str">
        <f t="shared" si="31"/>
        <v>N/A</v>
      </c>
      <c r="E94" s="9">
        <v>39.538275104</v>
      </c>
      <c r="F94" s="7" t="str">
        <f t="shared" si="32"/>
        <v>N/A</v>
      </c>
      <c r="G94" s="9">
        <v>39.566968756000001</v>
      </c>
      <c r="H94" s="7" t="str">
        <f t="shared" si="33"/>
        <v>N/A</v>
      </c>
      <c r="I94" s="8">
        <v>0.33339999999999997</v>
      </c>
      <c r="J94" s="8">
        <v>7.2599999999999998E-2</v>
      </c>
      <c r="K94" s="30" t="s">
        <v>737</v>
      </c>
      <c r="L94" s="111" t="str">
        <f>IF(J94="Div by 0", "N/A", IF(OR(J94="N/A",K94="N/A"),"N/A", IF(J94&gt;VALUE(MID(K94,1,2)), "No", IF(J94&lt;-1*VALUE(MID(K94,1,2)), "No", "Yes"))))</f>
        <v>Yes</v>
      </c>
    </row>
    <row r="95" spans="1:12" x14ac:dyDescent="0.25">
      <c r="A95" s="134" t="s">
        <v>8</v>
      </c>
      <c r="B95" s="30" t="s">
        <v>285</v>
      </c>
      <c r="C95" s="9">
        <v>6.2771538377000002</v>
      </c>
      <c r="D95" s="27" t="str">
        <f>IF($B95="N/A","N/A",IF(C95&gt;10,"No",IF(C95&lt;5,"No","Yes")))</f>
        <v>Yes</v>
      </c>
      <c r="E95" s="9">
        <v>6.1191899274999999</v>
      </c>
      <c r="F95" s="27" t="str">
        <f>IF($B95="N/A","N/A",IF(E95&gt;10,"No",IF(E95&lt;5,"No","Yes")))</f>
        <v>Yes</v>
      </c>
      <c r="G95" s="9">
        <v>6.0001681576000001</v>
      </c>
      <c r="H95" s="27" t="str">
        <f t="shared" ref="H95:H98" si="34">IF($B95="N/A","N/A",IF(G95&gt;10,"No",IF(G95&lt;5,"No","Yes")))</f>
        <v>Yes</v>
      </c>
      <c r="I95" s="8">
        <v>-2.52</v>
      </c>
      <c r="J95" s="8">
        <v>-1.95</v>
      </c>
      <c r="K95" s="30" t="s">
        <v>738</v>
      </c>
      <c r="L95" s="111" t="str">
        <f t="shared" si="30"/>
        <v>Yes</v>
      </c>
    </row>
    <row r="96" spans="1:12" x14ac:dyDescent="0.25">
      <c r="A96" s="134" t="s">
        <v>149</v>
      </c>
      <c r="B96" s="30" t="s">
        <v>285</v>
      </c>
      <c r="C96" s="9">
        <v>4.8585533421999996</v>
      </c>
      <c r="D96" s="27" t="str">
        <f>IF($B96="N/A","N/A",IF(C96&gt;10,"No",IF(C96&lt;5,"No","Yes")))</f>
        <v>No</v>
      </c>
      <c r="E96" s="9">
        <v>4.6588411690999996</v>
      </c>
      <c r="F96" s="27" t="str">
        <f t="shared" ref="F96:F98" si="35">IF($B96="N/A","N/A",IF(E96&gt;10,"No",IF(E96&lt;5,"No","Yes")))</f>
        <v>No</v>
      </c>
      <c r="G96" s="9">
        <v>4.1356573049999996</v>
      </c>
      <c r="H96" s="27" t="str">
        <f t="shared" si="34"/>
        <v>No</v>
      </c>
      <c r="I96" s="8">
        <v>-4.1100000000000003</v>
      </c>
      <c r="J96" s="8">
        <v>-11.2</v>
      </c>
      <c r="K96" s="30" t="s">
        <v>738</v>
      </c>
      <c r="L96" s="111" t="str">
        <f t="shared" si="30"/>
        <v>Yes</v>
      </c>
    </row>
    <row r="97" spans="1:12" x14ac:dyDescent="0.25">
      <c r="A97" s="134" t="s">
        <v>150</v>
      </c>
      <c r="B97" s="30" t="s">
        <v>285</v>
      </c>
      <c r="C97" s="9">
        <v>5.8987003496000003</v>
      </c>
      <c r="D97" s="27" t="str">
        <f>IF($B97="N/A","N/A",IF(C97&gt;10,"No",IF(C97&lt;5,"No","Yes")))</f>
        <v>Yes</v>
      </c>
      <c r="E97" s="9">
        <v>5.7869657198000004</v>
      </c>
      <c r="F97" s="27" t="str">
        <f t="shared" si="35"/>
        <v>Yes</v>
      </c>
      <c r="G97" s="9">
        <v>5.5999021629000003</v>
      </c>
      <c r="H97" s="27" t="str">
        <f t="shared" si="34"/>
        <v>Yes</v>
      </c>
      <c r="I97" s="8">
        <v>-1.89</v>
      </c>
      <c r="J97" s="8">
        <v>-3.23</v>
      </c>
      <c r="K97" s="30" t="s">
        <v>738</v>
      </c>
      <c r="L97" s="111" t="str">
        <f t="shared" si="30"/>
        <v>Yes</v>
      </c>
    </row>
    <row r="98" spans="1:12" x14ac:dyDescent="0.25">
      <c r="A98" s="134" t="s">
        <v>151</v>
      </c>
      <c r="B98" s="30" t="s">
        <v>285</v>
      </c>
      <c r="C98" s="9">
        <v>6.3022240477000002</v>
      </c>
      <c r="D98" s="27" t="str">
        <f>IF($B98="N/A","N/A",IF(C98&gt;10,"No",IF(C98&lt;5,"No","Yes")))</f>
        <v>Yes</v>
      </c>
      <c r="E98" s="9">
        <v>6.1358781604999999</v>
      </c>
      <c r="F98" s="27" t="str">
        <f t="shared" si="35"/>
        <v>Yes</v>
      </c>
      <c r="G98" s="9">
        <v>6.0192769734000002</v>
      </c>
      <c r="H98" s="27" t="str">
        <f t="shared" si="34"/>
        <v>Yes</v>
      </c>
      <c r="I98" s="8">
        <v>-2.64</v>
      </c>
      <c r="J98" s="8">
        <v>-1.9</v>
      </c>
      <c r="K98" s="30" t="s">
        <v>738</v>
      </c>
      <c r="L98" s="111" t="str">
        <f t="shared" si="30"/>
        <v>Yes</v>
      </c>
    </row>
    <row r="99" spans="1:12" x14ac:dyDescent="0.25">
      <c r="A99" s="134" t="s">
        <v>963</v>
      </c>
      <c r="B99" s="30" t="s">
        <v>213</v>
      </c>
      <c r="C99" s="1">
        <v>6819</v>
      </c>
      <c r="D99" s="7" t="str">
        <f t="shared" ref="D99:D110" si="36">IF($B99="N/A","N/A",IF(C99&gt;10,"No",IF(C99&lt;-10,"No","Yes")))</f>
        <v>N/A</v>
      </c>
      <c r="E99" s="1">
        <v>7057</v>
      </c>
      <c r="F99" s="7" t="str">
        <f t="shared" ref="F99:F110" si="37">IF($B99="N/A","N/A",IF(E99&gt;10,"No",IF(E99&lt;-10,"No","Yes")))</f>
        <v>N/A</v>
      </c>
      <c r="G99" s="1">
        <v>8449</v>
      </c>
      <c r="H99" s="7" t="str">
        <f t="shared" ref="H99:H110" si="38">IF($B99="N/A","N/A",IF(G99&gt;10,"No",IF(G99&lt;-10,"No","Yes")))</f>
        <v>N/A</v>
      </c>
      <c r="I99" s="8">
        <v>3.49</v>
      </c>
      <c r="J99" s="8">
        <v>19.73</v>
      </c>
      <c r="K99" s="28" t="s">
        <v>737</v>
      </c>
      <c r="L99" s="111" t="str">
        <f t="shared" si="30"/>
        <v>No</v>
      </c>
    </row>
    <row r="100" spans="1:12" x14ac:dyDescent="0.25">
      <c r="A100" s="134" t="s">
        <v>964</v>
      </c>
      <c r="B100" s="30" t="s">
        <v>213</v>
      </c>
      <c r="C100" s="1">
        <v>1854</v>
      </c>
      <c r="D100" s="7" t="str">
        <f t="shared" si="36"/>
        <v>N/A</v>
      </c>
      <c r="E100" s="1">
        <v>1689</v>
      </c>
      <c r="F100" s="7" t="str">
        <f t="shared" si="37"/>
        <v>N/A</v>
      </c>
      <c r="G100" s="1">
        <v>1734</v>
      </c>
      <c r="H100" s="7" t="str">
        <f t="shared" si="38"/>
        <v>N/A</v>
      </c>
      <c r="I100" s="8">
        <v>-8.9</v>
      </c>
      <c r="J100" s="8">
        <v>2.6640000000000001</v>
      </c>
      <c r="K100" s="28" t="s">
        <v>737</v>
      </c>
      <c r="L100" s="111" t="str">
        <f t="shared" si="30"/>
        <v>Yes</v>
      </c>
    </row>
    <row r="101" spans="1:12" x14ac:dyDescent="0.25">
      <c r="A101" s="134" t="s">
        <v>1</v>
      </c>
      <c r="B101" s="30" t="s">
        <v>213</v>
      </c>
      <c r="C101" s="9">
        <v>98.358701362999994</v>
      </c>
      <c r="D101" s="7" t="str">
        <f t="shared" si="36"/>
        <v>N/A</v>
      </c>
      <c r="E101" s="9">
        <v>98.26211309</v>
      </c>
      <c r="F101" s="7" t="str">
        <f t="shared" si="37"/>
        <v>N/A</v>
      </c>
      <c r="G101" s="9">
        <v>97.638914721000006</v>
      </c>
      <c r="H101" s="7" t="str">
        <f t="shared" si="38"/>
        <v>N/A</v>
      </c>
      <c r="I101" s="8">
        <v>-9.8000000000000004E-2</v>
      </c>
      <c r="J101" s="8">
        <v>-0.63400000000000001</v>
      </c>
      <c r="K101" s="30" t="s">
        <v>738</v>
      </c>
      <c r="L101" s="111" t="str">
        <f t="shared" si="30"/>
        <v>Yes</v>
      </c>
    </row>
    <row r="102" spans="1:12" x14ac:dyDescent="0.25">
      <c r="A102" s="134" t="s">
        <v>69</v>
      </c>
      <c r="B102" s="30" t="s">
        <v>213</v>
      </c>
      <c r="C102" s="9">
        <v>97.874959665999995</v>
      </c>
      <c r="D102" s="7" t="str">
        <f t="shared" si="36"/>
        <v>N/A</v>
      </c>
      <c r="E102" s="9">
        <v>97.889095882999996</v>
      </c>
      <c r="F102" s="7" t="str">
        <f t="shared" si="37"/>
        <v>N/A</v>
      </c>
      <c r="G102" s="9">
        <v>97.640271174000006</v>
      </c>
      <c r="H102" s="7" t="str">
        <f t="shared" si="38"/>
        <v>N/A</v>
      </c>
      <c r="I102" s="8">
        <v>1.44E-2</v>
      </c>
      <c r="J102" s="8">
        <v>-0.254</v>
      </c>
      <c r="K102" s="30" t="s">
        <v>738</v>
      </c>
      <c r="L102" s="111" t="str">
        <f t="shared" si="30"/>
        <v>Yes</v>
      </c>
    </row>
    <row r="103" spans="1:12" x14ac:dyDescent="0.25">
      <c r="A103" s="143" t="s">
        <v>70</v>
      </c>
      <c r="B103" s="30" t="s">
        <v>213</v>
      </c>
      <c r="C103" s="1">
        <v>354381</v>
      </c>
      <c r="D103" s="7" t="str">
        <f t="shared" si="36"/>
        <v>N/A</v>
      </c>
      <c r="E103" s="1">
        <v>369349</v>
      </c>
      <c r="F103" s="7" t="str">
        <f t="shared" si="37"/>
        <v>N/A</v>
      </c>
      <c r="G103" s="1">
        <v>372811</v>
      </c>
      <c r="H103" s="7" t="str">
        <f t="shared" si="38"/>
        <v>N/A</v>
      </c>
      <c r="I103" s="8">
        <v>4.2240000000000002</v>
      </c>
      <c r="J103" s="8">
        <v>0.93730000000000002</v>
      </c>
      <c r="K103" s="30" t="s">
        <v>737</v>
      </c>
      <c r="L103" s="111" t="str">
        <f t="shared" si="30"/>
        <v>Yes</v>
      </c>
    </row>
    <row r="104" spans="1:12" x14ac:dyDescent="0.25">
      <c r="A104" s="134" t="s">
        <v>689</v>
      </c>
      <c r="B104" s="30" t="s">
        <v>213</v>
      </c>
      <c r="C104" s="9">
        <v>2.2148478615</v>
      </c>
      <c r="D104" s="7" t="str">
        <f t="shared" si="36"/>
        <v>N/A</v>
      </c>
      <c r="E104" s="9">
        <v>2.2287863240000001</v>
      </c>
      <c r="F104" s="7" t="str">
        <f t="shared" si="37"/>
        <v>N/A</v>
      </c>
      <c r="G104" s="9">
        <v>2.1160856305000002</v>
      </c>
      <c r="H104" s="7" t="str">
        <f t="shared" si="38"/>
        <v>N/A</v>
      </c>
      <c r="I104" s="8">
        <v>0.62929999999999997</v>
      </c>
      <c r="J104" s="8">
        <v>-5.0599999999999996</v>
      </c>
      <c r="K104" s="30" t="s">
        <v>738</v>
      </c>
      <c r="L104" s="111" t="str">
        <f t="shared" ref="L104:L110" si="39">IF(J104="Div by 0", "N/A", IF(K104="N/A","N/A", IF(J104&gt;VALUE(MID(K104,1,2)), "No", IF(J104&lt;-1*VALUE(MID(K104,1,2)), "No", "Yes"))))</f>
        <v>Yes</v>
      </c>
    </row>
    <row r="105" spans="1:12" x14ac:dyDescent="0.25">
      <c r="A105" s="134" t="s">
        <v>688</v>
      </c>
      <c r="B105" s="30" t="s">
        <v>213</v>
      </c>
      <c r="C105" s="9">
        <v>6.6366424837000002</v>
      </c>
      <c r="D105" s="7" t="str">
        <f t="shared" si="36"/>
        <v>N/A</v>
      </c>
      <c r="E105" s="9">
        <v>6.6384368171999997</v>
      </c>
      <c r="F105" s="7" t="str">
        <f t="shared" si="37"/>
        <v>N/A</v>
      </c>
      <c r="G105" s="9">
        <v>6.6183669473000002</v>
      </c>
      <c r="H105" s="7" t="str">
        <f t="shared" si="38"/>
        <v>N/A</v>
      </c>
      <c r="I105" s="8">
        <v>2.7E-2</v>
      </c>
      <c r="J105" s="8">
        <v>-0.30199999999999999</v>
      </c>
      <c r="K105" s="30" t="s">
        <v>738</v>
      </c>
      <c r="L105" s="111" t="str">
        <f t="shared" si="39"/>
        <v>Yes</v>
      </c>
    </row>
    <row r="106" spans="1:12" x14ac:dyDescent="0.25">
      <c r="A106" s="134" t="s">
        <v>687</v>
      </c>
      <c r="B106" s="30" t="s">
        <v>213</v>
      </c>
      <c r="C106" s="9">
        <v>91.148509654999998</v>
      </c>
      <c r="D106" s="7" t="str">
        <f t="shared" si="36"/>
        <v>N/A</v>
      </c>
      <c r="E106" s="9">
        <v>91.132776859000003</v>
      </c>
      <c r="F106" s="7" t="str">
        <f t="shared" si="37"/>
        <v>N/A</v>
      </c>
      <c r="G106" s="9">
        <v>91.265547421999997</v>
      </c>
      <c r="H106" s="7" t="str">
        <f t="shared" si="38"/>
        <v>N/A</v>
      </c>
      <c r="I106" s="8">
        <v>-1.7000000000000001E-2</v>
      </c>
      <c r="J106" s="8">
        <v>0.1457</v>
      </c>
      <c r="K106" s="30" t="s">
        <v>738</v>
      </c>
      <c r="L106" s="111" t="str">
        <f t="shared" si="39"/>
        <v>Yes</v>
      </c>
    </row>
    <row r="107" spans="1:12" ht="25" x14ac:dyDescent="0.25">
      <c r="A107" s="143" t="s">
        <v>965</v>
      </c>
      <c r="B107" s="30" t="s">
        <v>213</v>
      </c>
      <c r="C107" s="9">
        <v>44.539094859000002</v>
      </c>
      <c r="D107" s="7" t="str">
        <f t="shared" si="36"/>
        <v>N/A</v>
      </c>
      <c r="E107" s="9">
        <v>44.241532647</v>
      </c>
      <c r="F107" s="7" t="str">
        <f t="shared" si="37"/>
        <v>N/A</v>
      </c>
      <c r="G107" s="9">
        <v>43.850655687</v>
      </c>
      <c r="H107" s="7" t="str">
        <f t="shared" si="38"/>
        <v>N/A</v>
      </c>
      <c r="I107" s="8">
        <v>-0.66800000000000004</v>
      </c>
      <c r="J107" s="8">
        <v>-0.88400000000000001</v>
      </c>
      <c r="K107" s="30" t="s">
        <v>738</v>
      </c>
      <c r="L107" s="111" t="str">
        <f t="shared" si="39"/>
        <v>Yes</v>
      </c>
    </row>
    <row r="108" spans="1:12" ht="25" x14ac:dyDescent="0.25">
      <c r="A108" s="143" t="s">
        <v>966</v>
      </c>
      <c r="B108" s="30" t="s">
        <v>213</v>
      </c>
      <c r="C108" s="9">
        <v>53.745462691999997</v>
      </c>
      <c r="D108" s="7" t="str">
        <f t="shared" si="36"/>
        <v>N/A</v>
      </c>
      <c r="E108" s="9">
        <v>54.075523240000003</v>
      </c>
      <c r="F108" s="7" t="str">
        <f t="shared" si="37"/>
        <v>N/A</v>
      </c>
      <c r="G108" s="9">
        <v>54.529426301999997</v>
      </c>
      <c r="H108" s="7" t="str">
        <f t="shared" si="38"/>
        <v>N/A</v>
      </c>
      <c r="I108" s="8">
        <v>0.61409999999999998</v>
      </c>
      <c r="J108" s="8">
        <v>0.83940000000000003</v>
      </c>
      <c r="K108" s="30" t="s">
        <v>738</v>
      </c>
      <c r="L108" s="111" t="str">
        <f t="shared" si="39"/>
        <v>Yes</v>
      </c>
    </row>
    <row r="109" spans="1:12" ht="25" x14ac:dyDescent="0.25">
      <c r="A109" s="143" t="s">
        <v>967</v>
      </c>
      <c r="B109" s="30" t="s">
        <v>213</v>
      </c>
      <c r="C109" s="9">
        <v>0.6830298682</v>
      </c>
      <c r="D109" s="7" t="str">
        <f t="shared" si="36"/>
        <v>N/A</v>
      </c>
      <c r="E109" s="9">
        <v>0.66547538360000003</v>
      </c>
      <c r="F109" s="7" t="str">
        <f t="shared" si="37"/>
        <v>N/A</v>
      </c>
      <c r="G109" s="9">
        <v>0.62294739470000005</v>
      </c>
      <c r="H109" s="7" t="str">
        <f t="shared" si="38"/>
        <v>N/A</v>
      </c>
      <c r="I109" s="8">
        <v>-2.57</v>
      </c>
      <c r="J109" s="8">
        <v>-6.39</v>
      </c>
      <c r="K109" s="30" t="s">
        <v>738</v>
      </c>
      <c r="L109" s="111" t="str">
        <f t="shared" si="39"/>
        <v>Yes</v>
      </c>
    </row>
    <row r="110" spans="1:12" ht="25" x14ac:dyDescent="0.25">
      <c r="A110" s="143" t="s">
        <v>968</v>
      </c>
      <c r="B110" s="30" t="s">
        <v>213</v>
      </c>
      <c r="C110" s="9">
        <v>1.032412581</v>
      </c>
      <c r="D110" s="7" t="str">
        <f t="shared" si="36"/>
        <v>N/A</v>
      </c>
      <c r="E110" s="9">
        <v>1.0174687287999999</v>
      </c>
      <c r="F110" s="7" t="str">
        <f t="shared" si="37"/>
        <v>N/A</v>
      </c>
      <c r="G110" s="9">
        <v>0.99697061570000001</v>
      </c>
      <c r="H110" s="7" t="str">
        <f t="shared" si="38"/>
        <v>N/A</v>
      </c>
      <c r="I110" s="8">
        <v>-1.45</v>
      </c>
      <c r="J110" s="8">
        <v>-2.0099999999999998</v>
      </c>
      <c r="K110" s="30" t="s">
        <v>738</v>
      </c>
      <c r="L110" s="111" t="str">
        <f t="shared" si="39"/>
        <v>Yes</v>
      </c>
    </row>
    <row r="111" spans="1:12" x14ac:dyDescent="0.25">
      <c r="A111" s="134" t="s">
        <v>969</v>
      </c>
      <c r="B111" s="30" t="s">
        <v>286</v>
      </c>
      <c r="C111" s="9">
        <v>99.915964383000002</v>
      </c>
      <c r="D111" s="27" t="str">
        <f>IF($B111="N/A","N/A",IF(C111&gt;=99,"Yes","No"))</f>
        <v>Yes</v>
      </c>
      <c r="E111" s="9">
        <v>99.923608458999993</v>
      </c>
      <c r="F111" s="27" t="str">
        <f>IF($B111="N/A","N/A",IF(E111&gt;=99,"Yes","No"))</f>
        <v>Yes</v>
      </c>
      <c r="G111" s="9">
        <v>99.974282391000003</v>
      </c>
      <c r="H111" s="27" t="str">
        <f>IF($B111="N/A","N/A",IF(G111&gt;=99,"Yes","No"))</f>
        <v>Yes</v>
      </c>
      <c r="I111" s="8">
        <v>7.7000000000000002E-3</v>
      </c>
      <c r="J111" s="8">
        <v>5.0700000000000002E-2</v>
      </c>
      <c r="K111" s="30" t="s">
        <v>737</v>
      </c>
      <c r="L111" s="111" t="str">
        <f t="shared" ref="L111:L145" si="40">IF(J111="Div by 0", "N/A", IF(K111="N/A","N/A", IF(J111&gt;VALUE(MID(K111,1,2)), "No", IF(J111&lt;-1*VALUE(MID(K111,1,2)), "No", "Yes"))))</f>
        <v>Yes</v>
      </c>
    </row>
    <row r="112" spans="1:12" x14ac:dyDescent="0.25">
      <c r="A112" s="134" t="s">
        <v>970</v>
      </c>
      <c r="B112" s="30" t="s">
        <v>213</v>
      </c>
      <c r="C112" s="9">
        <v>16.325456903999999</v>
      </c>
      <c r="D112" s="27" t="str">
        <f>IF($B112="N/A","N/A",IF(C112&gt;10,"No",IF(C112&lt;-10,"No","Yes")))</f>
        <v>N/A</v>
      </c>
      <c r="E112" s="9">
        <v>17.028574845000001</v>
      </c>
      <c r="F112" s="27" t="str">
        <f>IF($B112="N/A","N/A",IF(E112&gt;10,"No",IF(E112&lt;-10,"No","Yes")))</f>
        <v>N/A</v>
      </c>
      <c r="G112" s="9">
        <v>18.09804999</v>
      </c>
      <c r="H112" s="27" t="str">
        <f>IF($B112="N/A","N/A",IF(G112&gt;10,"No",IF(G112&lt;-10,"No","Yes")))</f>
        <v>N/A</v>
      </c>
      <c r="I112" s="8">
        <v>4.3070000000000004</v>
      </c>
      <c r="J112" s="8">
        <v>6.28</v>
      </c>
      <c r="K112" s="30" t="s">
        <v>737</v>
      </c>
      <c r="L112" s="111" t="str">
        <f t="shared" si="40"/>
        <v>Yes</v>
      </c>
    </row>
    <row r="113" spans="1:12" x14ac:dyDescent="0.25">
      <c r="A113" s="110" t="s">
        <v>971</v>
      </c>
      <c r="B113" s="30" t="s">
        <v>280</v>
      </c>
      <c r="C113" s="4">
        <v>99.933623112999996</v>
      </c>
      <c r="D113" s="27" t="str">
        <f>IF($B113="N/A","N/A",IF(C113&gt;=98,"Yes","No"))</f>
        <v>Yes</v>
      </c>
      <c r="E113" s="4">
        <v>99.934407183999994</v>
      </c>
      <c r="F113" s="27" t="str">
        <f>IF($B113="N/A","N/A",IF(E113&gt;=98,"Yes","No"))</f>
        <v>Yes</v>
      </c>
      <c r="G113" s="4">
        <v>99.930924218000001</v>
      </c>
      <c r="H113" s="27" t="str">
        <f>IF($B113="N/A","N/A",IF(G113&gt;=98,"Yes","No"))</f>
        <v>Yes</v>
      </c>
      <c r="I113" s="8">
        <v>8.0000000000000004E-4</v>
      </c>
      <c r="J113" s="8">
        <v>-3.0000000000000001E-3</v>
      </c>
      <c r="K113" s="28" t="s">
        <v>737</v>
      </c>
      <c r="L113" s="111" t="str">
        <f t="shared" si="40"/>
        <v>Yes</v>
      </c>
    </row>
    <row r="114" spans="1:12" x14ac:dyDescent="0.25">
      <c r="A114" s="110" t="s">
        <v>972</v>
      </c>
      <c r="B114" s="30" t="s">
        <v>287</v>
      </c>
      <c r="C114" s="4">
        <v>93.598249234999997</v>
      </c>
      <c r="D114" s="27" t="str">
        <f>IF($B114="N/A","N/A",IF(C114&gt;=80,"Yes","No"))</f>
        <v>Yes</v>
      </c>
      <c r="E114" s="4">
        <v>93.737862063999998</v>
      </c>
      <c r="F114" s="27" t="str">
        <f>IF($B114="N/A","N/A",IF(E114&gt;=80,"Yes","No"))</f>
        <v>Yes</v>
      </c>
      <c r="G114" s="4">
        <v>93.829742636999995</v>
      </c>
      <c r="H114" s="27" t="str">
        <f>IF($B114="N/A","N/A",IF(G114&gt;=80,"Yes","No"))</f>
        <v>Yes</v>
      </c>
      <c r="I114" s="8">
        <v>0.1492</v>
      </c>
      <c r="J114" s="8">
        <v>9.8000000000000004E-2</v>
      </c>
      <c r="K114" s="28" t="s">
        <v>737</v>
      </c>
      <c r="L114" s="111" t="str">
        <f t="shared" si="40"/>
        <v>Yes</v>
      </c>
    </row>
    <row r="115" spans="1:12" ht="25" x14ac:dyDescent="0.25">
      <c r="A115" s="134" t="s">
        <v>973</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736</v>
      </c>
      <c r="L115" s="111" t="str">
        <f t="shared" si="40"/>
        <v>Yes</v>
      </c>
    </row>
    <row r="116" spans="1:12" ht="25" x14ac:dyDescent="0.25">
      <c r="A116" s="110" t="s">
        <v>974</v>
      </c>
      <c r="B116" s="30" t="s">
        <v>288</v>
      </c>
      <c r="C116" s="9">
        <v>100</v>
      </c>
      <c r="D116" s="27" t="str">
        <f>IF($B116="N/A","N/A",IF(C116&gt;=100,"Yes","No"))</f>
        <v>Yes</v>
      </c>
      <c r="E116" s="9">
        <v>100</v>
      </c>
      <c r="F116" s="27" t="str">
        <f t="shared" si="41"/>
        <v>Yes</v>
      </c>
      <c r="G116" s="9">
        <v>100</v>
      </c>
      <c r="H116" s="27" t="str">
        <f t="shared" si="42"/>
        <v>Yes</v>
      </c>
      <c r="I116" s="8">
        <v>0</v>
      </c>
      <c r="J116" s="8">
        <v>0</v>
      </c>
      <c r="K116" s="28" t="s">
        <v>736</v>
      </c>
      <c r="L116" s="111" t="str">
        <f t="shared" si="40"/>
        <v>Yes</v>
      </c>
    </row>
    <row r="117" spans="1:12" ht="25" x14ac:dyDescent="0.25">
      <c r="A117" s="134" t="s">
        <v>975</v>
      </c>
      <c r="B117" s="30" t="s">
        <v>213</v>
      </c>
      <c r="C117" s="9">
        <v>85.772578456000005</v>
      </c>
      <c r="D117" s="23" t="s">
        <v>739</v>
      </c>
      <c r="E117" s="9">
        <v>88.107961501000005</v>
      </c>
      <c r="F117" s="23" t="s">
        <v>739</v>
      </c>
      <c r="G117" s="9">
        <v>95.13161264</v>
      </c>
      <c r="H117" s="27" t="str">
        <f>IF($B117="N/A","N/A",IF(G117&lt;100,"No",IF(G117=100,"No","Yes")))</f>
        <v>N/A</v>
      </c>
      <c r="I117" s="8">
        <v>2.7229999999999999</v>
      </c>
      <c r="J117" s="8">
        <v>7.9720000000000004</v>
      </c>
      <c r="K117" s="28" t="s">
        <v>736</v>
      </c>
      <c r="L117" s="111" t="str">
        <f t="shared" si="40"/>
        <v>Yes</v>
      </c>
    </row>
    <row r="118" spans="1:12" ht="25" x14ac:dyDescent="0.25">
      <c r="A118" s="134" t="s">
        <v>976</v>
      </c>
      <c r="B118" s="22" t="s">
        <v>213</v>
      </c>
      <c r="C118" s="9">
        <v>100</v>
      </c>
      <c r="D118" s="27" t="str">
        <f>IF($B118="N/A","N/A",IF(C118&gt;10,"No",IF(C118&lt;-10,"No","Yes")))</f>
        <v>N/A</v>
      </c>
      <c r="E118" s="9">
        <v>100</v>
      </c>
      <c r="F118" s="27" t="str">
        <f>IF($B118="N/A","N/A",IF(E118&gt;10,"No",IF(E118&lt;-10,"No","Yes")))</f>
        <v>N/A</v>
      </c>
      <c r="G118" s="9">
        <v>99.990400030999993</v>
      </c>
      <c r="H118" s="27" t="str">
        <f>IF($B118="N/A","N/A",IF(G118&gt;10,"No",IF(G118&lt;-10,"No","Yes")))</f>
        <v>N/A</v>
      </c>
      <c r="I118" s="8">
        <v>0</v>
      </c>
      <c r="J118" s="8">
        <v>-0.01</v>
      </c>
      <c r="K118" s="28" t="s">
        <v>736</v>
      </c>
      <c r="L118" s="111" t="str">
        <f>IF(J118="Div by 0", "N/A", IF(OR(J118="N/A",K118="N/A"),"N/A", IF(J118&gt;VALUE(MID(K118,1,2)), "No", IF(J118&lt;-1*VALUE(MID(K118,1,2)), "No", "Yes"))))</f>
        <v>Yes</v>
      </c>
    </row>
    <row r="119" spans="1:12" x14ac:dyDescent="0.25">
      <c r="A119" s="158" t="s">
        <v>100</v>
      </c>
      <c r="B119" s="22" t="s">
        <v>213</v>
      </c>
      <c r="C119" s="23">
        <v>167786</v>
      </c>
      <c r="D119" s="27" t="str">
        <f t="shared" ref="D119:D145" si="43">IF($B119="N/A","N/A",IF(C119&gt;10,"No",IF(C119&lt;-10,"No","Yes")))</f>
        <v>N/A</v>
      </c>
      <c r="E119" s="23">
        <v>172794</v>
      </c>
      <c r="F119" s="27" t="str">
        <f t="shared" ref="F119:F145" si="44">IF($B119="N/A","N/A",IF(E119&gt;10,"No",IF(E119&lt;-10,"No","Yes")))</f>
        <v>N/A</v>
      </c>
      <c r="G119" s="23">
        <v>171089</v>
      </c>
      <c r="H119" s="27" t="str">
        <f t="shared" ref="H119:H145" si="45">IF($B119="N/A","N/A",IF(G119&gt;10,"No",IF(G119&lt;-10,"No","Yes")))</f>
        <v>N/A</v>
      </c>
      <c r="I119" s="8">
        <v>2.9849999999999999</v>
      </c>
      <c r="J119" s="8">
        <v>-0.98699999999999999</v>
      </c>
      <c r="K119" s="28" t="s">
        <v>737</v>
      </c>
      <c r="L119" s="111" t="str">
        <f t="shared" si="40"/>
        <v>Yes</v>
      </c>
    </row>
    <row r="120" spans="1:12" x14ac:dyDescent="0.25">
      <c r="A120" s="134" t="s">
        <v>977</v>
      </c>
      <c r="B120" s="22" t="s">
        <v>213</v>
      </c>
      <c r="C120" s="23">
        <v>16993</v>
      </c>
      <c r="D120" s="27" t="str">
        <f t="shared" si="43"/>
        <v>N/A</v>
      </c>
      <c r="E120" s="23">
        <v>18514</v>
      </c>
      <c r="F120" s="27" t="str">
        <f t="shared" si="44"/>
        <v>N/A</v>
      </c>
      <c r="G120" s="23">
        <v>18018</v>
      </c>
      <c r="H120" s="27" t="str">
        <f t="shared" si="45"/>
        <v>N/A</v>
      </c>
      <c r="I120" s="8">
        <v>8.9510000000000005</v>
      </c>
      <c r="J120" s="8">
        <v>-2.68</v>
      </c>
      <c r="K120" s="28" t="s">
        <v>737</v>
      </c>
      <c r="L120" s="111" t="str">
        <f t="shared" si="40"/>
        <v>Yes</v>
      </c>
    </row>
    <row r="121" spans="1:12" x14ac:dyDescent="0.25">
      <c r="A121" s="134" t="s">
        <v>978</v>
      </c>
      <c r="B121" s="22" t="s">
        <v>213</v>
      </c>
      <c r="C121" s="23">
        <v>75164</v>
      </c>
      <c r="D121" s="27" t="str">
        <f t="shared" si="43"/>
        <v>N/A</v>
      </c>
      <c r="E121" s="23">
        <v>75061</v>
      </c>
      <c r="F121" s="27" t="str">
        <f t="shared" si="44"/>
        <v>N/A</v>
      </c>
      <c r="G121" s="23">
        <v>71170</v>
      </c>
      <c r="H121" s="27" t="str">
        <f t="shared" si="45"/>
        <v>N/A</v>
      </c>
      <c r="I121" s="8">
        <v>-0.13700000000000001</v>
      </c>
      <c r="J121" s="8">
        <v>-5.18</v>
      </c>
      <c r="K121" s="28" t="s">
        <v>737</v>
      </c>
      <c r="L121" s="111" t="str">
        <f t="shared" si="40"/>
        <v>Yes</v>
      </c>
    </row>
    <row r="122" spans="1:12" x14ac:dyDescent="0.25">
      <c r="A122" s="134" t="s">
        <v>979</v>
      </c>
      <c r="B122" s="22" t="s">
        <v>213</v>
      </c>
      <c r="C122" s="23">
        <v>46103</v>
      </c>
      <c r="D122" s="27" t="str">
        <f t="shared" si="43"/>
        <v>N/A</v>
      </c>
      <c r="E122" s="23">
        <v>46999</v>
      </c>
      <c r="F122" s="27" t="str">
        <f t="shared" si="44"/>
        <v>N/A</v>
      </c>
      <c r="G122" s="23">
        <v>49297</v>
      </c>
      <c r="H122" s="27" t="str">
        <f t="shared" si="45"/>
        <v>N/A</v>
      </c>
      <c r="I122" s="8">
        <v>1.9430000000000001</v>
      </c>
      <c r="J122" s="8">
        <v>4.8890000000000002</v>
      </c>
      <c r="K122" s="28" t="s">
        <v>737</v>
      </c>
      <c r="L122" s="111" t="str">
        <f t="shared" si="40"/>
        <v>Yes</v>
      </c>
    </row>
    <row r="123" spans="1:12" x14ac:dyDescent="0.25">
      <c r="A123" s="134" t="s">
        <v>980</v>
      </c>
      <c r="B123" s="22" t="s">
        <v>213</v>
      </c>
      <c r="C123" s="23">
        <v>29526</v>
      </c>
      <c r="D123" s="27" t="str">
        <f t="shared" si="43"/>
        <v>N/A</v>
      </c>
      <c r="E123" s="23">
        <v>32220</v>
      </c>
      <c r="F123" s="27" t="str">
        <f t="shared" si="44"/>
        <v>N/A</v>
      </c>
      <c r="G123" s="23">
        <v>32604</v>
      </c>
      <c r="H123" s="27" t="str">
        <f t="shared" si="45"/>
        <v>N/A</v>
      </c>
      <c r="I123" s="8">
        <v>9.1240000000000006</v>
      </c>
      <c r="J123" s="8">
        <v>1.1919999999999999</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391548</v>
      </c>
      <c r="D125" s="27" t="str">
        <f t="shared" si="43"/>
        <v>N/A</v>
      </c>
      <c r="E125" s="23">
        <v>401437</v>
      </c>
      <c r="F125" s="27" t="str">
        <f t="shared" si="44"/>
        <v>N/A</v>
      </c>
      <c r="G125" s="23">
        <v>394921</v>
      </c>
      <c r="H125" s="27" t="str">
        <f t="shared" si="45"/>
        <v>N/A</v>
      </c>
      <c r="I125" s="8">
        <v>2.5259999999999998</v>
      </c>
      <c r="J125" s="8">
        <v>-1.62</v>
      </c>
      <c r="K125" s="28" t="s">
        <v>737</v>
      </c>
      <c r="L125" s="111" t="str">
        <f t="shared" si="40"/>
        <v>Yes</v>
      </c>
    </row>
    <row r="126" spans="1:12" x14ac:dyDescent="0.25">
      <c r="A126" s="134" t="s">
        <v>982</v>
      </c>
      <c r="B126" s="22" t="s">
        <v>213</v>
      </c>
      <c r="C126" s="23">
        <v>121314</v>
      </c>
      <c r="D126" s="27" t="str">
        <f t="shared" si="43"/>
        <v>N/A</v>
      </c>
      <c r="E126" s="23">
        <v>143940</v>
      </c>
      <c r="F126" s="27" t="str">
        <f t="shared" si="44"/>
        <v>N/A</v>
      </c>
      <c r="G126" s="23">
        <v>154049</v>
      </c>
      <c r="H126" s="27" t="str">
        <f t="shared" si="45"/>
        <v>N/A</v>
      </c>
      <c r="I126" s="8">
        <v>18.649999999999999</v>
      </c>
      <c r="J126" s="8">
        <v>7.0229999999999997</v>
      </c>
      <c r="K126" s="28" t="s">
        <v>737</v>
      </c>
      <c r="L126" s="111" t="str">
        <f t="shared" si="40"/>
        <v>Yes</v>
      </c>
    </row>
    <row r="127" spans="1:12" x14ac:dyDescent="0.25">
      <c r="A127" s="134" t="s">
        <v>983</v>
      </c>
      <c r="B127" s="22" t="s">
        <v>213</v>
      </c>
      <c r="C127" s="23">
        <v>131950</v>
      </c>
      <c r="D127" s="27" t="str">
        <f t="shared" si="43"/>
        <v>N/A</v>
      </c>
      <c r="E127" s="23">
        <v>120851</v>
      </c>
      <c r="F127" s="27" t="str">
        <f t="shared" si="44"/>
        <v>N/A</v>
      </c>
      <c r="G127" s="23">
        <v>102409</v>
      </c>
      <c r="H127" s="27" t="str">
        <f t="shared" si="45"/>
        <v>N/A</v>
      </c>
      <c r="I127" s="8">
        <v>-8.41</v>
      </c>
      <c r="J127" s="8">
        <v>-15.3</v>
      </c>
      <c r="K127" s="28" t="s">
        <v>737</v>
      </c>
      <c r="L127" s="111" t="str">
        <f t="shared" si="40"/>
        <v>No</v>
      </c>
    </row>
    <row r="128" spans="1:12" x14ac:dyDescent="0.25">
      <c r="A128" s="134" t="s">
        <v>984</v>
      </c>
      <c r="B128" s="22" t="s">
        <v>213</v>
      </c>
      <c r="C128" s="23">
        <v>87873</v>
      </c>
      <c r="D128" s="27" t="str">
        <f t="shared" si="43"/>
        <v>N/A</v>
      </c>
      <c r="E128" s="23">
        <v>87205</v>
      </c>
      <c r="F128" s="27" t="str">
        <f t="shared" si="44"/>
        <v>N/A</v>
      </c>
      <c r="G128" s="23">
        <v>88747</v>
      </c>
      <c r="H128" s="27" t="str">
        <f t="shared" si="45"/>
        <v>N/A</v>
      </c>
      <c r="I128" s="8">
        <v>-0.76</v>
      </c>
      <c r="J128" s="8">
        <v>1.768</v>
      </c>
      <c r="K128" s="28" t="s">
        <v>737</v>
      </c>
      <c r="L128" s="111" t="str">
        <f t="shared" si="40"/>
        <v>Yes</v>
      </c>
    </row>
    <row r="129" spans="1:12" x14ac:dyDescent="0.25">
      <c r="A129" s="134" t="s">
        <v>985</v>
      </c>
      <c r="B129" s="22" t="s">
        <v>213</v>
      </c>
      <c r="C129" s="23">
        <v>50411</v>
      </c>
      <c r="D129" s="27" t="str">
        <f t="shared" si="43"/>
        <v>N/A</v>
      </c>
      <c r="E129" s="23">
        <v>49441</v>
      </c>
      <c r="F129" s="27" t="str">
        <f t="shared" si="44"/>
        <v>N/A</v>
      </c>
      <c r="G129" s="23">
        <v>49716</v>
      </c>
      <c r="H129" s="27" t="str">
        <f t="shared" si="45"/>
        <v>N/A</v>
      </c>
      <c r="I129" s="8">
        <v>-1.92</v>
      </c>
      <c r="J129" s="8">
        <v>0.55620000000000003</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1661723</v>
      </c>
      <c r="D131" s="27" t="str">
        <f t="shared" si="43"/>
        <v>N/A</v>
      </c>
      <c r="E131" s="23">
        <v>1745618</v>
      </c>
      <c r="F131" s="27" t="str">
        <f t="shared" si="44"/>
        <v>N/A</v>
      </c>
      <c r="G131" s="23">
        <v>1702478</v>
      </c>
      <c r="H131" s="27" t="str">
        <f t="shared" si="45"/>
        <v>N/A</v>
      </c>
      <c r="I131" s="8">
        <v>5.0490000000000004</v>
      </c>
      <c r="J131" s="8">
        <v>-2.4700000000000002</v>
      </c>
      <c r="K131" s="28" t="s">
        <v>737</v>
      </c>
      <c r="L131" s="111" t="str">
        <f t="shared" si="40"/>
        <v>Yes</v>
      </c>
    </row>
    <row r="132" spans="1:12" x14ac:dyDescent="0.25">
      <c r="A132" s="134" t="s">
        <v>987</v>
      </c>
      <c r="B132" s="22" t="s">
        <v>213</v>
      </c>
      <c r="C132" s="23">
        <v>102997</v>
      </c>
      <c r="D132" s="27" t="str">
        <f t="shared" si="43"/>
        <v>N/A</v>
      </c>
      <c r="E132" s="23">
        <v>106807</v>
      </c>
      <c r="F132" s="27" t="str">
        <f t="shared" si="44"/>
        <v>N/A</v>
      </c>
      <c r="G132" s="23">
        <v>103751</v>
      </c>
      <c r="H132" s="27" t="str">
        <f t="shared" si="45"/>
        <v>N/A</v>
      </c>
      <c r="I132" s="8">
        <v>3.6989999999999998</v>
      </c>
      <c r="J132" s="8">
        <v>-2.86</v>
      </c>
      <c r="K132" s="28" t="s">
        <v>737</v>
      </c>
      <c r="L132" s="111" t="str">
        <f t="shared" si="40"/>
        <v>Yes</v>
      </c>
    </row>
    <row r="133" spans="1:12" x14ac:dyDescent="0.25">
      <c r="A133" s="134" t="s">
        <v>988</v>
      </c>
      <c r="B133" s="22" t="s">
        <v>213</v>
      </c>
      <c r="C133" s="23">
        <v>4948</v>
      </c>
      <c r="D133" s="27" t="str">
        <f t="shared" si="43"/>
        <v>N/A</v>
      </c>
      <c r="E133" s="23">
        <v>5221</v>
      </c>
      <c r="F133" s="27" t="str">
        <f t="shared" si="44"/>
        <v>N/A</v>
      </c>
      <c r="G133" s="23">
        <v>5478</v>
      </c>
      <c r="H133" s="27" t="str">
        <f t="shared" si="45"/>
        <v>N/A</v>
      </c>
      <c r="I133" s="8">
        <v>5.5170000000000003</v>
      </c>
      <c r="J133" s="8">
        <v>4.9219999999999997</v>
      </c>
      <c r="K133" s="28" t="s">
        <v>737</v>
      </c>
      <c r="L133" s="111" t="str">
        <f t="shared" si="40"/>
        <v>Yes</v>
      </c>
    </row>
    <row r="134" spans="1:12" x14ac:dyDescent="0.25">
      <c r="A134" s="134" t="s">
        <v>989</v>
      </c>
      <c r="B134" s="22" t="s">
        <v>213</v>
      </c>
      <c r="C134" s="23">
        <v>4540</v>
      </c>
      <c r="D134" s="27" t="str">
        <f t="shared" si="43"/>
        <v>N/A</v>
      </c>
      <c r="E134" s="23">
        <v>6822</v>
      </c>
      <c r="F134" s="27" t="str">
        <f t="shared" si="44"/>
        <v>N/A</v>
      </c>
      <c r="G134" s="23">
        <v>7794</v>
      </c>
      <c r="H134" s="27" t="str">
        <f t="shared" si="45"/>
        <v>N/A</v>
      </c>
      <c r="I134" s="8">
        <v>50.26</v>
      </c>
      <c r="J134" s="8">
        <v>14.25</v>
      </c>
      <c r="K134" s="28" t="s">
        <v>737</v>
      </c>
      <c r="L134" s="111" t="str">
        <f t="shared" si="40"/>
        <v>No</v>
      </c>
    </row>
    <row r="135" spans="1:12" x14ac:dyDescent="0.25">
      <c r="A135" s="134" t="s">
        <v>990</v>
      </c>
      <c r="B135" s="22" t="s">
        <v>213</v>
      </c>
      <c r="C135" s="23">
        <v>1489610</v>
      </c>
      <c r="D135" s="27" t="str">
        <f t="shared" si="43"/>
        <v>N/A</v>
      </c>
      <c r="E135" s="23">
        <v>1569935</v>
      </c>
      <c r="F135" s="27" t="str">
        <f t="shared" si="44"/>
        <v>N/A</v>
      </c>
      <c r="G135" s="23">
        <v>1531551</v>
      </c>
      <c r="H135" s="27" t="str">
        <f t="shared" si="45"/>
        <v>N/A</v>
      </c>
      <c r="I135" s="8">
        <v>5.3920000000000003</v>
      </c>
      <c r="J135" s="8">
        <v>-2.44</v>
      </c>
      <c r="K135" s="28" t="s">
        <v>737</v>
      </c>
      <c r="L135" s="111" t="str">
        <f t="shared" si="40"/>
        <v>Yes</v>
      </c>
    </row>
    <row r="136" spans="1:12" x14ac:dyDescent="0.25">
      <c r="A136" s="134" t="s">
        <v>991</v>
      </c>
      <c r="B136" s="22" t="s">
        <v>213</v>
      </c>
      <c r="C136" s="23">
        <v>1759</v>
      </c>
      <c r="D136" s="27" t="str">
        <f t="shared" si="43"/>
        <v>N/A</v>
      </c>
      <c r="E136" s="23">
        <v>975</v>
      </c>
      <c r="F136" s="27" t="str">
        <f t="shared" si="44"/>
        <v>N/A</v>
      </c>
      <c r="G136" s="23">
        <v>583</v>
      </c>
      <c r="H136" s="27" t="str">
        <f t="shared" si="45"/>
        <v>N/A</v>
      </c>
      <c r="I136" s="8">
        <v>-44.6</v>
      </c>
      <c r="J136" s="8">
        <v>-40.200000000000003</v>
      </c>
      <c r="K136" s="28" t="s">
        <v>737</v>
      </c>
      <c r="L136" s="111" t="str">
        <f t="shared" si="40"/>
        <v>No</v>
      </c>
    </row>
    <row r="137" spans="1:12" x14ac:dyDescent="0.25">
      <c r="A137" s="134" t="s">
        <v>992</v>
      </c>
      <c r="B137" s="22" t="s">
        <v>213</v>
      </c>
      <c r="C137" s="23">
        <v>57869</v>
      </c>
      <c r="D137" s="27" t="str">
        <f t="shared" si="43"/>
        <v>N/A</v>
      </c>
      <c r="E137" s="23">
        <v>55858</v>
      </c>
      <c r="F137" s="27" t="str">
        <f t="shared" si="44"/>
        <v>N/A</v>
      </c>
      <c r="G137" s="23">
        <v>53321</v>
      </c>
      <c r="H137" s="27" t="str">
        <f t="shared" si="45"/>
        <v>N/A</v>
      </c>
      <c r="I137" s="8">
        <v>-3.48</v>
      </c>
      <c r="J137" s="8">
        <v>-4.54</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825696</v>
      </c>
      <c r="D139" s="27" t="str">
        <f t="shared" si="43"/>
        <v>N/A</v>
      </c>
      <c r="E139" s="23">
        <v>843945</v>
      </c>
      <c r="F139" s="27" t="str">
        <f t="shared" si="44"/>
        <v>N/A</v>
      </c>
      <c r="G139" s="23">
        <v>887386</v>
      </c>
      <c r="H139" s="27" t="str">
        <f t="shared" si="45"/>
        <v>N/A</v>
      </c>
      <c r="I139" s="8">
        <v>2.21</v>
      </c>
      <c r="J139" s="8">
        <v>5.1470000000000002</v>
      </c>
      <c r="K139" s="28" t="s">
        <v>737</v>
      </c>
      <c r="L139" s="111" t="str">
        <f t="shared" si="40"/>
        <v>Yes</v>
      </c>
    </row>
    <row r="140" spans="1:12" x14ac:dyDescent="0.25">
      <c r="A140" s="134" t="s">
        <v>994</v>
      </c>
      <c r="B140" s="22" t="s">
        <v>213</v>
      </c>
      <c r="C140" s="23">
        <v>31249</v>
      </c>
      <c r="D140" s="27" t="str">
        <f t="shared" si="43"/>
        <v>N/A</v>
      </c>
      <c r="E140" s="23">
        <v>34696</v>
      </c>
      <c r="F140" s="27" t="str">
        <f t="shared" si="44"/>
        <v>N/A</v>
      </c>
      <c r="G140" s="23">
        <v>35046</v>
      </c>
      <c r="H140" s="27" t="str">
        <f t="shared" si="45"/>
        <v>N/A</v>
      </c>
      <c r="I140" s="8">
        <v>11.03</v>
      </c>
      <c r="J140" s="8">
        <v>1.0089999999999999</v>
      </c>
      <c r="K140" s="28" t="s">
        <v>737</v>
      </c>
      <c r="L140" s="111" t="str">
        <f t="shared" si="40"/>
        <v>Yes</v>
      </c>
    </row>
    <row r="141" spans="1:12" x14ac:dyDescent="0.25">
      <c r="A141" s="134" t="s">
        <v>995</v>
      </c>
      <c r="B141" s="22" t="s">
        <v>213</v>
      </c>
      <c r="C141" s="23">
        <v>2631</v>
      </c>
      <c r="D141" s="27" t="str">
        <f t="shared" si="43"/>
        <v>N/A</v>
      </c>
      <c r="E141" s="23">
        <v>3043</v>
      </c>
      <c r="F141" s="27" t="str">
        <f t="shared" si="44"/>
        <v>N/A</v>
      </c>
      <c r="G141" s="23">
        <v>3180</v>
      </c>
      <c r="H141" s="27" t="str">
        <f t="shared" si="45"/>
        <v>N/A</v>
      </c>
      <c r="I141" s="8">
        <v>15.66</v>
      </c>
      <c r="J141" s="8">
        <v>4.5019999999999998</v>
      </c>
      <c r="K141" s="28" t="s">
        <v>737</v>
      </c>
      <c r="L141" s="111" t="str">
        <f t="shared" si="40"/>
        <v>Yes</v>
      </c>
    </row>
    <row r="142" spans="1:12" x14ac:dyDescent="0.25">
      <c r="A142" s="134" t="s">
        <v>996</v>
      </c>
      <c r="B142" s="22" t="s">
        <v>213</v>
      </c>
      <c r="C142" s="23">
        <v>299071</v>
      </c>
      <c r="D142" s="27" t="str">
        <f t="shared" si="43"/>
        <v>N/A</v>
      </c>
      <c r="E142" s="23">
        <v>332645</v>
      </c>
      <c r="F142" s="27" t="str">
        <f t="shared" si="44"/>
        <v>N/A</v>
      </c>
      <c r="G142" s="23">
        <v>310059</v>
      </c>
      <c r="H142" s="27" t="str">
        <f t="shared" si="45"/>
        <v>N/A</v>
      </c>
      <c r="I142" s="8">
        <v>11.23</v>
      </c>
      <c r="J142" s="8">
        <v>-6.79</v>
      </c>
      <c r="K142" s="28" t="s">
        <v>737</v>
      </c>
      <c r="L142" s="111" t="str">
        <f t="shared" si="40"/>
        <v>Yes</v>
      </c>
    </row>
    <row r="143" spans="1:12" x14ac:dyDescent="0.25">
      <c r="A143" s="134" t="s">
        <v>997</v>
      </c>
      <c r="B143" s="22" t="s">
        <v>213</v>
      </c>
      <c r="C143" s="23">
        <v>29501</v>
      </c>
      <c r="D143" s="27" t="str">
        <f t="shared" si="43"/>
        <v>N/A</v>
      </c>
      <c r="E143" s="23">
        <v>30765</v>
      </c>
      <c r="F143" s="27" t="str">
        <f t="shared" si="44"/>
        <v>N/A</v>
      </c>
      <c r="G143" s="23">
        <v>28820</v>
      </c>
      <c r="H143" s="27" t="str">
        <f t="shared" si="45"/>
        <v>N/A</v>
      </c>
      <c r="I143" s="8">
        <v>4.2850000000000001</v>
      </c>
      <c r="J143" s="8">
        <v>-6.32</v>
      </c>
      <c r="K143" s="28" t="s">
        <v>737</v>
      </c>
      <c r="L143" s="111" t="str">
        <f t="shared" si="40"/>
        <v>Yes</v>
      </c>
    </row>
    <row r="144" spans="1:12" x14ac:dyDescent="0.25">
      <c r="A144" s="134" t="s">
        <v>998</v>
      </c>
      <c r="B144" s="22" t="s">
        <v>213</v>
      </c>
      <c r="C144" s="23">
        <v>355831</v>
      </c>
      <c r="D144" s="27" t="str">
        <f t="shared" si="43"/>
        <v>N/A</v>
      </c>
      <c r="E144" s="23">
        <v>322600</v>
      </c>
      <c r="F144" s="27" t="str">
        <f t="shared" si="44"/>
        <v>N/A</v>
      </c>
      <c r="G144" s="23">
        <v>328240</v>
      </c>
      <c r="H144" s="27" t="str">
        <f t="shared" si="45"/>
        <v>N/A</v>
      </c>
      <c r="I144" s="8">
        <v>-9.34</v>
      </c>
      <c r="J144" s="8">
        <v>1.748</v>
      </c>
      <c r="K144" s="28" t="s">
        <v>737</v>
      </c>
      <c r="L144" s="111" t="str">
        <f t="shared" si="40"/>
        <v>Yes</v>
      </c>
    </row>
    <row r="145" spans="1:12" x14ac:dyDescent="0.25">
      <c r="A145" s="134" t="s">
        <v>999</v>
      </c>
      <c r="B145" s="22" t="s">
        <v>213</v>
      </c>
      <c r="C145" s="23">
        <v>107413</v>
      </c>
      <c r="D145" s="27" t="str">
        <f t="shared" si="43"/>
        <v>N/A</v>
      </c>
      <c r="E145" s="23">
        <v>120196</v>
      </c>
      <c r="F145" s="27" t="str">
        <f t="shared" si="44"/>
        <v>N/A</v>
      </c>
      <c r="G145" s="23">
        <v>182041</v>
      </c>
      <c r="H145" s="27" t="str">
        <f t="shared" si="45"/>
        <v>N/A</v>
      </c>
      <c r="I145" s="8">
        <v>11.9</v>
      </c>
      <c r="J145" s="8">
        <v>51.45</v>
      </c>
      <c r="K145" s="28" t="s">
        <v>737</v>
      </c>
      <c r="L145" s="111" t="str">
        <f t="shared" si="40"/>
        <v>No</v>
      </c>
    </row>
    <row r="146" spans="1:12" ht="25" x14ac:dyDescent="0.25">
      <c r="A146" s="144" t="s">
        <v>1000</v>
      </c>
      <c r="B146" s="1" t="s">
        <v>213</v>
      </c>
      <c r="C146" s="1">
        <v>88913</v>
      </c>
      <c r="D146" s="7" t="str">
        <f t="shared" ref="D146:D151" si="46">IF($B146="N/A","N/A",IF(C146&gt;10,"No",IF(C146&lt;-10,"No","Yes")))</f>
        <v>N/A</v>
      </c>
      <c r="E146" s="1">
        <v>85759</v>
      </c>
      <c r="F146" s="7" t="str">
        <f t="shared" ref="F146:F151" si="47">IF($B146="N/A","N/A",IF(E146&gt;10,"No",IF(E146&lt;-10,"No","Yes")))</f>
        <v>N/A</v>
      </c>
      <c r="G146" s="1">
        <v>82372</v>
      </c>
      <c r="H146" s="7" t="str">
        <f t="shared" ref="H146:H151" si="48">IF($B146="N/A","N/A",IF(G146&gt;10,"No",IF(G146&lt;-10,"No","Yes")))</f>
        <v>N/A</v>
      </c>
      <c r="I146" s="36">
        <v>-3.55</v>
      </c>
      <c r="J146" s="36">
        <v>-3.95</v>
      </c>
      <c r="K146" s="28" t="s">
        <v>736</v>
      </c>
      <c r="L146" s="111" t="str">
        <f t="shared" ref="L146:L151" si="49">IF(J146="Div by 0", "N/A", IF(K146="N/A","N/A", IF(J146&gt;VALUE(MID(K146,1,2)), "No", IF(J146&lt;-1*VALUE(MID(K146,1,2)), "No", "Yes"))))</f>
        <v>Yes</v>
      </c>
    </row>
    <row r="147" spans="1:12" x14ac:dyDescent="0.25">
      <c r="A147" s="157" t="s">
        <v>326</v>
      </c>
      <c r="B147" s="30" t="s">
        <v>213</v>
      </c>
      <c r="C147" s="9">
        <v>2.9182871075999999</v>
      </c>
      <c r="D147" s="7" t="str">
        <f t="shared" si="46"/>
        <v>N/A</v>
      </c>
      <c r="E147" s="9">
        <v>2.7106379239999998</v>
      </c>
      <c r="F147" s="7" t="str">
        <f t="shared" si="47"/>
        <v>N/A</v>
      </c>
      <c r="G147" s="9">
        <v>2.6101168805000001</v>
      </c>
      <c r="H147" s="7" t="str">
        <f t="shared" si="48"/>
        <v>N/A</v>
      </c>
      <c r="I147" s="36">
        <v>-7.12</v>
      </c>
      <c r="J147" s="36">
        <v>-3.71</v>
      </c>
      <c r="K147" s="28" t="s">
        <v>736</v>
      </c>
      <c r="L147" s="111" t="str">
        <f t="shared" si="49"/>
        <v>Yes</v>
      </c>
    </row>
    <row r="148" spans="1:12" x14ac:dyDescent="0.25">
      <c r="A148" s="134" t="s">
        <v>327</v>
      </c>
      <c r="B148" s="30" t="s">
        <v>213</v>
      </c>
      <c r="C148" s="9">
        <v>24.227289524</v>
      </c>
      <c r="D148" s="7" t="str">
        <f t="shared" si="46"/>
        <v>N/A</v>
      </c>
      <c r="E148" s="9">
        <v>22.108406542000001</v>
      </c>
      <c r="F148" s="7" t="str">
        <f t="shared" si="47"/>
        <v>N/A</v>
      </c>
      <c r="G148" s="9">
        <v>20.946408009999999</v>
      </c>
      <c r="H148" s="7" t="str">
        <f t="shared" si="48"/>
        <v>N/A</v>
      </c>
      <c r="I148" s="36">
        <v>-8.75</v>
      </c>
      <c r="J148" s="36">
        <v>-5.26</v>
      </c>
      <c r="K148" s="28" t="s">
        <v>736</v>
      </c>
      <c r="L148" s="111" t="str">
        <f t="shared" si="49"/>
        <v>Yes</v>
      </c>
    </row>
    <row r="149" spans="1:12" x14ac:dyDescent="0.25">
      <c r="A149" s="134" t="s">
        <v>328</v>
      </c>
      <c r="B149" s="30" t="s">
        <v>213</v>
      </c>
      <c r="C149" s="9">
        <v>10.577502631</v>
      </c>
      <c r="D149" s="7" t="str">
        <f t="shared" si="46"/>
        <v>N/A</v>
      </c>
      <c r="E149" s="9">
        <v>10.199607908999999</v>
      </c>
      <c r="F149" s="7" t="str">
        <f t="shared" si="47"/>
        <v>N/A</v>
      </c>
      <c r="G149" s="9">
        <v>10.048338782</v>
      </c>
      <c r="H149" s="7" t="str">
        <f t="shared" si="48"/>
        <v>N/A</v>
      </c>
      <c r="I149" s="36">
        <v>-3.57</v>
      </c>
      <c r="J149" s="36">
        <v>-1.48</v>
      </c>
      <c r="K149" s="28" t="s">
        <v>736</v>
      </c>
      <c r="L149" s="111" t="str">
        <f t="shared" si="49"/>
        <v>Yes</v>
      </c>
    </row>
    <row r="150" spans="1:12" x14ac:dyDescent="0.25">
      <c r="A150" s="134" t="s">
        <v>329</v>
      </c>
      <c r="B150" s="30" t="s">
        <v>213</v>
      </c>
      <c r="C150" s="9">
        <v>0.3852025879</v>
      </c>
      <c r="D150" s="7" t="str">
        <f t="shared" si="46"/>
        <v>N/A</v>
      </c>
      <c r="E150" s="9">
        <v>0.35322733839999998</v>
      </c>
      <c r="F150" s="7" t="str">
        <f t="shared" si="47"/>
        <v>N/A</v>
      </c>
      <c r="G150" s="9">
        <v>0.37515903290000002</v>
      </c>
      <c r="H150" s="7" t="str">
        <f t="shared" si="48"/>
        <v>N/A</v>
      </c>
      <c r="I150" s="36">
        <v>-8.3000000000000007</v>
      </c>
      <c r="J150" s="36">
        <v>6.2089999999999996</v>
      </c>
      <c r="K150" s="28" t="s">
        <v>736</v>
      </c>
      <c r="L150" s="111" t="str">
        <f t="shared" si="49"/>
        <v>Yes</v>
      </c>
    </row>
    <row r="151" spans="1:12" x14ac:dyDescent="0.25">
      <c r="A151" s="134" t="s">
        <v>330</v>
      </c>
      <c r="B151" s="30" t="s">
        <v>213</v>
      </c>
      <c r="C151" s="9">
        <v>5.4015037000000002E-2</v>
      </c>
      <c r="D151" s="7" t="str">
        <f t="shared" si="46"/>
        <v>N/A</v>
      </c>
      <c r="E151" s="9">
        <v>5.2847045699999998E-2</v>
      </c>
      <c r="F151" s="7" t="str">
        <f t="shared" si="47"/>
        <v>N/A</v>
      </c>
      <c r="G151" s="9">
        <v>5.2401097200000003E-2</v>
      </c>
      <c r="H151" s="7" t="str">
        <f t="shared" si="48"/>
        <v>N/A</v>
      </c>
      <c r="I151" s="36">
        <v>-2.16</v>
      </c>
      <c r="J151" s="36">
        <v>-0.84399999999999997</v>
      </c>
      <c r="K151" s="28" t="s">
        <v>736</v>
      </c>
      <c r="L151" s="111" t="str">
        <f t="shared" si="49"/>
        <v>Yes</v>
      </c>
    </row>
    <row r="152" spans="1:12" x14ac:dyDescent="0.25">
      <c r="A152" s="144" t="s">
        <v>1001</v>
      </c>
      <c r="B152" s="22" t="s">
        <v>213</v>
      </c>
      <c r="C152" s="23">
        <v>116052</v>
      </c>
      <c r="D152" s="27" t="str">
        <f t="shared" ref="D152:D158" si="50">IF($B152="N/A","N/A",IF(C152&gt;10,"No",IF(C152&lt;-10,"No","Yes")))</f>
        <v>N/A</v>
      </c>
      <c r="E152" s="23">
        <v>132916</v>
      </c>
      <c r="F152" s="27" t="str">
        <f t="shared" ref="F152:F158" si="51">IF($B152="N/A","N/A",IF(E152&gt;10,"No",IF(E152&lt;-10,"No","Yes")))</f>
        <v>N/A</v>
      </c>
      <c r="G152" s="23">
        <v>136231</v>
      </c>
      <c r="H152" s="27" t="str">
        <f t="shared" ref="H152:H158" si="52">IF($B152="N/A","N/A",IF(G152&gt;10,"No",IF(G152&lt;-10,"No","Yes")))</f>
        <v>N/A</v>
      </c>
      <c r="I152" s="8">
        <v>14.53</v>
      </c>
      <c r="J152" s="8">
        <v>2.4940000000000002</v>
      </c>
      <c r="K152" s="28" t="s">
        <v>736</v>
      </c>
      <c r="L152" s="111" t="str">
        <f t="shared" ref="L152:L159" si="53">IF(J152="Div by 0", "N/A", IF(K152="N/A","N/A", IF(J152&gt;VALUE(MID(K152,1,2)), "No", IF(J152&lt;-1*VALUE(MID(K152,1,2)), "No", "Yes"))))</f>
        <v>Yes</v>
      </c>
    </row>
    <row r="153" spans="1:12" x14ac:dyDescent="0.25">
      <c r="A153" s="157" t="s">
        <v>1002</v>
      </c>
      <c r="B153" s="22" t="s">
        <v>213</v>
      </c>
      <c r="C153" s="4">
        <v>3.8090386717000002</v>
      </c>
      <c r="D153" s="27" t="str">
        <f t="shared" si="50"/>
        <v>N/A</v>
      </c>
      <c r="E153" s="4">
        <v>4.2011584825000003</v>
      </c>
      <c r="F153" s="27" t="str">
        <f t="shared" si="51"/>
        <v>N/A</v>
      </c>
      <c r="G153" s="4">
        <v>4.3167439511000003</v>
      </c>
      <c r="H153" s="27" t="str">
        <f t="shared" si="52"/>
        <v>N/A</v>
      </c>
      <c r="I153" s="8">
        <v>10.29</v>
      </c>
      <c r="J153" s="8">
        <v>2.7509999999999999</v>
      </c>
      <c r="K153" s="28" t="s">
        <v>736</v>
      </c>
      <c r="L153" s="111" t="str">
        <f t="shared" si="53"/>
        <v>Yes</v>
      </c>
    </row>
    <row r="154" spans="1:12" x14ac:dyDescent="0.25">
      <c r="A154" s="144" t="s">
        <v>1003</v>
      </c>
      <c r="B154" s="22" t="s">
        <v>213</v>
      </c>
      <c r="C154" s="4">
        <v>18.532535492000001</v>
      </c>
      <c r="D154" s="27" t="str">
        <f t="shared" si="50"/>
        <v>N/A</v>
      </c>
      <c r="E154" s="4">
        <v>19.947451878999999</v>
      </c>
      <c r="F154" s="27" t="str">
        <f t="shared" si="51"/>
        <v>N/A</v>
      </c>
      <c r="G154" s="4">
        <v>21.526807685000001</v>
      </c>
      <c r="H154" s="27" t="str">
        <f t="shared" si="52"/>
        <v>N/A</v>
      </c>
      <c r="I154" s="8">
        <v>7.6349999999999998</v>
      </c>
      <c r="J154" s="8">
        <v>7.9180000000000001</v>
      </c>
      <c r="K154" s="28" t="s">
        <v>736</v>
      </c>
      <c r="L154" s="111" t="str">
        <f t="shared" si="53"/>
        <v>Yes</v>
      </c>
    </row>
    <row r="155" spans="1:12" x14ac:dyDescent="0.25">
      <c r="A155" s="144" t="s">
        <v>1004</v>
      </c>
      <c r="B155" s="22" t="s">
        <v>213</v>
      </c>
      <c r="C155" s="4">
        <v>18.694259708000001</v>
      </c>
      <c r="D155" s="27" t="str">
        <f t="shared" si="50"/>
        <v>N/A</v>
      </c>
      <c r="E155" s="4">
        <v>18.802203084999999</v>
      </c>
      <c r="F155" s="27" t="str">
        <f t="shared" si="51"/>
        <v>N/A</v>
      </c>
      <c r="G155" s="4">
        <v>18.089693887999999</v>
      </c>
      <c r="H155" s="27" t="str">
        <f t="shared" si="52"/>
        <v>N/A</v>
      </c>
      <c r="I155" s="8">
        <v>0.57740000000000002</v>
      </c>
      <c r="J155" s="8">
        <v>-3.79</v>
      </c>
      <c r="K155" s="28" t="s">
        <v>736</v>
      </c>
      <c r="L155" s="111" t="str">
        <f t="shared" si="53"/>
        <v>Yes</v>
      </c>
    </row>
    <row r="156" spans="1:12" x14ac:dyDescent="0.25">
      <c r="A156" s="144" t="s">
        <v>1005</v>
      </c>
      <c r="B156" s="22" t="s">
        <v>213</v>
      </c>
      <c r="C156" s="4">
        <v>0.4964726371</v>
      </c>
      <c r="D156" s="27" t="str">
        <f t="shared" si="50"/>
        <v>N/A</v>
      </c>
      <c r="E156" s="4">
        <v>1.119202483</v>
      </c>
      <c r="F156" s="27" t="str">
        <f t="shared" si="51"/>
        <v>N/A</v>
      </c>
      <c r="G156" s="4">
        <v>1.4632788206</v>
      </c>
      <c r="H156" s="27" t="str">
        <f t="shared" si="52"/>
        <v>N/A</v>
      </c>
      <c r="I156" s="8">
        <v>125.4</v>
      </c>
      <c r="J156" s="8">
        <v>30.74</v>
      </c>
      <c r="K156" s="28" t="s">
        <v>736</v>
      </c>
      <c r="L156" s="111" t="str">
        <f t="shared" si="53"/>
        <v>No</v>
      </c>
    </row>
    <row r="157" spans="1:12" x14ac:dyDescent="0.25">
      <c r="A157" s="144" t="s">
        <v>1006</v>
      </c>
      <c r="B157" s="22" t="s">
        <v>213</v>
      </c>
      <c r="C157" s="4">
        <v>0.4250959191</v>
      </c>
      <c r="D157" s="27" t="str">
        <f t="shared" si="50"/>
        <v>N/A</v>
      </c>
      <c r="E157" s="4">
        <v>0.40666157149999999</v>
      </c>
      <c r="F157" s="27" t="str">
        <f t="shared" si="51"/>
        <v>N/A</v>
      </c>
      <c r="G157" s="4">
        <v>0.34359343060000003</v>
      </c>
      <c r="H157" s="27" t="str">
        <f t="shared" si="52"/>
        <v>N/A</v>
      </c>
      <c r="I157" s="8">
        <v>-4.34</v>
      </c>
      <c r="J157" s="8">
        <v>-15.5</v>
      </c>
      <c r="K157" s="28" t="s">
        <v>736</v>
      </c>
      <c r="L157" s="111" t="str">
        <f t="shared" si="53"/>
        <v>Yes</v>
      </c>
    </row>
    <row r="158" spans="1:12" x14ac:dyDescent="0.25">
      <c r="A158" s="134" t="s">
        <v>1007</v>
      </c>
      <c r="B158" s="22" t="s">
        <v>213</v>
      </c>
      <c r="C158" s="23">
        <v>13272</v>
      </c>
      <c r="D158" s="27" t="str">
        <f t="shared" si="50"/>
        <v>N/A</v>
      </c>
      <c r="E158" s="23">
        <v>13162</v>
      </c>
      <c r="F158" s="27" t="str">
        <f t="shared" si="51"/>
        <v>N/A</v>
      </c>
      <c r="G158" s="23">
        <v>7877</v>
      </c>
      <c r="H158" s="27" t="str">
        <f t="shared" si="52"/>
        <v>N/A</v>
      </c>
      <c r="I158" s="8">
        <v>-0.82899999999999996</v>
      </c>
      <c r="J158" s="8">
        <v>-40.200000000000003</v>
      </c>
      <c r="K158" s="28" t="s">
        <v>736</v>
      </c>
      <c r="L158" s="111" t="str">
        <f t="shared" si="53"/>
        <v>No</v>
      </c>
    </row>
    <row r="159" spans="1:12" ht="25" x14ac:dyDescent="0.25">
      <c r="A159" s="144" t="s">
        <v>1008</v>
      </c>
      <c r="B159" s="22" t="s">
        <v>213</v>
      </c>
      <c r="C159" s="23">
        <v>141248</v>
      </c>
      <c r="D159" s="27" t="str">
        <f>IF($B159="N/A","N/A",IF(C159&gt;10,"No",IF(C159&lt;-10,"No","Yes")))</f>
        <v>N/A</v>
      </c>
      <c r="E159" s="23">
        <v>155263</v>
      </c>
      <c r="F159" s="27" t="str">
        <f>IF($B159="N/A","N/A",IF(E159&gt;10,"No",IF(E159&lt;-10,"No","Yes")))</f>
        <v>N/A</v>
      </c>
      <c r="G159" s="23">
        <v>165442</v>
      </c>
      <c r="H159" s="27" t="str">
        <f>IF($B159="N/A","N/A",IF(G159&gt;10,"No",IF(G159&lt;-10,"No","Yes")))</f>
        <v>N/A</v>
      </c>
      <c r="I159" s="8">
        <v>9.9220000000000006</v>
      </c>
      <c r="J159" s="8">
        <v>6.556</v>
      </c>
      <c r="K159" s="28" t="s">
        <v>736</v>
      </c>
      <c r="L159" s="111" t="str">
        <f t="shared" si="53"/>
        <v>Yes</v>
      </c>
    </row>
    <row r="160" spans="1:12" x14ac:dyDescent="0.25">
      <c r="A160" s="143" t="s">
        <v>1009</v>
      </c>
      <c r="B160" s="22" t="s">
        <v>213</v>
      </c>
      <c r="C160" s="23">
        <v>121758</v>
      </c>
      <c r="D160" s="27" t="str">
        <f t="shared" ref="D160:D234" si="54">IF($B160="N/A","N/A",IF(C160&gt;10,"No",IF(C160&lt;-10,"No","Yes")))</f>
        <v>N/A</v>
      </c>
      <c r="E160" s="23">
        <v>124981</v>
      </c>
      <c r="F160" s="27" t="str">
        <f t="shared" ref="F160:F234" si="55">IF($B160="N/A","N/A",IF(E160&gt;10,"No",IF(E160&lt;-10,"No","Yes")))</f>
        <v>N/A</v>
      </c>
      <c r="G160" s="23">
        <v>135550</v>
      </c>
      <c r="H160" s="27" t="str">
        <f t="shared" ref="H160:H223" si="56">IF($B160="N/A","N/A",IF(G160&gt;10,"No",IF(G160&lt;-10,"No","Yes")))</f>
        <v>N/A</v>
      </c>
      <c r="I160" s="8">
        <v>2.6469999999999998</v>
      </c>
      <c r="J160" s="8">
        <v>8.4559999999999995</v>
      </c>
      <c r="K160" s="28" t="s">
        <v>736</v>
      </c>
      <c r="L160" s="111" t="str">
        <f t="shared" ref="L160:L223" si="57">IF(J160="Div by 0", "N/A", IF(K160="N/A","N/A", IF(J160&gt;VALUE(MID(K160,1,2)), "No", IF(J160&lt;-1*VALUE(MID(K160,1,2)), "No", "Yes"))))</f>
        <v>Yes</v>
      </c>
    </row>
    <row r="161" spans="1:12" x14ac:dyDescent="0.25">
      <c r="A161" s="159" t="s">
        <v>71</v>
      </c>
      <c r="B161" s="22" t="s">
        <v>213</v>
      </c>
      <c r="C161" s="4">
        <v>3.9963200167999999</v>
      </c>
      <c r="D161" s="27" t="str">
        <f t="shared" si="54"/>
        <v>N/A</v>
      </c>
      <c r="E161" s="4">
        <v>3.9503520140999999</v>
      </c>
      <c r="F161" s="27" t="str">
        <f t="shared" si="55"/>
        <v>N/A</v>
      </c>
      <c r="G161" s="4">
        <v>4.2951651428000002</v>
      </c>
      <c r="H161" s="27" t="str">
        <f t="shared" si="56"/>
        <v>N/A</v>
      </c>
      <c r="I161" s="8">
        <v>-1.1499999999999999</v>
      </c>
      <c r="J161" s="8">
        <v>8.7289999999999992</v>
      </c>
      <c r="K161" s="28" t="s">
        <v>736</v>
      </c>
      <c r="L161" s="111" t="str">
        <f t="shared" si="57"/>
        <v>Yes</v>
      </c>
    </row>
    <row r="162" spans="1:12" x14ac:dyDescent="0.25">
      <c r="A162" s="143" t="s">
        <v>111</v>
      </c>
      <c r="B162" s="22" t="s">
        <v>213</v>
      </c>
      <c r="C162" s="4">
        <v>25.685694872999999</v>
      </c>
      <c r="D162" s="27" t="str">
        <f t="shared" si="54"/>
        <v>N/A</v>
      </c>
      <c r="E162" s="4">
        <v>27.239950460999999</v>
      </c>
      <c r="F162" s="27" t="str">
        <f t="shared" si="55"/>
        <v>N/A</v>
      </c>
      <c r="G162" s="4">
        <v>32.069858377999999</v>
      </c>
      <c r="H162" s="27" t="str">
        <f t="shared" si="56"/>
        <v>N/A</v>
      </c>
      <c r="I162" s="8">
        <v>6.0510000000000002</v>
      </c>
      <c r="J162" s="8">
        <v>17.73</v>
      </c>
      <c r="K162" s="28" t="s">
        <v>736</v>
      </c>
      <c r="L162" s="111" t="str">
        <f t="shared" si="57"/>
        <v>Yes</v>
      </c>
    </row>
    <row r="163" spans="1:12" x14ac:dyDescent="0.25">
      <c r="A163" s="143" t="s">
        <v>112</v>
      </c>
      <c r="B163" s="22" t="s">
        <v>213</v>
      </c>
      <c r="C163" s="4">
        <v>18.811742111000001</v>
      </c>
      <c r="D163" s="27" t="str">
        <f t="shared" si="54"/>
        <v>N/A</v>
      </c>
      <c r="E163" s="4">
        <v>18.346589875999999</v>
      </c>
      <c r="F163" s="27" t="str">
        <f t="shared" si="55"/>
        <v>N/A</v>
      </c>
      <c r="G163" s="4">
        <v>19.431228017999999</v>
      </c>
      <c r="H163" s="27" t="str">
        <f t="shared" si="56"/>
        <v>N/A</v>
      </c>
      <c r="I163" s="8">
        <v>-2.4700000000000002</v>
      </c>
      <c r="J163" s="8">
        <v>5.9119999999999999</v>
      </c>
      <c r="K163" s="28" t="s">
        <v>736</v>
      </c>
      <c r="L163" s="111" t="str">
        <f t="shared" si="57"/>
        <v>Yes</v>
      </c>
    </row>
    <row r="164" spans="1:12" x14ac:dyDescent="0.25">
      <c r="A164" s="143" t="s">
        <v>113</v>
      </c>
      <c r="B164" s="22" t="s">
        <v>213</v>
      </c>
      <c r="C164" s="4">
        <v>0.1808363969</v>
      </c>
      <c r="D164" s="27" t="str">
        <f t="shared" si="54"/>
        <v>N/A</v>
      </c>
      <c r="E164" s="4">
        <v>0.15816747989999999</v>
      </c>
      <c r="F164" s="27" t="str">
        <f t="shared" si="55"/>
        <v>N/A</v>
      </c>
      <c r="G164" s="4">
        <v>0.15500934520000001</v>
      </c>
      <c r="H164" s="27" t="str">
        <f t="shared" si="56"/>
        <v>N/A</v>
      </c>
      <c r="I164" s="8">
        <v>-12.5</v>
      </c>
      <c r="J164" s="8">
        <v>-2</v>
      </c>
      <c r="K164" s="28" t="s">
        <v>736</v>
      </c>
      <c r="L164" s="111" t="str">
        <f t="shared" si="57"/>
        <v>Yes</v>
      </c>
    </row>
    <row r="165" spans="1:12" x14ac:dyDescent="0.25">
      <c r="A165" s="143" t="s">
        <v>114</v>
      </c>
      <c r="B165" s="22" t="s">
        <v>213</v>
      </c>
      <c r="C165" s="4">
        <v>0.24209878700000001</v>
      </c>
      <c r="D165" s="27" t="str">
        <f t="shared" si="54"/>
        <v>N/A</v>
      </c>
      <c r="E165" s="4">
        <v>0.177855192</v>
      </c>
      <c r="F165" s="27" t="str">
        <f t="shared" si="55"/>
        <v>N/A</v>
      </c>
      <c r="G165" s="4">
        <v>0.1470611436</v>
      </c>
      <c r="H165" s="27" t="str">
        <f t="shared" si="56"/>
        <v>N/A</v>
      </c>
      <c r="I165" s="8">
        <v>-26.5</v>
      </c>
      <c r="J165" s="8">
        <v>-17.3</v>
      </c>
      <c r="K165" s="28" t="s">
        <v>736</v>
      </c>
      <c r="L165" s="111" t="str">
        <f t="shared" si="57"/>
        <v>Yes</v>
      </c>
    </row>
    <row r="166" spans="1:12" x14ac:dyDescent="0.25">
      <c r="A166" s="143" t="s">
        <v>426</v>
      </c>
      <c r="B166" s="22" t="s">
        <v>213</v>
      </c>
      <c r="C166" s="23">
        <v>40213</v>
      </c>
      <c r="D166" s="27" t="str">
        <f>IF($B166="N/A","N/A",IF(C166&gt;10,"No",IF(C166&lt;-10,"No","Yes")))</f>
        <v>N/A</v>
      </c>
      <c r="E166" s="23">
        <v>43970</v>
      </c>
      <c r="F166" s="27" t="str">
        <f>IF($B166="N/A","N/A",IF(E166&gt;10,"No",IF(E166&lt;-10,"No","Yes")))</f>
        <v>N/A</v>
      </c>
      <c r="G166" s="23">
        <v>51421</v>
      </c>
      <c r="H166" s="27" t="str">
        <f>IF($B166="N/A","N/A",IF(G166&gt;10,"No",IF(G166&lt;-10,"No","Yes")))</f>
        <v>N/A</v>
      </c>
      <c r="I166" s="8">
        <v>9.343</v>
      </c>
      <c r="J166" s="8">
        <v>16.95</v>
      </c>
      <c r="K166" s="28" t="s">
        <v>736</v>
      </c>
      <c r="L166" s="111" t="str">
        <f t="shared" si="57"/>
        <v>Yes</v>
      </c>
    </row>
    <row r="167" spans="1:12" x14ac:dyDescent="0.25">
      <c r="A167" s="143" t="s">
        <v>427</v>
      </c>
      <c r="B167" s="22" t="s">
        <v>213</v>
      </c>
      <c r="C167" s="23">
        <v>2884</v>
      </c>
      <c r="D167" s="27" t="str">
        <f>IF($B167="N/A","N/A",IF(C167&gt;10,"No",IF(C167&lt;-10,"No","Yes")))</f>
        <v>N/A</v>
      </c>
      <c r="E167" s="23">
        <v>3099</v>
      </c>
      <c r="F167" s="27" t="str">
        <f>IF($B167="N/A","N/A",IF(E167&gt;10,"No",IF(E167&lt;-10,"No","Yes")))</f>
        <v>N/A</v>
      </c>
      <c r="G167" s="23">
        <v>3447</v>
      </c>
      <c r="H167" s="27" t="str">
        <f>IF($B167="N/A","N/A",IF(G167&gt;10,"No",IF(G167&lt;-10,"No","Yes")))</f>
        <v>N/A</v>
      </c>
      <c r="I167" s="8">
        <v>7.4550000000000001</v>
      </c>
      <c r="J167" s="8">
        <v>11.23</v>
      </c>
      <c r="K167" s="28" t="s">
        <v>736</v>
      </c>
      <c r="L167" s="111" t="str">
        <f t="shared" si="57"/>
        <v>Yes</v>
      </c>
    </row>
    <row r="168" spans="1:12" x14ac:dyDescent="0.25">
      <c r="A168" s="143" t="s">
        <v>428</v>
      </c>
      <c r="B168" s="22" t="s">
        <v>213</v>
      </c>
      <c r="C168" s="23">
        <v>50468</v>
      </c>
      <c r="D168" s="27" t="str">
        <f>IF($B168="N/A","N/A",IF(C168&gt;10,"No",IF(C168&lt;-10,"No","Yes")))</f>
        <v>N/A</v>
      </c>
      <c r="E168" s="23">
        <v>52233</v>
      </c>
      <c r="F168" s="27" t="str">
        <f>IF($B168="N/A","N/A",IF(E168&gt;10,"No",IF(E168&lt;-10,"No","Yes")))</f>
        <v>N/A</v>
      </c>
      <c r="G168" s="23">
        <v>55598</v>
      </c>
      <c r="H168" s="27" t="str">
        <f>IF($B168="N/A","N/A",IF(G168&gt;10,"No",IF(G168&lt;-10,"No","Yes")))</f>
        <v>N/A</v>
      </c>
      <c r="I168" s="8">
        <v>3.4969999999999999</v>
      </c>
      <c r="J168" s="8">
        <v>6.4420000000000002</v>
      </c>
      <c r="K168" s="28" t="s">
        <v>736</v>
      </c>
      <c r="L168" s="111" t="str">
        <f t="shared" si="57"/>
        <v>Yes</v>
      </c>
    </row>
    <row r="169" spans="1:12" x14ac:dyDescent="0.25">
      <c r="A169" s="143" t="s">
        <v>429</v>
      </c>
      <c r="B169" s="22" t="s">
        <v>213</v>
      </c>
      <c r="C169" s="23">
        <v>23189</v>
      </c>
      <c r="D169" s="27" t="str">
        <f>IF($B169="N/A","N/A",IF(C169&gt;10,"No",IF(C169&lt;-10,"No","Yes")))</f>
        <v>N/A</v>
      </c>
      <c r="E169" s="23">
        <v>21417</v>
      </c>
      <c r="F169" s="27" t="str">
        <f>IF($B169="N/A","N/A",IF(E169&gt;10,"No",IF(E169&lt;-10,"No","Yes")))</f>
        <v>N/A</v>
      </c>
      <c r="G169" s="23">
        <v>21140</v>
      </c>
      <c r="H169" s="27" t="str">
        <f>IF($B169="N/A","N/A",IF(G169&gt;10,"No",IF(G169&lt;-10,"No","Yes")))</f>
        <v>N/A</v>
      </c>
      <c r="I169" s="8">
        <v>-7.64</v>
      </c>
      <c r="J169" s="8">
        <v>-1.29</v>
      </c>
      <c r="K169" s="28" t="s">
        <v>736</v>
      </c>
      <c r="L169" s="111" t="str">
        <f t="shared" si="57"/>
        <v>Yes</v>
      </c>
    </row>
    <row r="170" spans="1:12" x14ac:dyDescent="0.25">
      <c r="A170" s="143" t="s">
        <v>430</v>
      </c>
      <c r="B170" s="22" t="s">
        <v>213</v>
      </c>
      <c r="C170" s="23">
        <v>5004</v>
      </c>
      <c r="D170" s="27" t="str">
        <f>IF($B170="N/A","N/A",IF(C170&gt;10,"No",IF(C170&lt;-10,"No","Yes")))</f>
        <v>N/A</v>
      </c>
      <c r="E170" s="23">
        <v>4262</v>
      </c>
      <c r="F170" s="27" t="str">
        <f>IF($B170="N/A","N/A",IF(E170&gt;10,"No",IF(E170&lt;-10,"No","Yes")))</f>
        <v>N/A</v>
      </c>
      <c r="G170" s="23">
        <v>3944</v>
      </c>
      <c r="H170" s="27" t="str">
        <f>IF($B170="N/A","N/A",IF(G170&gt;10,"No",IF(G170&lt;-10,"No","Yes")))</f>
        <v>N/A</v>
      </c>
      <c r="I170" s="8">
        <v>-14.8</v>
      </c>
      <c r="J170" s="8">
        <v>-7.46</v>
      </c>
      <c r="K170" s="28" t="s">
        <v>736</v>
      </c>
      <c r="L170" s="111" t="str">
        <f t="shared" si="57"/>
        <v>Yes</v>
      </c>
    </row>
    <row r="171" spans="1:12" x14ac:dyDescent="0.25">
      <c r="A171" s="157" t="s">
        <v>1010</v>
      </c>
      <c r="B171" s="22" t="s">
        <v>213</v>
      </c>
      <c r="C171" s="23">
        <v>8553</v>
      </c>
      <c r="D171" s="27" t="str">
        <f t="shared" si="54"/>
        <v>N/A</v>
      </c>
      <c r="E171" s="23">
        <v>8899</v>
      </c>
      <c r="F171" s="27" t="str">
        <f t="shared" si="55"/>
        <v>N/A</v>
      </c>
      <c r="G171" s="23">
        <v>9098</v>
      </c>
      <c r="H171" s="27" t="str">
        <f t="shared" si="56"/>
        <v>N/A</v>
      </c>
      <c r="I171" s="8">
        <v>4.0449999999999999</v>
      </c>
      <c r="J171" s="8">
        <v>2.2360000000000002</v>
      </c>
      <c r="K171" s="28" t="s">
        <v>736</v>
      </c>
      <c r="L171" s="111" t="str">
        <f t="shared" si="57"/>
        <v>Yes</v>
      </c>
    </row>
    <row r="172" spans="1:12" x14ac:dyDescent="0.25">
      <c r="A172" s="143" t="s">
        <v>1011</v>
      </c>
      <c r="B172" s="22" t="s">
        <v>213</v>
      </c>
      <c r="C172" s="23">
        <v>7474</v>
      </c>
      <c r="D172" s="27" t="str">
        <f>IF($B172="N/A","N/A",IF(C172&gt;10,"No",IF(C172&lt;-10,"No","Yes")))</f>
        <v>N/A</v>
      </c>
      <c r="E172" s="23">
        <v>7733</v>
      </c>
      <c r="F172" s="27" t="str">
        <f>IF($B172="N/A","N/A",IF(E172&gt;10,"No",IF(E172&lt;-10,"No","Yes")))</f>
        <v>N/A</v>
      </c>
      <c r="G172" s="23">
        <v>7674</v>
      </c>
      <c r="H172" s="27" t="str">
        <f>IF($B172="N/A","N/A",IF(G172&gt;10,"No",IF(G172&lt;-10,"No","Yes")))</f>
        <v>N/A</v>
      </c>
      <c r="I172" s="8">
        <v>3.4649999999999999</v>
      </c>
      <c r="J172" s="8">
        <v>-0.76300000000000001</v>
      </c>
      <c r="K172" s="28" t="s">
        <v>736</v>
      </c>
      <c r="L172" s="111" t="str">
        <f t="shared" si="57"/>
        <v>Yes</v>
      </c>
    </row>
    <row r="173" spans="1:12" x14ac:dyDescent="0.25">
      <c r="A173" s="143" t="s">
        <v>1012</v>
      </c>
      <c r="B173" s="22" t="s">
        <v>213</v>
      </c>
      <c r="C173" s="23">
        <v>153</v>
      </c>
      <c r="D173" s="27" t="str">
        <f>IF($B173="N/A","N/A",IF(C173&gt;10,"No",IF(C173&lt;-10,"No","Yes")))</f>
        <v>N/A</v>
      </c>
      <c r="E173" s="23">
        <v>142</v>
      </c>
      <c r="F173" s="27" t="str">
        <f>IF($B173="N/A","N/A",IF(E173&gt;10,"No",IF(E173&lt;-10,"No","Yes")))</f>
        <v>N/A</v>
      </c>
      <c r="G173" s="23">
        <v>144</v>
      </c>
      <c r="H173" s="27" t="str">
        <f>IF($B173="N/A","N/A",IF(G173&gt;10,"No",IF(G173&lt;-10,"No","Yes")))</f>
        <v>N/A</v>
      </c>
      <c r="I173" s="8">
        <v>-7.19</v>
      </c>
      <c r="J173" s="8">
        <v>1.4079999999999999</v>
      </c>
      <c r="K173" s="28" t="s">
        <v>736</v>
      </c>
      <c r="L173" s="111" t="str">
        <f t="shared" si="57"/>
        <v>Yes</v>
      </c>
    </row>
    <row r="174" spans="1:12" x14ac:dyDescent="0.25">
      <c r="A174" s="143" t="s">
        <v>1013</v>
      </c>
      <c r="B174" s="22" t="s">
        <v>213</v>
      </c>
      <c r="C174" s="23">
        <v>699</v>
      </c>
      <c r="D174" s="27" t="str">
        <f>IF($B174="N/A","N/A",IF(C174&gt;10,"No",IF(C174&lt;-10,"No","Yes")))</f>
        <v>N/A</v>
      </c>
      <c r="E174" s="23">
        <v>781</v>
      </c>
      <c r="F174" s="27" t="str">
        <f>IF($B174="N/A","N/A",IF(E174&gt;10,"No",IF(E174&lt;-10,"No","Yes")))</f>
        <v>N/A</v>
      </c>
      <c r="G174" s="23">
        <v>974</v>
      </c>
      <c r="H174" s="27" t="str">
        <f>IF($B174="N/A","N/A",IF(G174&gt;10,"No",IF(G174&lt;-10,"No","Yes")))</f>
        <v>N/A</v>
      </c>
      <c r="I174" s="8">
        <v>11.73</v>
      </c>
      <c r="J174" s="8">
        <v>24.71</v>
      </c>
      <c r="K174" s="28" t="s">
        <v>736</v>
      </c>
      <c r="L174" s="111" t="str">
        <f t="shared" si="57"/>
        <v>Yes</v>
      </c>
    </row>
    <row r="175" spans="1:12" x14ac:dyDescent="0.25">
      <c r="A175" s="143" t="s">
        <v>1014</v>
      </c>
      <c r="B175" s="22" t="s">
        <v>213</v>
      </c>
      <c r="C175" s="23">
        <v>225</v>
      </c>
      <c r="D175" s="27" t="str">
        <f>IF($B175="N/A","N/A",IF(C175&gt;10,"No",IF(C175&lt;-10,"No","Yes")))</f>
        <v>N/A</v>
      </c>
      <c r="E175" s="23">
        <v>242</v>
      </c>
      <c r="F175" s="27" t="str">
        <f>IF($B175="N/A","N/A",IF(E175&gt;10,"No",IF(E175&lt;-10,"No","Yes")))</f>
        <v>N/A</v>
      </c>
      <c r="G175" s="23">
        <v>306</v>
      </c>
      <c r="H175" s="27" t="str">
        <f>IF($B175="N/A","N/A",IF(G175&gt;10,"No",IF(G175&lt;-10,"No","Yes")))</f>
        <v>N/A</v>
      </c>
      <c r="I175" s="8">
        <v>7.556</v>
      </c>
      <c r="J175" s="8">
        <v>26.45</v>
      </c>
      <c r="K175" s="28" t="s">
        <v>736</v>
      </c>
      <c r="L175" s="111" t="str">
        <f t="shared" si="57"/>
        <v>Yes</v>
      </c>
    </row>
    <row r="176" spans="1:12" ht="25" x14ac:dyDescent="0.25">
      <c r="A176" s="143" t="s">
        <v>1015</v>
      </c>
      <c r="B176" s="22" t="s">
        <v>213</v>
      </c>
      <c r="C176" s="23">
        <v>11</v>
      </c>
      <c r="D176" s="27" t="str">
        <f>IF($B176="N/A","N/A",IF(C176&gt;10,"No",IF(C176&lt;-10,"No","Yes")))</f>
        <v>N/A</v>
      </c>
      <c r="E176" s="23">
        <v>11</v>
      </c>
      <c r="F176" s="27" t="str">
        <f>IF($B176="N/A","N/A",IF(E176&gt;10,"No",IF(E176&lt;-10,"No","Yes")))</f>
        <v>N/A</v>
      </c>
      <c r="G176" s="23">
        <v>0</v>
      </c>
      <c r="H176" s="27" t="str">
        <f>IF($B176="N/A","N/A",IF(G176&gt;10,"No",IF(G176&lt;-10,"No","Yes")))</f>
        <v>N/A</v>
      </c>
      <c r="I176" s="8">
        <v>-50</v>
      </c>
      <c r="J176" s="8">
        <v>-100</v>
      </c>
      <c r="K176" s="28" t="s">
        <v>736</v>
      </c>
      <c r="L176" s="111" t="str">
        <f t="shared" si="57"/>
        <v>No</v>
      </c>
    </row>
    <row r="177" spans="1:12" x14ac:dyDescent="0.25">
      <c r="A177" s="157" t="s">
        <v>1016</v>
      </c>
      <c r="B177" s="22" t="s">
        <v>213</v>
      </c>
      <c r="C177" s="23">
        <v>58801</v>
      </c>
      <c r="D177" s="27" t="str">
        <f t="shared" si="54"/>
        <v>N/A</v>
      </c>
      <c r="E177" s="23">
        <v>65777</v>
      </c>
      <c r="F177" s="27" t="str">
        <f t="shared" si="55"/>
        <v>N/A</v>
      </c>
      <c r="G177" s="23">
        <v>77417</v>
      </c>
      <c r="H177" s="27" t="str">
        <f t="shared" si="56"/>
        <v>N/A</v>
      </c>
      <c r="I177" s="8">
        <v>11.86</v>
      </c>
      <c r="J177" s="8">
        <v>17.7</v>
      </c>
      <c r="K177" s="28" t="s">
        <v>736</v>
      </c>
      <c r="L177" s="111" t="str">
        <f t="shared" si="57"/>
        <v>Yes</v>
      </c>
    </row>
    <row r="178" spans="1:12" x14ac:dyDescent="0.25">
      <c r="A178" s="143" t="s">
        <v>1017</v>
      </c>
      <c r="B178" s="22" t="s">
        <v>213</v>
      </c>
      <c r="C178" s="23">
        <v>31690</v>
      </c>
      <c r="D178" s="27" t="str">
        <f t="shared" si="54"/>
        <v>N/A</v>
      </c>
      <c r="E178" s="23">
        <v>35308</v>
      </c>
      <c r="F178" s="27" t="str">
        <f t="shared" si="55"/>
        <v>N/A</v>
      </c>
      <c r="G178" s="23">
        <v>42909</v>
      </c>
      <c r="H178" s="27" t="str">
        <f t="shared" si="56"/>
        <v>N/A</v>
      </c>
      <c r="I178" s="8">
        <v>11.42</v>
      </c>
      <c r="J178" s="8">
        <v>21.53</v>
      </c>
      <c r="K178" s="28" t="s">
        <v>736</v>
      </c>
      <c r="L178" s="111" t="str">
        <f t="shared" si="57"/>
        <v>Yes</v>
      </c>
    </row>
    <row r="179" spans="1:12" x14ac:dyDescent="0.25">
      <c r="A179" s="143" t="s">
        <v>1018</v>
      </c>
      <c r="B179" s="22" t="s">
        <v>213</v>
      </c>
      <c r="C179" s="23">
        <v>2650</v>
      </c>
      <c r="D179" s="27" t="str">
        <f t="shared" si="54"/>
        <v>N/A</v>
      </c>
      <c r="E179" s="23">
        <v>2902</v>
      </c>
      <c r="F179" s="27" t="str">
        <f t="shared" si="55"/>
        <v>N/A</v>
      </c>
      <c r="G179" s="23">
        <v>3258</v>
      </c>
      <c r="H179" s="27" t="str">
        <f t="shared" si="56"/>
        <v>N/A</v>
      </c>
      <c r="I179" s="8">
        <v>9.5090000000000003</v>
      </c>
      <c r="J179" s="8">
        <v>12.27</v>
      </c>
      <c r="K179" s="28" t="s">
        <v>736</v>
      </c>
      <c r="L179" s="111" t="str">
        <f t="shared" si="57"/>
        <v>Yes</v>
      </c>
    </row>
    <row r="180" spans="1:12" x14ac:dyDescent="0.25">
      <c r="A180" s="143" t="s">
        <v>1019</v>
      </c>
      <c r="B180" s="22" t="s">
        <v>213</v>
      </c>
      <c r="C180" s="23">
        <v>20528</v>
      </c>
      <c r="D180" s="27" t="str">
        <f t="shared" si="54"/>
        <v>N/A</v>
      </c>
      <c r="E180" s="23">
        <v>23357</v>
      </c>
      <c r="F180" s="27" t="str">
        <f t="shared" si="55"/>
        <v>N/A</v>
      </c>
      <c r="G180" s="23">
        <v>26913</v>
      </c>
      <c r="H180" s="27" t="str">
        <f t="shared" si="56"/>
        <v>N/A</v>
      </c>
      <c r="I180" s="8">
        <v>13.78</v>
      </c>
      <c r="J180" s="8">
        <v>15.22</v>
      </c>
      <c r="K180" s="28" t="s">
        <v>736</v>
      </c>
      <c r="L180" s="111" t="str">
        <f t="shared" si="57"/>
        <v>Yes</v>
      </c>
    </row>
    <row r="181" spans="1:12" x14ac:dyDescent="0.25">
      <c r="A181" s="143" t="s">
        <v>1020</v>
      </c>
      <c r="B181" s="22" t="s">
        <v>213</v>
      </c>
      <c r="C181" s="23">
        <v>3907</v>
      </c>
      <c r="D181" s="27" t="str">
        <f t="shared" si="54"/>
        <v>N/A</v>
      </c>
      <c r="E181" s="23">
        <v>4194</v>
      </c>
      <c r="F181" s="27" t="str">
        <f t="shared" si="55"/>
        <v>N/A</v>
      </c>
      <c r="G181" s="23">
        <v>4301</v>
      </c>
      <c r="H181" s="27" t="str">
        <f t="shared" si="56"/>
        <v>N/A</v>
      </c>
      <c r="I181" s="8">
        <v>7.3460000000000001</v>
      </c>
      <c r="J181" s="8">
        <v>2.5510000000000002</v>
      </c>
      <c r="K181" s="28" t="s">
        <v>736</v>
      </c>
      <c r="L181" s="111" t="str">
        <f t="shared" si="57"/>
        <v>Yes</v>
      </c>
    </row>
    <row r="182" spans="1:12" x14ac:dyDescent="0.25">
      <c r="A182" s="143" t="s">
        <v>1021</v>
      </c>
      <c r="B182" s="22" t="s">
        <v>213</v>
      </c>
      <c r="C182" s="23">
        <v>26</v>
      </c>
      <c r="D182" s="27" t="str">
        <f t="shared" si="54"/>
        <v>N/A</v>
      </c>
      <c r="E182" s="23">
        <v>16</v>
      </c>
      <c r="F182" s="27" t="str">
        <f t="shared" si="55"/>
        <v>N/A</v>
      </c>
      <c r="G182" s="23">
        <v>36</v>
      </c>
      <c r="H182" s="27" t="str">
        <f t="shared" si="56"/>
        <v>N/A</v>
      </c>
      <c r="I182" s="8">
        <v>-38.5</v>
      </c>
      <c r="J182" s="8">
        <v>125</v>
      </c>
      <c r="K182" s="28" t="s">
        <v>736</v>
      </c>
      <c r="L182" s="111" t="str">
        <f t="shared" si="57"/>
        <v>No</v>
      </c>
    </row>
    <row r="183" spans="1:12" x14ac:dyDescent="0.25">
      <c r="A183" s="157" t="s">
        <v>1022</v>
      </c>
      <c r="B183" s="30" t="s">
        <v>213</v>
      </c>
      <c r="C183" s="1">
        <v>26881</v>
      </c>
      <c r="D183" s="7" t="str">
        <f t="shared" si="54"/>
        <v>N/A</v>
      </c>
      <c r="E183" s="1">
        <v>23651</v>
      </c>
      <c r="F183" s="7" t="str">
        <f t="shared" si="55"/>
        <v>N/A</v>
      </c>
      <c r="G183" s="1">
        <v>21786</v>
      </c>
      <c r="H183" s="7" t="str">
        <f t="shared" si="56"/>
        <v>N/A</v>
      </c>
      <c r="I183" s="36">
        <v>-12</v>
      </c>
      <c r="J183" s="36">
        <v>-7.89</v>
      </c>
      <c r="K183" s="30" t="s">
        <v>736</v>
      </c>
      <c r="L183" s="164" t="str">
        <f t="shared" si="57"/>
        <v>Yes</v>
      </c>
    </row>
    <row r="184" spans="1:12" x14ac:dyDescent="0.25">
      <c r="A184" s="143" t="s">
        <v>1023</v>
      </c>
      <c r="B184" s="22" t="s">
        <v>213</v>
      </c>
      <c r="C184" s="23">
        <v>153</v>
      </c>
      <c r="D184" s="27" t="str">
        <f t="shared" si="54"/>
        <v>N/A</v>
      </c>
      <c r="E184" s="23">
        <v>129</v>
      </c>
      <c r="F184" s="27" t="str">
        <f t="shared" si="55"/>
        <v>N/A</v>
      </c>
      <c r="G184" s="23">
        <v>124</v>
      </c>
      <c r="H184" s="27" t="str">
        <f t="shared" si="56"/>
        <v>N/A</v>
      </c>
      <c r="I184" s="8">
        <v>-15.7</v>
      </c>
      <c r="J184" s="8">
        <v>-3.88</v>
      </c>
      <c r="K184" s="28" t="s">
        <v>736</v>
      </c>
      <c r="L184" s="111" t="str">
        <f t="shared" si="57"/>
        <v>Yes</v>
      </c>
    </row>
    <row r="185" spans="1:12" x14ac:dyDescent="0.25">
      <c r="A185" s="143" t="s">
        <v>1024</v>
      </c>
      <c r="B185" s="22" t="s">
        <v>213</v>
      </c>
      <c r="C185" s="23">
        <v>12</v>
      </c>
      <c r="D185" s="27" t="str">
        <f t="shared" si="54"/>
        <v>N/A</v>
      </c>
      <c r="E185" s="23">
        <v>11</v>
      </c>
      <c r="F185" s="27" t="str">
        <f t="shared" si="55"/>
        <v>N/A</v>
      </c>
      <c r="G185" s="23">
        <v>11</v>
      </c>
      <c r="H185" s="27" t="str">
        <f t="shared" si="56"/>
        <v>N/A</v>
      </c>
      <c r="I185" s="8">
        <v>-41.7</v>
      </c>
      <c r="J185" s="8">
        <v>57.14</v>
      </c>
      <c r="K185" s="28" t="s">
        <v>736</v>
      </c>
      <c r="L185" s="111" t="str">
        <f t="shared" si="57"/>
        <v>No</v>
      </c>
    </row>
    <row r="186" spans="1:12" x14ac:dyDescent="0.25">
      <c r="A186" s="143" t="s">
        <v>1025</v>
      </c>
      <c r="B186" s="22" t="s">
        <v>213</v>
      </c>
      <c r="C186" s="23">
        <v>14298</v>
      </c>
      <c r="D186" s="27" t="str">
        <f t="shared" si="54"/>
        <v>N/A</v>
      </c>
      <c r="E186" s="23">
        <v>13210</v>
      </c>
      <c r="F186" s="27" t="str">
        <f t="shared" si="55"/>
        <v>N/A</v>
      </c>
      <c r="G186" s="23">
        <v>12341</v>
      </c>
      <c r="H186" s="27" t="str">
        <f t="shared" si="56"/>
        <v>N/A</v>
      </c>
      <c r="I186" s="8">
        <v>-7.61</v>
      </c>
      <c r="J186" s="8">
        <v>-6.58</v>
      </c>
      <c r="K186" s="28" t="s">
        <v>736</v>
      </c>
      <c r="L186" s="111" t="str">
        <f t="shared" si="57"/>
        <v>Yes</v>
      </c>
    </row>
    <row r="187" spans="1:12" x14ac:dyDescent="0.25">
      <c r="A187" s="143" t="s">
        <v>1026</v>
      </c>
      <c r="B187" s="22" t="s">
        <v>213</v>
      </c>
      <c r="C187" s="23">
        <v>10076</v>
      </c>
      <c r="D187" s="27" t="str">
        <f t="shared" si="54"/>
        <v>N/A</v>
      </c>
      <c r="E187" s="23">
        <v>8566</v>
      </c>
      <c r="F187" s="27" t="str">
        <f t="shared" si="55"/>
        <v>N/A</v>
      </c>
      <c r="G187" s="23">
        <v>7837</v>
      </c>
      <c r="H187" s="27" t="str">
        <f t="shared" si="56"/>
        <v>N/A</v>
      </c>
      <c r="I187" s="8">
        <v>-15</v>
      </c>
      <c r="J187" s="8">
        <v>-8.51</v>
      </c>
      <c r="K187" s="28" t="s">
        <v>736</v>
      </c>
      <c r="L187" s="111" t="str">
        <f t="shared" si="57"/>
        <v>Yes</v>
      </c>
    </row>
    <row r="188" spans="1:12" x14ac:dyDescent="0.25">
      <c r="A188" s="143" t="s">
        <v>1027</v>
      </c>
      <c r="B188" s="22" t="s">
        <v>213</v>
      </c>
      <c r="C188" s="23">
        <v>2342</v>
      </c>
      <c r="D188" s="27" t="str">
        <f t="shared" si="54"/>
        <v>N/A</v>
      </c>
      <c r="E188" s="23">
        <v>1739</v>
      </c>
      <c r="F188" s="27" t="str">
        <f t="shared" si="55"/>
        <v>N/A</v>
      </c>
      <c r="G188" s="23">
        <v>1473</v>
      </c>
      <c r="H188" s="27" t="str">
        <f t="shared" si="56"/>
        <v>N/A</v>
      </c>
      <c r="I188" s="8">
        <v>-25.7</v>
      </c>
      <c r="J188" s="8">
        <v>-15.3</v>
      </c>
      <c r="K188" s="28" t="s">
        <v>736</v>
      </c>
      <c r="L188" s="111" t="str">
        <f t="shared" si="57"/>
        <v>Yes</v>
      </c>
    </row>
    <row r="189" spans="1:12" x14ac:dyDescent="0.25">
      <c r="A189" s="157" t="s">
        <v>1028</v>
      </c>
      <c r="B189" s="30" t="s">
        <v>213</v>
      </c>
      <c r="C189" s="1">
        <v>5768</v>
      </c>
      <c r="D189" s="7" t="str">
        <f t="shared" si="54"/>
        <v>N/A</v>
      </c>
      <c r="E189" s="1">
        <v>4869</v>
      </c>
      <c r="F189" s="7" t="str">
        <f t="shared" si="55"/>
        <v>N/A</v>
      </c>
      <c r="G189" s="1">
        <v>4323</v>
      </c>
      <c r="H189" s="7" t="str">
        <f t="shared" si="56"/>
        <v>N/A</v>
      </c>
      <c r="I189" s="36">
        <v>-15.6</v>
      </c>
      <c r="J189" s="36">
        <v>-11.2</v>
      </c>
      <c r="K189" s="30" t="s">
        <v>736</v>
      </c>
      <c r="L189" s="164" t="str">
        <f t="shared" si="57"/>
        <v>Yes</v>
      </c>
    </row>
    <row r="190" spans="1:12" ht="25" x14ac:dyDescent="0.25">
      <c r="A190" s="143" t="s">
        <v>1029</v>
      </c>
      <c r="B190" s="22" t="s">
        <v>213</v>
      </c>
      <c r="C190" s="23">
        <v>767</v>
      </c>
      <c r="D190" s="27" t="str">
        <f t="shared" si="54"/>
        <v>N/A</v>
      </c>
      <c r="E190" s="23">
        <v>667</v>
      </c>
      <c r="F190" s="27" t="str">
        <f t="shared" si="55"/>
        <v>N/A</v>
      </c>
      <c r="G190" s="23">
        <v>580</v>
      </c>
      <c r="H190" s="27" t="str">
        <f t="shared" si="56"/>
        <v>N/A</v>
      </c>
      <c r="I190" s="8">
        <v>-13</v>
      </c>
      <c r="J190" s="8">
        <v>-13</v>
      </c>
      <c r="K190" s="28" t="s">
        <v>736</v>
      </c>
      <c r="L190" s="111" t="str">
        <f t="shared" si="57"/>
        <v>Yes</v>
      </c>
    </row>
    <row r="191" spans="1:12" ht="25" x14ac:dyDescent="0.25">
      <c r="A191" s="143" t="s">
        <v>1030</v>
      </c>
      <c r="B191" s="22" t="s">
        <v>213</v>
      </c>
      <c r="C191" s="23">
        <v>64</v>
      </c>
      <c r="D191" s="27" t="str">
        <f t="shared" si="54"/>
        <v>N/A</v>
      </c>
      <c r="E191" s="23">
        <v>42</v>
      </c>
      <c r="F191" s="27" t="str">
        <f t="shared" si="55"/>
        <v>N/A</v>
      </c>
      <c r="G191" s="23">
        <v>31</v>
      </c>
      <c r="H191" s="27" t="str">
        <f t="shared" si="56"/>
        <v>N/A</v>
      </c>
      <c r="I191" s="8">
        <v>-34.4</v>
      </c>
      <c r="J191" s="8">
        <v>-26.2</v>
      </c>
      <c r="K191" s="28" t="s">
        <v>736</v>
      </c>
      <c r="L191" s="111" t="str">
        <f t="shared" si="57"/>
        <v>Yes</v>
      </c>
    </row>
    <row r="192" spans="1:12" ht="25" x14ac:dyDescent="0.25">
      <c r="A192" s="143" t="s">
        <v>1031</v>
      </c>
      <c r="B192" s="22" t="s">
        <v>213</v>
      </c>
      <c r="C192" s="23">
        <v>2726</v>
      </c>
      <c r="D192" s="27" t="str">
        <f t="shared" si="54"/>
        <v>N/A</v>
      </c>
      <c r="E192" s="23">
        <v>2427</v>
      </c>
      <c r="F192" s="27" t="str">
        <f t="shared" si="55"/>
        <v>N/A</v>
      </c>
      <c r="G192" s="23">
        <v>2212</v>
      </c>
      <c r="H192" s="27" t="str">
        <f t="shared" si="56"/>
        <v>N/A</v>
      </c>
      <c r="I192" s="8">
        <v>-11</v>
      </c>
      <c r="J192" s="8">
        <v>-8.86</v>
      </c>
      <c r="K192" s="28" t="s">
        <v>736</v>
      </c>
      <c r="L192" s="111" t="str">
        <f t="shared" si="57"/>
        <v>Yes</v>
      </c>
    </row>
    <row r="193" spans="1:12" ht="25" x14ac:dyDescent="0.25">
      <c r="A193" s="143" t="s">
        <v>1032</v>
      </c>
      <c r="B193" s="22" t="s">
        <v>213</v>
      </c>
      <c r="C193" s="23">
        <v>1801</v>
      </c>
      <c r="D193" s="27" t="str">
        <f t="shared" si="54"/>
        <v>N/A</v>
      </c>
      <c r="E193" s="23">
        <v>1443</v>
      </c>
      <c r="F193" s="27" t="str">
        <f t="shared" si="55"/>
        <v>N/A</v>
      </c>
      <c r="G193" s="23">
        <v>1268</v>
      </c>
      <c r="H193" s="27" t="str">
        <f t="shared" si="56"/>
        <v>N/A</v>
      </c>
      <c r="I193" s="8">
        <v>-19.899999999999999</v>
      </c>
      <c r="J193" s="8">
        <v>-12.1</v>
      </c>
      <c r="K193" s="28" t="s">
        <v>736</v>
      </c>
      <c r="L193" s="111" t="str">
        <f t="shared" si="57"/>
        <v>Yes</v>
      </c>
    </row>
    <row r="194" spans="1:12" ht="25" x14ac:dyDescent="0.25">
      <c r="A194" s="143" t="s">
        <v>1033</v>
      </c>
      <c r="B194" s="22" t="s">
        <v>213</v>
      </c>
      <c r="C194" s="23">
        <v>410</v>
      </c>
      <c r="D194" s="27" t="str">
        <f t="shared" si="54"/>
        <v>N/A</v>
      </c>
      <c r="E194" s="23">
        <v>290</v>
      </c>
      <c r="F194" s="27" t="str">
        <f t="shared" si="55"/>
        <v>N/A</v>
      </c>
      <c r="G194" s="23">
        <v>232</v>
      </c>
      <c r="H194" s="27" t="str">
        <f t="shared" si="56"/>
        <v>N/A</v>
      </c>
      <c r="I194" s="8">
        <v>-29.3</v>
      </c>
      <c r="J194" s="8">
        <v>-20</v>
      </c>
      <c r="K194" s="28" t="s">
        <v>736</v>
      </c>
      <c r="L194" s="111" t="str">
        <f t="shared" si="57"/>
        <v>Yes</v>
      </c>
    </row>
    <row r="195" spans="1:12" x14ac:dyDescent="0.25">
      <c r="A195" s="157" t="s">
        <v>1034</v>
      </c>
      <c r="B195" s="30" t="s">
        <v>213</v>
      </c>
      <c r="C195" s="1">
        <v>1674</v>
      </c>
      <c r="D195" s="7" t="str">
        <f t="shared" si="54"/>
        <v>N/A</v>
      </c>
      <c r="E195" s="1">
        <v>1537</v>
      </c>
      <c r="F195" s="7" t="str">
        <f t="shared" si="55"/>
        <v>N/A</v>
      </c>
      <c r="G195" s="1">
        <v>1416</v>
      </c>
      <c r="H195" s="7" t="str">
        <f t="shared" si="56"/>
        <v>N/A</v>
      </c>
      <c r="I195" s="36">
        <v>-8.18</v>
      </c>
      <c r="J195" s="36">
        <v>-7.87</v>
      </c>
      <c r="K195" s="30" t="s">
        <v>736</v>
      </c>
      <c r="L195" s="164" t="str">
        <f t="shared" si="57"/>
        <v>Yes</v>
      </c>
    </row>
    <row r="196" spans="1:12" x14ac:dyDescent="0.25">
      <c r="A196" s="143" t="s">
        <v>1035</v>
      </c>
      <c r="B196" s="22" t="s">
        <v>213</v>
      </c>
      <c r="C196" s="23">
        <v>17</v>
      </c>
      <c r="D196" s="27" t="str">
        <f t="shared" si="54"/>
        <v>N/A</v>
      </c>
      <c r="E196" s="23">
        <v>16</v>
      </c>
      <c r="F196" s="27" t="str">
        <f t="shared" si="55"/>
        <v>N/A</v>
      </c>
      <c r="G196" s="23">
        <v>17</v>
      </c>
      <c r="H196" s="27" t="str">
        <f t="shared" si="56"/>
        <v>N/A</v>
      </c>
      <c r="I196" s="8">
        <v>-5.88</v>
      </c>
      <c r="J196" s="8">
        <v>6.25</v>
      </c>
      <c r="K196" s="28" t="s">
        <v>736</v>
      </c>
      <c r="L196" s="111" t="str">
        <f t="shared" si="57"/>
        <v>Yes</v>
      </c>
    </row>
    <row r="197" spans="1:12" x14ac:dyDescent="0.25">
      <c r="A197" s="143" t="s">
        <v>1036</v>
      </c>
      <c r="B197" s="22" t="s">
        <v>213</v>
      </c>
      <c r="C197" s="23">
        <v>0</v>
      </c>
      <c r="D197" s="27" t="str">
        <f t="shared" si="54"/>
        <v>N/A</v>
      </c>
      <c r="E197" s="23">
        <v>11</v>
      </c>
      <c r="F197" s="27" t="str">
        <f t="shared" si="55"/>
        <v>N/A</v>
      </c>
      <c r="G197" s="23">
        <v>11</v>
      </c>
      <c r="H197" s="27" t="str">
        <f t="shared" si="56"/>
        <v>N/A</v>
      </c>
      <c r="I197" s="8" t="s">
        <v>1748</v>
      </c>
      <c r="J197" s="8">
        <v>0</v>
      </c>
      <c r="K197" s="28" t="s">
        <v>736</v>
      </c>
      <c r="L197" s="111" t="str">
        <f t="shared" si="57"/>
        <v>Yes</v>
      </c>
    </row>
    <row r="198" spans="1:12" ht="25" x14ac:dyDescent="0.25">
      <c r="A198" s="143" t="s">
        <v>1037</v>
      </c>
      <c r="B198" s="22" t="s">
        <v>213</v>
      </c>
      <c r="C198" s="23">
        <v>943</v>
      </c>
      <c r="D198" s="27" t="str">
        <f t="shared" si="54"/>
        <v>N/A</v>
      </c>
      <c r="E198" s="23">
        <v>904</v>
      </c>
      <c r="F198" s="27" t="str">
        <f t="shared" si="55"/>
        <v>N/A</v>
      </c>
      <c r="G198" s="23">
        <v>859</v>
      </c>
      <c r="H198" s="27" t="str">
        <f t="shared" si="56"/>
        <v>N/A</v>
      </c>
      <c r="I198" s="8">
        <v>-4.1399999999999997</v>
      </c>
      <c r="J198" s="8">
        <v>-4.9800000000000004</v>
      </c>
      <c r="K198" s="28" t="s">
        <v>736</v>
      </c>
      <c r="L198" s="111" t="str">
        <f t="shared" si="57"/>
        <v>Yes</v>
      </c>
    </row>
    <row r="199" spans="1:12" ht="25" x14ac:dyDescent="0.25">
      <c r="A199" s="143" t="s">
        <v>1038</v>
      </c>
      <c r="B199" s="22" t="s">
        <v>213</v>
      </c>
      <c r="C199" s="23">
        <v>655</v>
      </c>
      <c r="D199" s="27" t="str">
        <f t="shared" si="54"/>
        <v>N/A</v>
      </c>
      <c r="E199" s="23">
        <v>566</v>
      </c>
      <c r="F199" s="27" t="str">
        <f t="shared" si="55"/>
        <v>N/A</v>
      </c>
      <c r="G199" s="23">
        <v>496</v>
      </c>
      <c r="H199" s="27" t="str">
        <f t="shared" si="56"/>
        <v>N/A</v>
      </c>
      <c r="I199" s="8">
        <v>-13.6</v>
      </c>
      <c r="J199" s="8">
        <v>-12.4</v>
      </c>
      <c r="K199" s="28" t="s">
        <v>736</v>
      </c>
      <c r="L199" s="111" t="str">
        <f t="shared" si="57"/>
        <v>Yes</v>
      </c>
    </row>
    <row r="200" spans="1:12" ht="25" x14ac:dyDescent="0.25">
      <c r="A200" s="143" t="s">
        <v>1039</v>
      </c>
      <c r="B200" s="22" t="s">
        <v>213</v>
      </c>
      <c r="C200" s="23">
        <v>59</v>
      </c>
      <c r="D200" s="27" t="str">
        <f t="shared" si="54"/>
        <v>N/A</v>
      </c>
      <c r="E200" s="23">
        <v>50</v>
      </c>
      <c r="F200" s="27" t="str">
        <f t="shared" si="55"/>
        <v>N/A</v>
      </c>
      <c r="G200" s="23">
        <v>43</v>
      </c>
      <c r="H200" s="27" t="str">
        <f t="shared" si="56"/>
        <v>N/A</v>
      </c>
      <c r="I200" s="8">
        <v>-15.3</v>
      </c>
      <c r="J200" s="8">
        <v>-14</v>
      </c>
      <c r="K200" s="28" t="s">
        <v>736</v>
      </c>
      <c r="L200" s="111" t="str">
        <f t="shared" si="57"/>
        <v>Yes</v>
      </c>
    </row>
    <row r="201" spans="1:12" x14ac:dyDescent="0.25">
      <c r="A201" s="157" t="s">
        <v>1040</v>
      </c>
      <c r="B201" s="30" t="s">
        <v>213</v>
      </c>
      <c r="C201" s="1">
        <v>19487</v>
      </c>
      <c r="D201" s="7" t="str">
        <f t="shared" si="54"/>
        <v>N/A</v>
      </c>
      <c r="E201" s="1">
        <v>19630</v>
      </c>
      <c r="F201" s="7" t="str">
        <f t="shared" si="55"/>
        <v>N/A</v>
      </c>
      <c r="G201" s="1">
        <v>20876</v>
      </c>
      <c r="H201" s="7" t="str">
        <f t="shared" si="56"/>
        <v>N/A</v>
      </c>
      <c r="I201" s="36">
        <v>0.73380000000000001</v>
      </c>
      <c r="J201" s="36">
        <v>6.3470000000000004</v>
      </c>
      <c r="K201" s="30" t="s">
        <v>736</v>
      </c>
      <c r="L201" s="164" t="str">
        <f t="shared" si="57"/>
        <v>Yes</v>
      </c>
    </row>
    <row r="202" spans="1:12" x14ac:dyDescent="0.25">
      <c r="A202" s="143" t="s">
        <v>1041</v>
      </c>
      <c r="B202" s="22" t="s">
        <v>213</v>
      </c>
      <c r="C202" s="23">
        <v>112</v>
      </c>
      <c r="D202" s="27" t="str">
        <f t="shared" si="54"/>
        <v>N/A</v>
      </c>
      <c r="E202" s="23">
        <v>117</v>
      </c>
      <c r="F202" s="27" t="str">
        <f t="shared" si="55"/>
        <v>N/A</v>
      </c>
      <c r="G202" s="23">
        <v>117</v>
      </c>
      <c r="H202" s="27" t="str">
        <f t="shared" si="56"/>
        <v>N/A</v>
      </c>
      <c r="I202" s="8">
        <v>4.4640000000000004</v>
      </c>
      <c r="J202" s="8">
        <v>0</v>
      </c>
      <c r="K202" s="28" t="s">
        <v>736</v>
      </c>
      <c r="L202" s="111" t="str">
        <f t="shared" si="57"/>
        <v>Yes</v>
      </c>
    </row>
    <row r="203" spans="1:12" x14ac:dyDescent="0.25">
      <c r="A203" s="143" t="s">
        <v>1042</v>
      </c>
      <c r="B203" s="22" t="s">
        <v>213</v>
      </c>
      <c r="C203" s="23">
        <v>11</v>
      </c>
      <c r="D203" s="27" t="str">
        <f t="shared" si="54"/>
        <v>N/A</v>
      </c>
      <c r="E203" s="23">
        <v>11</v>
      </c>
      <c r="F203" s="27" t="str">
        <f t="shared" si="55"/>
        <v>N/A</v>
      </c>
      <c r="G203" s="23">
        <v>11</v>
      </c>
      <c r="H203" s="27" t="str">
        <f t="shared" si="56"/>
        <v>N/A</v>
      </c>
      <c r="I203" s="8">
        <v>0</v>
      </c>
      <c r="J203" s="8">
        <v>-60</v>
      </c>
      <c r="K203" s="28" t="s">
        <v>736</v>
      </c>
      <c r="L203" s="111" t="str">
        <f t="shared" si="57"/>
        <v>No</v>
      </c>
    </row>
    <row r="204" spans="1:12" x14ac:dyDescent="0.25">
      <c r="A204" s="143" t="s">
        <v>1043</v>
      </c>
      <c r="B204" s="22" t="s">
        <v>213</v>
      </c>
      <c r="C204" s="23">
        <v>11272</v>
      </c>
      <c r="D204" s="27" t="str">
        <f t="shared" si="54"/>
        <v>N/A</v>
      </c>
      <c r="E204" s="23">
        <v>11553</v>
      </c>
      <c r="F204" s="27" t="str">
        <f t="shared" si="55"/>
        <v>N/A</v>
      </c>
      <c r="G204" s="23">
        <v>12297</v>
      </c>
      <c r="H204" s="27" t="str">
        <f t="shared" si="56"/>
        <v>N/A</v>
      </c>
      <c r="I204" s="8">
        <v>2.4929999999999999</v>
      </c>
      <c r="J204" s="8">
        <v>6.44</v>
      </c>
      <c r="K204" s="28" t="s">
        <v>736</v>
      </c>
      <c r="L204" s="111" t="str">
        <f t="shared" si="57"/>
        <v>Yes</v>
      </c>
    </row>
    <row r="205" spans="1:12" x14ac:dyDescent="0.25">
      <c r="A205" s="143" t="s">
        <v>1044</v>
      </c>
      <c r="B205" s="22" t="s">
        <v>213</v>
      </c>
      <c r="C205" s="23">
        <v>6401</v>
      </c>
      <c r="D205" s="27" t="str">
        <f t="shared" si="54"/>
        <v>N/A</v>
      </c>
      <c r="E205" s="23">
        <v>6276</v>
      </c>
      <c r="F205" s="27" t="str">
        <f t="shared" si="55"/>
        <v>N/A</v>
      </c>
      <c r="G205" s="23">
        <v>6801</v>
      </c>
      <c r="H205" s="27" t="str">
        <f t="shared" si="56"/>
        <v>N/A</v>
      </c>
      <c r="I205" s="8">
        <v>-1.95</v>
      </c>
      <c r="J205" s="8">
        <v>8.3650000000000002</v>
      </c>
      <c r="K205" s="28" t="s">
        <v>736</v>
      </c>
      <c r="L205" s="111" t="str">
        <f t="shared" si="57"/>
        <v>Yes</v>
      </c>
    </row>
    <row r="206" spans="1:12" x14ac:dyDescent="0.25">
      <c r="A206" s="143" t="s">
        <v>1045</v>
      </c>
      <c r="B206" s="22" t="s">
        <v>213</v>
      </c>
      <c r="C206" s="23">
        <v>1697</v>
      </c>
      <c r="D206" s="27" t="str">
        <f t="shared" si="54"/>
        <v>N/A</v>
      </c>
      <c r="E206" s="23">
        <v>1679</v>
      </c>
      <c r="F206" s="27" t="str">
        <f t="shared" si="55"/>
        <v>N/A</v>
      </c>
      <c r="G206" s="23">
        <v>1659</v>
      </c>
      <c r="H206" s="27" t="str">
        <f t="shared" si="56"/>
        <v>N/A</v>
      </c>
      <c r="I206" s="8">
        <v>-1.06</v>
      </c>
      <c r="J206" s="8">
        <v>-1.19</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594</v>
      </c>
      <c r="D213" s="27" t="str">
        <f t="shared" si="54"/>
        <v>N/A</v>
      </c>
      <c r="E213" s="23">
        <v>618</v>
      </c>
      <c r="F213" s="27" t="str">
        <f t="shared" si="55"/>
        <v>N/A</v>
      </c>
      <c r="G213" s="23">
        <v>634</v>
      </c>
      <c r="H213" s="27" t="str">
        <f t="shared" si="56"/>
        <v>N/A</v>
      </c>
      <c r="I213" s="8">
        <v>4.04</v>
      </c>
      <c r="J213" s="8">
        <v>2.589</v>
      </c>
      <c r="K213" s="28" t="s">
        <v>736</v>
      </c>
      <c r="L213" s="111" t="str">
        <f t="shared" si="57"/>
        <v>Yes</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11</v>
      </c>
      <c r="D216" s="27" t="str">
        <f t="shared" si="54"/>
        <v>N/A</v>
      </c>
      <c r="E216" s="23">
        <v>11</v>
      </c>
      <c r="F216" s="27" t="str">
        <f t="shared" si="55"/>
        <v>N/A</v>
      </c>
      <c r="G216" s="23">
        <v>11</v>
      </c>
      <c r="H216" s="27" t="str">
        <f t="shared" si="56"/>
        <v>N/A</v>
      </c>
      <c r="I216" s="8">
        <v>-50</v>
      </c>
      <c r="J216" s="8">
        <v>100</v>
      </c>
      <c r="K216" s="28" t="s">
        <v>736</v>
      </c>
      <c r="L216" s="111" t="str">
        <f t="shared" si="57"/>
        <v>No</v>
      </c>
    </row>
    <row r="217" spans="1:12" ht="25" x14ac:dyDescent="0.25">
      <c r="A217" s="143" t="s">
        <v>1056</v>
      </c>
      <c r="B217" s="22" t="s">
        <v>213</v>
      </c>
      <c r="C217" s="23">
        <v>124</v>
      </c>
      <c r="D217" s="27" t="str">
        <f t="shared" si="54"/>
        <v>N/A</v>
      </c>
      <c r="E217" s="23">
        <v>130</v>
      </c>
      <c r="F217" s="27" t="str">
        <f t="shared" si="55"/>
        <v>N/A</v>
      </c>
      <c r="G217" s="23">
        <v>131</v>
      </c>
      <c r="H217" s="27" t="str">
        <f t="shared" si="56"/>
        <v>N/A</v>
      </c>
      <c r="I217" s="8">
        <v>4.8390000000000004</v>
      </c>
      <c r="J217" s="8">
        <v>0.76919999999999999</v>
      </c>
      <c r="K217" s="28" t="s">
        <v>736</v>
      </c>
      <c r="L217" s="111" t="str">
        <f t="shared" si="57"/>
        <v>Yes</v>
      </c>
    </row>
    <row r="218" spans="1:12" ht="25" x14ac:dyDescent="0.25">
      <c r="A218" s="143" t="s">
        <v>1057</v>
      </c>
      <c r="B218" s="22" t="s">
        <v>213</v>
      </c>
      <c r="C218" s="23">
        <v>468</v>
      </c>
      <c r="D218" s="27" t="str">
        <f t="shared" si="54"/>
        <v>N/A</v>
      </c>
      <c r="E218" s="23">
        <v>487</v>
      </c>
      <c r="F218" s="27" t="str">
        <f t="shared" si="55"/>
        <v>N/A</v>
      </c>
      <c r="G218" s="23">
        <v>501</v>
      </c>
      <c r="H218" s="27" t="str">
        <f t="shared" si="56"/>
        <v>N/A</v>
      </c>
      <c r="I218" s="8">
        <v>4.0599999999999996</v>
      </c>
      <c r="J218" s="8">
        <v>2.875</v>
      </c>
      <c r="K218" s="28" t="s">
        <v>736</v>
      </c>
      <c r="L218" s="111" t="str">
        <f t="shared" si="57"/>
        <v>Yes</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21.582154765999999</v>
      </c>
      <c r="D231" s="27" t="str">
        <f>IF($B231="N/A","N/A",IF(C231&lt;15,"Yes","No"))</f>
        <v>No</v>
      </c>
      <c r="E231" s="4">
        <v>18.244373145000001</v>
      </c>
      <c r="F231" s="27" t="str">
        <f>IF($B231="N/A","N/A",IF(E231&lt;15,"Yes","No"))</f>
        <v>No</v>
      </c>
      <c r="G231" s="4">
        <v>21.876060494000001</v>
      </c>
      <c r="H231" s="27" t="str">
        <f>IF($B231="N/A","N/A",IF(G231&lt;15,"Yes","No"))</f>
        <v>No</v>
      </c>
      <c r="I231" s="8">
        <v>-15.5</v>
      </c>
      <c r="J231" s="8">
        <v>19.91</v>
      </c>
      <c r="K231" s="28" t="s">
        <v>736</v>
      </c>
      <c r="L231" s="111" t="str">
        <f t="shared" si="59"/>
        <v>Yes</v>
      </c>
    </row>
    <row r="232" spans="1:12" x14ac:dyDescent="0.25">
      <c r="A232" s="144" t="s">
        <v>1071</v>
      </c>
      <c r="B232" s="22" t="s">
        <v>213</v>
      </c>
      <c r="C232" s="23">
        <v>7015</v>
      </c>
      <c r="D232" s="27" t="str">
        <f t="shared" ref="D232" si="60">IF($B232="N/A","N/A",IF(C232&gt;10,"No",IF(C232&lt;-10,"No","Yes")))</f>
        <v>N/A</v>
      </c>
      <c r="E232" s="23">
        <v>18651</v>
      </c>
      <c r="F232" s="27" t="str">
        <f t="shared" ref="F232" si="61">IF($B232="N/A","N/A",IF(E232&gt;10,"No",IF(E232&lt;-10,"No","Yes")))</f>
        <v>N/A</v>
      </c>
      <c r="G232" s="23">
        <v>18645</v>
      </c>
      <c r="H232" s="27" t="str">
        <f t="shared" ref="H232" si="62">IF($B232="N/A","N/A",IF(G232&gt;10,"No",IF(G232&lt;-10,"No","Yes")))</f>
        <v>N/A</v>
      </c>
      <c r="I232" s="8">
        <v>165.9</v>
      </c>
      <c r="J232" s="8">
        <v>-3.2000000000000001E-2</v>
      </c>
      <c r="K232" s="28" t="s">
        <v>736</v>
      </c>
      <c r="L232" s="111" t="str">
        <f t="shared" si="59"/>
        <v>Yes</v>
      </c>
    </row>
    <row r="233" spans="1:12" x14ac:dyDescent="0.25">
      <c r="A233" s="144" t="s">
        <v>1072</v>
      </c>
      <c r="B233" s="22" t="s">
        <v>279</v>
      </c>
      <c r="C233" s="4">
        <v>6.8442363041999998</v>
      </c>
      <c r="D233" s="27" t="str">
        <f>IF($B233="N/A","N/A",IF(C233&lt;10,"Yes","No"))</f>
        <v>Yes</v>
      </c>
      <c r="E233" s="4">
        <v>15.435736157999999</v>
      </c>
      <c r="F233" s="27" t="str">
        <f>IF($B233="N/A","N/A",IF(E233&lt;10,"Yes","No"))</f>
        <v>No</v>
      </c>
      <c r="G233" s="4">
        <v>14.970853205999999</v>
      </c>
      <c r="H233" s="27" t="str">
        <f>IF($B233="N/A","N/A",IF(G233&lt;10,"Yes","No"))</f>
        <v>No</v>
      </c>
      <c r="I233" s="8">
        <v>125.5</v>
      </c>
      <c r="J233" s="8">
        <v>-3.01</v>
      </c>
      <c r="K233" s="28" t="s">
        <v>736</v>
      </c>
      <c r="L233" s="111" t="str">
        <f t="shared" si="59"/>
        <v>Yes</v>
      </c>
    </row>
    <row r="234" spans="1:12" x14ac:dyDescent="0.25">
      <c r="A234" s="134" t="s">
        <v>72</v>
      </c>
      <c r="B234" s="22" t="s">
        <v>213</v>
      </c>
      <c r="C234" s="4">
        <v>4.5105865734000004</v>
      </c>
      <c r="D234" s="27" t="str">
        <f t="shared" si="54"/>
        <v>N/A</v>
      </c>
      <c r="E234" s="4">
        <v>4.8479368864000003</v>
      </c>
      <c r="F234" s="27" t="str">
        <f t="shared" si="55"/>
        <v>N/A</v>
      </c>
      <c r="G234" s="4">
        <v>6.7915898193000004</v>
      </c>
      <c r="H234" s="27" t="str">
        <f>IF($B234="N/A","N/A",IF(G234&gt;10,"No",IF(G234&lt;-10,"No","Yes")))</f>
        <v>N/A</v>
      </c>
      <c r="I234" s="8">
        <v>7.4790000000000001</v>
      </c>
      <c r="J234" s="8">
        <v>40.090000000000003</v>
      </c>
      <c r="K234" s="28" t="s">
        <v>736</v>
      </c>
      <c r="L234" s="111" t="str">
        <f t="shared" si="59"/>
        <v>No</v>
      </c>
    </row>
    <row r="235" spans="1:12" ht="25" x14ac:dyDescent="0.25">
      <c r="A235" s="144" t="s">
        <v>1073</v>
      </c>
      <c r="B235" s="22" t="s">
        <v>289</v>
      </c>
      <c r="C235" s="5">
        <v>21.042559831999998</v>
      </c>
      <c r="D235" s="27" t="str">
        <f>IF($B235="N/A","N/A",IF(C235&lt;15,"Yes","No"))</f>
        <v>No</v>
      </c>
      <c r="E235" s="5">
        <v>17.863515253999999</v>
      </c>
      <c r="F235" s="27" t="str">
        <f>IF($B235="N/A","N/A",IF(E235&lt;15,"Yes","No"))</f>
        <v>No</v>
      </c>
      <c r="G235" s="5">
        <v>20.705274805999998</v>
      </c>
      <c r="H235" s="27" t="str">
        <f>IF($B235="N/A","N/A",IF(G235&lt;15,"Yes","No"))</f>
        <v>No</v>
      </c>
      <c r="I235" s="8">
        <v>-15.1</v>
      </c>
      <c r="J235" s="8">
        <v>15.91</v>
      </c>
      <c r="K235" s="28" t="s">
        <v>736</v>
      </c>
      <c r="L235" s="111" t="str">
        <f t="shared" si="59"/>
        <v>Yes</v>
      </c>
    </row>
    <row r="236" spans="1:12" ht="25" x14ac:dyDescent="0.25">
      <c r="A236" s="144" t="s">
        <v>152</v>
      </c>
      <c r="B236" s="22" t="s">
        <v>213</v>
      </c>
      <c r="C236" s="23">
        <v>917</v>
      </c>
      <c r="D236" s="27" t="str">
        <f>IF($B236="N/A","N/A",IF(C236&gt;10,"No",IF(C236&lt;-10,"No","Yes")))</f>
        <v>N/A</v>
      </c>
      <c r="E236" s="23">
        <v>1200</v>
      </c>
      <c r="F236" s="27" t="str">
        <f>IF($B236="N/A","N/A",IF(E236&gt;10,"No",IF(E236&lt;-10,"No","Yes")))</f>
        <v>N/A</v>
      </c>
      <c r="G236" s="23">
        <v>1153</v>
      </c>
      <c r="H236" s="27" t="str">
        <f>IF($B236="N/A","N/A",IF(G236&gt;10,"No",IF(G236&lt;-10,"No","Yes")))</f>
        <v>N/A</v>
      </c>
      <c r="I236" s="8">
        <v>30.86</v>
      </c>
      <c r="J236" s="8">
        <v>-3.92</v>
      </c>
      <c r="K236" s="28" t="s">
        <v>736</v>
      </c>
      <c r="L236" s="111" t="str">
        <f>IF(J236="Div by 0", "N/A", IF(K236="N/A","N/A", IF(J236&gt;VALUE(MID(K236,1,2)), "No", IF(J236&lt;-1*VALUE(MID(K236,1,2)), "No", "Yes"))))</f>
        <v>Yes</v>
      </c>
    </row>
    <row r="237" spans="1:12" x14ac:dyDescent="0.25">
      <c r="A237" s="144" t="s">
        <v>1074</v>
      </c>
      <c r="B237" s="22" t="s">
        <v>213</v>
      </c>
      <c r="C237" s="23">
        <v>102495</v>
      </c>
      <c r="D237" s="27" t="str">
        <f t="shared" ref="D237:D242" si="63">IF($B237="N/A","N/A",IF(C237&gt;10,"No",IF(C237&lt;-10,"No","Yes")))</f>
        <v>N/A</v>
      </c>
      <c r="E237" s="23">
        <v>120830</v>
      </c>
      <c r="F237" s="27" t="str">
        <f t="shared" ref="F237:F242" si="64">IF($B237="N/A","N/A",IF(E237&gt;10,"No",IF(E237&lt;-10,"No","Yes")))</f>
        <v>N/A</v>
      </c>
      <c r="G237" s="23">
        <v>124542</v>
      </c>
      <c r="H237" s="27" t="str">
        <f>IF($B237="N/A","N/A",IF(G237&gt;10,"No",IF(G237&lt;-10,"No","Yes")))</f>
        <v>N/A</v>
      </c>
      <c r="I237" s="8">
        <v>17.89</v>
      </c>
      <c r="J237" s="8">
        <v>3.0720000000000001</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21.582154765999999</v>
      </c>
      <c r="D242" s="27" t="str">
        <f t="shared" si="63"/>
        <v>N/A</v>
      </c>
      <c r="E242" s="4">
        <v>18.244373145000001</v>
      </c>
      <c r="F242" s="27" t="str">
        <f t="shared" si="64"/>
        <v>N/A</v>
      </c>
      <c r="G242" s="4">
        <v>21.876060494000001</v>
      </c>
      <c r="H242" s="27" t="str">
        <f t="shared" si="65"/>
        <v>N/A</v>
      </c>
      <c r="I242" s="8">
        <v>-15.5</v>
      </c>
      <c r="J242" s="8">
        <v>19.91</v>
      </c>
      <c r="K242" s="28" t="s">
        <v>213</v>
      </c>
      <c r="L242" s="111" t="str">
        <f t="shared" si="66"/>
        <v>N/A</v>
      </c>
    </row>
    <row r="243" spans="1:12" x14ac:dyDescent="0.25">
      <c r="A243" s="157" t="s">
        <v>1080</v>
      </c>
      <c r="B243" s="22" t="s">
        <v>213</v>
      </c>
      <c r="C243" s="23">
        <v>125230</v>
      </c>
      <c r="D243" s="27" t="str">
        <f>IF($B243="N/A","N/A",IF(C243&gt;10,"No",IF(C243&lt;-10,"No","Yes")))</f>
        <v>N/A</v>
      </c>
      <c r="E243" s="23">
        <v>136419</v>
      </c>
      <c r="F243" s="27" t="str">
        <f>IF($B243="N/A","N/A",IF(E243&gt;10,"No",IF(E243&lt;-10,"No","Yes")))</f>
        <v>N/A</v>
      </c>
      <c r="G243" s="23">
        <v>191357</v>
      </c>
      <c r="H243" s="27" t="str">
        <f>IF($B243="N/A","N/A",IF(G243&gt;10,"No",IF(G243&lt;-10,"No","Yes")))</f>
        <v>N/A</v>
      </c>
      <c r="I243" s="8">
        <v>8.9350000000000005</v>
      </c>
      <c r="J243" s="8">
        <v>40.270000000000003</v>
      </c>
      <c r="K243" s="28" t="s">
        <v>736</v>
      </c>
      <c r="L243" s="111" t="str">
        <f t="shared" ref="L243:L276" si="67">IF(J243="Div by 0", "N/A", IF(K243="N/A","N/A", IF(J243&gt;VALUE(MID(K243,1,2)), "No", IF(J243&lt;-1*VALUE(MID(K243,1,2)), "No", "Yes"))))</f>
        <v>No</v>
      </c>
    </row>
    <row r="244" spans="1:12" x14ac:dyDescent="0.25">
      <c r="A244" s="134" t="s">
        <v>1081</v>
      </c>
      <c r="B244" s="22" t="s">
        <v>213</v>
      </c>
      <c r="C244" s="4">
        <v>0</v>
      </c>
      <c r="D244" s="27" t="str">
        <f>IF($B244="N/A","N/A",IF(C244&gt;10,"No",IF(C244&lt;-10,"No","Yes")))</f>
        <v>N/A</v>
      </c>
      <c r="E244" s="4">
        <v>0</v>
      </c>
      <c r="F244" s="27" t="str">
        <f>IF($B244="N/A","N/A",IF(E244&gt;10,"No",IF(E244&lt;-10,"No","Yes")))</f>
        <v>N/A</v>
      </c>
      <c r="G244" s="4">
        <v>1.4027786699999999E-2</v>
      </c>
      <c r="H244" s="27" t="str">
        <f>IF($B244="N/A","N/A",IF(G244&gt;10,"No",IF(G244&lt;-10,"No","Yes")))</f>
        <v>N/A</v>
      </c>
      <c r="I244" s="8" t="s">
        <v>1748</v>
      </c>
      <c r="J244" s="8" t="s">
        <v>1748</v>
      </c>
      <c r="K244" s="28" t="s">
        <v>736</v>
      </c>
      <c r="L244" s="111" t="str">
        <f t="shared" si="67"/>
        <v>N/A</v>
      </c>
    </row>
    <row r="245" spans="1:12" x14ac:dyDescent="0.25">
      <c r="A245" s="134" t="s">
        <v>1082</v>
      </c>
      <c r="B245" s="22" t="s">
        <v>213</v>
      </c>
      <c r="C245" s="4">
        <v>0.1353601602</v>
      </c>
      <c r="D245" s="27" t="str">
        <f>IF($B245="N/A","N/A",IF(C245&gt;10,"No",IF(C245&lt;-10,"No","Yes")))</f>
        <v>N/A</v>
      </c>
      <c r="E245" s="4">
        <v>0.1390006402</v>
      </c>
      <c r="F245" s="27" t="str">
        <f>IF($B245="N/A","N/A",IF(E245&gt;10,"No",IF(E245&lt;-10,"No","Yes")))</f>
        <v>N/A</v>
      </c>
      <c r="G245" s="4">
        <v>0.16965418400000001</v>
      </c>
      <c r="H245" s="27" t="str">
        <f>IF($B245="N/A","N/A",IF(G245&gt;10,"No",IF(G245&lt;-10,"No","Yes")))</f>
        <v>N/A</v>
      </c>
      <c r="I245" s="8">
        <v>2.6890000000000001</v>
      </c>
      <c r="J245" s="8">
        <v>22.05</v>
      </c>
      <c r="K245" s="28" t="s">
        <v>736</v>
      </c>
      <c r="L245" s="111" t="str">
        <f t="shared" si="67"/>
        <v>Yes</v>
      </c>
    </row>
    <row r="246" spans="1:12" x14ac:dyDescent="0.25">
      <c r="A246" s="134" t="s">
        <v>1083</v>
      </c>
      <c r="B246" s="22" t="s">
        <v>213</v>
      </c>
      <c r="C246" s="4">
        <v>5.2656188800000003E-2</v>
      </c>
      <c r="D246" s="27" t="str">
        <f t="shared" ref="D246:D274" si="68">IF($B246="N/A","N/A",IF(C246&gt;10,"No",IF(C246&lt;-10,"No","Yes")))</f>
        <v>N/A</v>
      </c>
      <c r="E246" s="4">
        <v>4.5714469000000001E-2</v>
      </c>
      <c r="F246" s="27" t="str">
        <f t="shared" ref="F246:F274" si="69">IF($B246="N/A","N/A",IF(E246&gt;10,"No",IF(E246&lt;-10,"No","Yes")))</f>
        <v>N/A</v>
      </c>
      <c r="G246" s="4">
        <v>3.1307306200000003E-2</v>
      </c>
      <c r="H246" s="27" t="str">
        <f t="shared" ref="H246:H274" si="70">IF($B246="N/A","N/A",IF(G246&gt;10,"No",IF(G246&lt;-10,"No","Yes")))</f>
        <v>N/A</v>
      </c>
      <c r="I246" s="8">
        <v>-13.2</v>
      </c>
      <c r="J246" s="8">
        <v>-31.5</v>
      </c>
      <c r="K246" s="28" t="s">
        <v>736</v>
      </c>
      <c r="L246" s="111" t="str">
        <f t="shared" si="67"/>
        <v>No</v>
      </c>
    </row>
    <row r="247" spans="1:12" x14ac:dyDescent="0.25">
      <c r="A247" s="134" t="s">
        <v>1084</v>
      </c>
      <c r="B247" s="22" t="s">
        <v>213</v>
      </c>
      <c r="C247" s="4">
        <v>14.996439368000001</v>
      </c>
      <c r="D247" s="27" t="str">
        <f t="shared" si="68"/>
        <v>N/A</v>
      </c>
      <c r="E247" s="4">
        <v>16.003768017999999</v>
      </c>
      <c r="F247" s="27" t="str">
        <f t="shared" si="69"/>
        <v>N/A</v>
      </c>
      <c r="G247" s="4">
        <v>21.425850756999999</v>
      </c>
      <c r="H247" s="27" t="str">
        <f t="shared" si="70"/>
        <v>N/A</v>
      </c>
      <c r="I247" s="8">
        <v>6.7169999999999996</v>
      </c>
      <c r="J247" s="8">
        <v>33.880000000000003</v>
      </c>
      <c r="K247" s="28" t="s">
        <v>736</v>
      </c>
      <c r="L247" s="111" t="str">
        <f t="shared" si="67"/>
        <v>No</v>
      </c>
    </row>
    <row r="248" spans="1:12" x14ac:dyDescent="0.25">
      <c r="A248" s="134" t="s">
        <v>1085</v>
      </c>
      <c r="B248" s="22" t="s">
        <v>213</v>
      </c>
      <c r="C248" s="4">
        <v>4.0198035613999998</v>
      </c>
      <c r="D248" s="27" t="str">
        <f t="shared" si="68"/>
        <v>N/A</v>
      </c>
      <c r="E248" s="4">
        <v>3.6226625323000001</v>
      </c>
      <c r="F248" s="27" t="str">
        <f t="shared" si="69"/>
        <v>N/A</v>
      </c>
      <c r="G248" s="4">
        <v>42.412872274999998</v>
      </c>
      <c r="H248" s="27" t="str">
        <f t="shared" si="70"/>
        <v>N/A</v>
      </c>
      <c r="I248" s="8">
        <v>-9.8800000000000008</v>
      </c>
      <c r="J248" s="8">
        <v>1071</v>
      </c>
      <c r="K248" s="28" t="s">
        <v>736</v>
      </c>
      <c r="L248" s="111" t="str">
        <f t="shared" si="67"/>
        <v>No</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125230</v>
      </c>
      <c r="D273" s="27" t="str">
        <f t="shared" si="68"/>
        <v>N/A</v>
      </c>
      <c r="E273" s="23">
        <v>128383</v>
      </c>
      <c r="F273" s="27" t="str">
        <f t="shared" si="69"/>
        <v>N/A</v>
      </c>
      <c r="G273" s="23">
        <v>112650</v>
      </c>
      <c r="H273" s="27" t="str">
        <f t="shared" si="70"/>
        <v>N/A</v>
      </c>
      <c r="I273" s="8">
        <v>2.5179999999999998</v>
      </c>
      <c r="J273" s="8">
        <v>-12.3</v>
      </c>
      <c r="K273" s="28" t="s">
        <v>736</v>
      </c>
      <c r="L273" s="111" t="str">
        <f t="shared" si="67"/>
        <v>Yes</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736</v>
      </c>
      <c r="L275" s="111" t="str">
        <f t="shared" si="67"/>
        <v>N/A</v>
      </c>
    </row>
    <row r="276" spans="1:12" x14ac:dyDescent="0.25">
      <c r="A276" s="134" t="s">
        <v>155</v>
      </c>
      <c r="B276" s="30" t="s">
        <v>217</v>
      </c>
      <c r="C276" s="1">
        <v>0</v>
      </c>
      <c r="D276" s="27" t="str">
        <f t="shared" si="71"/>
        <v>Yes</v>
      </c>
      <c r="E276" s="1">
        <v>1</v>
      </c>
      <c r="F276" s="27" t="str">
        <f t="shared" si="72"/>
        <v>No</v>
      </c>
      <c r="G276" s="1">
        <v>0</v>
      </c>
      <c r="H276" s="27" t="str">
        <f t="shared" si="73"/>
        <v>Yes</v>
      </c>
      <c r="I276" s="8" t="s">
        <v>1748</v>
      </c>
      <c r="J276" s="8">
        <v>-100</v>
      </c>
      <c r="K276" s="28" t="s">
        <v>736</v>
      </c>
      <c r="L276" s="111" t="str">
        <f t="shared" si="67"/>
        <v>No</v>
      </c>
    </row>
    <row r="277" spans="1:12" x14ac:dyDescent="0.25">
      <c r="A277" s="144" t="s">
        <v>690</v>
      </c>
      <c r="B277" s="1" t="s">
        <v>213</v>
      </c>
      <c r="C277" s="1">
        <v>2969236</v>
      </c>
      <c r="D277" s="7" t="str">
        <f t="shared" ref="D277:D284" si="74">IF($B277="N/A","N/A",IF(C277&gt;10,"No",IF(C277&lt;-10,"No","Yes")))</f>
        <v>N/A</v>
      </c>
      <c r="E277" s="1">
        <v>3080033</v>
      </c>
      <c r="F277" s="7" t="str">
        <f t="shared" ref="F277:F278" si="75">IF($B277="N/A","N/A",IF(E277&gt;10,"No",IF(E277&lt;-10,"No","Yes")))</f>
        <v>N/A</v>
      </c>
      <c r="G277" s="1">
        <v>2995113</v>
      </c>
      <c r="H277" s="7" t="str">
        <f t="shared" ref="H277:H278" si="76">IF($B277="N/A","N/A",IF(G277&gt;10,"No",IF(G277&lt;-10,"No","Yes")))</f>
        <v>N/A</v>
      </c>
      <c r="I277" s="8">
        <v>3.7309999999999999</v>
      </c>
      <c r="J277" s="8">
        <v>-2.76</v>
      </c>
      <c r="K277" s="1" t="s">
        <v>213</v>
      </c>
      <c r="L277" s="111" t="str">
        <f t="shared" ref="L277:L278" si="77">IF(J277="Div by 0", "N/A", IF(K277="N/A","N/A", IF(J277&gt;VALUE(MID(K277,1,2)), "No", IF(J277&lt;-1*VALUE(MID(K277,1,2)), "No", "Yes"))))</f>
        <v>N/A</v>
      </c>
    </row>
    <row r="278" spans="1:12" x14ac:dyDescent="0.25">
      <c r="A278" s="144" t="s">
        <v>691</v>
      </c>
      <c r="B278" s="1" t="s">
        <v>213</v>
      </c>
      <c r="C278" s="1">
        <v>2605333.4166999999</v>
      </c>
      <c r="D278" s="7" t="str">
        <f t="shared" si="74"/>
        <v>N/A</v>
      </c>
      <c r="E278" s="1">
        <v>2696948.5</v>
      </c>
      <c r="F278" s="7" t="str">
        <f t="shared" si="75"/>
        <v>N/A</v>
      </c>
      <c r="G278" s="1">
        <v>2643062.9166999999</v>
      </c>
      <c r="H278" s="7" t="str">
        <f t="shared" si="76"/>
        <v>N/A</v>
      </c>
      <c r="I278" s="8">
        <v>3.516</v>
      </c>
      <c r="J278" s="8">
        <v>-2</v>
      </c>
      <c r="K278" s="1" t="s">
        <v>213</v>
      </c>
      <c r="L278" s="111" t="str">
        <f t="shared" si="77"/>
        <v>N/A</v>
      </c>
    </row>
    <row r="279" spans="1:12" x14ac:dyDescent="0.25">
      <c r="A279" s="144" t="s">
        <v>692</v>
      </c>
      <c r="B279" s="1" t="s">
        <v>213</v>
      </c>
      <c r="C279" s="1">
        <v>2305</v>
      </c>
      <c r="D279" s="7" t="str">
        <f t="shared" si="74"/>
        <v>N/A</v>
      </c>
      <c r="E279" s="1">
        <v>2613</v>
      </c>
      <c r="F279" s="7" t="str">
        <f t="shared" ref="F279:F284" si="78">IF($B279="N/A","N/A",IF(E279&gt;10,"No",IF(E279&lt;-10,"No","Yes")))</f>
        <v>N/A</v>
      </c>
      <c r="G279" s="1">
        <v>1899</v>
      </c>
      <c r="H279" s="7" t="str">
        <f t="shared" ref="H279:H284" si="79">IF($B279="N/A","N/A",IF(G279&gt;10,"No",IF(G279&lt;-10,"No","Yes")))</f>
        <v>N/A</v>
      </c>
      <c r="I279" s="8">
        <v>13.36</v>
      </c>
      <c r="J279" s="8">
        <v>-27.3</v>
      </c>
      <c r="K279" s="1" t="s">
        <v>213</v>
      </c>
      <c r="L279" s="111" t="str">
        <f t="shared" ref="L279:L285" si="80">IF(J279="Div by 0", "N/A", IF(K279="N/A","N/A", IF(J279&gt;VALUE(MID(K279,1,2)), "No", IF(J279&lt;-1*VALUE(MID(K279,1,2)), "No", "Yes"))))</f>
        <v>N/A</v>
      </c>
    </row>
    <row r="280" spans="1:12" x14ac:dyDescent="0.25">
      <c r="A280" s="144" t="s">
        <v>693</v>
      </c>
      <c r="B280" s="1" t="s">
        <v>213</v>
      </c>
      <c r="C280" s="1">
        <v>2343</v>
      </c>
      <c r="D280" s="7" t="str">
        <f t="shared" si="74"/>
        <v>N/A</v>
      </c>
      <c r="E280" s="1">
        <v>2659</v>
      </c>
      <c r="F280" s="7" t="str">
        <f t="shared" si="78"/>
        <v>N/A</v>
      </c>
      <c r="G280" s="1">
        <v>1929</v>
      </c>
      <c r="H280" s="7" t="str">
        <f t="shared" si="79"/>
        <v>N/A</v>
      </c>
      <c r="I280" s="8">
        <v>13.49</v>
      </c>
      <c r="J280" s="8">
        <v>-27.5</v>
      </c>
      <c r="K280" s="1" t="s">
        <v>213</v>
      </c>
      <c r="L280" s="111" t="str">
        <f t="shared" si="80"/>
        <v>N/A</v>
      </c>
    </row>
    <row r="281" spans="1:12" x14ac:dyDescent="0.25">
      <c r="A281" s="144" t="s">
        <v>694</v>
      </c>
      <c r="B281" s="1" t="s">
        <v>213</v>
      </c>
      <c r="C281" s="1">
        <v>247.83333332999999</v>
      </c>
      <c r="D281" s="7" t="str">
        <f t="shared" si="74"/>
        <v>N/A</v>
      </c>
      <c r="E281" s="1">
        <v>284.5</v>
      </c>
      <c r="F281" s="7" t="str">
        <f t="shared" si="78"/>
        <v>N/A</v>
      </c>
      <c r="G281" s="1">
        <v>209</v>
      </c>
      <c r="H281" s="7" t="str">
        <f t="shared" si="79"/>
        <v>N/A</v>
      </c>
      <c r="I281" s="8">
        <v>14.79</v>
      </c>
      <c r="J281" s="8">
        <v>-26.5</v>
      </c>
      <c r="K281" s="1" t="s">
        <v>213</v>
      </c>
      <c r="L281" s="111" t="str">
        <f t="shared" si="80"/>
        <v>N/A</v>
      </c>
    </row>
    <row r="282" spans="1:12" x14ac:dyDescent="0.25">
      <c r="A282" s="144" t="s">
        <v>695</v>
      </c>
      <c r="B282" s="1" t="s">
        <v>213</v>
      </c>
      <c r="C282" s="1">
        <v>27647</v>
      </c>
      <c r="D282" s="7" t="str">
        <f t="shared" si="74"/>
        <v>N/A</v>
      </c>
      <c r="E282" s="1">
        <v>29688</v>
      </c>
      <c r="F282" s="7" t="str">
        <f t="shared" si="78"/>
        <v>N/A</v>
      </c>
      <c r="G282" s="1">
        <v>32317</v>
      </c>
      <c r="H282" s="7" t="str">
        <f t="shared" si="79"/>
        <v>N/A</v>
      </c>
      <c r="I282" s="8">
        <v>7.3819999999999997</v>
      </c>
      <c r="J282" s="8">
        <v>8.8550000000000004</v>
      </c>
      <c r="K282" s="1" t="s">
        <v>213</v>
      </c>
      <c r="L282" s="111" t="str">
        <f t="shared" si="80"/>
        <v>N/A</v>
      </c>
    </row>
    <row r="283" spans="1:12" x14ac:dyDescent="0.25">
      <c r="A283" s="144" t="s">
        <v>696</v>
      </c>
      <c r="B283" s="1" t="s">
        <v>213</v>
      </c>
      <c r="C283" s="1">
        <v>50522</v>
      </c>
      <c r="D283" s="7" t="str">
        <f t="shared" si="74"/>
        <v>N/A</v>
      </c>
      <c r="E283" s="1">
        <v>53538</v>
      </c>
      <c r="F283" s="7" t="str">
        <f t="shared" si="78"/>
        <v>N/A</v>
      </c>
      <c r="G283" s="1">
        <v>55037</v>
      </c>
      <c r="H283" s="7" t="str">
        <f t="shared" si="79"/>
        <v>N/A</v>
      </c>
      <c r="I283" s="8">
        <v>5.97</v>
      </c>
      <c r="J283" s="8">
        <v>2.8</v>
      </c>
      <c r="K283" s="1" t="s">
        <v>213</v>
      </c>
      <c r="L283" s="111" t="str">
        <f t="shared" si="80"/>
        <v>N/A</v>
      </c>
    </row>
    <row r="284" spans="1:12" x14ac:dyDescent="0.25">
      <c r="A284" s="144" t="s">
        <v>697</v>
      </c>
      <c r="B284" s="1" t="s">
        <v>213</v>
      </c>
      <c r="C284" s="1">
        <v>35723.916666999998</v>
      </c>
      <c r="D284" s="7" t="str">
        <f t="shared" si="74"/>
        <v>N/A</v>
      </c>
      <c r="E284" s="1">
        <v>38273.583333000002</v>
      </c>
      <c r="F284" s="7" t="str">
        <f t="shared" si="78"/>
        <v>N/A</v>
      </c>
      <c r="G284" s="1">
        <v>40866.083333000002</v>
      </c>
      <c r="H284" s="7" t="str">
        <f t="shared" si="79"/>
        <v>N/A</v>
      </c>
      <c r="I284" s="8">
        <v>7.1369999999999996</v>
      </c>
      <c r="J284" s="8">
        <v>6.774</v>
      </c>
      <c r="K284" s="1" t="s">
        <v>213</v>
      </c>
      <c r="L284" s="111" t="str">
        <f t="shared" si="80"/>
        <v>N/A</v>
      </c>
    </row>
    <row r="285" spans="1:12" x14ac:dyDescent="0.25">
      <c r="A285" s="144" t="s">
        <v>402</v>
      </c>
      <c r="B285" s="22" t="s">
        <v>290</v>
      </c>
      <c r="C285" s="4">
        <v>7.3735754653000001</v>
      </c>
      <c r="D285" s="27" t="str">
        <f>IF($B285="N/A","N/A",IF(C285&lt;=40,"Yes","No"))</f>
        <v>Yes</v>
      </c>
      <c r="E285" s="4">
        <v>7.6221578655000002</v>
      </c>
      <c r="F285" s="27" t="str">
        <f>IF($B285="N/A","N/A",IF(E285&lt;=40,"Yes","No"))</f>
        <v>Yes</v>
      </c>
      <c r="G285" s="4">
        <v>8.2338613311</v>
      </c>
      <c r="H285" s="27" t="str">
        <f>IF($B285="N/A","N/A",IF(G285&lt;=40,"Yes","No"))</f>
        <v>Yes</v>
      </c>
      <c r="I285" s="8">
        <v>3.371</v>
      </c>
      <c r="J285" s="8">
        <v>8.0250000000000004</v>
      </c>
      <c r="K285" s="28" t="s">
        <v>738</v>
      </c>
      <c r="L285" s="111" t="str">
        <f t="shared" si="80"/>
        <v>Yes</v>
      </c>
    </row>
    <row r="286" spans="1:12" x14ac:dyDescent="0.25">
      <c r="A286" s="144" t="s">
        <v>698</v>
      </c>
      <c r="B286" s="1" t="s">
        <v>213</v>
      </c>
      <c r="C286" s="1">
        <v>9386</v>
      </c>
      <c r="D286" s="7" t="str">
        <f t="shared" ref="D286:D304" si="81">IF($B286="N/A","N/A",IF(C286&gt;10,"No",IF(C286&lt;-10,"No","Yes")))</f>
        <v>N/A</v>
      </c>
      <c r="E286" s="1">
        <v>9061</v>
      </c>
      <c r="F286" s="7" t="str">
        <f t="shared" ref="F286:F287" si="82">IF($B286="N/A","N/A",IF(E286&gt;10,"No",IF(E286&lt;-10,"No","Yes")))</f>
        <v>N/A</v>
      </c>
      <c r="G286" s="1">
        <v>11283</v>
      </c>
      <c r="H286" s="7" t="str">
        <f t="shared" ref="H286:H287" si="83">IF($B286="N/A","N/A",IF(G286&gt;10,"No",IF(G286&lt;-10,"No","Yes")))</f>
        <v>N/A</v>
      </c>
      <c r="I286" s="8">
        <v>-3.46</v>
      </c>
      <c r="J286" s="8">
        <v>24.52</v>
      </c>
      <c r="K286" s="1" t="s">
        <v>213</v>
      </c>
      <c r="L286" s="111" t="str">
        <f t="shared" ref="L286:L287" si="84">IF(J286="Div by 0", "N/A", IF(K286="N/A","N/A", IF(J286&gt;VALUE(MID(K286,1,2)), "No", IF(J286&lt;-1*VALUE(MID(K286,1,2)), "No", "Yes"))))</f>
        <v>N/A</v>
      </c>
    </row>
    <row r="287" spans="1:12" x14ac:dyDescent="0.25">
      <c r="A287" s="144" t="s">
        <v>699</v>
      </c>
      <c r="B287" s="1" t="s">
        <v>213</v>
      </c>
      <c r="C287" s="1">
        <v>1530.1666667</v>
      </c>
      <c r="D287" s="7" t="str">
        <f t="shared" si="81"/>
        <v>N/A</v>
      </c>
      <c r="E287" s="1">
        <v>1479.75</v>
      </c>
      <c r="F287" s="7" t="str">
        <f t="shared" si="82"/>
        <v>N/A</v>
      </c>
      <c r="G287" s="1">
        <v>1864.75</v>
      </c>
      <c r="H287" s="7" t="str">
        <f t="shared" si="83"/>
        <v>N/A</v>
      </c>
      <c r="I287" s="8">
        <v>-3.29</v>
      </c>
      <c r="J287" s="8">
        <v>26.02</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80335</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55860.5</v>
      </c>
      <c r="H289" s="7" t="str">
        <f t="shared" si="86"/>
        <v>N/A</v>
      </c>
      <c r="I289" s="8" t="s">
        <v>1748</v>
      </c>
      <c r="J289" s="8" t="s">
        <v>1748</v>
      </c>
      <c r="K289" s="1" t="s">
        <v>213</v>
      </c>
      <c r="L289" s="111" t="str">
        <f t="shared" si="87"/>
        <v>N/A</v>
      </c>
    </row>
    <row r="290" spans="1:12" x14ac:dyDescent="0.25">
      <c r="A290" s="144" t="s">
        <v>701</v>
      </c>
      <c r="B290" s="1" t="s">
        <v>213</v>
      </c>
      <c r="C290" s="1">
        <v>39989</v>
      </c>
      <c r="D290" s="7" t="str">
        <f t="shared" si="81"/>
        <v>N/A</v>
      </c>
      <c r="E290" s="1">
        <v>44137</v>
      </c>
      <c r="F290" s="7" t="str">
        <f t="shared" ref="F290:F304" si="88">IF($B290="N/A","N/A",IF(E290&gt;10,"No",IF(E290&lt;-10,"No","Yes")))</f>
        <v>N/A</v>
      </c>
      <c r="G290" s="1">
        <v>40978</v>
      </c>
      <c r="H290" s="7" t="str">
        <f t="shared" ref="H290:H304" si="89">IF($B290="N/A","N/A",IF(G290&gt;10,"No",IF(G290&lt;-10,"No","Yes")))</f>
        <v>N/A</v>
      </c>
      <c r="I290" s="8">
        <v>10.37</v>
      </c>
      <c r="J290" s="8">
        <v>-7.16</v>
      </c>
      <c r="K290" s="1" t="s">
        <v>213</v>
      </c>
      <c r="L290" s="111" t="str">
        <f t="shared" ref="L290:L301" si="90">IF(J290="Div by 0", "N/A", IF(K290="N/A","N/A", IF(J290&gt;VALUE(MID(K290,1,2)), "No", IF(J290&lt;-1*VALUE(MID(K290,1,2)), "No", "Yes"))))</f>
        <v>N/A</v>
      </c>
    </row>
    <row r="291" spans="1:12" x14ac:dyDescent="0.25">
      <c r="A291" s="144" t="s">
        <v>702</v>
      </c>
      <c r="B291" s="1" t="s">
        <v>213</v>
      </c>
      <c r="C291" s="1">
        <v>125230</v>
      </c>
      <c r="D291" s="7" t="str">
        <f t="shared" si="81"/>
        <v>N/A</v>
      </c>
      <c r="E291" s="1">
        <v>128381</v>
      </c>
      <c r="F291" s="7" t="str">
        <f t="shared" si="88"/>
        <v>N/A</v>
      </c>
      <c r="G291" s="1">
        <v>112649</v>
      </c>
      <c r="H291" s="7" t="str">
        <f t="shared" si="89"/>
        <v>N/A</v>
      </c>
      <c r="I291" s="8">
        <v>2.516</v>
      </c>
      <c r="J291" s="8">
        <v>-12.3</v>
      </c>
      <c r="K291" s="1" t="s">
        <v>213</v>
      </c>
      <c r="L291" s="111" t="str">
        <f t="shared" si="90"/>
        <v>N/A</v>
      </c>
    </row>
    <row r="292" spans="1:12" x14ac:dyDescent="0.25">
      <c r="A292" s="144" t="s">
        <v>720</v>
      </c>
      <c r="B292" s="22" t="s">
        <v>213</v>
      </c>
      <c r="C292" s="9">
        <v>0.20043120659999999</v>
      </c>
      <c r="D292" s="7" t="str">
        <f t="shared" si="81"/>
        <v>N/A</v>
      </c>
      <c r="E292" s="9">
        <v>0.18616461940000001</v>
      </c>
      <c r="F292" s="7" t="str">
        <f t="shared" si="88"/>
        <v>N/A</v>
      </c>
      <c r="G292" s="9">
        <v>0.1242798427</v>
      </c>
      <c r="H292" s="7" t="str">
        <f t="shared" si="89"/>
        <v>N/A</v>
      </c>
      <c r="I292" s="8">
        <v>-7.12</v>
      </c>
      <c r="J292" s="8">
        <v>-33.200000000000003</v>
      </c>
      <c r="K292" s="22" t="s">
        <v>213</v>
      </c>
      <c r="L292" s="111" t="str">
        <f t="shared" si="90"/>
        <v>N/A</v>
      </c>
    </row>
    <row r="293" spans="1:12" x14ac:dyDescent="0.25">
      <c r="A293" s="144" t="s">
        <v>713</v>
      </c>
      <c r="B293" s="1" t="s">
        <v>213</v>
      </c>
      <c r="C293" s="1">
        <v>48552.75</v>
      </c>
      <c r="D293" s="7" t="str">
        <f t="shared" si="81"/>
        <v>N/A</v>
      </c>
      <c r="E293" s="1">
        <v>51845.5</v>
      </c>
      <c r="F293" s="7" t="str">
        <f t="shared" si="88"/>
        <v>N/A</v>
      </c>
      <c r="G293" s="1">
        <v>45168.333333000002</v>
      </c>
      <c r="H293" s="7" t="str">
        <f t="shared" si="89"/>
        <v>N/A</v>
      </c>
      <c r="I293" s="8">
        <v>6.782</v>
      </c>
      <c r="J293" s="8">
        <v>-12.9</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344</v>
      </c>
      <c r="D296" s="7" t="str">
        <f t="shared" si="81"/>
        <v>N/A</v>
      </c>
      <c r="E296" s="1">
        <v>444</v>
      </c>
      <c r="F296" s="7" t="str">
        <f t="shared" si="88"/>
        <v>N/A</v>
      </c>
      <c r="G296" s="1">
        <v>452</v>
      </c>
      <c r="H296" s="7" t="str">
        <f t="shared" si="89"/>
        <v>N/A</v>
      </c>
      <c r="I296" s="8">
        <v>29.07</v>
      </c>
      <c r="J296" s="8">
        <v>1.802</v>
      </c>
      <c r="K296" s="1" t="s">
        <v>213</v>
      </c>
      <c r="L296" s="111" t="str">
        <f t="shared" si="90"/>
        <v>N/A</v>
      </c>
    </row>
    <row r="297" spans="1:12" x14ac:dyDescent="0.25">
      <c r="A297" s="144" t="s">
        <v>715</v>
      </c>
      <c r="B297" s="1" t="s">
        <v>213</v>
      </c>
      <c r="C297" s="1">
        <v>192.16666667000001</v>
      </c>
      <c r="D297" s="7" t="str">
        <f t="shared" si="81"/>
        <v>N/A</v>
      </c>
      <c r="E297" s="1">
        <v>249.16666667000001</v>
      </c>
      <c r="F297" s="7" t="str">
        <f t="shared" si="88"/>
        <v>N/A</v>
      </c>
      <c r="G297" s="1">
        <v>296.33333333000002</v>
      </c>
      <c r="H297" s="7" t="str">
        <f t="shared" si="89"/>
        <v>N/A</v>
      </c>
      <c r="I297" s="8">
        <v>29.66</v>
      </c>
      <c r="J297" s="8">
        <v>18.93</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70950</v>
      </c>
      <c r="D309" s="1" t="s">
        <v>213</v>
      </c>
      <c r="E309" s="1">
        <v>77392</v>
      </c>
      <c r="F309" s="1" t="s">
        <v>213</v>
      </c>
      <c r="G309" s="1">
        <v>75976</v>
      </c>
      <c r="H309" s="1" t="s">
        <v>213</v>
      </c>
      <c r="I309" s="8">
        <v>9.08</v>
      </c>
      <c r="J309" s="8">
        <v>-1.83</v>
      </c>
      <c r="K309" s="1" t="s">
        <v>213</v>
      </c>
      <c r="L309" s="111" t="str">
        <f>IF(J309="Div by 0", "N/A", IF(K309="N/A","N/A", IF(J309&gt;VALUE(MID(K309,1,2)), "No", IF(J309&lt;-1*VALUE(MID(K309,1,2)), "No", "Yes"))))</f>
        <v>N/A</v>
      </c>
    </row>
    <row r="310" spans="1:12" x14ac:dyDescent="0.25">
      <c r="A310" s="163" t="s">
        <v>73</v>
      </c>
      <c r="B310" s="22" t="s">
        <v>213</v>
      </c>
      <c r="C310" s="23">
        <v>2689332</v>
      </c>
      <c r="D310" s="27" t="str">
        <f>IF($B310="N/A","N/A",IF(C310&gt;10,"No",IF(C310&lt;-10,"No","Yes")))</f>
        <v>N/A</v>
      </c>
      <c r="E310" s="23">
        <v>2796968</v>
      </c>
      <c r="F310" s="27" t="str">
        <f>IF($B310="N/A","N/A",IF(E310&gt;10,"No",IF(E310&lt;-10,"No","Yes")))</f>
        <v>N/A</v>
      </c>
      <c r="G310" s="23">
        <v>2815396</v>
      </c>
      <c r="H310" s="27" t="str">
        <f>IF($B310="N/A","N/A",IF(G310&gt;10,"No",IF(G310&lt;-10,"No","Yes")))</f>
        <v>N/A</v>
      </c>
      <c r="I310" s="8">
        <v>4.0019999999999998</v>
      </c>
      <c r="J310" s="8">
        <v>0.65890000000000004</v>
      </c>
      <c r="K310" s="28" t="s">
        <v>738</v>
      </c>
      <c r="L310" s="111" t="str">
        <f t="shared" ref="L310:L339" si="92">IF(J310="Div by 0", "N/A", IF(K310="N/A","N/A", IF(J310&gt;VALUE(MID(K310,1,2)), "No", IF(J310&lt;-1*VALUE(MID(K310,1,2)), "No", "Yes"))))</f>
        <v>Yes</v>
      </c>
    </row>
    <row r="311" spans="1:12" x14ac:dyDescent="0.25">
      <c r="A311" s="162" t="s">
        <v>182</v>
      </c>
      <c r="B311" s="22" t="s">
        <v>213</v>
      </c>
      <c r="C311" s="23">
        <v>141717</v>
      </c>
      <c r="D311" s="7" t="str">
        <f t="shared" ref="D311:D314" si="93">IF($B311="N/A","N/A",IF(C311&gt;10,"No",IF(C311&lt;-10,"No","Yes")))</f>
        <v>N/A</v>
      </c>
      <c r="E311" s="23">
        <v>148382</v>
      </c>
      <c r="F311" s="7" t="str">
        <f t="shared" ref="F311:F314" si="94">IF($B311="N/A","N/A",IF(E311&gt;10,"No",IF(E311&lt;-10,"No","Yes")))</f>
        <v>N/A</v>
      </c>
      <c r="G311" s="23">
        <v>150215</v>
      </c>
      <c r="H311" s="7" t="str">
        <f t="shared" ref="H311:H314" si="95">IF($B311="N/A","N/A",IF(G311&gt;10,"No",IF(G311&lt;-10,"No","Yes")))</f>
        <v>N/A</v>
      </c>
      <c r="I311" s="8">
        <v>4.7030000000000003</v>
      </c>
      <c r="J311" s="8">
        <v>1.2350000000000001</v>
      </c>
      <c r="K311" s="28" t="s">
        <v>738</v>
      </c>
      <c r="L311" s="111" t="str">
        <f>IF(J311="Div by 0", "N/A", IF(OR(J311="N/A",K311="N/A"),"N/A", IF(J311&gt;VALUE(MID(K311,1,2)), "No", IF(J311&lt;-1*VALUE(MID(K311,1,2)), "No", "Yes"))))</f>
        <v>Yes</v>
      </c>
    </row>
    <row r="312" spans="1:12" x14ac:dyDescent="0.25">
      <c r="A312" s="162" t="s">
        <v>183</v>
      </c>
      <c r="B312" s="22" t="s">
        <v>213</v>
      </c>
      <c r="C312" s="23">
        <v>359427</v>
      </c>
      <c r="D312" s="7" t="str">
        <f t="shared" si="93"/>
        <v>N/A</v>
      </c>
      <c r="E312" s="23">
        <v>369346</v>
      </c>
      <c r="F312" s="7" t="str">
        <f t="shared" si="94"/>
        <v>N/A</v>
      </c>
      <c r="G312" s="23">
        <v>371683</v>
      </c>
      <c r="H312" s="7" t="str">
        <f t="shared" si="95"/>
        <v>N/A</v>
      </c>
      <c r="I312" s="8">
        <v>2.76</v>
      </c>
      <c r="J312" s="8">
        <v>0.63270000000000004</v>
      </c>
      <c r="K312" s="28" t="s">
        <v>738</v>
      </c>
      <c r="L312" s="111" t="str">
        <f t="shared" ref="L312:L314" si="96">IF(J312="Div by 0", "N/A", IF(OR(J312="N/A",K312="N/A"),"N/A", IF(J312&gt;VALUE(MID(K312,1,2)), "No", IF(J312&lt;-1*VALUE(MID(K312,1,2)), "No", "Yes"))))</f>
        <v>Yes</v>
      </c>
    </row>
    <row r="313" spans="1:12" x14ac:dyDescent="0.25">
      <c r="A313" s="162" t="s">
        <v>184</v>
      </c>
      <c r="B313" s="22" t="s">
        <v>213</v>
      </c>
      <c r="C313" s="23">
        <v>1501820</v>
      </c>
      <c r="D313" s="7" t="str">
        <f t="shared" si="93"/>
        <v>N/A</v>
      </c>
      <c r="E313" s="23">
        <v>1579340</v>
      </c>
      <c r="F313" s="7" t="str">
        <f t="shared" si="94"/>
        <v>N/A</v>
      </c>
      <c r="G313" s="23">
        <v>1535084</v>
      </c>
      <c r="H313" s="7" t="str">
        <f t="shared" si="95"/>
        <v>N/A</v>
      </c>
      <c r="I313" s="8">
        <v>5.1619999999999999</v>
      </c>
      <c r="J313" s="8">
        <v>-2.8</v>
      </c>
      <c r="K313" s="28" t="s">
        <v>738</v>
      </c>
      <c r="L313" s="111" t="str">
        <f t="shared" si="96"/>
        <v>Yes</v>
      </c>
    </row>
    <row r="314" spans="1:12" x14ac:dyDescent="0.25">
      <c r="A314" s="158" t="s">
        <v>185</v>
      </c>
      <c r="B314" s="22" t="s">
        <v>213</v>
      </c>
      <c r="C314" s="23">
        <v>686368</v>
      </c>
      <c r="D314" s="7" t="str">
        <f t="shared" si="93"/>
        <v>N/A</v>
      </c>
      <c r="E314" s="23">
        <v>699900</v>
      </c>
      <c r="F314" s="7" t="str">
        <f t="shared" si="94"/>
        <v>N/A</v>
      </c>
      <c r="G314" s="23">
        <v>758414</v>
      </c>
      <c r="H314" s="7" t="str">
        <f t="shared" si="95"/>
        <v>N/A</v>
      </c>
      <c r="I314" s="8">
        <v>1.972</v>
      </c>
      <c r="J314" s="8">
        <v>8.36</v>
      </c>
      <c r="K314" s="28" t="s">
        <v>738</v>
      </c>
      <c r="L314" s="111" t="str">
        <f t="shared" si="96"/>
        <v>Yes</v>
      </c>
    </row>
    <row r="315" spans="1:12" x14ac:dyDescent="0.25">
      <c r="A315" s="162" t="s">
        <v>1111</v>
      </c>
      <c r="B315" s="9" t="s">
        <v>213</v>
      </c>
      <c r="C315" s="23">
        <v>1462792</v>
      </c>
      <c r="D315" s="5" t="str">
        <f t="shared" ref="D315:F318" si="97">IF($B315="N/A","N/A",IF(C315&lt;0,"No","Yes"))</f>
        <v>N/A</v>
      </c>
      <c r="E315" s="23">
        <v>1535634</v>
      </c>
      <c r="F315" s="5" t="str">
        <f t="shared" si="97"/>
        <v>N/A</v>
      </c>
      <c r="G315" s="23">
        <v>1492252</v>
      </c>
      <c r="H315" s="5" t="str">
        <f t="shared" ref="H315:H318" si="98">IF($B315="N/A","N/A",IF(G315&lt;0,"No","Yes"))</f>
        <v>N/A</v>
      </c>
      <c r="I315" s="8">
        <v>4.9800000000000004</v>
      </c>
      <c r="J315" s="8">
        <v>-2.83</v>
      </c>
      <c r="K315" s="1" t="s">
        <v>737</v>
      </c>
      <c r="L315" s="111" t="str">
        <f>IF(J315="Div by 0", "N/A", IF(OR(J315="N/A",K315="N/A"),"N/A", IF(J315&gt;VALUE(MID(K315,1,2)), "No", IF(J315&lt;-1*VALUE(MID(K315,1,2)), "No", "Yes"))))</f>
        <v>Yes</v>
      </c>
    </row>
    <row r="316" spans="1:12" x14ac:dyDescent="0.25">
      <c r="A316" s="162" t="s">
        <v>431</v>
      </c>
      <c r="B316" s="9" t="s">
        <v>213</v>
      </c>
      <c r="C316" s="23">
        <v>76757</v>
      </c>
      <c r="D316" s="5" t="str">
        <f t="shared" si="97"/>
        <v>N/A</v>
      </c>
      <c r="E316" s="23">
        <v>80212</v>
      </c>
      <c r="F316" s="5" t="str">
        <f t="shared" si="97"/>
        <v>N/A</v>
      </c>
      <c r="G316" s="23">
        <v>79868</v>
      </c>
      <c r="H316" s="5" t="str">
        <f t="shared" si="98"/>
        <v>N/A</v>
      </c>
      <c r="I316" s="8">
        <v>4.5010000000000003</v>
      </c>
      <c r="J316" s="8">
        <v>-0.42899999999999999</v>
      </c>
      <c r="K316" s="1" t="s">
        <v>737</v>
      </c>
      <c r="L316" s="111" t="str">
        <f t="shared" ref="L316:L318" si="99">IF(J316="Div by 0", "N/A", IF(OR(J316="N/A",K316="N/A"),"N/A", IF(J316&gt;VALUE(MID(K316,1,2)), "No", IF(J316&lt;-1*VALUE(MID(K316,1,2)), "No", "Yes"))))</f>
        <v>Yes</v>
      </c>
    </row>
    <row r="317" spans="1:12" x14ac:dyDescent="0.25">
      <c r="A317" s="162" t="s">
        <v>432</v>
      </c>
      <c r="B317" s="9" t="s">
        <v>213</v>
      </c>
      <c r="C317" s="23">
        <v>908623</v>
      </c>
      <c r="D317" s="5" t="str">
        <f t="shared" si="97"/>
        <v>N/A</v>
      </c>
      <c r="E317" s="23">
        <v>929534</v>
      </c>
      <c r="F317" s="5" t="str">
        <f t="shared" si="97"/>
        <v>N/A</v>
      </c>
      <c r="G317" s="23">
        <v>987895</v>
      </c>
      <c r="H317" s="5" t="str">
        <f t="shared" si="98"/>
        <v>N/A</v>
      </c>
      <c r="I317" s="8">
        <v>2.3010000000000002</v>
      </c>
      <c r="J317" s="8">
        <v>6.2789999999999999</v>
      </c>
      <c r="K317" s="1" t="s">
        <v>737</v>
      </c>
      <c r="L317" s="111" t="str">
        <f t="shared" si="99"/>
        <v>Yes</v>
      </c>
    </row>
    <row r="318" spans="1:12" x14ac:dyDescent="0.25">
      <c r="A318" s="162" t="s">
        <v>1112</v>
      </c>
      <c r="B318" s="9" t="s">
        <v>213</v>
      </c>
      <c r="C318" s="23">
        <v>160436</v>
      </c>
      <c r="D318" s="5" t="str">
        <f t="shared" si="97"/>
        <v>N/A</v>
      </c>
      <c r="E318" s="23">
        <v>172559</v>
      </c>
      <c r="F318" s="5" t="str">
        <f t="shared" si="97"/>
        <v>N/A</v>
      </c>
      <c r="G318" s="23">
        <v>179506</v>
      </c>
      <c r="H318" s="5" t="str">
        <f t="shared" si="98"/>
        <v>N/A</v>
      </c>
      <c r="I318" s="8">
        <v>7.556</v>
      </c>
      <c r="J318" s="8">
        <v>4.0259999999999998</v>
      </c>
      <c r="K318" s="1" t="s">
        <v>737</v>
      </c>
      <c r="L318" s="111" t="str">
        <f t="shared" si="99"/>
        <v>Yes</v>
      </c>
    </row>
    <row r="319" spans="1:12" x14ac:dyDescent="0.25">
      <c r="A319" s="162" t="s">
        <v>98</v>
      </c>
      <c r="B319" s="22" t="s">
        <v>291</v>
      </c>
      <c r="C319" s="4">
        <v>96.764698445999997</v>
      </c>
      <c r="D319" s="27" t="str">
        <f>IF($B319="N/A","N/A",IF(C319&gt;80,"Yes","No"))</f>
        <v>Yes</v>
      </c>
      <c r="E319" s="4">
        <v>96.674720625999996</v>
      </c>
      <c r="F319" s="27" t="str">
        <f>IF($B319="N/A","N/A",IF(E319&gt;80,"Yes","No"))</f>
        <v>Yes</v>
      </c>
      <c r="G319" s="4">
        <v>94.767414602000002</v>
      </c>
      <c r="H319" s="27" t="str">
        <f>IF($B319="N/A","N/A",IF(G319&gt;80,"Yes","No"))</f>
        <v>Yes</v>
      </c>
      <c r="I319" s="8">
        <v>-9.2999999999999999E-2</v>
      </c>
      <c r="J319" s="8">
        <v>-1.97</v>
      </c>
      <c r="K319" s="28" t="s">
        <v>738</v>
      </c>
      <c r="L319" s="111" t="str">
        <f t="shared" si="92"/>
        <v>Yes</v>
      </c>
    </row>
    <row r="320" spans="1:12" x14ac:dyDescent="0.25">
      <c r="A320" s="162" t="s">
        <v>332</v>
      </c>
      <c r="B320" s="22" t="s">
        <v>278</v>
      </c>
      <c r="C320" s="4">
        <v>9.8537481000000003E-3</v>
      </c>
      <c r="D320" s="27" t="str">
        <f>IF($B320="N/A","N/A",IF(C320&gt;=5,"No",IF(C320&lt;0,"No","Yes")))</f>
        <v>Yes</v>
      </c>
      <c r="E320" s="4">
        <v>9.8678282999999992E-3</v>
      </c>
      <c r="F320" s="27" t="str">
        <f>IF($B320="N/A","N/A",IF(E320&gt;=5,"No",IF(E320&lt;0,"No","Yes")))</f>
        <v>Yes</v>
      </c>
      <c r="G320" s="4">
        <v>1.06201756E-2</v>
      </c>
      <c r="H320" s="27" t="str">
        <f>IF($B320="N/A","N/A",IF(G320&gt;=5,"No",IF(G320&lt;0,"No","Yes")))</f>
        <v>Yes</v>
      </c>
      <c r="I320" s="8">
        <v>0.1429</v>
      </c>
      <c r="J320" s="8">
        <v>7.6239999999999997</v>
      </c>
      <c r="K320" s="28" t="s">
        <v>738</v>
      </c>
      <c r="L320" s="111" t="str">
        <f t="shared" si="92"/>
        <v>Yes</v>
      </c>
    </row>
    <row r="321" spans="1:12" x14ac:dyDescent="0.25">
      <c r="A321" s="162" t="s">
        <v>340</v>
      </c>
      <c r="B321" s="30" t="s">
        <v>278</v>
      </c>
      <c r="C321" s="4">
        <v>1.3481786554999999</v>
      </c>
      <c r="D321" s="27" t="str">
        <f>IF($B321="N/A","N/A",IF(C321&gt;=5,"No",IF(C321&lt;0,"No","Yes")))</f>
        <v>Yes</v>
      </c>
      <c r="E321" s="4">
        <v>1.4034840584999999</v>
      </c>
      <c r="F321" s="27" t="str">
        <f>IF($B321="N/A","N/A",IF(E321&gt;=5,"No",IF(E321&lt;0,"No","Yes")))</f>
        <v>Yes</v>
      </c>
      <c r="G321" s="4">
        <v>1.4624230481</v>
      </c>
      <c r="H321" s="27" t="str">
        <f>IF($B321="N/A","N/A",IF(G321&gt;=5,"No",IF(G321&lt;0,"No","Yes")))</f>
        <v>Yes</v>
      </c>
      <c r="I321" s="8">
        <v>4.1020000000000003</v>
      </c>
      <c r="J321" s="8">
        <v>4.1989999999999998</v>
      </c>
      <c r="K321" s="28" t="s">
        <v>738</v>
      </c>
      <c r="L321" s="111" t="str">
        <f t="shared" si="92"/>
        <v>Yes</v>
      </c>
    </row>
    <row r="322" spans="1:12" x14ac:dyDescent="0.25">
      <c r="A322" s="162" t="s">
        <v>333</v>
      </c>
      <c r="B322" s="30" t="s">
        <v>278</v>
      </c>
      <c r="C322" s="4">
        <v>5.5478460799999997E-2</v>
      </c>
      <c r="D322" s="27" t="str">
        <f>IF($B322="N/A","N/A",IF(C322&gt;=5,"No",IF(C322&lt;0,"No","Yes")))</f>
        <v>Yes</v>
      </c>
      <c r="E322" s="4">
        <v>5.3414983700000002E-2</v>
      </c>
      <c r="F322" s="27" t="str">
        <f>IF($B322="N/A","N/A",IF(E322&gt;=5,"No",IF(E322&lt;0,"No","Yes")))</f>
        <v>Yes</v>
      </c>
      <c r="G322" s="4">
        <v>4.8909638300000002E-2</v>
      </c>
      <c r="H322" s="27" t="str">
        <f>IF($B322="N/A","N/A",IF(G322&gt;=5,"No",IF(G322&lt;0,"No","Yes")))</f>
        <v>Yes</v>
      </c>
      <c r="I322" s="8">
        <v>-3.72</v>
      </c>
      <c r="J322" s="8">
        <v>-8.43</v>
      </c>
      <c r="K322" s="28" t="s">
        <v>738</v>
      </c>
      <c r="L322" s="111" t="str">
        <f t="shared" si="92"/>
        <v>Yes</v>
      </c>
    </row>
    <row r="323" spans="1:12" x14ac:dyDescent="0.25">
      <c r="A323" s="162" t="s">
        <v>334</v>
      </c>
      <c r="B323" s="30" t="s">
        <v>292</v>
      </c>
      <c r="C323" s="4">
        <v>0</v>
      </c>
      <c r="D323" s="27" t="str">
        <f>IF($B323="N/A","N/A",IF(C323&gt;0,"No",IF(C323&lt;0,"No","Yes")))</f>
        <v>Yes</v>
      </c>
      <c r="E323" s="4">
        <v>0</v>
      </c>
      <c r="F323" s="27" t="str">
        <f>IF($B323="N/A","N/A",IF(E323&gt;0,"No",IF(E323&lt;0,"No","Yes")))</f>
        <v>Yes</v>
      </c>
      <c r="G323" s="4">
        <v>2.1358629479000002</v>
      </c>
      <c r="H323" s="27" t="str">
        <f>IF($B323="N/A","N/A",IF(G323&gt;0,"No",IF(G323&lt;0,"No","Yes")))</f>
        <v>No</v>
      </c>
      <c r="I323" s="8" t="s">
        <v>1748</v>
      </c>
      <c r="J323" s="8" t="s">
        <v>1748</v>
      </c>
      <c r="K323" s="28" t="s">
        <v>738</v>
      </c>
      <c r="L323" s="111" t="str">
        <f t="shared" si="92"/>
        <v>N/A</v>
      </c>
    </row>
    <row r="324" spans="1:12" x14ac:dyDescent="0.25">
      <c r="A324" s="162" t="s">
        <v>335</v>
      </c>
      <c r="B324" s="30" t="s">
        <v>278</v>
      </c>
      <c r="C324" s="4">
        <v>1.8145026349</v>
      </c>
      <c r="D324" s="27" t="str">
        <f>IF($B324="N/A","N/A",IF(C324&gt;=5,"No",IF(C324&lt;0,"No","Yes")))</f>
        <v>Yes</v>
      </c>
      <c r="E324" s="4">
        <v>1.8506825963</v>
      </c>
      <c r="F324" s="27" t="str">
        <f>IF($B324="N/A","N/A",IF(E324&gt;=5,"No",IF(E324&lt;0,"No","Yes")))</f>
        <v>Yes</v>
      </c>
      <c r="G324" s="4">
        <v>1.5636876660000001</v>
      </c>
      <c r="H324" s="27" t="str">
        <f>IF($B324="N/A","N/A",IF(G324&gt;=5,"No",IF(G324&lt;0,"No","Yes")))</f>
        <v>Yes</v>
      </c>
      <c r="I324" s="8">
        <v>1.994</v>
      </c>
      <c r="J324" s="8">
        <v>-15.5</v>
      </c>
      <c r="K324" s="28" t="s">
        <v>738</v>
      </c>
      <c r="L324" s="111" t="str">
        <f t="shared" si="92"/>
        <v>No</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7.2880551999999999E-3</v>
      </c>
      <c r="D326" s="27" t="str">
        <f t="shared" si="100"/>
        <v>No</v>
      </c>
      <c r="E326" s="4">
        <v>7.8299071999999997E-3</v>
      </c>
      <c r="F326" s="27" t="str">
        <f t="shared" si="101"/>
        <v>No</v>
      </c>
      <c r="G326" s="4">
        <v>1.1081922399999999E-2</v>
      </c>
      <c r="H326" s="27" t="str">
        <f t="shared" si="102"/>
        <v>No</v>
      </c>
      <c r="I326" s="8">
        <v>7.4349999999999996</v>
      </c>
      <c r="J326" s="8">
        <v>41.53</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8.6670593292000007</v>
      </c>
      <c r="D334" s="27" t="str">
        <f>IF($B334="N/A","N/A",IF(C334&gt;15,"No",IF(C334&lt;2,"No","Yes")))</f>
        <v>Yes</v>
      </c>
      <c r="E334" s="4">
        <v>8.8201938671000004</v>
      </c>
      <c r="F334" s="27" t="str">
        <f>IF($B334="N/A","N/A",IF(E334&gt;15,"No",IF(E334&lt;2,"No","Yes")))</f>
        <v>Yes</v>
      </c>
      <c r="G334" s="4">
        <v>8.8579013395999997</v>
      </c>
      <c r="H334" s="27" t="str">
        <f>IF($B334="N/A","N/A",IF(G334&gt;15,"No",IF(G334&lt;2,"No","Yes")))</f>
        <v>Yes</v>
      </c>
      <c r="I334" s="8">
        <v>1.7669999999999999</v>
      </c>
      <c r="J334" s="8">
        <v>0.42749999999999999</v>
      </c>
      <c r="K334" s="28" t="s">
        <v>738</v>
      </c>
      <c r="L334" s="111" t="str">
        <f t="shared" si="92"/>
        <v>Yes</v>
      </c>
    </row>
    <row r="335" spans="1:12" x14ac:dyDescent="0.25">
      <c r="A335" s="162" t="s">
        <v>1118</v>
      </c>
      <c r="B335" s="22" t="s">
        <v>213</v>
      </c>
      <c r="C335" s="23">
        <v>109716</v>
      </c>
      <c r="D335" s="27" t="str">
        <f>IF($B335="N/A","N/A",IF(C335&gt;10,"No",IF(C335&lt;-10,"No","Yes")))</f>
        <v>N/A</v>
      </c>
      <c r="E335" s="23">
        <v>126029</v>
      </c>
      <c r="F335" s="27" t="str">
        <f>IF($B335="N/A","N/A",IF(E335&gt;10,"No",IF(E335&lt;-10,"No","Yes")))</f>
        <v>N/A</v>
      </c>
      <c r="G335" s="23">
        <v>127643</v>
      </c>
      <c r="H335" s="27" t="str">
        <f>IF($B335="N/A","N/A",IF(G335&gt;10,"No",IF(G335&lt;-10,"No","Yes")))</f>
        <v>N/A</v>
      </c>
      <c r="I335" s="8">
        <v>14.87</v>
      </c>
      <c r="J335" s="8">
        <v>1.2809999999999999</v>
      </c>
      <c r="K335" s="28" t="s">
        <v>738</v>
      </c>
      <c r="L335" s="111" t="str">
        <f t="shared" si="92"/>
        <v>Yes</v>
      </c>
    </row>
    <row r="336" spans="1:12" x14ac:dyDescent="0.25">
      <c r="A336" s="162" t="s">
        <v>1673</v>
      </c>
      <c r="B336" s="22" t="s">
        <v>213</v>
      </c>
      <c r="C336" s="23">
        <v>110351</v>
      </c>
      <c r="D336" s="27" t="str">
        <f>IF($B336="N/A","N/A",IF(C336&gt;10,"No",IF(C336&lt;-10,"No","Yes")))</f>
        <v>N/A</v>
      </c>
      <c r="E336" s="23">
        <v>107895</v>
      </c>
      <c r="F336" s="27" t="str">
        <f>IF($B336="N/A","N/A",IF(E336&gt;10,"No",IF(E336&lt;-10,"No","Yes")))</f>
        <v>N/A</v>
      </c>
      <c r="G336" s="23">
        <v>106424</v>
      </c>
      <c r="H336" s="27" t="str">
        <f>IF($B336="N/A","N/A",IF(G336&gt;10,"No",IF(G336&lt;-10,"No","Yes")))</f>
        <v>N/A</v>
      </c>
      <c r="I336" s="8">
        <v>-2.23</v>
      </c>
      <c r="J336" s="8">
        <v>-1.36</v>
      </c>
      <c r="K336" s="28" t="s">
        <v>738</v>
      </c>
      <c r="L336" s="111" t="str">
        <f t="shared" si="92"/>
        <v>Yes</v>
      </c>
    </row>
    <row r="337" spans="1:12" x14ac:dyDescent="0.25">
      <c r="A337" s="162" t="s">
        <v>1674</v>
      </c>
      <c r="B337" s="22" t="s">
        <v>213</v>
      </c>
      <c r="C337" s="23">
        <v>3521</v>
      </c>
      <c r="D337" s="27" t="str">
        <f>IF($B337="N/A","N/A",IF(C337&gt;10,"No",IF(C337&lt;-10,"No","Yes")))</f>
        <v>N/A</v>
      </c>
      <c r="E337" s="23">
        <v>3412</v>
      </c>
      <c r="F337" s="27" t="str">
        <f>IF($B337="N/A","N/A",IF(E337&gt;10,"No",IF(E337&lt;-10,"No","Yes")))</f>
        <v>N/A</v>
      </c>
      <c r="G337" s="23">
        <v>3513</v>
      </c>
      <c r="H337" s="27" t="str">
        <f>IF($B337="N/A","N/A",IF(G337&gt;10,"No",IF(G337&lt;-10,"No","Yes")))</f>
        <v>N/A</v>
      </c>
      <c r="I337" s="8">
        <v>-3.1</v>
      </c>
      <c r="J337" s="8">
        <v>2.96</v>
      </c>
      <c r="K337" s="28" t="s">
        <v>738</v>
      </c>
      <c r="L337" s="111" t="str">
        <f t="shared" si="92"/>
        <v>Yes</v>
      </c>
    </row>
    <row r="338" spans="1:12" x14ac:dyDescent="0.25">
      <c r="A338" s="162" t="s">
        <v>1675</v>
      </c>
      <c r="B338" s="22" t="s">
        <v>213</v>
      </c>
      <c r="C338" s="23">
        <v>15857</v>
      </c>
      <c r="D338" s="27" t="str">
        <f>IF($B338="N/A","N/A",IF(C338&gt;10,"No",IF(C338&lt;-10,"No","Yes")))</f>
        <v>N/A</v>
      </c>
      <c r="E338" s="23">
        <v>19914</v>
      </c>
      <c r="F338" s="27" t="str">
        <f>IF($B338="N/A","N/A",IF(E338&gt;10,"No",IF(E338&lt;-10,"No","Yes")))</f>
        <v>N/A</v>
      </c>
      <c r="G338" s="23">
        <v>17421</v>
      </c>
      <c r="H338" s="27" t="str">
        <f>IF($B338="N/A","N/A",IF(G338&gt;10,"No",IF(G338&lt;-10,"No","Yes")))</f>
        <v>N/A</v>
      </c>
      <c r="I338" s="8">
        <v>25.58</v>
      </c>
      <c r="J338" s="8">
        <v>-12.5</v>
      </c>
      <c r="K338" s="28" t="s">
        <v>738</v>
      </c>
      <c r="L338" s="111" t="str">
        <f t="shared" si="92"/>
        <v>Yes</v>
      </c>
    </row>
    <row r="339" spans="1:12" x14ac:dyDescent="0.25">
      <c r="A339" s="165" t="s">
        <v>1676</v>
      </c>
      <c r="B339" s="119" t="s">
        <v>213</v>
      </c>
      <c r="C339" s="166">
        <v>2471</v>
      </c>
      <c r="D339" s="151" t="str">
        <f>IF($B339="N/A","N/A",IF(C339&gt;10,"No",IF(C339&lt;-10,"No","Yes")))</f>
        <v>N/A</v>
      </c>
      <c r="E339" s="166">
        <v>2396</v>
      </c>
      <c r="F339" s="151" t="str">
        <f>IF($B339="N/A","N/A",IF(E339&gt;10,"No",IF(E339&lt;-10,"No","Yes")))</f>
        <v>N/A</v>
      </c>
      <c r="G339" s="166">
        <v>2088</v>
      </c>
      <c r="H339" s="151" t="str">
        <f>IF($B339="N/A","N/A",IF(G339&gt;10,"No",IF(G339&lt;-10,"No","Yes")))</f>
        <v>N/A</v>
      </c>
      <c r="I339" s="152">
        <v>-3.04</v>
      </c>
      <c r="J339" s="152">
        <v>-12.9</v>
      </c>
      <c r="K339" s="167" t="s">
        <v>738</v>
      </c>
      <c r="L339" s="122" t="str">
        <f t="shared" si="92"/>
        <v>Yes</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11571261890</v>
      </c>
      <c r="D6" s="7" t="str">
        <f t="shared" ref="D6:D12" si="0">IF($B6="N/A","N/A",IF(C6&gt;10,"No",IF(C6&lt;-10,"No","Yes")))</f>
        <v>N/A</v>
      </c>
      <c r="E6" s="10">
        <v>11608627742</v>
      </c>
      <c r="F6" s="7" t="str">
        <f t="shared" ref="F6:F12" si="1">IF($B6="N/A","N/A",IF(E6&gt;10,"No",IF(E6&lt;-10,"No","Yes")))</f>
        <v>N/A</v>
      </c>
      <c r="G6" s="10">
        <v>11405450356</v>
      </c>
      <c r="H6" s="7" t="str">
        <f t="shared" ref="H6:H12" si="2">IF($B6="N/A","N/A",IF(G6&gt;10,"No",IF(G6&lt;-10,"No","Yes")))</f>
        <v>N/A</v>
      </c>
      <c r="I6" s="8">
        <v>0.32290000000000002</v>
      </c>
      <c r="J6" s="8">
        <v>-1.75</v>
      </c>
      <c r="K6" s="30" t="s">
        <v>736</v>
      </c>
      <c r="L6" s="111" t="str">
        <f t="shared" ref="L6:L13" si="3">IF(J6="Div by 0", "N/A", IF(K6="N/A","N/A", IF(J6&gt;VALUE(MID(K6,1,2)), "No", IF(J6&lt;-1*VALUE(MID(K6,1,2)), "No", "Yes"))))</f>
        <v>Yes</v>
      </c>
    </row>
    <row r="7" spans="1:12" x14ac:dyDescent="0.25">
      <c r="A7" s="143" t="s">
        <v>1119</v>
      </c>
      <c r="B7" s="30" t="s">
        <v>213</v>
      </c>
      <c r="C7" s="10">
        <v>3797.8995639</v>
      </c>
      <c r="D7" s="7" t="str">
        <f t="shared" si="0"/>
        <v>N/A</v>
      </c>
      <c r="E7" s="10">
        <v>3669.2109986</v>
      </c>
      <c r="F7" s="7" t="str">
        <f t="shared" si="1"/>
        <v>N/A</v>
      </c>
      <c r="G7" s="10">
        <v>3614.0385692999998</v>
      </c>
      <c r="H7" s="7" t="str">
        <f t="shared" si="2"/>
        <v>N/A</v>
      </c>
      <c r="I7" s="8">
        <v>-3.39</v>
      </c>
      <c r="J7" s="8">
        <v>-1.5</v>
      </c>
      <c r="K7" s="30" t="s">
        <v>736</v>
      </c>
      <c r="L7" s="111" t="str">
        <f t="shared" si="3"/>
        <v>Yes</v>
      </c>
    </row>
    <row r="8" spans="1:12" x14ac:dyDescent="0.25">
      <c r="A8" s="143" t="s">
        <v>721</v>
      </c>
      <c r="B8" s="30" t="s">
        <v>213</v>
      </c>
      <c r="C8" s="10">
        <v>174</v>
      </c>
      <c r="D8" s="7" t="str">
        <f t="shared" si="0"/>
        <v>N/A</v>
      </c>
      <c r="E8" s="10">
        <v>137</v>
      </c>
      <c r="F8" s="7" t="str">
        <f t="shared" si="1"/>
        <v>N/A</v>
      </c>
      <c r="G8" s="10">
        <v>155</v>
      </c>
      <c r="H8" s="7" t="str">
        <f t="shared" si="2"/>
        <v>N/A</v>
      </c>
      <c r="I8" s="8">
        <v>-21.3</v>
      </c>
      <c r="J8" s="8">
        <v>13.14</v>
      </c>
      <c r="K8" s="30" t="s">
        <v>736</v>
      </c>
      <c r="L8" s="111" t="str">
        <f t="shared" si="3"/>
        <v>Yes</v>
      </c>
    </row>
    <row r="9" spans="1:12" x14ac:dyDescent="0.25">
      <c r="A9" s="143" t="s">
        <v>722</v>
      </c>
      <c r="B9" s="30" t="s">
        <v>213</v>
      </c>
      <c r="C9" s="10">
        <v>641</v>
      </c>
      <c r="D9" s="7" t="str">
        <f t="shared" si="0"/>
        <v>N/A</v>
      </c>
      <c r="E9" s="10">
        <v>599</v>
      </c>
      <c r="F9" s="7" t="str">
        <f t="shared" si="1"/>
        <v>N/A</v>
      </c>
      <c r="G9" s="10">
        <v>653</v>
      </c>
      <c r="H9" s="7" t="str">
        <f t="shared" si="2"/>
        <v>N/A</v>
      </c>
      <c r="I9" s="8">
        <v>-6.55</v>
      </c>
      <c r="J9" s="8">
        <v>9.0150000000000006</v>
      </c>
      <c r="K9" s="30" t="s">
        <v>736</v>
      </c>
      <c r="L9" s="111" t="str">
        <f t="shared" si="3"/>
        <v>Yes</v>
      </c>
    </row>
    <row r="10" spans="1:12" x14ac:dyDescent="0.25">
      <c r="A10" s="143" t="s">
        <v>723</v>
      </c>
      <c r="B10" s="30" t="s">
        <v>213</v>
      </c>
      <c r="C10" s="10">
        <v>1853</v>
      </c>
      <c r="D10" s="7" t="str">
        <f t="shared" si="0"/>
        <v>N/A</v>
      </c>
      <c r="E10" s="10">
        <v>1736</v>
      </c>
      <c r="F10" s="7" t="str">
        <f t="shared" si="1"/>
        <v>N/A</v>
      </c>
      <c r="G10" s="10">
        <v>1889</v>
      </c>
      <c r="H10" s="7" t="str">
        <f t="shared" si="2"/>
        <v>N/A</v>
      </c>
      <c r="I10" s="8">
        <v>-6.31</v>
      </c>
      <c r="J10" s="8">
        <v>8.8130000000000006</v>
      </c>
      <c r="K10" s="30" t="s">
        <v>736</v>
      </c>
      <c r="L10" s="111" t="str">
        <f t="shared" si="3"/>
        <v>Yes</v>
      </c>
    </row>
    <row r="11" spans="1:12" x14ac:dyDescent="0.25">
      <c r="A11" s="143" t="s">
        <v>724</v>
      </c>
      <c r="B11" s="30" t="s">
        <v>213</v>
      </c>
      <c r="C11" s="10">
        <v>17279</v>
      </c>
      <c r="D11" s="7" t="str">
        <f t="shared" si="0"/>
        <v>N/A</v>
      </c>
      <c r="E11" s="10">
        <v>16321</v>
      </c>
      <c r="F11" s="7" t="str">
        <f t="shared" si="1"/>
        <v>N/A</v>
      </c>
      <c r="G11" s="10">
        <v>15468</v>
      </c>
      <c r="H11" s="7" t="str">
        <f t="shared" si="2"/>
        <v>N/A</v>
      </c>
      <c r="I11" s="8">
        <v>-5.54</v>
      </c>
      <c r="J11" s="8">
        <v>-5.23</v>
      </c>
      <c r="K11" s="30" t="s">
        <v>736</v>
      </c>
      <c r="L11" s="111" t="str">
        <f t="shared" si="3"/>
        <v>Yes</v>
      </c>
    </row>
    <row r="12" spans="1:12" x14ac:dyDescent="0.25">
      <c r="A12" s="143" t="s">
        <v>725</v>
      </c>
      <c r="B12" s="30" t="s">
        <v>213</v>
      </c>
      <c r="C12" s="10">
        <v>55330</v>
      </c>
      <c r="D12" s="7" t="str">
        <f t="shared" si="0"/>
        <v>N/A</v>
      </c>
      <c r="E12" s="10">
        <v>54150</v>
      </c>
      <c r="F12" s="7" t="str">
        <f t="shared" si="1"/>
        <v>N/A</v>
      </c>
      <c r="G12" s="10">
        <v>53241</v>
      </c>
      <c r="H12" s="7" t="str">
        <f t="shared" si="2"/>
        <v>N/A</v>
      </c>
      <c r="I12" s="8">
        <v>-2.13</v>
      </c>
      <c r="J12" s="8">
        <v>-1.68</v>
      </c>
      <c r="K12" s="30" t="s">
        <v>736</v>
      </c>
      <c r="L12" s="111" t="str">
        <f t="shared" si="3"/>
        <v>Yes</v>
      </c>
    </row>
    <row r="13" spans="1:12" x14ac:dyDescent="0.25">
      <c r="A13" s="143" t="s">
        <v>74</v>
      </c>
      <c r="B13" s="30" t="s">
        <v>213</v>
      </c>
      <c r="C13" s="10">
        <v>3709146</v>
      </c>
      <c r="D13" s="7" t="str">
        <f>IF($B13="N/A","N/A",IF(C13&gt;10,"No",IF(C13&lt;-10,"No","Yes")))</f>
        <v>N/A</v>
      </c>
      <c r="E13" s="10">
        <v>5535670</v>
      </c>
      <c r="F13" s="7" t="str">
        <f>IF($B13="N/A","N/A",IF(E13&gt;10,"No",IF(E13&lt;-10,"No","Yes")))</f>
        <v>N/A</v>
      </c>
      <c r="G13" s="10">
        <v>4595347</v>
      </c>
      <c r="H13" s="7" t="str">
        <f>IF($B13="N/A","N/A",IF(G13&gt;10,"No",IF(G13&lt;-10,"No","Yes")))</f>
        <v>N/A</v>
      </c>
      <c r="I13" s="8">
        <v>49.24</v>
      </c>
      <c r="J13" s="8">
        <v>-17</v>
      </c>
      <c r="K13" s="30" t="s">
        <v>736</v>
      </c>
      <c r="L13" s="111" t="str">
        <f t="shared" si="3"/>
        <v>Yes</v>
      </c>
    </row>
    <row r="14" spans="1:12" x14ac:dyDescent="0.25">
      <c r="A14" s="159" t="s">
        <v>157</v>
      </c>
      <c r="B14" s="22" t="s">
        <v>213</v>
      </c>
      <c r="C14" s="4">
        <v>7.6829989171999999</v>
      </c>
      <c r="D14" s="27" t="str">
        <f t="shared" ref="D14:D18" si="4">IF($B14="N/A","N/A",IF(C14&gt;10,"No",IF(C14&lt;-10,"No","Yes")))</f>
        <v>N/A</v>
      </c>
      <c r="E14" s="4">
        <v>9.9833933562000006</v>
      </c>
      <c r="F14" s="27" t="str">
        <f t="shared" ref="F14:F18" si="5">IF($B14="N/A","N/A",IF(E14&gt;10,"No",IF(E14&lt;-10,"No","Yes")))</f>
        <v>N/A</v>
      </c>
      <c r="G14" s="4">
        <v>9.8296066320000008</v>
      </c>
      <c r="H14" s="27" t="str">
        <f t="shared" ref="H14:H18" si="6">IF($B14="N/A","N/A",IF(G14&gt;10,"No",IF(G14&lt;-10,"No","Yes")))</f>
        <v>N/A</v>
      </c>
      <c r="I14" s="8">
        <v>29.94</v>
      </c>
      <c r="J14" s="8">
        <v>-1.54</v>
      </c>
      <c r="K14" s="28" t="s">
        <v>736</v>
      </c>
      <c r="L14" s="111" t="str">
        <f t="shared" ref="L14:L18" si="7">IF(J14="Div by 0", "N/A", IF(K14="N/A","N/A", IF(J14&gt;VALUE(MID(K14,1,2)), "No", IF(J14&lt;-1*VALUE(MID(K14,1,2)), "No", "Yes"))))</f>
        <v>Yes</v>
      </c>
    </row>
    <row r="15" spans="1:12" x14ac:dyDescent="0.25">
      <c r="A15" s="143" t="s">
        <v>417</v>
      </c>
      <c r="B15" s="22" t="s">
        <v>213</v>
      </c>
      <c r="C15" s="4">
        <v>22.650280715000001</v>
      </c>
      <c r="D15" s="27" t="str">
        <f t="shared" si="4"/>
        <v>N/A</v>
      </c>
      <c r="E15" s="4">
        <v>23.655913978000001</v>
      </c>
      <c r="F15" s="27" t="str">
        <f t="shared" si="5"/>
        <v>N/A</v>
      </c>
      <c r="G15" s="4">
        <v>23.155199925000002</v>
      </c>
      <c r="H15" s="27" t="str">
        <f t="shared" si="6"/>
        <v>N/A</v>
      </c>
      <c r="I15" s="8">
        <v>4.4400000000000004</v>
      </c>
      <c r="J15" s="8">
        <v>-2.12</v>
      </c>
      <c r="K15" s="28" t="s">
        <v>736</v>
      </c>
      <c r="L15" s="111" t="str">
        <f t="shared" si="7"/>
        <v>Yes</v>
      </c>
    </row>
    <row r="16" spans="1:12" x14ac:dyDescent="0.25">
      <c r="A16" s="143" t="s">
        <v>418</v>
      </c>
      <c r="B16" s="22" t="s">
        <v>213</v>
      </c>
      <c r="C16" s="4">
        <v>10.539959340999999</v>
      </c>
      <c r="D16" s="27" t="str">
        <f t="shared" si="4"/>
        <v>N/A</v>
      </c>
      <c r="E16" s="4">
        <v>11.364423308999999</v>
      </c>
      <c r="F16" s="27" t="str">
        <f t="shared" si="5"/>
        <v>N/A</v>
      </c>
      <c r="G16" s="4">
        <v>11.237437361</v>
      </c>
      <c r="H16" s="27" t="str">
        <f t="shared" si="6"/>
        <v>N/A</v>
      </c>
      <c r="I16" s="8">
        <v>7.8220000000000001</v>
      </c>
      <c r="J16" s="8">
        <v>-1.1200000000000001</v>
      </c>
      <c r="K16" s="28" t="s">
        <v>736</v>
      </c>
      <c r="L16" s="111" t="str">
        <f t="shared" si="7"/>
        <v>Yes</v>
      </c>
    </row>
    <row r="17" spans="1:12" x14ac:dyDescent="0.25">
      <c r="A17" s="143" t="s">
        <v>419</v>
      </c>
      <c r="B17" s="22" t="s">
        <v>213</v>
      </c>
      <c r="C17" s="4">
        <v>4.7885237190999996</v>
      </c>
      <c r="D17" s="27" t="str">
        <f t="shared" si="4"/>
        <v>N/A</v>
      </c>
      <c r="E17" s="4">
        <v>7.4884081167999996</v>
      </c>
      <c r="F17" s="27" t="str">
        <f t="shared" si="5"/>
        <v>N/A</v>
      </c>
      <c r="G17" s="4">
        <v>7.2160697524000001</v>
      </c>
      <c r="H17" s="27" t="str">
        <f t="shared" si="6"/>
        <v>N/A</v>
      </c>
      <c r="I17" s="8">
        <v>56.38</v>
      </c>
      <c r="J17" s="8">
        <v>-3.64</v>
      </c>
      <c r="K17" s="28" t="s">
        <v>736</v>
      </c>
      <c r="L17" s="111" t="str">
        <f t="shared" si="7"/>
        <v>Yes</v>
      </c>
    </row>
    <row r="18" spans="1:12" x14ac:dyDescent="0.25">
      <c r="A18" s="143" t="s">
        <v>420</v>
      </c>
      <c r="B18" s="22" t="s">
        <v>213</v>
      </c>
      <c r="C18" s="4">
        <v>9.1119491920000009</v>
      </c>
      <c r="D18" s="27" t="str">
        <f t="shared" si="4"/>
        <v>N/A</v>
      </c>
      <c r="E18" s="4">
        <v>11.687728465999999</v>
      </c>
      <c r="F18" s="27" t="str">
        <f t="shared" si="5"/>
        <v>N/A</v>
      </c>
      <c r="G18" s="4">
        <v>11.648031409</v>
      </c>
      <c r="H18" s="27" t="str">
        <f t="shared" si="6"/>
        <v>N/A</v>
      </c>
      <c r="I18" s="8">
        <v>28.27</v>
      </c>
      <c r="J18" s="8">
        <v>-0.34</v>
      </c>
      <c r="K18" s="28" t="s">
        <v>736</v>
      </c>
      <c r="L18" s="111" t="str">
        <f t="shared" si="7"/>
        <v>Yes</v>
      </c>
    </row>
    <row r="19" spans="1:12" x14ac:dyDescent="0.25">
      <c r="A19" s="143" t="s">
        <v>75</v>
      </c>
      <c r="B19" s="30" t="s">
        <v>213</v>
      </c>
      <c r="C19" s="23">
        <v>35</v>
      </c>
      <c r="D19" s="27" t="str">
        <f t="shared" ref="D19:D50" si="8">IF($B19="N/A","N/A",IF(C19&gt;10,"No",IF(C19&lt;-10,"No","Yes")))</f>
        <v>N/A</v>
      </c>
      <c r="E19" s="23">
        <v>44</v>
      </c>
      <c r="F19" s="27" t="str">
        <f t="shared" ref="F19:F50" si="9">IF($B19="N/A","N/A",IF(E19&gt;10,"No",IF(E19&lt;-10,"No","Yes")))</f>
        <v>N/A</v>
      </c>
      <c r="G19" s="23">
        <v>23</v>
      </c>
      <c r="H19" s="27" t="str">
        <f t="shared" ref="H19:H50" si="10">IF($B19="N/A","N/A",IF(G19&gt;10,"No",IF(G19&lt;-10,"No","Yes")))</f>
        <v>N/A</v>
      </c>
      <c r="I19" s="8">
        <v>25.71</v>
      </c>
      <c r="J19" s="8">
        <v>-47.7</v>
      </c>
      <c r="K19" s="30" t="s">
        <v>213</v>
      </c>
      <c r="L19" s="111" t="str">
        <f t="shared" ref="L19:L25" si="11">IF(J19="Div by 0", "N/A", IF(K19="N/A","N/A", IF(J19&gt;VALUE(MID(K19,1,2)), "No", IF(J19&lt;-1*VALUE(MID(K19,1,2)), "No", "Yes"))))</f>
        <v>N/A</v>
      </c>
    </row>
    <row r="20" spans="1:12" x14ac:dyDescent="0.25">
      <c r="A20" s="143" t="s">
        <v>76</v>
      </c>
      <c r="B20" s="30" t="s">
        <v>213</v>
      </c>
      <c r="C20" s="23">
        <v>294</v>
      </c>
      <c r="D20" s="27" t="str">
        <f t="shared" si="8"/>
        <v>N/A</v>
      </c>
      <c r="E20" s="23">
        <v>299</v>
      </c>
      <c r="F20" s="27" t="str">
        <f t="shared" si="9"/>
        <v>N/A</v>
      </c>
      <c r="G20" s="23">
        <v>262</v>
      </c>
      <c r="H20" s="27" t="str">
        <f t="shared" si="10"/>
        <v>N/A</v>
      </c>
      <c r="I20" s="8">
        <v>1.7010000000000001</v>
      </c>
      <c r="J20" s="8">
        <v>-12.4</v>
      </c>
      <c r="K20" s="30" t="s">
        <v>213</v>
      </c>
      <c r="L20" s="111" t="str">
        <f t="shared" si="11"/>
        <v>N/A</v>
      </c>
    </row>
    <row r="21" spans="1:12" x14ac:dyDescent="0.25">
      <c r="A21" s="159" t="s">
        <v>1119</v>
      </c>
      <c r="B21" s="30" t="s">
        <v>213</v>
      </c>
      <c r="C21" s="10">
        <v>3797.8995639</v>
      </c>
      <c r="D21" s="7" t="str">
        <f t="shared" si="8"/>
        <v>N/A</v>
      </c>
      <c r="E21" s="10">
        <v>3669.2109986</v>
      </c>
      <c r="F21" s="7" t="str">
        <f t="shared" si="9"/>
        <v>N/A</v>
      </c>
      <c r="G21" s="10">
        <v>3614.0385692999998</v>
      </c>
      <c r="H21" s="7" t="str">
        <f t="shared" si="10"/>
        <v>N/A</v>
      </c>
      <c r="I21" s="8">
        <v>-3.39</v>
      </c>
      <c r="J21" s="8">
        <v>-1.5</v>
      </c>
      <c r="K21" s="30" t="s">
        <v>736</v>
      </c>
      <c r="L21" s="111" t="str">
        <f t="shared" si="11"/>
        <v>Yes</v>
      </c>
    </row>
    <row r="22" spans="1:12" x14ac:dyDescent="0.25">
      <c r="A22" s="143" t="s">
        <v>1703</v>
      </c>
      <c r="B22" s="30" t="s">
        <v>213</v>
      </c>
      <c r="C22" s="10">
        <v>9065.3634390999996</v>
      </c>
      <c r="D22" s="7" t="str">
        <f t="shared" si="8"/>
        <v>N/A</v>
      </c>
      <c r="E22" s="10">
        <v>9318.0762758000001</v>
      </c>
      <c r="F22" s="7" t="str">
        <f t="shared" si="9"/>
        <v>N/A</v>
      </c>
      <c r="G22" s="10">
        <v>9086.8016762999996</v>
      </c>
      <c r="H22" s="7" t="str">
        <f t="shared" si="10"/>
        <v>N/A</v>
      </c>
      <c r="I22" s="8">
        <v>2.7879999999999998</v>
      </c>
      <c r="J22" s="8">
        <v>-2.48</v>
      </c>
      <c r="K22" s="30" t="s">
        <v>736</v>
      </c>
      <c r="L22" s="111" t="str">
        <f t="shared" si="11"/>
        <v>Yes</v>
      </c>
    </row>
    <row r="23" spans="1:12" x14ac:dyDescent="0.25">
      <c r="A23" s="143" t="s">
        <v>1120</v>
      </c>
      <c r="B23" s="30" t="s">
        <v>213</v>
      </c>
      <c r="C23" s="10">
        <v>14013.029051</v>
      </c>
      <c r="D23" s="7" t="str">
        <f t="shared" si="8"/>
        <v>N/A</v>
      </c>
      <c r="E23" s="10">
        <v>13565.865284</v>
      </c>
      <c r="F23" s="7" t="str">
        <f t="shared" si="9"/>
        <v>N/A</v>
      </c>
      <c r="G23" s="10">
        <v>13179.209935999999</v>
      </c>
      <c r="H23" s="7" t="str">
        <f t="shared" si="10"/>
        <v>N/A</v>
      </c>
      <c r="I23" s="8">
        <v>-3.19</v>
      </c>
      <c r="J23" s="8">
        <v>-2.85</v>
      </c>
      <c r="K23" s="30" t="s">
        <v>736</v>
      </c>
      <c r="L23" s="111" t="str">
        <f t="shared" si="11"/>
        <v>Yes</v>
      </c>
    </row>
    <row r="24" spans="1:12" x14ac:dyDescent="0.25">
      <c r="A24" s="143" t="s">
        <v>1121</v>
      </c>
      <c r="B24" s="30" t="s">
        <v>213</v>
      </c>
      <c r="C24" s="10">
        <v>1635.5031428</v>
      </c>
      <c r="D24" s="7" t="str">
        <f t="shared" si="8"/>
        <v>N/A</v>
      </c>
      <c r="E24" s="10">
        <v>1581.3638229999999</v>
      </c>
      <c r="F24" s="7" t="str">
        <f t="shared" si="9"/>
        <v>N/A</v>
      </c>
      <c r="G24" s="10">
        <v>1582.3906652999999</v>
      </c>
      <c r="H24" s="7" t="str">
        <f t="shared" si="10"/>
        <v>N/A</v>
      </c>
      <c r="I24" s="8">
        <v>-3.31</v>
      </c>
      <c r="J24" s="8">
        <v>6.4899999999999999E-2</v>
      </c>
      <c r="K24" s="30" t="s">
        <v>736</v>
      </c>
      <c r="L24" s="111" t="str">
        <f t="shared" si="11"/>
        <v>Yes</v>
      </c>
    </row>
    <row r="25" spans="1:12" x14ac:dyDescent="0.25">
      <c r="A25" s="143" t="s">
        <v>1122</v>
      </c>
      <c r="B25" s="30" t="s">
        <v>213</v>
      </c>
      <c r="C25" s="10">
        <v>2235.3192119</v>
      </c>
      <c r="D25" s="7" t="str">
        <f t="shared" si="8"/>
        <v>N/A</v>
      </c>
      <c r="E25" s="10">
        <v>2123.6249447999999</v>
      </c>
      <c r="F25" s="7" t="str">
        <f t="shared" si="9"/>
        <v>N/A</v>
      </c>
      <c r="G25" s="10">
        <v>2199.7940941000002</v>
      </c>
      <c r="H25" s="7" t="str">
        <f t="shared" si="10"/>
        <v>N/A</v>
      </c>
      <c r="I25" s="8">
        <v>-5</v>
      </c>
      <c r="J25" s="8">
        <v>3.5870000000000002</v>
      </c>
      <c r="K25" s="30" t="s">
        <v>736</v>
      </c>
      <c r="L25" s="111" t="str">
        <f t="shared" si="11"/>
        <v>Yes</v>
      </c>
    </row>
    <row r="26" spans="1:12" x14ac:dyDescent="0.25">
      <c r="A26" s="134" t="s">
        <v>1123</v>
      </c>
      <c r="B26" s="30" t="s">
        <v>213</v>
      </c>
      <c r="C26" s="10">
        <v>3606.9992050000001</v>
      </c>
      <c r="D26" s="7" t="str">
        <f t="shared" si="8"/>
        <v>N/A</v>
      </c>
      <c r="E26" s="10">
        <v>3499.5305816999999</v>
      </c>
      <c r="F26" s="7" t="str">
        <f t="shared" si="9"/>
        <v>N/A</v>
      </c>
      <c r="G26" s="10">
        <v>3445.1337241000001</v>
      </c>
      <c r="H26" s="7" t="str">
        <f t="shared" si="10"/>
        <v>N/A</v>
      </c>
      <c r="I26" s="8">
        <v>-2.98</v>
      </c>
      <c r="J26" s="8">
        <v>-1.55</v>
      </c>
      <c r="K26" s="30" t="s">
        <v>736</v>
      </c>
      <c r="L26" s="111" t="str">
        <f>IF(J26="Div by 0", "N/A", IF(OR(J26="N/A",K26="N/A"),"N/A", IF(J26&gt;VALUE(MID(K26,1,2)), "No", IF(J26&lt;-1*VALUE(MID(K26,1,2)), "No", "Yes"))))</f>
        <v>Yes</v>
      </c>
    </row>
    <row r="27" spans="1:12" x14ac:dyDescent="0.25">
      <c r="A27" s="134" t="s">
        <v>1124</v>
      </c>
      <c r="B27" s="30" t="s">
        <v>213</v>
      </c>
      <c r="C27" s="10">
        <v>4070.2478212999999</v>
      </c>
      <c r="D27" s="7" t="str">
        <f t="shared" si="8"/>
        <v>N/A</v>
      </c>
      <c r="E27" s="10">
        <v>3909.2189198999999</v>
      </c>
      <c r="F27" s="7" t="str">
        <f t="shared" si="9"/>
        <v>N/A</v>
      </c>
      <c r="G27" s="10">
        <v>3851.6493612999998</v>
      </c>
      <c r="H27" s="7" t="str">
        <f t="shared" si="10"/>
        <v>N/A</v>
      </c>
      <c r="I27" s="8">
        <v>-3.96</v>
      </c>
      <c r="J27" s="8">
        <v>-1.47</v>
      </c>
      <c r="K27" s="30" t="s">
        <v>736</v>
      </c>
      <c r="L27" s="111" t="str">
        <f>IF(J27="Div by 0", "N/A", IF(OR(J27="N/A",K27="N/A"),"N/A", IF(J27&gt;VALUE(MID(K27,1,2)), "No", IF(J27&lt;-1*VALUE(MID(K27,1,2)), "No", "Yes"))))</f>
        <v>Yes</v>
      </c>
    </row>
    <row r="28" spans="1:12" x14ac:dyDescent="0.25">
      <c r="A28" s="159" t="s">
        <v>1125</v>
      </c>
      <c r="B28" s="30" t="s">
        <v>213</v>
      </c>
      <c r="C28" s="10">
        <v>9743.7429742999993</v>
      </c>
      <c r="D28" s="7" t="str">
        <f t="shared" si="8"/>
        <v>N/A</v>
      </c>
      <c r="E28" s="10">
        <v>9623.7423927</v>
      </c>
      <c r="F28" s="7" t="str">
        <f t="shared" si="9"/>
        <v>N/A</v>
      </c>
      <c r="G28" s="10">
        <v>9387.7955865999993</v>
      </c>
      <c r="H28" s="7" t="str">
        <f t="shared" si="10"/>
        <v>N/A</v>
      </c>
      <c r="I28" s="8">
        <v>-1.23</v>
      </c>
      <c r="J28" s="8">
        <v>-2.4500000000000002</v>
      </c>
      <c r="K28" s="30" t="s">
        <v>736</v>
      </c>
      <c r="L28" s="111" t="str">
        <f>IF(J28="Div by 0", "N/A", IF(K28="N/A","N/A", IF(J28&gt;VALUE(MID(K28,1,2)), "No", IF(J28&lt;-1*VALUE(MID(K28,1,2)), "No", "Yes"))))</f>
        <v>Yes</v>
      </c>
    </row>
    <row r="29" spans="1:12" x14ac:dyDescent="0.25">
      <c r="A29" s="134" t="s">
        <v>1126</v>
      </c>
      <c r="B29" s="30" t="s">
        <v>213</v>
      </c>
      <c r="C29" s="10">
        <v>9043.1301320000002</v>
      </c>
      <c r="D29" s="7" t="str">
        <f t="shared" si="8"/>
        <v>N/A</v>
      </c>
      <c r="E29" s="10">
        <v>9216.0867120000003</v>
      </c>
      <c r="F29" s="7" t="str">
        <f t="shared" si="9"/>
        <v>N/A</v>
      </c>
      <c r="G29" s="10">
        <v>8888.6968598000003</v>
      </c>
      <c r="H29" s="7" t="str">
        <f t="shared" si="10"/>
        <v>N/A</v>
      </c>
      <c r="I29" s="8">
        <v>1.913</v>
      </c>
      <c r="J29" s="8">
        <v>-3.55</v>
      </c>
      <c r="K29" s="30" t="s">
        <v>736</v>
      </c>
      <c r="L29" s="111" t="str">
        <f>IF(J29="Div by 0", "N/A", IF(K29="N/A","N/A", IF(J29&gt;VALUE(MID(K29,1,2)), "No", IF(J29&lt;-1*VALUE(MID(K29,1,2)), "No", "Yes"))))</f>
        <v>Yes</v>
      </c>
    </row>
    <row r="30" spans="1:12" x14ac:dyDescent="0.25">
      <c r="A30" s="134" t="s">
        <v>1127</v>
      </c>
      <c r="B30" s="30" t="s">
        <v>213</v>
      </c>
      <c r="C30" s="10">
        <v>10911.006023</v>
      </c>
      <c r="D30" s="7" t="str">
        <f t="shared" si="8"/>
        <v>N/A</v>
      </c>
      <c r="E30" s="10">
        <v>10584.469766</v>
      </c>
      <c r="F30" s="7" t="str">
        <f t="shared" si="9"/>
        <v>N/A</v>
      </c>
      <c r="G30" s="10">
        <v>10388.011804</v>
      </c>
      <c r="H30" s="7" t="str">
        <f t="shared" si="10"/>
        <v>N/A</v>
      </c>
      <c r="I30" s="8">
        <v>-2.99</v>
      </c>
      <c r="J30" s="8">
        <v>-1.86</v>
      </c>
      <c r="K30" s="30" t="s">
        <v>736</v>
      </c>
      <c r="L30" s="111" t="str">
        <f>IF(J30="Div by 0", "N/A", IF(K30="N/A","N/A", IF(J30&gt;VALUE(MID(K30,1,2)), "No", IF(J30&lt;-1*VALUE(MID(K30,1,2)), "No", "Yes"))))</f>
        <v>Yes</v>
      </c>
    </row>
    <row r="31" spans="1:12" x14ac:dyDescent="0.25">
      <c r="A31" s="134" t="s">
        <v>1128</v>
      </c>
      <c r="B31" s="30" t="s">
        <v>213</v>
      </c>
      <c r="C31" s="10">
        <v>9347.9762448000001</v>
      </c>
      <c r="D31" s="7" t="str">
        <f t="shared" si="8"/>
        <v>N/A</v>
      </c>
      <c r="E31" s="10">
        <v>9346.0888508000007</v>
      </c>
      <c r="F31" s="7" t="str">
        <f t="shared" si="9"/>
        <v>N/A</v>
      </c>
      <c r="G31" s="10">
        <v>9107.2905355999992</v>
      </c>
      <c r="H31" s="7" t="str">
        <f t="shared" si="10"/>
        <v>N/A</v>
      </c>
      <c r="I31" s="8">
        <v>-0.02</v>
      </c>
      <c r="J31" s="8">
        <v>-2.56</v>
      </c>
      <c r="K31" s="30" t="s">
        <v>736</v>
      </c>
      <c r="L31" s="111" t="str">
        <f>IF(J31="Div by 0", "N/A", IF(OR(J31="N/A",K31="N/A"),"N/A", IF(J31&gt;VALUE(MID(K31,1,2)), "No", IF(J31&lt;-1*VALUE(MID(K31,1,2)), "No", "Yes"))))</f>
        <v>Yes</v>
      </c>
    </row>
    <row r="32" spans="1:12" x14ac:dyDescent="0.25">
      <c r="A32" s="134" t="s">
        <v>1129</v>
      </c>
      <c r="B32" s="30" t="s">
        <v>213</v>
      </c>
      <c r="C32" s="10">
        <v>10352.284376</v>
      </c>
      <c r="D32" s="7" t="str">
        <f t="shared" si="8"/>
        <v>N/A</v>
      </c>
      <c r="E32" s="10">
        <v>10048.328747</v>
      </c>
      <c r="F32" s="7" t="str">
        <f t="shared" si="9"/>
        <v>N/A</v>
      </c>
      <c r="G32" s="10">
        <v>9816.2279646999996</v>
      </c>
      <c r="H32" s="7" t="str">
        <f t="shared" si="10"/>
        <v>N/A</v>
      </c>
      <c r="I32" s="8">
        <v>-2.94</v>
      </c>
      <c r="J32" s="8">
        <v>-2.31</v>
      </c>
      <c r="K32" s="30" t="s">
        <v>736</v>
      </c>
      <c r="L32" s="111" t="str">
        <f>IF(J32="Div by 0", "N/A", IF(OR(J32="N/A",K32="N/A"),"N/A", IF(J32&gt;VALUE(MID(K32,1,2)), "No", IF(J32&lt;-1*VALUE(MID(K32,1,2)), "No", "Yes"))))</f>
        <v>Yes</v>
      </c>
    </row>
    <row r="33" spans="1:12" x14ac:dyDescent="0.25">
      <c r="A33" s="134" t="s">
        <v>1706</v>
      </c>
      <c r="B33" s="30" t="s">
        <v>213</v>
      </c>
      <c r="C33" s="10">
        <v>10246.108630999999</v>
      </c>
      <c r="D33" s="7" t="str">
        <f t="shared" si="8"/>
        <v>N/A</v>
      </c>
      <c r="E33" s="10">
        <v>10516.957081</v>
      </c>
      <c r="F33" s="7" t="str">
        <f t="shared" si="9"/>
        <v>N/A</v>
      </c>
      <c r="G33" s="10">
        <v>10583.643625000001</v>
      </c>
      <c r="H33" s="7" t="str">
        <f t="shared" si="10"/>
        <v>N/A</v>
      </c>
      <c r="I33" s="8">
        <v>2.6429999999999998</v>
      </c>
      <c r="J33" s="8">
        <v>0.6341</v>
      </c>
      <c r="K33" s="30" t="s">
        <v>736</v>
      </c>
      <c r="L33" s="111" t="str">
        <f t="shared" ref="L33:L45" si="12">IF(J33="Div by 0", "N/A", IF(K33="N/A","N/A", IF(J33&gt;VALUE(MID(K33,1,2)), "No", IF(J33&lt;-1*VALUE(MID(K33,1,2)), "No", "Yes"))))</f>
        <v>Yes</v>
      </c>
    </row>
    <row r="34" spans="1:12" x14ac:dyDescent="0.25">
      <c r="A34" s="134" t="s">
        <v>1707</v>
      </c>
      <c r="B34" s="30" t="s">
        <v>213</v>
      </c>
      <c r="C34" s="10">
        <v>749.55317745000002</v>
      </c>
      <c r="D34" s="7" t="str">
        <f t="shared" si="8"/>
        <v>N/A</v>
      </c>
      <c r="E34" s="10">
        <v>817.06113731000005</v>
      </c>
      <c r="F34" s="7" t="str">
        <f t="shared" si="9"/>
        <v>N/A</v>
      </c>
      <c r="G34" s="10">
        <v>1071.9543306</v>
      </c>
      <c r="H34" s="7" t="str">
        <f t="shared" si="10"/>
        <v>N/A</v>
      </c>
      <c r="I34" s="8">
        <v>9.0060000000000002</v>
      </c>
      <c r="J34" s="8">
        <v>31.2</v>
      </c>
      <c r="K34" s="30" t="s">
        <v>736</v>
      </c>
      <c r="L34" s="111" t="str">
        <f t="shared" si="12"/>
        <v>No</v>
      </c>
    </row>
    <row r="35" spans="1:12" x14ac:dyDescent="0.25">
      <c r="A35" s="134" t="s">
        <v>1708</v>
      </c>
      <c r="B35" s="30" t="s">
        <v>213</v>
      </c>
      <c r="C35" s="10">
        <v>10917.919416000001</v>
      </c>
      <c r="D35" s="7" t="str">
        <f t="shared" si="8"/>
        <v>N/A</v>
      </c>
      <c r="E35" s="10">
        <v>10745.454417000001</v>
      </c>
      <c r="F35" s="7" t="str">
        <f t="shared" si="9"/>
        <v>N/A</v>
      </c>
      <c r="G35" s="10">
        <v>10493.239215</v>
      </c>
      <c r="H35" s="7" t="str">
        <f t="shared" si="10"/>
        <v>N/A</v>
      </c>
      <c r="I35" s="8">
        <v>-1.58</v>
      </c>
      <c r="J35" s="8">
        <v>-2.35</v>
      </c>
      <c r="K35" s="30" t="s">
        <v>736</v>
      </c>
      <c r="L35" s="111" t="str">
        <f t="shared" si="12"/>
        <v>Yes</v>
      </c>
    </row>
    <row r="36" spans="1:12" x14ac:dyDescent="0.25">
      <c r="A36" s="134" t="s">
        <v>1709</v>
      </c>
      <c r="B36" s="30" t="s">
        <v>213</v>
      </c>
      <c r="C36" s="10">
        <v>247.34078499</v>
      </c>
      <c r="D36" s="7" t="str">
        <f t="shared" si="8"/>
        <v>N/A</v>
      </c>
      <c r="E36" s="10">
        <v>271.17642874000001</v>
      </c>
      <c r="F36" s="7" t="str">
        <f t="shared" si="9"/>
        <v>N/A</v>
      </c>
      <c r="G36" s="10">
        <v>334.56406883</v>
      </c>
      <c r="H36" s="7" t="str">
        <f t="shared" si="10"/>
        <v>N/A</v>
      </c>
      <c r="I36" s="8">
        <v>9.6370000000000005</v>
      </c>
      <c r="J36" s="8">
        <v>23.38</v>
      </c>
      <c r="K36" s="30" t="s">
        <v>736</v>
      </c>
      <c r="L36" s="111" t="str">
        <f t="shared" si="12"/>
        <v>Yes</v>
      </c>
    </row>
    <row r="37" spans="1:12" x14ac:dyDescent="0.25">
      <c r="A37" s="134" t="s">
        <v>1710</v>
      </c>
      <c r="B37" s="30" t="s">
        <v>213</v>
      </c>
      <c r="C37" s="10">
        <v>15294.677769</v>
      </c>
      <c r="D37" s="7" t="str">
        <f t="shared" si="8"/>
        <v>N/A</v>
      </c>
      <c r="E37" s="10">
        <v>15165.619433</v>
      </c>
      <c r="F37" s="7" t="str">
        <f t="shared" si="9"/>
        <v>N/A</v>
      </c>
      <c r="G37" s="10">
        <v>15806.843487</v>
      </c>
      <c r="H37" s="7" t="str">
        <f t="shared" si="10"/>
        <v>N/A</v>
      </c>
      <c r="I37" s="8">
        <v>-0.84399999999999997</v>
      </c>
      <c r="J37" s="8">
        <v>4.2279999999999998</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884.30911776000005</v>
      </c>
      <c r="D39" s="7" t="str">
        <f t="shared" si="8"/>
        <v>N/A</v>
      </c>
      <c r="E39" s="10">
        <v>762.31919356000003</v>
      </c>
      <c r="F39" s="7" t="str">
        <f t="shared" si="9"/>
        <v>N/A</v>
      </c>
      <c r="G39" s="10">
        <v>802.953125</v>
      </c>
      <c r="H39" s="7" t="str">
        <f t="shared" si="10"/>
        <v>N/A</v>
      </c>
      <c r="I39" s="8">
        <v>-13.8</v>
      </c>
      <c r="J39" s="8">
        <v>5.33</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10055.955045999999</v>
      </c>
      <c r="D41" s="7" t="str">
        <f t="shared" si="8"/>
        <v>N/A</v>
      </c>
      <c r="E41" s="10">
        <v>10081.587310000001</v>
      </c>
      <c r="F41" s="7" t="str">
        <f t="shared" si="9"/>
        <v>N/A</v>
      </c>
      <c r="G41" s="10">
        <v>9908.7751719000007</v>
      </c>
      <c r="H41" s="7" t="str">
        <f t="shared" si="10"/>
        <v>N/A</v>
      </c>
      <c r="I41" s="8">
        <v>0.25490000000000002</v>
      </c>
      <c r="J41" s="8">
        <v>-1.71</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10827.252759000001</v>
      </c>
      <c r="D44" s="7" t="str">
        <f t="shared" si="8"/>
        <v>N/A</v>
      </c>
      <c r="E44" s="10">
        <v>10742.291933</v>
      </c>
      <c r="F44" s="7" t="str">
        <f t="shared" si="9"/>
        <v>N/A</v>
      </c>
      <c r="G44" s="10">
        <v>10571.558677999999</v>
      </c>
      <c r="H44" s="7" t="str">
        <f t="shared" si="10"/>
        <v>N/A</v>
      </c>
      <c r="I44" s="8">
        <v>-0.78500000000000003</v>
      </c>
      <c r="J44" s="8">
        <v>-1.59</v>
      </c>
      <c r="K44" s="30" t="s">
        <v>736</v>
      </c>
      <c r="L44" s="111" t="str">
        <f t="shared" si="12"/>
        <v>Yes</v>
      </c>
    </row>
    <row r="45" spans="1:12" ht="25" x14ac:dyDescent="0.25">
      <c r="A45" s="134" t="s">
        <v>1131</v>
      </c>
      <c r="B45" s="30" t="s">
        <v>213</v>
      </c>
      <c r="C45" s="10">
        <v>598.67269248000002</v>
      </c>
      <c r="D45" s="7" t="str">
        <f t="shared" si="8"/>
        <v>N/A</v>
      </c>
      <c r="E45" s="10">
        <v>583.48551974999998</v>
      </c>
      <c r="F45" s="7" t="str">
        <f t="shared" si="9"/>
        <v>N/A</v>
      </c>
      <c r="G45" s="10">
        <v>681.31468590999998</v>
      </c>
      <c r="H45" s="7" t="str">
        <f t="shared" si="10"/>
        <v>N/A</v>
      </c>
      <c r="I45" s="8">
        <v>-2.54</v>
      </c>
      <c r="J45" s="8">
        <v>16.77</v>
      </c>
      <c r="K45" s="30" t="s">
        <v>736</v>
      </c>
      <c r="L45" s="111" t="str">
        <f t="shared" si="12"/>
        <v>Yes</v>
      </c>
    </row>
    <row r="46" spans="1:12" x14ac:dyDescent="0.25">
      <c r="A46" s="134" t="s">
        <v>1132</v>
      </c>
      <c r="B46" s="22" t="s">
        <v>213</v>
      </c>
      <c r="C46" s="29">
        <v>39294.639681000001</v>
      </c>
      <c r="D46" s="27" t="str">
        <f t="shared" si="8"/>
        <v>N/A</v>
      </c>
      <c r="E46" s="29">
        <v>40495.404201999998</v>
      </c>
      <c r="F46" s="27" t="str">
        <f t="shared" si="9"/>
        <v>N/A</v>
      </c>
      <c r="G46" s="29">
        <v>39838.457994999997</v>
      </c>
      <c r="H46" s="27" t="str">
        <f t="shared" si="10"/>
        <v>N/A</v>
      </c>
      <c r="I46" s="8">
        <v>3.056</v>
      </c>
      <c r="J46" s="8">
        <v>-1.62</v>
      </c>
      <c r="K46" s="28" t="s">
        <v>736</v>
      </c>
      <c r="L46" s="111" t="str">
        <f>IF(J46="Div by 0", "N/A", IF(K46="N/A","N/A", IF(J46&gt;VALUE(MID(K46,1,2)), "No", IF(J46&lt;-1*VALUE(MID(K46,1,2)), "No", "Yes"))))</f>
        <v>Yes</v>
      </c>
    </row>
    <row r="47" spans="1:12" x14ac:dyDescent="0.25">
      <c r="A47" s="168" t="s">
        <v>1133</v>
      </c>
      <c r="B47" s="22" t="s">
        <v>213</v>
      </c>
      <c r="C47" s="29">
        <v>27972.855349000001</v>
      </c>
      <c r="D47" s="27" t="str">
        <f t="shared" si="8"/>
        <v>N/A</v>
      </c>
      <c r="E47" s="29">
        <v>25212.730597000002</v>
      </c>
      <c r="F47" s="27" t="str">
        <f t="shared" si="9"/>
        <v>N/A</v>
      </c>
      <c r="G47" s="29">
        <v>21950.60139</v>
      </c>
      <c r="H47" s="27" t="str">
        <f t="shared" si="10"/>
        <v>N/A</v>
      </c>
      <c r="I47" s="8">
        <v>-9.8699999999999992</v>
      </c>
      <c r="J47" s="8">
        <v>-12.9</v>
      </c>
      <c r="K47" s="28" t="s">
        <v>736</v>
      </c>
      <c r="L47" s="111" t="str">
        <f>IF(J47="Div by 0", "N/A", IF(K47="N/A","N/A", IF(J47&gt;VALUE(MID(K47,1,2)), "No", IF(J47&lt;-1*VALUE(MID(K47,1,2)), "No", "Yes"))))</f>
        <v>Yes</v>
      </c>
    </row>
    <row r="48" spans="1:12" ht="25" x14ac:dyDescent="0.25">
      <c r="A48" s="134" t="s">
        <v>1134</v>
      </c>
      <c r="B48" s="22" t="s">
        <v>213</v>
      </c>
      <c r="C48" s="29">
        <v>49434.250904</v>
      </c>
      <c r="D48" s="27" t="str">
        <f t="shared" si="8"/>
        <v>N/A</v>
      </c>
      <c r="E48" s="29">
        <v>48359.358531999998</v>
      </c>
      <c r="F48" s="27" t="str">
        <f t="shared" si="9"/>
        <v>N/A</v>
      </c>
      <c r="G48" s="29">
        <v>37280.652279000002</v>
      </c>
      <c r="H48" s="27" t="str">
        <f t="shared" si="10"/>
        <v>N/A</v>
      </c>
      <c r="I48" s="8">
        <v>-2.17</v>
      </c>
      <c r="J48" s="8">
        <v>-22.9</v>
      </c>
      <c r="K48" s="28" t="s">
        <v>736</v>
      </c>
      <c r="L48" s="111" t="str">
        <f>IF(J48="Div by 0", "N/A", IF(K48="N/A","N/A", IF(J48&gt;VALUE(MID(K48,1,2)), "No", IF(J48&lt;-1*VALUE(MID(K48,1,2)), "No", "Yes"))))</f>
        <v>Yes</v>
      </c>
    </row>
    <row r="49" spans="1:12" x14ac:dyDescent="0.25">
      <c r="A49" s="157" t="s">
        <v>1135</v>
      </c>
      <c r="B49" s="22" t="s">
        <v>213</v>
      </c>
      <c r="C49" s="29">
        <v>21307.188151999999</v>
      </c>
      <c r="D49" s="27" t="str">
        <f t="shared" si="8"/>
        <v>N/A</v>
      </c>
      <c r="E49" s="29">
        <v>20445.426489000001</v>
      </c>
      <c r="F49" s="27" t="str">
        <f t="shared" si="9"/>
        <v>N/A</v>
      </c>
      <c r="G49" s="29">
        <v>19339.330166</v>
      </c>
      <c r="H49" s="27" t="str">
        <f t="shared" si="10"/>
        <v>N/A</v>
      </c>
      <c r="I49" s="8">
        <v>-4.04</v>
      </c>
      <c r="J49" s="8">
        <v>-5.41</v>
      </c>
      <c r="K49" s="28" t="s">
        <v>736</v>
      </c>
      <c r="L49" s="111" t="str">
        <f t="shared" ref="L49:L59" si="13">IF(J49="Div by 0", "N/A", IF(K49="N/A","N/A", IF(J49&gt;VALUE(MID(K49,1,2)), "No", IF(J49&lt;-1*VALUE(MID(K49,1,2)), "No", "Yes"))))</f>
        <v>Yes</v>
      </c>
    </row>
    <row r="50" spans="1:12" ht="25" x14ac:dyDescent="0.25">
      <c r="A50" s="134" t="s">
        <v>1136</v>
      </c>
      <c r="B50" s="22" t="s">
        <v>213</v>
      </c>
      <c r="C50" s="29">
        <v>20549.591021</v>
      </c>
      <c r="D50" s="27" t="str">
        <f t="shared" si="8"/>
        <v>N/A</v>
      </c>
      <c r="E50" s="29">
        <v>20844.264974000002</v>
      </c>
      <c r="F50" s="27" t="str">
        <f t="shared" si="9"/>
        <v>N/A</v>
      </c>
      <c r="G50" s="29">
        <v>21053.488459</v>
      </c>
      <c r="H50" s="27" t="str">
        <f t="shared" si="10"/>
        <v>N/A</v>
      </c>
      <c r="I50" s="8">
        <v>1.4339999999999999</v>
      </c>
      <c r="J50" s="8">
        <v>1.004</v>
      </c>
      <c r="K50" s="28" t="s">
        <v>736</v>
      </c>
      <c r="L50" s="111" t="str">
        <f t="shared" si="13"/>
        <v>Yes</v>
      </c>
    </row>
    <row r="51" spans="1:12" x14ac:dyDescent="0.25">
      <c r="A51" s="134" t="s">
        <v>1137</v>
      </c>
      <c r="B51" s="22" t="s">
        <v>213</v>
      </c>
      <c r="C51" s="29">
        <v>12762.609837</v>
      </c>
      <c r="D51" s="27" t="str">
        <f t="shared" ref="D51:D82" si="14">IF($B51="N/A","N/A",IF(C51&gt;10,"No",IF(C51&lt;-10,"No","Yes")))</f>
        <v>N/A</v>
      </c>
      <c r="E51" s="29">
        <v>12702.89431</v>
      </c>
      <c r="F51" s="27" t="str">
        <f t="shared" ref="F51:F82" si="15">IF($B51="N/A","N/A",IF(E51&gt;10,"No",IF(E51&lt;-10,"No","Yes")))</f>
        <v>N/A</v>
      </c>
      <c r="G51" s="29">
        <v>11700.951626</v>
      </c>
      <c r="H51" s="27" t="str">
        <f t="shared" ref="H51:H82" si="16">IF($B51="N/A","N/A",IF(G51&gt;10,"No",IF(G51&lt;-10,"No","Yes")))</f>
        <v>N/A</v>
      </c>
      <c r="I51" s="8">
        <v>-0.46800000000000003</v>
      </c>
      <c r="J51" s="8">
        <v>-7.89</v>
      </c>
      <c r="K51" s="28" t="s">
        <v>736</v>
      </c>
      <c r="L51" s="111" t="str">
        <f t="shared" si="13"/>
        <v>Yes</v>
      </c>
    </row>
    <row r="52" spans="1:12" ht="25" x14ac:dyDescent="0.25">
      <c r="A52" s="134" t="s">
        <v>1138</v>
      </c>
      <c r="B52" s="22" t="s">
        <v>213</v>
      </c>
      <c r="C52" s="29">
        <v>23909.628101999999</v>
      </c>
      <c r="D52" s="27" t="str">
        <f t="shared" si="14"/>
        <v>N/A</v>
      </c>
      <c r="E52" s="29">
        <v>23865.545685000001</v>
      </c>
      <c r="F52" s="27" t="str">
        <f t="shared" si="15"/>
        <v>N/A</v>
      </c>
      <c r="G52" s="29">
        <v>24437.881943</v>
      </c>
      <c r="H52" s="27" t="str">
        <f t="shared" si="16"/>
        <v>N/A</v>
      </c>
      <c r="I52" s="8">
        <v>-0.184</v>
      </c>
      <c r="J52" s="8">
        <v>2.3980000000000001</v>
      </c>
      <c r="K52" s="28" t="s">
        <v>736</v>
      </c>
      <c r="L52" s="111" t="str">
        <f t="shared" si="13"/>
        <v>Yes</v>
      </c>
    </row>
    <row r="53" spans="1:12" ht="25" x14ac:dyDescent="0.25">
      <c r="A53" s="134" t="s">
        <v>1139</v>
      </c>
      <c r="B53" s="22" t="s">
        <v>213</v>
      </c>
      <c r="C53" s="29">
        <v>23425.176490999998</v>
      </c>
      <c r="D53" s="27" t="str">
        <f t="shared" si="14"/>
        <v>N/A</v>
      </c>
      <c r="E53" s="29">
        <v>24375.607105999999</v>
      </c>
      <c r="F53" s="27" t="str">
        <f t="shared" si="15"/>
        <v>N/A</v>
      </c>
      <c r="G53" s="29">
        <v>25036.734211999999</v>
      </c>
      <c r="H53" s="27" t="str">
        <f t="shared" si="16"/>
        <v>N/A</v>
      </c>
      <c r="I53" s="8">
        <v>4.0570000000000004</v>
      </c>
      <c r="J53" s="8">
        <v>2.7120000000000002</v>
      </c>
      <c r="K53" s="28" t="s">
        <v>736</v>
      </c>
      <c r="L53" s="111" t="str">
        <f t="shared" si="13"/>
        <v>Yes</v>
      </c>
    </row>
    <row r="54" spans="1:12" ht="25" x14ac:dyDescent="0.25">
      <c r="A54" s="134" t="s">
        <v>1140</v>
      </c>
      <c r="B54" s="22" t="s">
        <v>213</v>
      </c>
      <c r="C54" s="29">
        <v>30875.009558000002</v>
      </c>
      <c r="D54" s="27" t="str">
        <f t="shared" si="14"/>
        <v>N/A</v>
      </c>
      <c r="E54" s="29">
        <v>28583.752765000001</v>
      </c>
      <c r="F54" s="27" t="str">
        <f t="shared" si="15"/>
        <v>N/A</v>
      </c>
      <c r="G54" s="29">
        <v>27599.035311</v>
      </c>
      <c r="H54" s="27" t="str">
        <f t="shared" si="16"/>
        <v>N/A</v>
      </c>
      <c r="I54" s="8">
        <v>-7.42</v>
      </c>
      <c r="J54" s="8">
        <v>-3.45</v>
      </c>
      <c r="K54" s="28" t="s">
        <v>736</v>
      </c>
      <c r="L54" s="111" t="str">
        <f t="shared" si="13"/>
        <v>Yes</v>
      </c>
    </row>
    <row r="55" spans="1:12" ht="25" x14ac:dyDescent="0.25">
      <c r="A55" s="134" t="s">
        <v>1141</v>
      </c>
      <c r="B55" s="22" t="s">
        <v>213</v>
      </c>
      <c r="C55" s="29">
        <v>36962.126700000001</v>
      </c>
      <c r="D55" s="27" t="str">
        <f t="shared" si="14"/>
        <v>N/A</v>
      </c>
      <c r="E55" s="29">
        <v>35554.458074000002</v>
      </c>
      <c r="F55" s="27" t="str">
        <f t="shared" si="15"/>
        <v>N/A</v>
      </c>
      <c r="G55" s="29">
        <v>37049.612426</v>
      </c>
      <c r="H55" s="27" t="str">
        <f t="shared" si="16"/>
        <v>N/A</v>
      </c>
      <c r="I55" s="8">
        <v>-3.81</v>
      </c>
      <c r="J55" s="8">
        <v>4.2050000000000001</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199173.20202</v>
      </c>
      <c r="D57" s="27" t="str">
        <f t="shared" si="14"/>
        <v>N/A</v>
      </c>
      <c r="E57" s="29">
        <v>176767.57767</v>
      </c>
      <c r="F57" s="27" t="str">
        <f t="shared" si="15"/>
        <v>N/A</v>
      </c>
      <c r="G57" s="29">
        <v>111803.71136</v>
      </c>
      <c r="H57" s="27" t="str">
        <f t="shared" si="16"/>
        <v>N/A</v>
      </c>
      <c r="I57" s="8">
        <v>-11.2</v>
      </c>
      <c r="J57" s="8">
        <v>-36.799999999999997</v>
      </c>
      <c r="K57" s="28" t="s">
        <v>736</v>
      </c>
      <c r="L57" s="111" t="str">
        <f t="shared" si="13"/>
        <v>No</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1488295211</v>
      </c>
      <c r="D60" s="27" t="str">
        <f t="shared" si="14"/>
        <v>N/A</v>
      </c>
      <c r="E60" s="29">
        <v>1512078416</v>
      </c>
      <c r="F60" s="27" t="str">
        <f t="shared" si="15"/>
        <v>N/A</v>
      </c>
      <c r="G60" s="29">
        <v>1579771383</v>
      </c>
      <c r="H60" s="27" t="str">
        <f t="shared" si="16"/>
        <v>N/A</v>
      </c>
      <c r="I60" s="8">
        <v>1.5980000000000001</v>
      </c>
      <c r="J60" s="8">
        <v>4.4770000000000003</v>
      </c>
      <c r="K60" s="28" t="s">
        <v>736</v>
      </c>
      <c r="L60" s="111" t="str">
        <f t="shared" ref="L60:L70" si="17">IF(J60="Div by 0", "N/A", IF(K60="N/A","N/A", IF(J60&gt;VALUE(MID(K60,1,2)), "No", IF(J60&lt;-1*VALUE(MID(K60,1,2)), "No", "Yes"))))</f>
        <v>Yes</v>
      </c>
    </row>
    <row r="61" spans="1:12" ht="25" x14ac:dyDescent="0.25">
      <c r="A61" s="134" t="s">
        <v>1146</v>
      </c>
      <c r="B61" s="22" t="s">
        <v>213</v>
      </c>
      <c r="C61" s="29">
        <v>129145070</v>
      </c>
      <c r="D61" s="27" t="str">
        <f t="shared" si="14"/>
        <v>N/A</v>
      </c>
      <c r="E61" s="29">
        <v>133362919</v>
      </c>
      <c r="F61" s="27" t="str">
        <f t="shared" si="15"/>
        <v>N/A</v>
      </c>
      <c r="G61" s="29">
        <v>133932014</v>
      </c>
      <c r="H61" s="27" t="str">
        <f t="shared" si="16"/>
        <v>N/A</v>
      </c>
      <c r="I61" s="8">
        <v>3.266</v>
      </c>
      <c r="J61" s="8">
        <v>0.42670000000000002</v>
      </c>
      <c r="K61" s="28" t="s">
        <v>736</v>
      </c>
      <c r="L61" s="111" t="str">
        <f t="shared" si="17"/>
        <v>Yes</v>
      </c>
    </row>
    <row r="62" spans="1:12" x14ac:dyDescent="0.25">
      <c r="A62" s="134" t="s">
        <v>1147</v>
      </c>
      <c r="B62" s="22" t="s">
        <v>213</v>
      </c>
      <c r="C62" s="29">
        <v>322124512</v>
      </c>
      <c r="D62" s="27" t="str">
        <f t="shared" si="14"/>
        <v>N/A</v>
      </c>
      <c r="E62" s="29">
        <v>378124388</v>
      </c>
      <c r="F62" s="27" t="str">
        <f t="shared" si="15"/>
        <v>N/A</v>
      </c>
      <c r="G62" s="29">
        <v>405348886</v>
      </c>
      <c r="H62" s="27" t="str">
        <f t="shared" si="16"/>
        <v>N/A</v>
      </c>
      <c r="I62" s="8">
        <v>17.38</v>
      </c>
      <c r="J62" s="8">
        <v>7.2</v>
      </c>
      <c r="K62" s="28" t="s">
        <v>736</v>
      </c>
      <c r="L62" s="111" t="str">
        <f t="shared" si="17"/>
        <v>Yes</v>
      </c>
    </row>
    <row r="63" spans="1:12" x14ac:dyDescent="0.25">
      <c r="A63" s="134" t="s">
        <v>1148</v>
      </c>
      <c r="B63" s="22" t="s">
        <v>213</v>
      </c>
      <c r="C63" s="29">
        <v>308468008</v>
      </c>
      <c r="D63" s="27" t="str">
        <f t="shared" si="14"/>
        <v>N/A</v>
      </c>
      <c r="E63" s="29">
        <v>305761253</v>
      </c>
      <c r="F63" s="27" t="str">
        <f t="shared" si="15"/>
        <v>N/A</v>
      </c>
      <c r="G63" s="29">
        <v>283974194</v>
      </c>
      <c r="H63" s="27" t="str">
        <f t="shared" si="16"/>
        <v>N/A</v>
      </c>
      <c r="I63" s="8">
        <v>-0.877</v>
      </c>
      <c r="J63" s="8">
        <v>-7.13</v>
      </c>
      <c r="K63" s="28" t="s">
        <v>736</v>
      </c>
      <c r="L63" s="111" t="str">
        <f t="shared" si="17"/>
        <v>Yes</v>
      </c>
    </row>
    <row r="64" spans="1:12" ht="25" x14ac:dyDescent="0.25">
      <c r="A64" s="134" t="s">
        <v>1149</v>
      </c>
      <c r="B64" s="22" t="s">
        <v>213</v>
      </c>
      <c r="C64" s="29">
        <v>83798941</v>
      </c>
      <c r="D64" s="27" t="str">
        <f t="shared" si="14"/>
        <v>N/A</v>
      </c>
      <c r="E64" s="29">
        <v>75763200</v>
      </c>
      <c r="F64" s="27" t="str">
        <f t="shared" si="15"/>
        <v>N/A</v>
      </c>
      <c r="G64" s="29">
        <v>69248188</v>
      </c>
      <c r="H64" s="27" t="str">
        <f t="shared" si="16"/>
        <v>N/A</v>
      </c>
      <c r="I64" s="8">
        <v>-9.59</v>
      </c>
      <c r="J64" s="8">
        <v>-8.6</v>
      </c>
      <c r="K64" s="28" t="s">
        <v>736</v>
      </c>
      <c r="L64" s="111" t="str">
        <f t="shared" si="17"/>
        <v>Yes</v>
      </c>
    </row>
    <row r="65" spans="1:12" ht="25" x14ac:dyDescent="0.25">
      <c r="A65" s="134" t="s">
        <v>1150</v>
      </c>
      <c r="B65" s="22" t="s">
        <v>213</v>
      </c>
      <c r="C65" s="29">
        <v>17289781</v>
      </c>
      <c r="D65" s="27" t="str">
        <f t="shared" si="14"/>
        <v>N/A</v>
      </c>
      <c r="E65" s="29">
        <v>16071741</v>
      </c>
      <c r="F65" s="27" t="str">
        <f t="shared" si="15"/>
        <v>N/A</v>
      </c>
      <c r="G65" s="29">
        <v>15344254</v>
      </c>
      <c r="H65" s="27" t="str">
        <f t="shared" si="16"/>
        <v>N/A</v>
      </c>
      <c r="I65" s="8">
        <v>-7.04</v>
      </c>
      <c r="J65" s="8">
        <v>-4.53</v>
      </c>
      <c r="K65" s="28" t="s">
        <v>736</v>
      </c>
      <c r="L65" s="111" t="str">
        <f t="shared" si="17"/>
        <v>Yes</v>
      </c>
    </row>
    <row r="66" spans="1:12" x14ac:dyDescent="0.25">
      <c r="A66" s="134" t="s">
        <v>1151</v>
      </c>
      <c r="B66" s="22" t="s">
        <v>213</v>
      </c>
      <c r="C66" s="29">
        <v>627468899</v>
      </c>
      <c r="D66" s="27" t="str">
        <f t="shared" si="14"/>
        <v>N/A</v>
      </c>
      <c r="E66" s="29">
        <v>601610332</v>
      </c>
      <c r="F66" s="27" t="str">
        <f t="shared" si="15"/>
        <v>N/A</v>
      </c>
      <c r="G66" s="29">
        <v>671273739</v>
      </c>
      <c r="H66" s="27" t="str">
        <f t="shared" si="16"/>
        <v>N/A</v>
      </c>
      <c r="I66" s="8">
        <v>-4.12</v>
      </c>
      <c r="J66" s="8">
        <v>11.58</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1384583</v>
      </c>
      <c r="F68" s="27" t="str">
        <f t="shared" si="15"/>
        <v>N/A</v>
      </c>
      <c r="G68" s="29">
        <v>650108</v>
      </c>
      <c r="H68" s="27" t="str">
        <f t="shared" si="16"/>
        <v>N/A</v>
      </c>
      <c r="I68" s="8" t="s">
        <v>1748</v>
      </c>
      <c r="J68" s="8">
        <v>-53</v>
      </c>
      <c r="K68" s="28" t="s">
        <v>736</v>
      </c>
      <c r="L68" s="111" t="str">
        <f t="shared" si="17"/>
        <v>No</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12223.387465</v>
      </c>
      <c r="D71" s="27" t="str">
        <f t="shared" si="14"/>
        <v>N/A</v>
      </c>
      <c r="E71" s="29">
        <v>12098.466295</v>
      </c>
      <c r="F71" s="27" t="str">
        <f t="shared" si="15"/>
        <v>N/A</v>
      </c>
      <c r="G71" s="29">
        <v>11654.528831</v>
      </c>
      <c r="H71" s="27" t="str">
        <f t="shared" si="16"/>
        <v>N/A</v>
      </c>
      <c r="I71" s="8">
        <v>-1.02</v>
      </c>
      <c r="J71" s="8">
        <v>-3.67</v>
      </c>
      <c r="K71" s="28" t="s">
        <v>736</v>
      </c>
      <c r="L71" s="111" t="str">
        <f t="shared" ref="L71:L81" si="18">IF(J71="Div by 0", "N/A", IF(K71="N/A","N/A", IF(J71&gt;VALUE(MID(K71,1,2)), "No", IF(J71&lt;-1*VALUE(MID(K71,1,2)), "No", "Yes"))))</f>
        <v>Yes</v>
      </c>
    </row>
    <row r="72" spans="1:12" ht="25" x14ac:dyDescent="0.25">
      <c r="A72" s="134" t="s">
        <v>1157</v>
      </c>
      <c r="B72" s="22" t="s">
        <v>213</v>
      </c>
      <c r="C72" s="29">
        <v>15099.388519</v>
      </c>
      <c r="D72" s="27" t="str">
        <f t="shared" si="14"/>
        <v>N/A</v>
      </c>
      <c r="E72" s="29">
        <v>14986.281492</v>
      </c>
      <c r="F72" s="27" t="str">
        <f t="shared" si="15"/>
        <v>N/A</v>
      </c>
      <c r="G72" s="29">
        <v>14721.039129000001</v>
      </c>
      <c r="H72" s="27" t="str">
        <f t="shared" si="16"/>
        <v>N/A</v>
      </c>
      <c r="I72" s="8">
        <v>-0.749</v>
      </c>
      <c r="J72" s="8">
        <v>-1.77</v>
      </c>
      <c r="K72" s="28" t="s">
        <v>736</v>
      </c>
      <c r="L72" s="111" t="str">
        <f t="shared" si="18"/>
        <v>Yes</v>
      </c>
    </row>
    <row r="73" spans="1:12" ht="25" x14ac:dyDescent="0.25">
      <c r="A73" s="134" t="s">
        <v>1158</v>
      </c>
      <c r="B73" s="22" t="s">
        <v>213</v>
      </c>
      <c r="C73" s="29">
        <v>5478.2148602999996</v>
      </c>
      <c r="D73" s="27" t="str">
        <f t="shared" si="14"/>
        <v>N/A</v>
      </c>
      <c r="E73" s="29">
        <v>5748.5806284999999</v>
      </c>
      <c r="F73" s="27" t="str">
        <f t="shared" si="15"/>
        <v>N/A</v>
      </c>
      <c r="G73" s="29">
        <v>5235.9157033000001</v>
      </c>
      <c r="H73" s="27" t="str">
        <f t="shared" si="16"/>
        <v>N/A</v>
      </c>
      <c r="I73" s="8">
        <v>4.9349999999999996</v>
      </c>
      <c r="J73" s="8">
        <v>-8.92</v>
      </c>
      <c r="K73" s="28" t="s">
        <v>736</v>
      </c>
      <c r="L73" s="111" t="str">
        <f t="shared" si="18"/>
        <v>Yes</v>
      </c>
    </row>
    <row r="74" spans="1:12" ht="25" x14ac:dyDescent="0.25">
      <c r="A74" s="134" t="s">
        <v>1159</v>
      </c>
      <c r="B74" s="22" t="s">
        <v>213</v>
      </c>
      <c r="C74" s="29">
        <v>11475.317435999999</v>
      </c>
      <c r="D74" s="27" t="str">
        <f t="shared" si="14"/>
        <v>N/A</v>
      </c>
      <c r="E74" s="29">
        <v>12928.047567</v>
      </c>
      <c r="F74" s="27" t="str">
        <f t="shared" si="15"/>
        <v>N/A</v>
      </c>
      <c r="G74" s="29">
        <v>13034.710089</v>
      </c>
      <c r="H74" s="27" t="str">
        <f t="shared" si="16"/>
        <v>N/A</v>
      </c>
      <c r="I74" s="8">
        <v>12.66</v>
      </c>
      <c r="J74" s="8">
        <v>0.82499999999999996</v>
      </c>
      <c r="K74" s="28" t="s">
        <v>736</v>
      </c>
      <c r="L74" s="111" t="str">
        <f t="shared" si="18"/>
        <v>Yes</v>
      </c>
    </row>
    <row r="75" spans="1:12" ht="25" x14ac:dyDescent="0.25">
      <c r="A75" s="134" t="s">
        <v>1160</v>
      </c>
      <c r="B75" s="22" t="s">
        <v>213</v>
      </c>
      <c r="C75" s="29">
        <v>14528.249132999999</v>
      </c>
      <c r="D75" s="27" t="str">
        <f t="shared" si="14"/>
        <v>N/A</v>
      </c>
      <c r="E75" s="29">
        <v>15560.320394</v>
      </c>
      <c r="F75" s="27" t="str">
        <f t="shared" si="15"/>
        <v>N/A</v>
      </c>
      <c r="G75" s="29">
        <v>16018.549155999999</v>
      </c>
      <c r="H75" s="27" t="str">
        <f t="shared" si="16"/>
        <v>N/A</v>
      </c>
      <c r="I75" s="8">
        <v>7.1040000000000001</v>
      </c>
      <c r="J75" s="8">
        <v>2.9449999999999998</v>
      </c>
      <c r="K75" s="28" t="s">
        <v>736</v>
      </c>
      <c r="L75" s="111" t="str">
        <f t="shared" si="18"/>
        <v>Yes</v>
      </c>
    </row>
    <row r="76" spans="1:12" ht="25" x14ac:dyDescent="0.25">
      <c r="A76" s="134" t="s">
        <v>1161</v>
      </c>
      <c r="B76" s="22" t="s">
        <v>213</v>
      </c>
      <c r="C76" s="29">
        <v>10328.423536</v>
      </c>
      <c r="D76" s="27" t="str">
        <f t="shared" si="14"/>
        <v>N/A</v>
      </c>
      <c r="E76" s="29">
        <v>10456.565387000001</v>
      </c>
      <c r="F76" s="27" t="str">
        <f t="shared" si="15"/>
        <v>N/A</v>
      </c>
      <c r="G76" s="29">
        <v>10836.337571</v>
      </c>
      <c r="H76" s="27" t="str">
        <f t="shared" si="16"/>
        <v>N/A</v>
      </c>
      <c r="I76" s="8">
        <v>1.2410000000000001</v>
      </c>
      <c r="J76" s="8">
        <v>3.6320000000000001</v>
      </c>
      <c r="K76" s="28" t="s">
        <v>736</v>
      </c>
      <c r="L76" s="111" t="str">
        <f t="shared" si="18"/>
        <v>Yes</v>
      </c>
    </row>
    <row r="77" spans="1:12" ht="25" x14ac:dyDescent="0.25">
      <c r="A77" s="134" t="s">
        <v>1162</v>
      </c>
      <c r="B77" s="22" t="s">
        <v>213</v>
      </c>
      <c r="C77" s="29">
        <v>32199.358495</v>
      </c>
      <c r="D77" s="27" t="str">
        <f t="shared" si="14"/>
        <v>N/A</v>
      </c>
      <c r="E77" s="29">
        <v>30647.495262</v>
      </c>
      <c r="F77" s="27" t="str">
        <f t="shared" si="15"/>
        <v>N/A</v>
      </c>
      <c r="G77" s="29">
        <v>32155.285446999998</v>
      </c>
      <c r="H77" s="27" t="str">
        <f t="shared" si="16"/>
        <v>N/A</v>
      </c>
      <c r="I77" s="8">
        <v>-4.82</v>
      </c>
      <c r="J77" s="8">
        <v>4.92</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0</v>
      </c>
      <c r="D79" s="27" t="str">
        <f t="shared" si="14"/>
        <v>N/A</v>
      </c>
      <c r="E79" s="29">
        <v>2240.4255662999999</v>
      </c>
      <c r="F79" s="27" t="str">
        <f t="shared" si="15"/>
        <v>N/A</v>
      </c>
      <c r="G79" s="29">
        <v>1025.4069400999999</v>
      </c>
      <c r="H79" s="27" t="str">
        <f t="shared" si="16"/>
        <v>N/A</v>
      </c>
      <c r="I79" s="8" t="s">
        <v>1748</v>
      </c>
      <c r="J79" s="8">
        <v>-54.2</v>
      </c>
      <c r="K79" s="28" t="s">
        <v>736</v>
      </c>
      <c r="L79" s="111" t="str">
        <f t="shared" si="18"/>
        <v>No</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1568735904</v>
      </c>
      <c r="D82" s="27" t="str">
        <f t="shared" si="14"/>
        <v>N/A</v>
      </c>
      <c r="E82" s="29">
        <v>1564255576</v>
      </c>
      <c r="F82" s="27" t="str">
        <f t="shared" si="15"/>
        <v>N/A</v>
      </c>
      <c r="G82" s="29">
        <v>1597463742</v>
      </c>
      <c r="H82" s="27" t="str">
        <f t="shared" si="16"/>
        <v>N/A</v>
      </c>
      <c r="I82" s="8">
        <v>-0.28599999999999998</v>
      </c>
      <c r="J82" s="8">
        <v>2.1230000000000002</v>
      </c>
      <c r="K82" s="28" t="s">
        <v>736</v>
      </c>
      <c r="L82" s="111" t="str">
        <f t="shared" ref="L82:L138" si="19">IF(J82="Div by 0", "N/A", IF(K82="N/A","N/A", IF(J82&gt;VALUE(MID(K82,1,2)), "No", IF(J82&lt;-1*VALUE(MID(K82,1,2)), "No", "Yes"))))</f>
        <v>Yes</v>
      </c>
    </row>
    <row r="83" spans="1:12" x14ac:dyDescent="0.25">
      <c r="A83" s="134" t="s">
        <v>363</v>
      </c>
      <c r="B83" s="22" t="s">
        <v>213</v>
      </c>
      <c r="C83" s="23">
        <v>102495</v>
      </c>
      <c r="D83" s="27" t="str">
        <f t="shared" ref="D83:D114" si="20">IF($B83="N/A","N/A",IF(C83&gt;10,"No",IF(C83&lt;-10,"No","Yes")))</f>
        <v>N/A</v>
      </c>
      <c r="E83" s="23">
        <v>120830</v>
      </c>
      <c r="F83" s="27" t="str">
        <f t="shared" ref="F83:F114" si="21">IF($B83="N/A","N/A",IF(E83&gt;10,"No",IF(E83&lt;-10,"No","Yes")))</f>
        <v>N/A</v>
      </c>
      <c r="G83" s="23">
        <v>124542</v>
      </c>
      <c r="H83" s="27" t="str">
        <f t="shared" ref="H83:H114" si="22">IF($B83="N/A","N/A",IF(G83&gt;10,"No",IF(G83&lt;-10,"No","Yes")))</f>
        <v>N/A</v>
      </c>
      <c r="I83" s="8">
        <v>17.89</v>
      </c>
      <c r="J83" s="8">
        <v>3.0720000000000001</v>
      </c>
      <c r="K83" s="28" t="s">
        <v>736</v>
      </c>
      <c r="L83" s="111" t="str">
        <f t="shared" si="19"/>
        <v>Yes</v>
      </c>
    </row>
    <row r="84" spans="1:12" x14ac:dyDescent="0.25">
      <c r="A84" s="134" t="s">
        <v>358</v>
      </c>
      <c r="B84" s="22" t="s">
        <v>213</v>
      </c>
      <c r="C84" s="29">
        <v>15305.487136</v>
      </c>
      <c r="D84" s="27" t="str">
        <f t="shared" si="20"/>
        <v>N/A</v>
      </c>
      <c r="E84" s="29">
        <v>12945.920516</v>
      </c>
      <c r="F84" s="27" t="str">
        <f t="shared" si="21"/>
        <v>N/A</v>
      </c>
      <c r="G84" s="29">
        <v>12826.706990000001</v>
      </c>
      <c r="H84" s="27" t="str">
        <f t="shared" si="22"/>
        <v>N/A</v>
      </c>
      <c r="I84" s="8">
        <v>-15.4</v>
      </c>
      <c r="J84" s="8">
        <v>-0.92100000000000004</v>
      </c>
      <c r="K84" s="28" t="s">
        <v>736</v>
      </c>
      <c r="L84" s="111" t="str">
        <f t="shared" si="19"/>
        <v>Yes</v>
      </c>
    </row>
    <row r="85" spans="1:12" x14ac:dyDescent="0.25">
      <c r="A85" s="134" t="s">
        <v>1167</v>
      </c>
      <c r="B85" s="22" t="s">
        <v>213</v>
      </c>
      <c r="C85" s="29">
        <v>7126826</v>
      </c>
      <c r="D85" s="27" t="str">
        <f t="shared" si="20"/>
        <v>N/A</v>
      </c>
      <c r="E85" s="29">
        <v>7824178</v>
      </c>
      <c r="F85" s="27" t="str">
        <f t="shared" si="21"/>
        <v>N/A</v>
      </c>
      <c r="G85" s="29">
        <v>9601089</v>
      </c>
      <c r="H85" s="27" t="str">
        <f t="shared" si="22"/>
        <v>N/A</v>
      </c>
      <c r="I85" s="8">
        <v>9.7850000000000001</v>
      </c>
      <c r="J85" s="8">
        <v>22.71</v>
      </c>
      <c r="K85" s="28" t="s">
        <v>736</v>
      </c>
      <c r="L85" s="111" t="str">
        <f t="shared" si="19"/>
        <v>Yes</v>
      </c>
    </row>
    <row r="86" spans="1:12" x14ac:dyDescent="0.25">
      <c r="A86" s="134" t="s">
        <v>726</v>
      </c>
      <c r="B86" s="22" t="s">
        <v>213</v>
      </c>
      <c r="C86" s="23">
        <v>5195</v>
      </c>
      <c r="D86" s="27" t="str">
        <f t="shared" si="20"/>
        <v>N/A</v>
      </c>
      <c r="E86" s="23">
        <v>5679</v>
      </c>
      <c r="F86" s="27" t="str">
        <f t="shared" si="21"/>
        <v>N/A</v>
      </c>
      <c r="G86" s="23">
        <v>6844</v>
      </c>
      <c r="H86" s="27" t="str">
        <f t="shared" si="22"/>
        <v>N/A</v>
      </c>
      <c r="I86" s="8">
        <v>9.3170000000000002</v>
      </c>
      <c r="J86" s="8">
        <v>20.51</v>
      </c>
      <c r="K86" s="28" t="s">
        <v>736</v>
      </c>
      <c r="L86" s="111" t="str">
        <f t="shared" si="19"/>
        <v>Yes</v>
      </c>
    </row>
    <row r="87" spans="1:12" ht="25" x14ac:dyDescent="0.25">
      <c r="A87" s="134" t="s">
        <v>1168</v>
      </c>
      <c r="B87" s="22" t="s">
        <v>213</v>
      </c>
      <c r="C87" s="29">
        <v>1371.8625602</v>
      </c>
      <c r="D87" s="27" t="str">
        <f t="shared" si="20"/>
        <v>N/A</v>
      </c>
      <c r="E87" s="29">
        <v>1377.7386864</v>
      </c>
      <c r="F87" s="27" t="str">
        <f t="shared" si="21"/>
        <v>N/A</v>
      </c>
      <c r="G87" s="29">
        <v>1402.8476037</v>
      </c>
      <c r="H87" s="27" t="str">
        <f t="shared" si="22"/>
        <v>N/A</v>
      </c>
      <c r="I87" s="8">
        <v>0.42830000000000001</v>
      </c>
      <c r="J87" s="8">
        <v>1.8220000000000001</v>
      </c>
      <c r="K87" s="28" t="s">
        <v>736</v>
      </c>
      <c r="L87" s="111" t="str">
        <f t="shared" si="19"/>
        <v>Yes</v>
      </c>
    </row>
    <row r="88" spans="1:12" ht="25" x14ac:dyDescent="0.25">
      <c r="A88" s="134" t="s">
        <v>1169</v>
      </c>
      <c r="B88" s="22" t="s">
        <v>213</v>
      </c>
      <c r="C88" s="29">
        <v>393066525</v>
      </c>
      <c r="D88" s="27" t="str">
        <f t="shared" si="20"/>
        <v>N/A</v>
      </c>
      <c r="E88" s="29">
        <v>363986598</v>
      </c>
      <c r="F88" s="27" t="str">
        <f t="shared" si="21"/>
        <v>N/A</v>
      </c>
      <c r="G88" s="29">
        <v>409702332</v>
      </c>
      <c r="H88" s="27" t="str">
        <f t="shared" si="22"/>
        <v>N/A</v>
      </c>
      <c r="I88" s="8">
        <v>-7.4</v>
      </c>
      <c r="J88" s="8">
        <v>12.56</v>
      </c>
      <c r="K88" s="28" t="s">
        <v>736</v>
      </c>
      <c r="L88" s="111" t="str">
        <f t="shared" si="19"/>
        <v>Yes</v>
      </c>
    </row>
    <row r="89" spans="1:12" x14ac:dyDescent="0.25">
      <c r="A89" s="134" t="s">
        <v>727</v>
      </c>
      <c r="B89" s="22" t="s">
        <v>213</v>
      </c>
      <c r="C89" s="23">
        <v>10046</v>
      </c>
      <c r="D89" s="27" t="str">
        <f t="shared" si="20"/>
        <v>N/A</v>
      </c>
      <c r="E89" s="23">
        <v>10186</v>
      </c>
      <c r="F89" s="27" t="str">
        <f t="shared" si="21"/>
        <v>N/A</v>
      </c>
      <c r="G89" s="23">
        <v>10835</v>
      </c>
      <c r="H89" s="27" t="str">
        <f t="shared" si="22"/>
        <v>N/A</v>
      </c>
      <c r="I89" s="8">
        <v>1.3939999999999999</v>
      </c>
      <c r="J89" s="8">
        <v>6.3710000000000004</v>
      </c>
      <c r="K89" s="28" t="s">
        <v>736</v>
      </c>
      <c r="L89" s="111" t="str">
        <f t="shared" si="19"/>
        <v>Yes</v>
      </c>
    </row>
    <row r="90" spans="1:12" ht="25" x14ac:dyDescent="0.25">
      <c r="A90" s="134" t="s">
        <v>1170</v>
      </c>
      <c r="B90" s="22" t="s">
        <v>213</v>
      </c>
      <c r="C90" s="29">
        <v>39126.669819000002</v>
      </c>
      <c r="D90" s="27" t="str">
        <f t="shared" si="20"/>
        <v>N/A</v>
      </c>
      <c r="E90" s="29">
        <v>35734.007265</v>
      </c>
      <c r="F90" s="27" t="str">
        <f t="shared" si="21"/>
        <v>N/A</v>
      </c>
      <c r="G90" s="29">
        <v>37812.859436999999</v>
      </c>
      <c r="H90" s="27" t="str">
        <f t="shared" si="22"/>
        <v>N/A</v>
      </c>
      <c r="I90" s="8">
        <v>-8.67</v>
      </c>
      <c r="J90" s="8">
        <v>5.8179999999999996</v>
      </c>
      <c r="K90" s="28" t="s">
        <v>736</v>
      </c>
      <c r="L90" s="111" t="str">
        <f t="shared" si="19"/>
        <v>Yes</v>
      </c>
    </row>
    <row r="91" spans="1:12" ht="25" x14ac:dyDescent="0.25">
      <c r="A91" s="134" t="s">
        <v>1171</v>
      </c>
      <c r="B91" s="22" t="s">
        <v>213</v>
      </c>
      <c r="C91" s="29">
        <v>7783612</v>
      </c>
      <c r="D91" s="27" t="str">
        <f t="shared" si="20"/>
        <v>N/A</v>
      </c>
      <c r="E91" s="29">
        <v>7939006</v>
      </c>
      <c r="F91" s="27" t="str">
        <f t="shared" si="21"/>
        <v>N/A</v>
      </c>
      <c r="G91" s="29">
        <v>7823599</v>
      </c>
      <c r="H91" s="27" t="str">
        <f t="shared" si="22"/>
        <v>N/A</v>
      </c>
      <c r="I91" s="8">
        <v>1.996</v>
      </c>
      <c r="J91" s="8">
        <v>-1.45</v>
      </c>
      <c r="K91" s="28" t="s">
        <v>736</v>
      </c>
      <c r="L91" s="111" t="str">
        <f t="shared" si="19"/>
        <v>Yes</v>
      </c>
    </row>
    <row r="92" spans="1:12" x14ac:dyDescent="0.25">
      <c r="A92" s="134" t="s">
        <v>728</v>
      </c>
      <c r="B92" s="22" t="s">
        <v>213</v>
      </c>
      <c r="C92" s="23">
        <v>1019</v>
      </c>
      <c r="D92" s="27" t="str">
        <f t="shared" si="20"/>
        <v>N/A</v>
      </c>
      <c r="E92" s="23">
        <v>1017</v>
      </c>
      <c r="F92" s="27" t="str">
        <f t="shared" si="21"/>
        <v>N/A</v>
      </c>
      <c r="G92" s="23">
        <v>1084</v>
      </c>
      <c r="H92" s="27" t="str">
        <f t="shared" si="22"/>
        <v>N/A</v>
      </c>
      <c r="I92" s="8">
        <v>-0.19600000000000001</v>
      </c>
      <c r="J92" s="8">
        <v>6.5880000000000001</v>
      </c>
      <c r="K92" s="28" t="s">
        <v>736</v>
      </c>
      <c r="L92" s="111" t="str">
        <f t="shared" si="19"/>
        <v>Yes</v>
      </c>
    </row>
    <row r="93" spans="1:12" ht="25" x14ac:dyDescent="0.25">
      <c r="A93" s="134" t="s">
        <v>1172</v>
      </c>
      <c r="B93" s="22" t="s">
        <v>213</v>
      </c>
      <c r="C93" s="29">
        <v>7638.4808635999998</v>
      </c>
      <c r="D93" s="27" t="str">
        <f t="shared" si="20"/>
        <v>N/A</v>
      </c>
      <c r="E93" s="29">
        <v>7806.2989183999998</v>
      </c>
      <c r="F93" s="27" t="str">
        <f t="shared" si="21"/>
        <v>N/A</v>
      </c>
      <c r="G93" s="29">
        <v>7217.3422509000002</v>
      </c>
      <c r="H93" s="27" t="str">
        <f t="shared" si="22"/>
        <v>N/A</v>
      </c>
      <c r="I93" s="8">
        <v>2.1970000000000001</v>
      </c>
      <c r="J93" s="8">
        <v>-7.54</v>
      </c>
      <c r="K93" s="28" t="s">
        <v>736</v>
      </c>
      <c r="L93" s="111" t="str">
        <f t="shared" si="19"/>
        <v>Yes</v>
      </c>
    </row>
    <row r="94" spans="1:12" x14ac:dyDescent="0.25">
      <c r="A94" s="134" t="s">
        <v>1173</v>
      </c>
      <c r="B94" s="22" t="s">
        <v>213</v>
      </c>
      <c r="C94" s="29">
        <v>157302518</v>
      </c>
      <c r="D94" s="27" t="str">
        <f t="shared" si="20"/>
        <v>N/A</v>
      </c>
      <c r="E94" s="29">
        <v>155322112</v>
      </c>
      <c r="F94" s="27" t="str">
        <f t="shared" si="21"/>
        <v>N/A</v>
      </c>
      <c r="G94" s="29">
        <v>159904877</v>
      </c>
      <c r="H94" s="27" t="str">
        <f t="shared" si="22"/>
        <v>N/A</v>
      </c>
      <c r="I94" s="8">
        <v>-1.26</v>
      </c>
      <c r="J94" s="8">
        <v>2.95</v>
      </c>
      <c r="K94" s="28" t="s">
        <v>736</v>
      </c>
      <c r="L94" s="111" t="str">
        <f t="shared" si="19"/>
        <v>Yes</v>
      </c>
    </row>
    <row r="95" spans="1:12" x14ac:dyDescent="0.25">
      <c r="A95" s="134" t="s">
        <v>729</v>
      </c>
      <c r="B95" s="22" t="s">
        <v>213</v>
      </c>
      <c r="C95" s="23">
        <v>17115</v>
      </c>
      <c r="D95" s="27" t="str">
        <f t="shared" si="20"/>
        <v>N/A</v>
      </c>
      <c r="E95" s="23">
        <v>17452</v>
      </c>
      <c r="F95" s="27" t="str">
        <f t="shared" si="21"/>
        <v>N/A</v>
      </c>
      <c r="G95" s="23">
        <v>18157</v>
      </c>
      <c r="H95" s="27" t="str">
        <f t="shared" si="22"/>
        <v>N/A</v>
      </c>
      <c r="I95" s="8">
        <v>1.9690000000000001</v>
      </c>
      <c r="J95" s="8">
        <v>4.04</v>
      </c>
      <c r="K95" s="28" t="s">
        <v>736</v>
      </c>
      <c r="L95" s="111" t="str">
        <f t="shared" si="19"/>
        <v>Yes</v>
      </c>
    </row>
    <row r="96" spans="1:12" x14ac:dyDescent="0.25">
      <c r="A96" s="134" t="s">
        <v>1174</v>
      </c>
      <c r="B96" s="22" t="s">
        <v>213</v>
      </c>
      <c r="C96" s="29">
        <v>9190.9154543000004</v>
      </c>
      <c r="D96" s="27" t="str">
        <f t="shared" si="20"/>
        <v>N/A</v>
      </c>
      <c r="E96" s="29">
        <v>8899.9605776000008</v>
      </c>
      <c r="F96" s="27" t="str">
        <f t="shared" si="21"/>
        <v>N/A</v>
      </c>
      <c r="G96" s="29">
        <v>8806.7895026999995</v>
      </c>
      <c r="H96" s="27" t="str">
        <f t="shared" si="22"/>
        <v>N/A</v>
      </c>
      <c r="I96" s="8">
        <v>-3.17</v>
      </c>
      <c r="J96" s="8">
        <v>-1.05</v>
      </c>
      <c r="K96" s="28" t="s">
        <v>736</v>
      </c>
      <c r="L96" s="111" t="str">
        <f t="shared" si="19"/>
        <v>Yes</v>
      </c>
    </row>
    <row r="97" spans="1:12" x14ac:dyDescent="0.25">
      <c r="A97" s="134" t="s">
        <v>1175</v>
      </c>
      <c r="B97" s="22" t="s">
        <v>213</v>
      </c>
      <c r="C97" s="29">
        <v>5769819</v>
      </c>
      <c r="D97" s="27" t="str">
        <f t="shared" si="20"/>
        <v>N/A</v>
      </c>
      <c r="E97" s="29">
        <v>4941799</v>
      </c>
      <c r="F97" s="27" t="str">
        <f t="shared" si="21"/>
        <v>N/A</v>
      </c>
      <c r="G97" s="29">
        <v>4896927</v>
      </c>
      <c r="H97" s="27" t="str">
        <f t="shared" si="22"/>
        <v>N/A</v>
      </c>
      <c r="I97" s="8">
        <v>-14.4</v>
      </c>
      <c r="J97" s="8">
        <v>-0.90800000000000003</v>
      </c>
      <c r="K97" s="28" t="s">
        <v>736</v>
      </c>
      <c r="L97" s="111" t="str">
        <f t="shared" si="19"/>
        <v>Yes</v>
      </c>
    </row>
    <row r="98" spans="1:12" x14ac:dyDescent="0.25">
      <c r="A98" s="134" t="s">
        <v>518</v>
      </c>
      <c r="B98" s="22" t="s">
        <v>213</v>
      </c>
      <c r="C98" s="23">
        <v>587</v>
      </c>
      <c r="D98" s="27" t="str">
        <f t="shared" si="20"/>
        <v>N/A</v>
      </c>
      <c r="E98" s="23">
        <v>548</v>
      </c>
      <c r="F98" s="27" t="str">
        <f t="shared" si="21"/>
        <v>N/A</v>
      </c>
      <c r="G98" s="23">
        <v>518</v>
      </c>
      <c r="H98" s="27" t="str">
        <f t="shared" si="22"/>
        <v>N/A</v>
      </c>
      <c r="I98" s="8">
        <v>-6.64</v>
      </c>
      <c r="J98" s="8">
        <v>-5.47</v>
      </c>
      <c r="K98" s="28" t="s">
        <v>736</v>
      </c>
      <c r="L98" s="111" t="str">
        <f t="shared" si="19"/>
        <v>Yes</v>
      </c>
    </row>
    <row r="99" spans="1:12" x14ac:dyDescent="0.25">
      <c r="A99" s="134" t="s">
        <v>1176</v>
      </c>
      <c r="B99" s="22" t="s">
        <v>213</v>
      </c>
      <c r="C99" s="29">
        <v>9829.3339011999997</v>
      </c>
      <c r="D99" s="27" t="str">
        <f t="shared" si="20"/>
        <v>N/A</v>
      </c>
      <c r="E99" s="29">
        <v>9017.8813869000005</v>
      </c>
      <c r="F99" s="27" t="str">
        <f t="shared" si="21"/>
        <v>N/A</v>
      </c>
      <c r="G99" s="29">
        <v>9453.5270270000001</v>
      </c>
      <c r="H99" s="27" t="str">
        <f t="shared" si="22"/>
        <v>N/A</v>
      </c>
      <c r="I99" s="8">
        <v>-8.26</v>
      </c>
      <c r="J99" s="8">
        <v>4.8310000000000004</v>
      </c>
      <c r="K99" s="28" t="s">
        <v>736</v>
      </c>
      <c r="L99" s="111" t="str">
        <f t="shared" si="19"/>
        <v>Yes</v>
      </c>
    </row>
    <row r="100" spans="1:12" ht="25" x14ac:dyDescent="0.25">
      <c r="A100" s="134" t="s">
        <v>1177</v>
      </c>
      <c r="B100" s="22" t="s">
        <v>213</v>
      </c>
      <c r="C100" s="29">
        <v>4147905</v>
      </c>
      <c r="D100" s="27" t="str">
        <f t="shared" si="20"/>
        <v>N/A</v>
      </c>
      <c r="E100" s="29">
        <v>4221798</v>
      </c>
      <c r="F100" s="27" t="str">
        <f t="shared" si="21"/>
        <v>N/A</v>
      </c>
      <c r="G100" s="29">
        <v>3369481</v>
      </c>
      <c r="H100" s="27" t="str">
        <f t="shared" si="22"/>
        <v>N/A</v>
      </c>
      <c r="I100" s="8">
        <v>1.7809999999999999</v>
      </c>
      <c r="J100" s="8">
        <v>-20.2</v>
      </c>
      <c r="K100" s="28" t="s">
        <v>736</v>
      </c>
      <c r="L100" s="111" t="str">
        <f t="shared" si="19"/>
        <v>Yes</v>
      </c>
    </row>
    <row r="101" spans="1:12" x14ac:dyDescent="0.25">
      <c r="A101" s="134" t="s">
        <v>519</v>
      </c>
      <c r="B101" s="22" t="s">
        <v>213</v>
      </c>
      <c r="C101" s="23">
        <v>2068</v>
      </c>
      <c r="D101" s="27" t="str">
        <f t="shared" si="20"/>
        <v>N/A</v>
      </c>
      <c r="E101" s="23">
        <v>1930</v>
      </c>
      <c r="F101" s="27" t="str">
        <f t="shared" si="21"/>
        <v>N/A</v>
      </c>
      <c r="G101" s="23">
        <v>1619</v>
      </c>
      <c r="H101" s="27" t="str">
        <f t="shared" si="22"/>
        <v>N/A</v>
      </c>
      <c r="I101" s="8">
        <v>-6.67</v>
      </c>
      <c r="J101" s="8">
        <v>-16.100000000000001</v>
      </c>
      <c r="K101" s="28" t="s">
        <v>736</v>
      </c>
      <c r="L101" s="111" t="str">
        <f t="shared" si="19"/>
        <v>Yes</v>
      </c>
    </row>
    <row r="102" spans="1:12" ht="25" x14ac:dyDescent="0.25">
      <c r="A102" s="134" t="s">
        <v>1178</v>
      </c>
      <c r="B102" s="22" t="s">
        <v>213</v>
      </c>
      <c r="C102" s="29">
        <v>2005.7567698</v>
      </c>
      <c r="D102" s="27" t="str">
        <f t="shared" si="20"/>
        <v>N/A</v>
      </c>
      <c r="E102" s="29">
        <v>2187.4601035999999</v>
      </c>
      <c r="F102" s="27" t="str">
        <f t="shared" si="21"/>
        <v>N/A</v>
      </c>
      <c r="G102" s="29">
        <v>2081.2112415000001</v>
      </c>
      <c r="H102" s="27" t="str">
        <f t="shared" si="22"/>
        <v>N/A</v>
      </c>
      <c r="I102" s="8">
        <v>9.0589999999999993</v>
      </c>
      <c r="J102" s="8">
        <v>-4.8600000000000003</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755367711</v>
      </c>
      <c r="D106" s="27" t="str">
        <f t="shared" si="20"/>
        <v>N/A</v>
      </c>
      <c r="E106" s="29">
        <v>803694024</v>
      </c>
      <c r="F106" s="27" t="str">
        <f t="shared" si="21"/>
        <v>N/A</v>
      </c>
      <c r="G106" s="29">
        <v>827521190</v>
      </c>
      <c r="H106" s="27" t="str">
        <f t="shared" si="22"/>
        <v>N/A</v>
      </c>
      <c r="I106" s="8">
        <v>6.3979999999999997</v>
      </c>
      <c r="J106" s="8">
        <v>2.9649999999999999</v>
      </c>
      <c r="K106" s="28" t="s">
        <v>736</v>
      </c>
      <c r="L106" s="111" t="str">
        <f t="shared" si="19"/>
        <v>Yes</v>
      </c>
    </row>
    <row r="107" spans="1:12" x14ac:dyDescent="0.25">
      <c r="A107" s="134" t="s">
        <v>521</v>
      </c>
      <c r="B107" s="22" t="s">
        <v>213</v>
      </c>
      <c r="C107" s="23">
        <v>70560</v>
      </c>
      <c r="D107" s="27" t="str">
        <f t="shared" si="20"/>
        <v>N/A</v>
      </c>
      <c r="E107" s="23">
        <v>76740</v>
      </c>
      <c r="F107" s="27" t="str">
        <f t="shared" si="21"/>
        <v>N/A</v>
      </c>
      <c r="G107" s="23">
        <v>80998</v>
      </c>
      <c r="H107" s="27" t="str">
        <f t="shared" si="22"/>
        <v>N/A</v>
      </c>
      <c r="I107" s="8">
        <v>8.7590000000000003</v>
      </c>
      <c r="J107" s="8">
        <v>5.5490000000000004</v>
      </c>
      <c r="K107" s="28" t="s">
        <v>736</v>
      </c>
      <c r="L107" s="111" t="str">
        <f t="shared" si="19"/>
        <v>Yes</v>
      </c>
    </row>
    <row r="108" spans="1:12" ht="25" x14ac:dyDescent="0.25">
      <c r="A108" s="134" t="s">
        <v>1182</v>
      </c>
      <c r="B108" s="22" t="s">
        <v>213</v>
      </c>
      <c r="C108" s="29">
        <v>10705.324702</v>
      </c>
      <c r="D108" s="27" t="str">
        <f t="shared" si="20"/>
        <v>N/A</v>
      </c>
      <c r="E108" s="29">
        <v>10472.947928</v>
      </c>
      <c r="F108" s="27" t="str">
        <f t="shared" si="21"/>
        <v>N/A</v>
      </c>
      <c r="G108" s="29">
        <v>10216.563248</v>
      </c>
      <c r="H108" s="27" t="str">
        <f t="shared" si="22"/>
        <v>N/A</v>
      </c>
      <c r="I108" s="8">
        <v>-2.17</v>
      </c>
      <c r="J108" s="8">
        <v>-2.4500000000000002</v>
      </c>
      <c r="K108" s="28" t="s">
        <v>736</v>
      </c>
      <c r="L108" s="111" t="str">
        <f t="shared" si="19"/>
        <v>Yes</v>
      </c>
    </row>
    <row r="109" spans="1:12" x14ac:dyDescent="0.25">
      <c r="A109" s="134" t="s">
        <v>1183</v>
      </c>
      <c r="B109" s="22" t="s">
        <v>213</v>
      </c>
      <c r="C109" s="29">
        <v>1037375</v>
      </c>
      <c r="D109" s="27" t="str">
        <f t="shared" si="20"/>
        <v>N/A</v>
      </c>
      <c r="E109" s="29">
        <v>6270615</v>
      </c>
      <c r="F109" s="27" t="str">
        <f t="shared" si="21"/>
        <v>N/A</v>
      </c>
      <c r="G109" s="29">
        <v>9341492</v>
      </c>
      <c r="H109" s="27" t="str">
        <f t="shared" si="22"/>
        <v>N/A</v>
      </c>
      <c r="I109" s="8">
        <v>504.5</v>
      </c>
      <c r="J109" s="8">
        <v>48.97</v>
      </c>
      <c r="K109" s="28" t="s">
        <v>736</v>
      </c>
      <c r="L109" s="111" t="str">
        <f t="shared" si="19"/>
        <v>No</v>
      </c>
    </row>
    <row r="110" spans="1:12" x14ac:dyDescent="0.25">
      <c r="A110" s="134" t="s">
        <v>522</v>
      </c>
      <c r="B110" s="22" t="s">
        <v>213</v>
      </c>
      <c r="C110" s="23">
        <v>420</v>
      </c>
      <c r="D110" s="27" t="str">
        <f t="shared" si="20"/>
        <v>N/A</v>
      </c>
      <c r="E110" s="23">
        <v>7656</v>
      </c>
      <c r="F110" s="27" t="str">
        <f t="shared" si="21"/>
        <v>N/A</v>
      </c>
      <c r="G110" s="23">
        <v>10064</v>
      </c>
      <c r="H110" s="27" t="str">
        <f t="shared" si="22"/>
        <v>N/A</v>
      </c>
      <c r="I110" s="8">
        <v>1723</v>
      </c>
      <c r="J110" s="8">
        <v>31.45</v>
      </c>
      <c r="K110" s="28" t="s">
        <v>736</v>
      </c>
      <c r="L110" s="111" t="str">
        <f t="shared" si="19"/>
        <v>No</v>
      </c>
    </row>
    <row r="111" spans="1:12" ht="25" x14ac:dyDescent="0.25">
      <c r="A111" s="134" t="s">
        <v>1184</v>
      </c>
      <c r="B111" s="22" t="s">
        <v>213</v>
      </c>
      <c r="C111" s="29">
        <v>2469.9404761999999</v>
      </c>
      <c r="D111" s="27" t="str">
        <f t="shared" si="20"/>
        <v>N/A</v>
      </c>
      <c r="E111" s="29">
        <v>819.04584638999995</v>
      </c>
      <c r="F111" s="27" t="str">
        <f t="shared" si="21"/>
        <v>N/A</v>
      </c>
      <c r="G111" s="29">
        <v>928.20866454999998</v>
      </c>
      <c r="H111" s="27" t="str">
        <f t="shared" si="22"/>
        <v>N/A</v>
      </c>
      <c r="I111" s="8">
        <v>-66.8</v>
      </c>
      <c r="J111" s="8">
        <v>13.33</v>
      </c>
      <c r="K111" s="28" t="s">
        <v>736</v>
      </c>
      <c r="L111" s="111" t="str">
        <f t="shared" si="19"/>
        <v>Yes</v>
      </c>
    </row>
    <row r="112" spans="1:12" ht="25" x14ac:dyDescent="0.25">
      <c r="A112" s="134" t="s">
        <v>1185</v>
      </c>
      <c r="B112" s="22" t="s">
        <v>213</v>
      </c>
      <c r="C112" s="29">
        <v>7471743</v>
      </c>
      <c r="D112" s="27" t="str">
        <f t="shared" si="20"/>
        <v>N/A</v>
      </c>
      <c r="E112" s="29">
        <v>10507742</v>
      </c>
      <c r="F112" s="27" t="str">
        <f t="shared" si="21"/>
        <v>N/A</v>
      </c>
      <c r="G112" s="29">
        <v>13284128</v>
      </c>
      <c r="H112" s="27" t="str">
        <f t="shared" si="22"/>
        <v>N/A</v>
      </c>
      <c r="I112" s="8">
        <v>40.630000000000003</v>
      </c>
      <c r="J112" s="8">
        <v>26.42</v>
      </c>
      <c r="K112" s="28" t="s">
        <v>736</v>
      </c>
      <c r="L112" s="111" t="str">
        <f t="shared" si="19"/>
        <v>Yes</v>
      </c>
    </row>
    <row r="113" spans="1:12" x14ac:dyDescent="0.25">
      <c r="A113" s="134" t="s">
        <v>523</v>
      </c>
      <c r="B113" s="22" t="s">
        <v>213</v>
      </c>
      <c r="C113" s="23">
        <v>5211</v>
      </c>
      <c r="D113" s="27" t="str">
        <f t="shared" si="20"/>
        <v>N/A</v>
      </c>
      <c r="E113" s="23">
        <v>13891</v>
      </c>
      <c r="F113" s="27" t="str">
        <f t="shared" si="21"/>
        <v>N/A</v>
      </c>
      <c r="G113" s="23">
        <v>20556</v>
      </c>
      <c r="H113" s="27" t="str">
        <f t="shared" si="22"/>
        <v>N/A</v>
      </c>
      <c r="I113" s="8">
        <v>166.6</v>
      </c>
      <c r="J113" s="8">
        <v>47.98</v>
      </c>
      <c r="K113" s="28" t="s">
        <v>736</v>
      </c>
      <c r="L113" s="111" t="str">
        <f t="shared" si="19"/>
        <v>No</v>
      </c>
    </row>
    <row r="114" spans="1:12" ht="25" x14ac:dyDescent="0.25">
      <c r="A114" s="134" t="s">
        <v>1186</v>
      </c>
      <c r="B114" s="22" t="s">
        <v>213</v>
      </c>
      <c r="C114" s="29">
        <v>1433.8405296000001</v>
      </c>
      <c r="D114" s="27" t="str">
        <f t="shared" si="20"/>
        <v>N/A</v>
      </c>
      <c r="E114" s="29">
        <v>756.44244475000005</v>
      </c>
      <c r="F114" s="27" t="str">
        <f t="shared" si="21"/>
        <v>N/A</v>
      </c>
      <c r="G114" s="29">
        <v>646.24090290000004</v>
      </c>
      <c r="H114" s="27" t="str">
        <f t="shared" si="22"/>
        <v>N/A</v>
      </c>
      <c r="I114" s="8">
        <v>-47.2</v>
      </c>
      <c r="J114" s="8">
        <v>-14.6</v>
      </c>
      <c r="K114" s="28" t="s">
        <v>736</v>
      </c>
      <c r="L114" s="111" t="str">
        <f t="shared" si="19"/>
        <v>Yes</v>
      </c>
    </row>
    <row r="115" spans="1:12" ht="25" x14ac:dyDescent="0.25">
      <c r="A115" s="134" t="s">
        <v>1187</v>
      </c>
      <c r="B115" s="22" t="s">
        <v>213</v>
      </c>
      <c r="C115" s="29">
        <v>147998</v>
      </c>
      <c r="D115" s="27" t="str">
        <f t="shared" ref="D115:D146" si="23">IF($B115="N/A","N/A",IF(C115&gt;10,"No",IF(C115&lt;-10,"No","Yes")))</f>
        <v>N/A</v>
      </c>
      <c r="E115" s="29">
        <v>732328</v>
      </c>
      <c r="F115" s="27" t="str">
        <f t="shared" ref="F115:F146" si="24">IF($B115="N/A","N/A",IF(E115&gt;10,"No",IF(E115&lt;-10,"No","Yes")))</f>
        <v>N/A</v>
      </c>
      <c r="G115" s="29">
        <v>1263563</v>
      </c>
      <c r="H115" s="27" t="str">
        <f t="shared" ref="H115:H146" si="25">IF($B115="N/A","N/A",IF(G115&gt;10,"No",IF(G115&lt;-10,"No","Yes")))</f>
        <v>N/A</v>
      </c>
      <c r="I115" s="8">
        <v>394.8</v>
      </c>
      <c r="J115" s="8">
        <v>72.540000000000006</v>
      </c>
      <c r="K115" s="28" t="s">
        <v>736</v>
      </c>
      <c r="L115" s="111" t="str">
        <f t="shared" si="19"/>
        <v>No</v>
      </c>
    </row>
    <row r="116" spans="1:12" ht="25" x14ac:dyDescent="0.25">
      <c r="A116" s="134" t="s">
        <v>524</v>
      </c>
      <c r="B116" s="22" t="s">
        <v>213</v>
      </c>
      <c r="C116" s="23">
        <v>305</v>
      </c>
      <c r="D116" s="27" t="str">
        <f t="shared" si="23"/>
        <v>N/A</v>
      </c>
      <c r="E116" s="23">
        <v>8482</v>
      </c>
      <c r="F116" s="27" t="str">
        <f t="shared" si="24"/>
        <v>N/A</v>
      </c>
      <c r="G116" s="23">
        <v>13450</v>
      </c>
      <c r="H116" s="27" t="str">
        <f t="shared" si="25"/>
        <v>N/A</v>
      </c>
      <c r="I116" s="8">
        <v>2681</v>
      </c>
      <c r="J116" s="8">
        <v>58.57</v>
      </c>
      <c r="K116" s="28" t="s">
        <v>736</v>
      </c>
      <c r="L116" s="111" t="str">
        <f t="shared" si="19"/>
        <v>No</v>
      </c>
    </row>
    <row r="117" spans="1:12" ht="25" x14ac:dyDescent="0.25">
      <c r="A117" s="134" t="s">
        <v>1188</v>
      </c>
      <c r="B117" s="22" t="s">
        <v>213</v>
      </c>
      <c r="C117" s="29">
        <v>485.23934426</v>
      </c>
      <c r="D117" s="27" t="str">
        <f t="shared" si="23"/>
        <v>N/A</v>
      </c>
      <c r="E117" s="29">
        <v>86.339070973999995</v>
      </c>
      <c r="F117" s="27" t="str">
        <f t="shared" si="24"/>
        <v>N/A</v>
      </c>
      <c r="G117" s="29">
        <v>93.945204461000003</v>
      </c>
      <c r="H117" s="27" t="str">
        <f t="shared" si="25"/>
        <v>N/A</v>
      </c>
      <c r="I117" s="8">
        <v>-82.2</v>
      </c>
      <c r="J117" s="8">
        <v>8.81</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5864859</v>
      </c>
      <c r="D124" s="27" t="str">
        <f t="shared" si="23"/>
        <v>N/A</v>
      </c>
      <c r="E124" s="29">
        <v>6009613</v>
      </c>
      <c r="F124" s="27" t="str">
        <f t="shared" si="24"/>
        <v>N/A</v>
      </c>
      <c r="G124" s="29">
        <v>6014586</v>
      </c>
      <c r="H124" s="27" t="str">
        <f t="shared" si="25"/>
        <v>N/A</v>
      </c>
      <c r="I124" s="8">
        <v>2.468</v>
      </c>
      <c r="J124" s="8">
        <v>8.2799999999999999E-2</v>
      </c>
      <c r="K124" s="28" t="s">
        <v>736</v>
      </c>
      <c r="L124" s="111" t="str">
        <f t="shared" si="19"/>
        <v>Yes</v>
      </c>
    </row>
    <row r="125" spans="1:12" ht="25" x14ac:dyDescent="0.25">
      <c r="A125" s="134" t="s">
        <v>527</v>
      </c>
      <c r="B125" s="22" t="s">
        <v>213</v>
      </c>
      <c r="C125" s="23">
        <v>18184</v>
      </c>
      <c r="D125" s="27" t="str">
        <f t="shared" si="23"/>
        <v>N/A</v>
      </c>
      <c r="E125" s="23">
        <v>19673</v>
      </c>
      <c r="F125" s="27" t="str">
        <f t="shared" si="24"/>
        <v>N/A</v>
      </c>
      <c r="G125" s="23">
        <v>21055</v>
      </c>
      <c r="H125" s="27" t="str">
        <f t="shared" si="25"/>
        <v>N/A</v>
      </c>
      <c r="I125" s="8">
        <v>8.1890000000000001</v>
      </c>
      <c r="J125" s="8">
        <v>7.0250000000000004</v>
      </c>
      <c r="K125" s="28" t="s">
        <v>736</v>
      </c>
      <c r="L125" s="111" t="str">
        <f t="shared" si="19"/>
        <v>Yes</v>
      </c>
    </row>
    <row r="126" spans="1:12" ht="25" x14ac:dyDescent="0.25">
      <c r="A126" s="134" t="s">
        <v>1194</v>
      </c>
      <c r="B126" s="22" t="s">
        <v>213</v>
      </c>
      <c r="C126" s="29">
        <v>322.52854158000002</v>
      </c>
      <c r="D126" s="27" t="str">
        <f t="shared" si="23"/>
        <v>N/A</v>
      </c>
      <c r="E126" s="29">
        <v>305.47516901</v>
      </c>
      <c r="F126" s="27" t="str">
        <f t="shared" si="24"/>
        <v>N/A</v>
      </c>
      <c r="G126" s="29">
        <v>285.66069816999999</v>
      </c>
      <c r="H126" s="27" t="str">
        <f t="shared" si="25"/>
        <v>N/A</v>
      </c>
      <c r="I126" s="8">
        <v>-5.29</v>
      </c>
      <c r="J126" s="8">
        <v>-6.49</v>
      </c>
      <c r="K126" s="28" t="s">
        <v>736</v>
      </c>
      <c r="L126" s="111" t="str">
        <f t="shared" si="19"/>
        <v>Yes</v>
      </c>
    </row>
    <row r="127" spans="1:12" ht="25" x14ac:dyDescent="0.25">
      <c r="A127" s="134" t="s">
        <v>1195</v>
      </c>
      <c r="B127" s="22" t="s">
        <v>213</v>
      </c>
      <c r="C127" s="29">
        <v>3200709</v>
      </c>
      <c r="D127" s="27" t="str">
        <f t="shared" si="23"/>
        <v>N/A</v>
      </c>
      <c r="E127" s="29">
        <v>3531938</v>
      </c>
      <c r="F127" s="27" t="str">
        <f t="shared" si="24"/>
        <v>N/A</v>
      </c>
      <c r="G127" s="29">
        <v>3815750</v>
      </c>
      <c r="H127" s="27" t="str">
        <f t="shared" si="25"/>
        <v>N/A</v>
      </c>
      <c r="I127" s="8">
        <v>10.35</v>
      </c>
      <c r="J127" s="8">
        <v>8.0359999999999996</v>
      </c>
      <c r="K127" s="28" t="s">
        <v>736</v>
      </c>
      <c r="L127" s="111" t="str">
        <f t="shared" si="19"/>
        <v>Yes</v>
      </c>
    </row>
    <row r="128" spans="1:12" x14ac:dyDescent="0.25">
      <c r="A128" s="134" t="s">
        <v>528</v>
      </c>
      <c r="B128" s="22" t="s">
        <v>213</v>
      </c>
      <c r="C128" s="23">
        <v>2487</v>
      </c>
      <c r="D128" s="27" t="str">
        <f t="shared" si="23"/>
        <v>N/A</v>
      </c>
      <c r="E128" s="23">
        <v>2747</v>
      </c>
      <c r="F128" s="27" t="str">
        <f t="shared" si="24"/>
        <v>N/A</v>
      </c>
      <c r="G128" s="23">
        <v>2968</v>
      </c>
      <c r="H128" s="27" t="str">
        <f t="shared" si="25"/>
        <v>N/A</v>
      </c>
      <c r="I128" s="8">
        <v>10.45</v>
      </c>
      <c r="J128" s="8">
        <v>8.0449999999999999</v>
      </c>
      <c r="K128" s="28" t="s">
        <v>736</v>
      </c>
      <c r="L128" s="111" t="str">
        <f t="shared" si="19"/>
        <v>Yes</v>
      </c>
    </row>
    <row r="129" spans="1:12" ht="25" x14ac:dyDescent="0.25">
      <c r="A129" s="134" t="s">
        <v>1196</v>
      </c>
      <c r="B129" s="22" t="s">
        <v>213</v>
      </c>
      <c r="C129" s="29">
        <v>1286.9758744999999</v>
      </c>
      <c r="D129" s="27" t="str">
        <f t="shared" si="23"/>
        <v>N/A</v>
      </c>
      <c r="E129" s="29">
        <v>1285.7437204</v>
      </c>
      <c r="F129" s="27" t="str">
        <f t="shared" si="24"/>
        <v>N/A</v>
      </c>
      <c r="G129" s="29">
        <v>1285.6300538999999</v>
      </c>
      <c r="H129" s="27" t="str">
        <f t="shared" si="25"/>
        <v>N/A</v>
      </c>
      <c r="I129" s="8">
        <v>-9.6000000000000002E-2</v>
      </c>
      <c r="J129" s="8">
        <v>-8.9999999999999993E-3</v>
      </c>
      <c r="K129" s="28" t="s">
        <v>736</v>
      </c>
      <c r="L129" s="111" t="str">
        <f t="shared" si="19"/>
        <v>Yes</v>
      </c>
    </row>
    <row r="130" spans="1:12" ht="25" x14ac:dyDescent="0.25">
      <c r="A130" s="134" t="s">
        <v>1197</v>
      </c>
      <c r="B130" s="22" t="s">
        <v>213</v>
      </c>
      <c r="C130" s="29">
        <v>0</v>
      </c>
      <c r="D130" s="27" t="str">
        <f t="shared" si="23"/>
        <v>N/A</v>
      </c>
      <c r="E130" s="29">
        <v>0</v>
      </c>
      <c r="F130" s="27" t="str">
        <f t="shared" si="24"/>
        <v>N/A</v>
      </c>
      <c r="G130" s="29">
        <v>22</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11</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v>22</v>
      </c>
      <c r="H132" s="27" t="str">
        <f t="shared" si="25"/>
        <v>N/A</v>
      </c>
      <c r="I132" s="8" t="s">
        <v>1748</v>
      </c>
      <c r="J132" s="8" t="s">
        <v>1748</v>
      </c>
      <c r="K132" s="28" t="s">
        <v>736</v>
      </c>
      <c r="L132" s="111" t="str">
        <f t="shared" si="19"/>
        <v>N/A</v>
      </c>
    </row>
    <row r="133" spans="1:12" x14ac:dyDescent="0.25">
      <c r="A133" s="134" t="s">
        <v>1199</v>
      </c>
      <c r="B133" s="22" t="s">
        <v>213</v>
      </c>
      <c r="C133" s="29">
        <v>0</v>
      </c>
      <c r="D133" s="27" t="str">
        <f t="shared" si="23"/>
        <v>N/A</v>
      </c>
      <c r="E133" s="29">
        <v>64584</v>
      </c>
      <c r="F133" s="27" t="str">
        <f t="shared" si="24"/>
        <v>N/A</v>
      </c>
      <c r="G133" s="29">
        <v>112673</v>
      </c>
      <c r="H133" s="27" t="str">
        <f t="shared" si="25"/>
        <v>N/A</v>
      </c>
      <c r="I133" s="8" t="s">
        <v>1748</v>
      </c>
      <c r="J133" s="8">
        <v>74.459999999999994</v>
      </c>
      <c r="K133" s="28" t="s">
        <v>736</v>
      </c>
      <c r="L133" s="111" t="str">
        <f t="shared" si="19"/>
        <v>No</v>
      </c>
    </row>
    <row r="134" spans="1:12" x14ac:dyDescent="0.25">
      <c r="A134" s="134" t="s">
        <v>530</v>
      </c>
      <c r="B134" s="22" t="s">
        <v>213</v>
      </c>
      <c r="C134" s="23">
        <v>0</v>
      </c>
      <c r="D134" s="27" t="str">
        <f t="shared" si="23"/>
        <v>N/A</v>
      </c>
      <c r="E134" s="23">
        <v>130</v>
      </c>
      <c r="F134" s="27" t="str">
        <f t="shared" si="24"/>
        <v>N/A</v>
      </c>
      <c r="G134" s="23">
        <v>146</v>
      </c>
      <c r="H134" s="27" t="str">
        <f t="shared" si="25"/>
        <v>N/A</v>
      </c>
      <c r="I134" s="8" t="s">
        <v>1748</v>
      </c>
      <c r="J134" s="8">
        <v>12.31</v>
      </c>
      <c r="K134" s="28" t="s">
        <v>736</v>
      </c>
      <c r="L134" s="111" t="str">
        <f t="shared" si="19"/>
        <v>Yes</v>
      </c>
    </row>
    <row r="135" spans="1:12" x14ac:dyDescent="0.25">
      <c r="A135" s="134" t="s">
        <v>1200</v>
      </c>
      <c r="B135" s="22" t="s">
        <v>213</v>
      </c>
      <c r="C135" s="29" t="s">
        <v>1748</v>
      </c>
      <c r="D135" s="27" t="str">
        <f t="shared" si="23"/>
        <v>N/A</v>
      </c>
      <c r="E135" s="29">
        <v>496.8</v>
      </c>
      <c r="F135" s="27" t="str">
        <f t="shared" si="24"/>
        <v>N/A</v>
      </c>
      <c r="G135" s="29">
        <v>771.73287671000003</v>
      </c>
      <c r="H135" s="27" t="str">
        <f t="shared" si="25"/>
        <v>N/A</v>
      </c>
      <c r="I135" s="8" t="s">
        <v>1748</v>
      </c>
      <c r="J135" s="8">
        <v>55.34</v>
      </c>
      <c r="K135" s="28" t="s">
        <v>736</v>
      </c>
      <c r="L135" s="111" t="str">
        <f t="shared" si="19"/>
        <v>No</v>
      </c>
    </row>
    <row r="136" spans="1:12" x14ac:dyDescent="0.25">
      <c r="A136" s="134" t="s">
        <v>1201</v>
      </c>
      <c r="B136" s="22" t="s">
        <v>213</v>
      </c>
      <c r="C136" s="29">
        <v>220448304</v>
      </c>
      <c r="D136" s="27" t="str">
        <f t="shared" si="23"/>
        <v>N/A</v>
      </c>
      <c r="E136" s="29">
        <v>189209241</v>
      </c>
      <c r="F136" s="27" t="str">
        <f t="shared" si="24"/>
        <v>N/A</v>
      </c>
      <c r="G136" s="29">
        <v>140812033</v>
      </c>
      <c r="H136" s="27" t="str">
        <f t="shared" si="25"/>
        <v>N/A</v>
      </c>
      <c r="I136" s="8">
        <v>-14.2</v>
      </c>
      <c r="J136" s="8">
        <v>-25.6</v>
      </c>
      <c r="K136" s="28" t="s">
        <v>736</v>
      </c>
      <c r="L136" s="111" t="str">
        <f t="shared" si="19"/>
        <v>Yes</v>
      </c>
    </row>
    <row r="137" spans="1:12" x14ac:dyDescent="0.25">
      <c r="A137" s="134" t="s">
        <v>531</v>
      </c>
      <c r="B137" s="22" t="s">
        <v>213</v>
      </c>
      <c r="C137" s="23">
        <v>16797</v>
      </c>
      <c r="D137" s="27" t="str">
        <f t="shared" si="23"/>
        <v>N/A</v>
      </c>
      <c r="E137" s="23">
        <v>15838</v>
      </c>
      <c r="F137" s="27" t="str">
        <f t="shared" si="24"/>
        <v>N/A</v>
      </c>
      <c r="G137" s="23">
        <v>10690</v>
      </c>
      <c r="H137" s="27" t="str">
        <f t="shared" si="25"/>
        <v>N/A</v>
      </c>
      <c r="I137" s="8">
        <v>-5.71</v>
      </c>
      <c r="J137" s="8">
        <v>-32.5</v>
      </c>
      <c r="K137" s="28" t="s">
        <v>736</v>
      </c>
      <c r="L137" s="111" t="str">
        <f t="shared" si="19"/>
        <v>No</v>
      </c>
    </row>
    <row r="138" spans="1:12" x14ac:dyDescent="0.25">
      <c r="A138" s="134" t="s">
        <v>1202</v>
      </c>
      <c r="B138" s="22" t="s">
        <v>213</v>
      </c>
      <c r="C138" s="29">
        <v>13124.266476000001</v>
      </c>
      <c r="D138" s="27" t="str">
        <f t="shared" si="23"/>
        <v>N/A</v>
      </c>
      <c r="E138" s="29">
        <v>11946.536242</v>
      </c>
      <c r="F138" s="27" t="str">
        <f t="shared" si="24"/>
        <v>N/A</v>
      </c>
      <c r="G138" s="29">
        <v>13172.313657999999</v>
      </c>
      <c r="H138" s="27" t="str">
        <f t="shared" si="25"/>
        <v>N/A</v>
      </c>
      <c r="I138" s="8">
        <v>-8.9700000000000006</v>
      </c>
      <c r="J138" s="8">
        <v>10.26</v>
      </c>
      <c r="K138" s="28" t="s">
        <v>736</v>
      </c>
      <c r="L138" s="111" t="str">
        <f t="shared" si="19"/>
        <v>Yes</v>
      </c>
    </row>
    <row r="139" spans="1:12" x14ac:dyDescent="0.25">
      <c r="A139" s="162" t="s">
        <v>404</v>
      </c>
      <c r="B139" s="10" t="s">
        <v>213</v>
      </c>
      <c r="C139" s="10">
        <v>11521729128</v>
      </c>
      <c r="D139" s="7" t="str">
        <f t="shared" si="23"/>
        <v>N/A</v>
      </c>
      <c r="E139" s="10">
        <v>11553667324</v>
      </c>
      <c r="F139" s="7" t="str">
        <f t="shared" si="24"/>
        <v>N/A</v>
      </c>
      <c r="G139" s="10">
        <v>11012309915</v>
      </c>
      <c r="H139" s="7" t="str">
        <f t="shared" si="25"/>
        <v>N/A</v>
      </c>
      <c r="I139" s="8">
        <v>0.2772</v>
      </c>
      <c r="J139" s="8">
        <v>-4.6900000000000004</v>
      </c>
      <c r="K139" s="10" t="s">
        <v>213</v>
      </c>
      <c r="L139" s="111" t="str">
        <f t="shared" ref="L139:L158" si="26">IF(J139="Div by 0", "N/A", IF(K139="N/A","N/A", IF(J139&gt;VALUE(MID(K139,1,2)), "No", IF(J139&lt;-1*VALUE(MID(K139,1,2)), "No", "Yes"))))</f>
        <v>N/A</v>
      </c>
    </row>
    <row r="140" spans="1:12" x14ac:dyDescent="0.25">
      <c r="A140" s="162" t="s">
        <v>1203</v>
      </c>
      <c r="B140" s="10" t="s">
        <v>213</v>
      </c>
      <c r="C140" s="10">
        <v>3880.3682589999999</v>
      </c>
      <c r="D140" s="7" t="str">
        <f t="shared" si="23"/>
        <v>N/A</v>
      </c>
      <c r="E140" s="10">
        <v>3751.1504986999998</v>
      </c>
      <c r="F140" s="7" t="str">
        <f t="shared" si="24"/>
        <v>N/A</v>
      </c>
      <c r="G140" s="10">
        <v>3676.7594128000001</v>
      </c>
      <c r="H140" s="7" t="str">
        <f t="shared" si="25"/>
        <v>N/A</v>
      </c>
      <c r="I140" s="8">
        <v>-3.33</v>
      </c>
      <c r="J140" s="8">
        <v>-1.98</v>
      </c>
      <c r="K140" s="10" t="s">
        <v>213</v>
      </c>
      <c r="L140" s="111" t="str">
        <f t="shared" si="26"/>
        <v>N/A</v>
      </c>
    </row>
    <row r="141" spans="1:12" x14ac:dyDescent="0.25">
      <c r="A141" s="162" t="s">
        <v>405</v>
      </c>
      <c r="B141" s="10" t="s">
        <v>213</v>
      </c>
      <c r="C141" s="10">
        <v>25994575</v>
      </c>
      <c r="D141" s="7" t="str">
        <f t="shared" si="23"/>
        <v>N/A</v>
      </c>
      <c r="E141" s="10">
        <v>32743712</v>
      </c>
      <c r="F141" s="7" t="str">
        <f t="shared" si="24"/>
        <v>N/A</v>
      </c>
      <c r="G141" s="10">
        <v>25307870</v>
      </c>
      <c r="H141" s="7" t="str">
        <f t="shared" si="25"/>
        <v>N/A</v>
      </c>
      <c r="I141" s="8">
        <v>25.96</v>
      </c>
      <c r="J141" s="8">
        <v>-22.7</v>
      </c>
      <c r="K141" s="10" t="s">
        <v>213</v>
      </c>
      <c r="L141" s="111" t="str">
        <f t="shared" si="26"/>
        <v>N/A</v>
      </c>
    </row>
    <row r="142" spans="1:12" x14ac:dyDescent="0.25">
      <c r="A142" s="162" t="s">
        <v>1204</v>
      </c>
      <c r="B142" s="10" t="s">
        <v>213</v>
      </c>
      <c r="C142" s="10">
        <v>11277.472884999999</v>
      </c>
      <c r="D142" s="7" t="str">
        <f t="shared" si="23"/>
        <v>N/A</v>
      </c>
      <c r="E142" s="10">
        <v>12531.079985</v>
      </c>
      <c r="F142" s="7" t="str">
        <f t="shared" si="24"/>
        <v>N/A</v>
      </c>
      <c r="G142" s="10">
        <v>13326.945761000001</v>
      </c>
      <c r="H142" s="7" t="str">
        <f t="shared" si="25"/>
        <v>N/A</v>
      </c>
      <c r="I142" s="8">
        <v>11.12</v>
      </c>
      <c r="J142" s="8">
        <v>6.351</v>
      </c>
      <c r="K142" s="10" t="s">
        <v>213</v>
      </c>
      <c r="L142" s="111" t="str">
        <f t="shared" si="26"/>
        <v>N/A</v>
      </c>
    </row>
    <row r="143" spans="1:12" x14ac:dyDescent="0.25">
      <c r="A143" s="162" t="s">
        <v>406</v>
      </c>
      <c r="B143" s="10" t="s">
        <v>213</v>
      </c>
      <c r="C143" s="10">
        <v>13311011</v>
      </c>
      <c r="D143" s="7" t="str">
        <f t="shared" si="23"/>
        <v>N/A</v>
      </c>
      <c r="E143" s="10">
        <v>13584439</v>
      </c>
      <c r="F143" s="7" t="str">
        <f t="shared" si="24"/>
        <v>N/A</v>
      </c>
      <c r="G143" s="10">
        <v>15638340</v>
      </c>
      <c r="H143" s="7" t="str">
        <f t="shared" si="25"/>
        <v>N/A</v>
      </c>
      <c r="I143" s="8">
        <v>2.0539999999999998</v>
      </c>
      <c r="J143" s="8">
        <v>15.12</v>
      </c>
      <c r="K143" s="10" t="s">
        <v>213</v>
      </c>
      <c r="L143" s="111" t="str">
        <f t="shared" si="26"/>
        <v>N/A</v>
      </c>
    </row>
    <row r="144" spans="1:12" x14ac:dyDescent="0.25">
      <c r="A144" s="162" t="s">
        <v>1205</v>
      </c>
      <c r="B144" s="10" t="s">
        <v>213</v>
      </c>
      <c r="C144" s="10">
        <v>481.46312439000002</v>
      </c>
      <c r="D144" s="7" t="str">
        <f t="shared" si="23"/>
        <v>N/A</v>
      </c>
      <c r="E144" s="10">
        <v>457.57339666000001</v>
      </c>
      <c r="F144" s="7" t="str">
        <f t="shared" si="24"/>
        <v>N/A</v>
      </c>
      <c r="G144" s="10">
        <v>483.90444658000001</v>
      </c>
      <c r="H144" s="7" t="str">
        <f t="shared" si="25"/>
        <v>N/A</v>
      </c>
      <c r="I144" s="8">
        <v>-4.96</v>
      </c>
      <c r="J144" s="8">
        <v>5.7539999999999996</v>
      </c>
      <c r="K144" s="10" t="s">
        <v>213</v>
      </c>
      <c r="L144" s="111" t="str">
        <f t="shared" si="26"/>
        <v>N/A</v>
      </c>
    </row>
    <row r="145" spans="1:13" x14ac:dyDescent="0.25">
      <c r="A145" s="162" t="s">
        <v>407</v>
      </c>
      <c r="B145" s="10" t="s">
        <v>213</v>
      </c>
      <c r="C145" s="10">
        <v>14071953</v>
      </c>
      <c r="D145" s="7" t="str">
        <f t="shared" si="23"/>
        <v>N/A</v>
      </c>
      <c r="E145" s="10">
        <v>13442647</v>
      </c>
      <c r="F145" s="7" t="str">
        <f t="shared" si="24"/>
        <v>N/A</v>
      </c>
      <c r="G145" s="10">
        <v>14114954</v>
      </c>
      <c r="H145" s="7" t="str">
        <f t="shared" si="25"/>
        <v>N/A</v>
      </c>
      <c r="I145" s="8">
        <v>-4.47</v>
      </c>
      <c r="J145" s="8">
        <v>5.0010000000000003</v>
      </c>
      <c r="K145" s="10" t="s">
        <v>213</v>
      </c>
      <c r="L145" s="111" t="str">
        <f t="shared" si="26"/>
        <v>N/A</v>
      </c>
    </row>
    <row r="146" spans="1:13" x14ac:dyDescent="0.25">
      <c r="A146" s="162" t="s">
        <v>1206</v>
      </c>
      <c r="B146" s="10" t="s">
        <v>213</v>
      </c>
      <c r="C146" s="10">
        <v>1499.2492009</v>
      </c>
      <c r="D146" s="7" t="str">
        <f t="shared" si="23"/>
        <v>N/A</v>
      </c>
      <c r="E146" s="10">
        <v>1483.5721223</v>
      </c>
      <c r="F146" s="7" t="str">
        <f t="shared" si="24"/>
        <v>N/A</v>
      </c>
      <c r="G146" s="10">
        <v>1250.9929983</v>
      </c>
      <c r="H146" s="7" t="str">
        <f t="shared" si="25"/>
        <v>N/A</v>
      </c>
      <c r="I146" s="8">
        <v>-1.05</v>
      </c>
      <c r="J146" s="8">
        <v>-15.7</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367296012</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v>4572.0546710999997</v>
      </c>
      <c r="H148" s="7" t="str">
        <f t="shared" si="29"/>
        <v>N/A</v>
      </c>
      <c r="I148" s="8" t="s">
        <v>1748</v>
      </c>
      <c r="J148" s="8" t="s">
        <v>1748</v>
      </c>
      <c r="K148" s="10" t="s">
        <v>213</v>
      </c>
      <c r="L148" s="111" t="str">
        <f t="shared" si="26"/>
        <v>N/A</v>
      </c>
    </row>
    <row r="149" spans="1:13" x14ac:dyDescent="0.25">
      <c r="A149" s="162" t="s">
        <v>409</v>
      </c>
      <c r="B149" s="10" t="s">
        <v>213</v>
      </c>
      <c r="C149" s="10">
        <v>6061470</v>
      </c>
      <c r="D149" s="7" t="str">
        <f t="shared" si="27"/>
        <v>N/A</v>
      </c>
      <c r="E149" s="10">
        <v>2123597</v>
      </c>
      <c r="F149" s="7" t="str">
        <f t="shared" si="28"/>
        <v>N/A</v>
      </c>
      <c r="G149" s="10">
        <v>581612</v>
      </c>
      <c r="H149" s="7" t="str">
        <f t="shared" si="29"/>
        <v>N/A</v>
      </c>
      <c r="I149" s="8">
        <v>-65</v>
      </c>
      <c r="J149" s="8">
        <v>-72.599999999999994</v>
      </c>
      <c r="K149" s="10" t="s">
        <v>213</v>
      </c>
      <c r="L149" s="111" t="str">
        <f t="shared" si="26"/>
        <v>N/A</v>
      </c>
    </row>
    <row r="150" spans="1:13" x14ac:dyDescent="0.25">
      <c r="A150" s="162" t="s">
        <v>1208</v>
      </c>
      <c r="B150" s="10" t="s">
        <v>213</v>
      </c>
      <c r="C150" s="10">
        <v>151.57843406999999</v>
      </c>
      <c r="D150" s="7" t="str">
        <f t="shared" si="27"/>
        <v>N/A</v>
      </c>
      <c r="E150" s="10">
        <v>48.113759430999998</v>
      </c>
      <c r="F150" s="7" t="str">
        <f t="shared" si="28"/>
        <v>N/A</v>
      </c>
      <c r="G150" s="10">
        <v>14.19327444</v>
      </c>
      <c r="H150" s="7" t="str">
        <f t="shared" si="29"/>
        <v>N/A</v>
      </c>
      <c r="I150" s="8">
        <v>-68.3</v>
      </c>
      <c r="J150" s="8">
        <v>-70.5</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10038653</v>
      </c>
      <c r="D153" s="7" t="str">
        <f t="shared" si="27"/>
        <v>N/A</v>
      </c>
      <c r="E153" s="10">
        <v>23001777</v>
      </c>
      <c r="F153" s="7" t="str">
        <f t="shared" si="28"/>
        <v>N/A</v>
      </c>
      <c r="G153" s="10">
        <v>15591583</v>
      </c>
      <c r="H153" s="7" t="str">
        <f t="shared" si="29"/>
        <v>N/A</v>
      </c>
      <c r="I153" s="8">
        <v>129.1</v>
      </c>
      <c r="J153" s="8">
        <v>-32.200000000000003</v>
      </c>
      <c r="K153" s="10" t="s">
        <v>213</v>
      </c>
      <c r="L153" s="111" t="str">
        <f t="shared" si="26"/>
        <v>N/A</v>
      </c>
      <c r="M153" s="41"/>
    </row>
    <row r="154" spans="1:13" x14ac:dyDescent="0.25">
      <c r="A154" s="162" t="s">
        <v>1210</v>
      </c>
      <c r="B154" s="10" t="s">
        <v>213</v>
      </c>
      <c r="C154" s="10">
        <v>29182.130814</v>
      </c>
      <c r="D154" s="7" t="str">
        <f t="shared" si="27"/>
        <v>N/A</v>
      </c>
      <c r="E154" s="10">
        <v>51805.804054</v>
      </c>
      <c r="F154" s="7" t="str">
        <f t="shared" si="28"/>
        <v>N/A</v>
      </c>
      <c r="G154" s="10">
        <v>34494.652654999998</v>
      </c>
      <c r="H154" s="7" t="str">
        <f t="shared" si="29"/>
        <v>N/A</v>
      </c>
      <c r="I154" s="8">
        <v>77.53</v>
      </c>
      <c r="J154" s="8">
        <v>-33.4</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1217.3801711999999</v>
      </c>
      <c r="D164" s="94" t="str">
        <f t="shared" ref="D164" si="31">IF($B164="N/A","N/A",IF(C164&gt;10,"No",IF(C164&lt;-10,"No","Yes")))</f>
        <v>N/A</v>
      </c>
      <c r="E164" s="93">
        <v>1243.7733310000001</v>
      </c>
      <c r="F164" s="94" t="str">
        <f t="shared" ref="F164" si="32">IF($B164="N/A","N/A",IF(E164&gt;10,"No",IF(E164&lt;-10,"No","Yes")))</f>
        <v>N/A</v>
      </c>
      <c r="G164" s="93">
        <v>1231.7201574999999</v>
      </c>
      <c r="H164" s="94" t="str">
        <f t="shared" ref="H164" si="33">IF($B164="N/A","N/A",IF(G164&gt;10,"No",IF(G164&lt;-10,"No","Yes")))</f>
        <v>N/A</v>
      </c>
      <c r="I164" s="95">
        <v>2.1680000000000001</v>
      </c>
      <c r="J164" s="95">
        <v>-0.96899999999999997</v>
      </c>
      <c r="K164" s="96" t="s">
        <v>736</v>
      </c>
      <c r="L164" s="113" t="str">
        <f>IF(J164="Div by 0", "N/A", IF(OR(J164="N/A",K164="N/A"),"N/A", IF(J164&gt;VALUE(MID(K164,1,2)), "No", IF(J164&lt;-1*VALUE(MID(K164,1,2)), "No", "Yes"))))</f>
        <v>Yes</v>
      </c>
      <c r="N164" s="42"/>
    </row>
    <row r="165" spans="1:16" x14ac:dyDescent="0.25">
      <c r="A165" s="162" t="s">
        <v>1215</v>
      </c>
      <c r="B165" s="10" t="s">
        <v>213</v>
      </c>
      <c r="C165" s="10">
        <v>1220.4293243</v>
      </c>
      <c r="D165" s="7" t="str">
        <f t="shared" ref="D165:D171" si="34">IF($B165="N/A","N/A",IF(C165&gt;10,"No",IF(C165&lt;-10,"No","Yes")))</f>
        <v>N/A</v>
      </c>
      <c r="E165" s="10">
        <v>1253.2676730999999</v>
      </c>
      <c r="F165" s="7" t="str">
        <f t="shared" ref="F165:F171" si="35">IF($B165="N/A","N/A",IF(E165&gt;10,"No",IF(E165&lt;-10,"No","Yes")))</f>
        <v>N/A</v>
      </c>
      <c r="G165" s="10">
        <v>1238.3183220999999</v>
      </c>
      <c r="H165" s="7" t="str">
        <f t="shared" ref="H165:H171" si="36">IF($B165="N/A","N/A",IF(G165&gt;10,"No",IF(G165&lt;-10,"No","Yes")))</f>
        <v>N/A</v>
      </c>
      <c r="I165" s="8">
        <v>2.6909999999999998</v>
      </c>
      <c r="J165" s="8">
        <v>-1.19</v>
      </c>
      <c r="K165" s="28" t="s">
        <v>736</v>
      </c>
      <c r="L165" s="111" t="str">
        <f>IF(J165="Div by 0", "N/A", IF(OR(J165="N/A",K165="N/A"),"N/A", IF(J165&gt;VALUE(MID(K165,1,2)), "No", IF(J165&lt;-1*VALUE(MID(K165,1,2)), "No", "Yes"))))</f>
        <v>Yes</v>
      </c>
      <c r="N165" s="42"/>
    </row>
    <row r="166" spans="1:16" x14ac:dyDescent="0.25">
      <c r="A166" s="162" t="s">
        <v>1216</v>
      </c>
      <c r="B166" s="10" t="s">
        <v>213</v>
      </c>
      <c r="C166" s="10">
        <v>1141.8846848999999</v>
      </c>
      <c r="D166" s="7" t="str">
        <f t="shared" si="34"/>
        <v>N/A</v>
      </c>
      <c r="E166" s="10">
        <v>1018.0725514</v>
      </c>
      <c r="F166" s="7" t="str">
        <f t="shared" si="35"/>
        <v>N/A</v>
      </c>
      <c r="G166" s="10">
        <v>1078.6375575</v>
      </c>
      <c r="H166" s="7" t="str">
        <f t="shared" si="36"/>
        <v>N/A</v>
      </c>
      <c r="I166" s="8">
        <v>-10.8</v>
      </c>
      <c r="J166" s="8">
        <v>5.9489999999999998</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2975803</v>
      </c>
      <c r="D6" s="7" t="str">
        <f t="shared" ref="D6:D11" si="0">IF($B6="N/A","N/A",IF(C6&gt;10,"No",IF(C6&lt;-10,"No","Yes")))</f>
        <v>N/A</v>
      </c>
      <c r="E6" s="1">
        <v>3086402</v>
      </c>
      <c r="F6" s="7" t="str">
        <f t="shared" ref="F6:F11" si="1">IF($B6="N/A","N/A",IF(E6&gt;10,"No",IF(E6&lt;-10,"No","Yes")))</f>
        <v>N/A</v>
      </c>
      <c r="G6" s="1">
        <v>3079898</v>
      </c>
      <c r="H6" s="7" t="str">
        <f t="shared" ref="H6:H11" si="2">IF($B6="N/A","N/A",IF(G6&gt;10,"No",IF(G6&lt;-10,"No","Yes")))</f>
        <v>N/A</v>
      </c>
      <c r="I6" s="8">
        <v>3.7170000000000001</v>
      </c>
      <c r="J6" s="8">
        <v>-0.21099999999999999</v>
      </c>
      <c r="K6" s="1" t="s">
        <v>736</v>
      </c>
      <c r="L6" s="111" t="str">
        <f t="shared" ref="L6:L14" si="3">IF(J6="Div by 0", "N/A", IF(K6="N/A","N/A", IF(J6&gt;VALUE(MID(K6,1,2)), "No", IF(J6&lt;-1*VALUE(MID(K6,1,2)), "No", "Yes"))))</f>
        <v>Yes</v>
      </c>
    </row>
    <row r="7" spans="1:12" x14ac:dyDescent="0.25">
      <c r="A7" s="144" t="s">
        <v>100</v>
      </c>
      <c r="B7" s="30" t="s">
        <v>213</v>
      </c>
      <c r="C7" s="1">
        <v>150794</v>
      </c>
      <c r="D7" s="7" t="str">
        <f t="shared" si="0"/>
        <v>N/A</v>
      </c>
      <c r="E7" s="1">
        <v>154836</v>
      </c>
      <c r="F7" s="7" t="str">
        <f t="shared" si="1"/>
        <v>N/A</v>
      </c>
      <c r="G7" s="1">
        <v>152488</v>
      </c>
      <c r="H7" s="7" t="str">
        <f t="shared" si="2"/>
        <v>N/A</v>
      </c>
      <c r="I7" s="8">
        <v>2.68</v>
      </c>
      <c r="J7" s="8">
        <v>-1.52</v>
      </c>
      <c r="K7" s="30" t="s">
        <v>736</v>
      </c>
      <c r="L7" s="111" t="str">
        <f t="shared" si="3"/>
        <v>Yes</v>
      </c>
    </row>
    <row r="8" spans="1:12" x14ac:dyDescent="0.25">
      <c r="A8" s="144" t="s">
        <v>101</v>
      </c>
      <c r="B8" s="30" t="s">
        <v>213</v>
      </c>
      <c r="C8" s="1">
        <v>379195</v>
      </c>
      <c r="D8" s="7" t="str">
        <f t="shared" si="0"/>
        <v>N/A</v>
      </c>
      <c r="E8" s="1">
        <v>387814</v>
      </c>
      <c r="F8" s="7" t="str">
        <f t="shared" si="1"/>
        <v>N/A</v>
      </c>
      <c r="G8" s="1">
        <v>379898</v>
      </c>
      <c r="H8" s="7" t="str">
        <f t="shared" si="2"/>
        <v>N/A</v>
      </c>
      <c r="I8" s="8">
        <v>2.2730000000000001</v>
      </c>
      <c r="J8" s="8">
        <v>-2.04</v>
      </c>
      <c r="K8" s="30" t="s">
        <v>736</v>
      </c>
      <c r="L8" s="111" t="str">
        <f t="shared" si="3"/>
        <v>Yes</v>
      </c>
    </row>
    <row r="9" spans="1:12" x14ac:dyDescent="0.25">
      <c r="A9" s="144" t="s">
        <v>104</v>
      </c>
      <c r="B9" s="30" t="s">
        <v>213</v>
      </c>
      <c r="C9" s="1">
        <v>1661709</v>
      </c>
      <c r="D9" s="7" t="str">
        <f t="shared" si="0"/>
        <v>N/A</v>
      </c>
      <c r="E9" s="1">
        <v>1745612</v>
      </c>
      <c r="F9" s="7" t="str">
        <f t="shared" si="1"/>
        <v>N/A</v>
      </c>
      <c r="G9" s="1">
        <v>1702476</v>
      </c>
      <c r="H9" s="7" t="str">
        <f t="shared" si="2"/>
        <v>N/A</v>
      </c>
      <c r="I9" s="8">
        <v>5.0490000000000004</v>
      </c>
      <c r="J9" s="8">
        <v>-2.4700000000000002</v>
      </c>
      <c r="K9" s="30" t="s">
        <v>736</v>
      </c>
      <c r="L9" s="111" t="str">
        <f t="shared" si="3"/>
        <v>Yes</v>
      </c>
    </row>
    <row r="10" spans="1:12" x14ac:dyDescent="0.25">
      <c r="A10" s="144" t="s">
        <v>105</v>
      </c>
      <c r="B10" s="30" t="s">
        <v>213</v>
      </c>
      <c r="C10" s="1">
        <v>784105</v>
      </c>
      <c r="D10" s="7" t="str">
        <f t="shared" si="0"/>
        <v>N/A</v>
      </c>
      <c r="E10" s="1">
        <v>798140</v>
      </c>
      <c r="F10" s="7" t="str">
        <f t="shared" si="1"/>
        <v>N/A</v>
      </c>
      <c r="G10" s="1">
        <v>845036</v>
      </c>
      <c r="H10" s="7" t="str">
        <f t="shared" si="2"/>
        <v>N/A</v>
      </c>
      <c r="I10" s="8">
        <v>1.79</v>
      </c>
      <c r="J10" s="8">
        <v>5.8760000000000003</v>
      </c>
      <c r="K10" s="30" t="s">
        <v>736</v>
      </c>
      <c r="L10" s="111" t="str">
        <f t="shared" si="3"/>
        <v>Yes</v>
      </c>
    </row>
    <row r="11" spans="1:12" x14ac:dyDescent="0.25">
      <c r="A11" s="144" t="s">
        <v>77</v>
      </c>
      <c r="B11" s="1" t="s">
        <v>213</v>
      </c>
      <c r="C11" s="1">
        <v>2642382.29</v>
      </c>
      <c r="D11" s="27" t="str">
        <f t="shared" si="0"/>
        <v>N/A</v>
      </c>
      <c r="E11" s="1">
        <v>2736032.49</v>
      </c>
      <c r="F11" s="7" t="str">
        <f t="shared" si="1"/>
        <v>N/A</v>
      </c>
      <c r="G11" s="1">
        <v>2731875.65</v>
      </c>
      <c r="H11" s="7" t="str">
        <f t="shared" si="2"/>
        <v>N/A</v>
      </c>
      <c r="I11" s="8">
        <v>3.544</v>
      </c>
      <c r="J11" s="8">
        <v>-0.152</v>
      </c>
      <c r="K11" s="1" t="s">
        <v>737</v>
      </c>
      <c r="L11" s="111" t="str">
        <f t="shared" si="3"/>
        <v>Yes</v>
      </c>
    </row>
    <row r="12" spans="1:12" x14ac:dyDescent="0.25">
      <c r="A12" s="144" t="s">
        <v>115</v>
      </c>
      <c r="B12" s="1" t="s">
        <v>213</v>
      </c>
      <c r="C12" s="1">
        <v>346935</v>
      </c>
      <c r="D12" s="1" t="s">
        <v>213</v>
      </c>
      <c r="E12" s="1">
        <v>359344</v>
      </c>
      <c r="F12" s="1" t="s">
        <v>213</v>
      </c>
      <c r="G12" s="1">
        <v>359738</v>
      </c>
      <c r="H12" s="1" t="s">
        <v>213</v>
      </c>
      <c r="I12" s="8">
        <v>3.577</v>
      </c>
      <c r="J12" s="8">
        <v>0.1096</v>
      </c>
      <c r="K12" s="1" t="s">
        <v>737</v>
      </c>
      <c r="L12" s="111" t="str">
        <f t="shared" si="3"/>
        <v>Yes</v>
      </c>
    </row>
    <row r="13" spans="1:12" x14ac:dyDescent="0.25">
      <c r="A13" s="144" t="s">
        <v>447</v>
      </c>
      <c r="B13" s="1" t="s">
        <v>213</v>
      </c>
      <c r="C13" s="1">
        <v>133754</v>
      </c>
      <c r="D13" s="1" t="s">
        <v>213</v>
      </c>
      <c r="E13" s="1">
        <v>136768</v>
      </c>
      <c r="F13" s="1" t="s">
        <v>213</v>
      </c>
      <c r="G13" s="1">
        <v>134286</v>
      </c>
      <c r="H13" s="1" t="s">
        <v>213</v>
      </c>
      <c r="I13" s="8">
        <v>2.2530000000000001</v>
      </c>
      <c r="J13" s="8">
        <v>-1.81</v>
      </c>
      <c r="K13" s="1" t="s">
        <v>737</v>
      </c>
      <c r="L13" s="111" t="str">
        <f t="shared" si="3"/>
        <v>Yes</v>
      </c>
    </row>
    <row r="14" spans="1:12" x14ac:dyDescent="0.25">
      <c r="A14" s="144" t="s">
        <v>448</v>
      </c>
      <c r="B14" s="1" t="s">
        <v>213</v>
      </c>
      <c r="C14" s="1">
        <v>193810</v>
      </c>
      <c r="D14" s="1" t="s">
        <v>213</v>
      </c>
      <c r="E14" s="1">
        <v>202365</v>
      </c>
      <c r="F14" s="1" t="s">
        <v>213</v>
      </c>
      <c r="G14" s="1">
        <v>204955</v>
      </c>
      <c r="H14" s="1" t="s">
        <v>213</v>
      </c>
      <c r="I14" s="8">
        <v>4.4139999999999997</v>
      </c>
      <c r="J14" s="8">
        <v>1.28</v>
      </c>
      <c r="K14" s="1" t="s">
        <v>737</v>
      </c>
      <c r="L14" s="111" t="str">
        <f t="shared" si="3"/>
        <v>Yes</v>
      </c>
    </row>
    <row r="15" spans="1:12" x14ac:dyDescent="0.25">
      <c r="A15" s="143" t="s">
        <v>58</v>
      </c>
      <c r="B15" s="30" t="s">
        <v>213</v>
      </c>
      <c r="C15" s="10">
        <v>11525762262</v>
      </c>
      <c r="D15" s="7" t="str">
        <f t="shared" ref="D15:D20" si="4">IF($B15="N/A","N/A",IF(C15&gt;10,"No",IF(C15&lt;-10,"No","Yes")))</f>
        <v>N/A</v>
      </c>
      <c r="E15" s="10">
        <v>11559983771</v>
      </c>
      <c r="F15" s="7" t="str">
        <f t="shared" ref="F15:F20" si="5">IF($B15="N/A","N/A",IF(E15&gt;10,"No",IF(E15&lt;-10,"No","Yes")))</f>
        <v>N/A</v>
      </c>
      <c r="G15" s="10">
        <v>11363710134</v>
      </c>
      <c r="H15" s="7" t="str">
        <f t="shared" ref="H15:H20" si="6">IF($B15="N/A","N/A",IF(G15&gt;10,"No",IF(G15&lt;-10,"No","Yes")))</f>
        <v>N/A</v>
      </c>
      <c r="I15" s="8">
        <v>0.2969</v>
      </c>
      <c r="J15" s="8">
        <v>-1.7</v>
      </c>
      <c r="K15" s="30" t="s">
        <v>736</v>
      </c>
      <c r="L15" s="111" t="str">
        <f t="shared" ref="L15:L20" si="7">IF(J15="Div by 0", "N/A", IF(K15="N/A","N/A", IF(J15&gt;VALUE(MID(K15,1,2)), "No", IF(J15&lt;-1*VALUE(MID(K15,1,2)), "No", "Yes"))))</f>
        <v>Yes</v>
      </c>
    </row>
    <row r="16" spans="1:12" x14ac:dyDescent="0.25">
      <c r="A16" s="143" t="s">
        <v>1119</v>
      </c>
      <c r="B16" s="30" t="s">
        <v>213</v>
      </c>
      <c r="C16" s="10">
        <v>3873.1603745000002</v>
      </c>
      <c r="D16" s="7" t="str">
        <f t="shared" si="4"/>
        <v>N/A</v>
      </c>
      <c r="E16" s="10">
        <v>3745.4562857000001</v>
      </c>
      <c r="F16" s="7" t="str">
        <f t="shared" si="5"/>
        <v>N/A</v>
      </c>
      <c r="G16" s="10">
        <v>3689.6384665999999</v>
      </c>
      <c r="H16" s="7" t="str">
        <f t="shared" si="6"/>
        <v>N/A</v>
      </c>
      <c r="I16" s="8">
        <v>-3.3</v>
      </c>
      <c r="J16" s="8">
        <v>-1.49</v>
      </c>
      <c r="K16" s="30" t="s">
        <v>736</v>
      </c>
      <c r="L16" s="111" t="str">
        <f t="shared" si="7"/>
        <v>Yes</v>
      </c>
    </row>
    <row r="17" spans="1:12" x14ac:dyDescent="0.25">
      <c r="A17" s="143" t="s">
        <v>1219</v>
      </c>
      <c r="B17" s="30" t="s">
        <v>213</v>
      </c>
      <c r="C17" s="10">
        <v>10005.796484</v>
      </c>
      <c r="D17" s="7" t="str">
        <f t="shared" si="4"/>
        <v>N/A</v>
      </c>
      <c r="E17" s="10">
        <v>10298.239627999999</v>
      </c>
      <c r="F17" s="7" t="str">
        <f t="shared" si="5"/>
        <v>N/A</v>
      </c>
      <c r="G17" s="10">
        <v>10105.301906000001</v>
      </c>
      <c r="H17" s="7" t="str">
        <f t="shared" si="6"/>
        <v>N/A</v>
      </c>
      <c r="I17" s="8">
        <v>2.923</v>
      </c>
      <c r="J17" s="8">
        <v>-1.87</v>
      </c>
      <c r="K17" s="30" t="s">
        <v>736</v>
      </c>
      <c r="L17" s="111" t="str">
        <f t="shared" si="7"/>
        <v>Yes</v>
      </c>
    </row>
    <row r="18" spans="1:12" x14ac:dyDescent="0.25">
      <c r="A18" s="143" t="s">
        <v>1220</v>
      </c>
      <c r="B18" s="30" t="s">
        <v>213</v>
      </c>
      <c r="C18" s="10">
        <v>14422.921491999999</v>
      </c>
      <c r="D18" s="7" t="str">
        <f t="shared" si="4"/>
        <v>N/A</v>
      </c>
      <c r="E18" s="10">
        <v>13983.075892000001</v>
      </c>
      <c r="F18" s="7" t="str">
        <f t="shared" si="5"/>
        <v>N/A</v>
      </c>
      <c r="G18" s="10">
        <v>13648.689848</v>
      </c>
      <c r="H18" s="7" t="str">
        <f t="shared" si="6"/>
        <v>N/A</v>
      </c>
      <c r="I18" s="8">
        <v>-3.05</v>
      </c>
      <c r="J18" s="8">
        <v>-2.39</v>
      </c>
      <c r="K18" s="30" t="s">
        <v>736</v>
      </c>
      <c r="L18" s="111" t="str">
        <f t="shared" si="7"/>
        <v>Yes</v>
      </c>
    </row>
    <row r="19" spans="1:12" x14ac:dyDescent="0.25">
      <c r="A19" s="143" t="s">
        <v>1221</v>
      </c>
      <c r="B19" s="30" t="s">
        <v>213</v>
      </c>
      <c r="C19" s="10">
        <v>1635.4996133</v>
      </c>
      <c r="D19" s="7" t="str">
        <f t="shared" si="4"/>
        <v>N/A</v>
      </c>
      <c r="E19" s="10">
        <v>1581.3662394999999</v>
      </c>
      <c r="F19" s="7" t="str">
        <f t="shared" si="5"/>
        <v>N/A</v>
      </c>
      <c r="G19" s="10">
        <v>1582.3886726999999</v>
      </c>
      <c r="H19" s="7" t="str">
        <f t="shared" si="6"/>
        <v>N/A</v>
      </c>
      <c r="I19" s="8">
        <v>-3.31</v>
      </c>
      <c r="J19" s="8">
        <v>6.4699999999999994E-2</v>
      </c>
      <c r="K19" s="30" t="s">
        <v>736</v>
      </c>
      <c r="L19" s="111" t="str">
        <f t="shared" si="7"/>
        <v>Yes</v>
      </c>
    </row>
    <row r="20" spans="1:12" x14ac:dyDescent="0.25">
      <c r="A20" s="143" t="s">
        <v>1222</v>
      </c>
      <c r="B20" s="30" t="s">
        <v>213</v>
      </c>
      <c r="C20" s="10">
        <v>2334.0293009000002</v>
      </c>
      <c r="D20" s="7" t="str">
        <f t="shared" si="4"/>
        <v>N/A</v>
      </c>
      <c r="E20" s="10">
        <v>2232.8928033000002</v>
      </c>
      <c r="F20" s="7" t="str">
        <f t="shared" si="5"/>
        <v>N/A</v>
      </c>
      <c r="G20" s="10">
        <v>2300.1199274000001</v>
      </c>
      <c r="H20" s="7" t="str">
        <f t="shared" si="6"/>
        <v>N/A</v>
      </c>
      <c r="I20" s="8">
        <v>-4.33</v>
      </c>
      <c r="J20" s="8">
        <v>3.0110000000000001</v>
      </c>
      <c r="K20" s="30" t="s">
        <v>736</v>
      </c>
      <c r="L20" s="111" t="str">
        <f t="shared" si="7"/>
        <v>Yes</v>
      </c>
    </row>
    <row r="21" spans="1:12" x14ac:dyDescent="0.25">
      <c r="A21" s="134" t="s">
        <v>1123</v>
      </c>
      <c r="B21" s="30" t="s">
        <v>213</v>
      </c>
      <c r="C21" s="10">
        <v>3714.5039264000002</v>
      </c>
      <c r="D21" s="7" t="str">
        <f t="shared" ref="D21:D22" si="8">IF($B21="N/A","N/A",IF(C21&gt;10,"No",IF(C21&lt;-10,"No","Yes")))</f>
        <v>N/A</v>
      </c>
      <c r="E21" s="10">
        <v>3612.3543924000001</v>
      </c>
      <c r="F21" s="7" t="str">
        <f t="shared" ref="F21:F22" si="9">IF($B21="N/A","N/A",IF(E21&gt;10,"No",IF(E21&lt;-10,"No","Yes")))</f>
        <v>N/A</v>
      </c>
      <c r="G21" s="10">
        <v>3553.6709593</v>
      </c>
      <c r="H21" s="7" t="str">
        <f t="shared" ref="H21:H22" si="10">IF($B21="N/A","N/A",IF(G21&gt;10,"No",IF(G21&lt;-10,"No","Yes")))</f>
        <v>N/A</v>
      </c>
      <c r="I21" s="8">
        <v>-2.75</v>
      </c>
      <c r="J21" s="8">
        <v>-1.62</v>
      </c>
      <c r="K21" s="30" t="s">
        <v>736</v>
      </c>
      <c r="L21" s="111" t="str">
        <f>IF(J21="Div by 0", "N/A", IF(OR(J21="N/A",K21="N/A"),"N/A", IF(J21&gt;VALUE(MID(K21,1,2)), "No", IF(J21&lt;-1*VALUE(MID(K21,1,2)), "No", "Yes"))))</f>
        <v>Yes</v>
      </c>
    </row>
    <row r="22" spans="1:12" x14ac:dyDescent="0.25">
      <c r="A22" s="134" t="s">
        <v>1124</v>
      </c>
      <c r="B22" s="30" t="s">
        <v>213</v>
      </c>
      <c r="C22" s="10">
        <v>4094.1605399999999</v>
      </c>
      <c r="D22" s="7" t="str">
        <f t="shared" si="8"/>
        <v>N/A</v>
      </c>
      <c r="E22" s="10">
        <v>3928.9841910999999</v>
      </c>
      <c r="F22" s="7" t="str">
        <f t="shared" si="9"/>
        <v>N/A</v>
      </c>
      <c r="G22" s="10">
        <v>3876.4106571000002</v>
      </c>
      <c r="H22" s="7" t="str">
        <f t="shared" si="10"/>
        <v>N/A</v>
      </c>
      <c r="I22" s="8">
        <v>-4.03</v>
      </c>
      <c r="J22" s="8">
        <v>-1.34</v>
      </c>
      <c r="K22" s="30" t="s">
        <v>736</v>
      </c>
      <c r="L22" s="111" t="str">
        <f>IF(J22="Div by 0", "N/A", IF(OR(J22="N/A",K22="N/A"),"N/A", IF(J22&gt;VALUE(MID(K22,1,2)), "No", IF(J22&lt;-1*VALUE(MID(K22,1,2)), "No", "Yes"))))</f>
        <v>Yes</v>
      </c>
    </row>
    <row r="23" spans="1:12" x14ac:dyDescent="0.25">
      <c r="A23" s="143" t="s">
        <v>1223</v>
      </c>
      <c r="B23" s="30" t="s">
        <v>213</v>
      </c>
      <c r="C23" s="10">
        <v>10492.025904</v>
      </c>
      <c r="D23" s="7" t="str">
        <f>IF($B23="N/A","N/A",IF(C23&gt;10,"No",IF(C23&lt;-10,"No","Yes")))</f>
        <v>N/A</v>
      </c>
      <c r="E23" s="10">
        <v>10393.152024000001</v>
      </c>
      <c r="F23" s="7" t="str">
        <f>IF($B23="N/A","N/A",IF(E23&gt;10,"No",IF(E23&lt;-10,"No","Yes")))</f>
        <v>N/A</v>
      </c>
      <c r="G23" s="10">
        <v>10198.150329</v>
      </c>
      <c r="H23" s="7" t="str">
        <f>IF($B23="N/A","N/A",IF(G23&gt;10,"No",IF(G23&lt;-10,"No","Yes")))</f>
        <v>N/A</v>
      </c>
      <c r="I23" s="8">
        <v>-0.94199999999999995</v>
      </c>
      <c r="J23" s="8">
        <v>-1.88</v>
      </c>
      <c r="K23" s="30" t="s">
        <v>736</v>
      </c>
      <c r="L23" s="111" t="str">
        <f>IF(J23="Div by 0", "N/A", IF(K23="N/A","N/A", IF(J23&gt;VALUE(MID(K23,1,2)), "No", IF(J23&lt;-1*VALUE(MID(K23,1,2)), "No", "Yes"))))</f>
        <v>Yes</v>
      </c>
    </row>
    <row r="24" spans="1:12" x14ac:dyDescent="0.25">
      <c r="A24" s="143" t="s">
        <v>1224</v>
      </c>
      <c r="B24" s="30" t="s">
        <v>213</v>
      </c>
      <c r="C24" s="10">
        <v>10077.749817</v>
      </c>
      <c r="D24" s="7" t="str">
        <f>IF($B24="N/A","N/A",IF(C24&gt;10,"No",IF(C24&lt;-10,"No","Yes")))</f>
        <v>N/A</v>
      </c>
      <c r="E24" s="10">
        <v>10297.317867</v>
      </c>
      <c r="F24" s="7" t="str">
        <f>IF($B24="N/A","N/A",IF(E24&gt;10,"No",IF(E24&lt;-10,"No","Yes")))</f>
        <v>N/A</v>
      </c>
      <c r="G24" s="10">
        <v>10003.728974</v>
      </c>
      <c r="H24" s="7" t="str">
        <f>IF($B24="N/A","N/A",IF(G24&gt;10,"No",IF(G24&lt;-10,"No","Yes")))</f>
        <v>N/A</v>
      </c>
      <c r="I24" s="8">
        <v>2.1789999999999998</v>
      </c>
      <c r="J24" s="8">
        <v>-2.85</v>
      </c>
      <c r="K24" s="30" t="s">
        <v>736</v>
      </c>
      <c r="L24" s="111" t="str">
        <f>IF(J24="Div by 0", "N/A", IF(K24="N/A","N/A", IF(J24&gt;VALUE(MID(K24,1,2)), "No", IF(J24&lt;-1*VALUE(MID(K24,1,2)), "No", "Yes"))))</f>
        <v>Yes</v>
      </c>
    </row>
    <row r="25" spans="1:12" x14ac:dyDescent="0.25">
      <c r="A25" s="143" t="s">
        <v>1225</v>
      </c>
      <c r="B25" s="30" t="s">
        <v>213</v>
      </c>
      <c r="C25" s="10">
        <v>11519.801031999999</v>
      </c>
      <c r="D25" s="7" t="str">
        <f>IF($B25="N/A","N/A",IF(C25&gt;10,"No",IF(C25&lt;-10,"No","Yes")))</f>
        <v>N/A</v>
      </c>
      <c r="E25" s="10">
        <v>11211.942059999999</v>
      </c>
      <c r="F25" s="7" t="str">
        <f>IF($B25="N/A","N/A",IF(E25&gt;10,"No",IF(E25&lt;-10,"No","Yes")))</f>
        <v>N/A</v>
      </c>
      <c r="G25" s="10">
        <v>11071.076558000001</v>
      </c>
      <c r="H25" s="7" t="str">
        <f>IF($B25="N/A","N/A",IF(G25&gt;10,"No",IF(G25&lt;-10,"No","Yes")))</f>
        <v>N/A</v>
      </c>
      <c r="I25" s="8">
        <v>-2.67</v>
      </c>
      <c r="J25" s="8">
        <v>-1.26</v>
      </c>
      <c r="K25" s="30" t="s">
        <v>736</v>
      </c>
      <c r="L25" s="111" t="str">
        <f>IF(J25="Div by 0", "N/A", IF(K25="N/A","N/A", IF(J25&gt;VALUE(MID(K25,1,2)), "No", IF(J25&lt;-1*VALUE(MID(K25,1,2)), "No", "Yes"))))</f>
        <v>Yes</v>
      </c>
    </row>
    <row r="26" spans="1:12" x14ac:dyDescent="0.25">
      <c r="A26" s="143" t="s">
        <v>1226</v>
      </c>
      <c r="B26" s="30" t="s">
        <v>213</v>
      </c>
      <c r="C26" s="10">
        <v>10087.291544</v>
      </c>
      <c r="D26" s="7" t="str">
        <f t="shared" ref="D26:D27" si="11">IF($B26="N/A","N/A",IF(C26&gt;10,"No",IF(C26&lt;-10,"No","Yes")))</f>
        <v>N/A</v>
      </c>
      <c r="E26" s="10">
        <v>10116.442446999999</v>
      </c>
      <c r="F26" s="7" t="str">
        <f t="shared" ref="F26:F30" si="12">IF($B26="N/A","N/A",IF(E26&gt;10,"No",IF(E26&lt;-10,"No","Yes")))</f>
        <v>N/A</v>
      </c>
      <c r="G26" s="10">
        <v>9911.8841128999993</v>
      </c>
      <c r="H26" s="7" t="str">
        <f t="shared" ref="H26:H27" si="13">IF($B26="N/A","N/A",IF(G26&gt;10,"No",IF(G26&lt;-10,"No","Yes")))</f>
        <v>N/A</v>
      </c>
      <c r="I26" s="8">
        <v>0.28899999999999998</v>
      </c>
      <c r="J26" s="8">
        <v>-2.02</v>
      </c>
      <c r="K26" s="30" t="s">
        <v>736</v>
      </c>
      <c r="L26" s="111" t="str">
        <f>IF(J26="Div by 0", "N/A", IF(OR(J26="N/A",K26="N/A"),"N/A", IF(J26&gt;VALUE(MID(K26,1,2)), "No", IF(J26&lt;-1*VALUE(MID(K26,1,2)), "No", "Yes"))))</f>
        <v>Yes</v>
      </c>
    </row>
    <row r="27" spans="1:12" x14ac:dyDescent="0.25">
      <c r="A27" s="143" t="s">
        <v>1227</v>
      </c>
      <c r="B27" s="30" t="s">
        <v>213</v>
      </c>
      <c r="C27" s="10">
        <v>11110.631109</v>
      </c>
      <c r="D27" s="7" t="str">
        <f t="shared" si="11"/>
        <v>N/A</v>
      </c>
      <c r="E27" s="10">
        <v>10813.495537999999</v>
      </c>
      <c r="F27" s="7" t="str">
        <f t="shared" si="12"/>
        <v>N/A</v>
      </c>
      <c r="G27" s="10">
        <v>10632.937438999999</v>
      </c>
      <c r="H27" s="7" t="str">
        <f t="shared" si="13"/>
        <v>N/A</v>
      </c>
      <c r="I27" s="8">
        <v>-2.67</v>
      </c>
      <c r="J27" s="8">
        <v>-1.67</v>
      </c>
      <c r="K27" s="30" t="s">
        <v>736</v>
      </c>
      <c r="L27" s="111" t="str">
        <f>IF(J27="Div by 0", "N/A", IF(OR(J27="N/A",K27="N/A"),"N/A", IF(J27&gt;VALUE(MID(K27,1,2)), "No", IF(J27&lt;-1*VALUE(MID(K27,1,2)), "No", "Yes"))))</f>
        <v>Yes</v>
      </c>
    </row>
    <row r="28" spans="1:12" x14ac:dyDescent="0.25">
      <c r="A28" s="162" t="s">
        <v>1228</v>
      </c>
      <c r="B28" s="10" t="s">
        <v>213</v>
      </c>
      <c r="C28" s="10">
        <v>1217.3801711999999</v>
      </c>
      <c r="D28" s="7" t="str">
        <f t="shared" ref="D28:D30" si="14">IF($B28="N/A","N/A",IF(C28&gt;10,"No",IF(C28&lt;-10,"No","Yes")))</f>
        <v>N/A</v>
      </c>
      <c r="E28" s="10">
        <v>1243.7733310000001</v>
      </c>
      <c r="F28" s="7" t="str">
        <f t="shared" si="12"/>
        <v>N/A</v>
      </c>
      <c r="G28" s="10">
        <v>1231.7201574999999</v>
      </c>
      <c r="H28" s="7" t="str">
        <f t="shared" ref="H28:H30" si="15">IF($B28="N/A","N/A",IF(G28&gt;10,"No",IF(G28&lt;-10,"No","Yes")))</f>
        <v>N/A</v>
      </c>
      <c r="I28" s="8">
        <v>2.1680000000000001</v>
      </c>
      <c r="J28" s="8">
        <v>-0.96899999999999997</v>
      </c>
      <c r="K28" s="28" t="s">
        <v>736</v>
      </c>
      <c r="L28" s="111" t="str">
        <f>IF(J28="Div by 0", "N/A", IF(OR(J28="N/A",K28="N/A"),"N/A", IF(J28&gt;VALUE(MID(K28,1,2)), "No", IF(J28&lt;-1*VALUE(MID(K28,1,2)), "No", "Yes"))))</f>
        <v>Yes</v>
      </c>
    </row>
    <row r="29" spans="1:12" x14ac:dyDescent="0.25">
      <c r="A29" s="162" t="s">
        <v>1229</v>
      </c>
      <c r="B29" s="10" t="s">
        <v>213</v>
      </c>
      <c r="C29" s="10">
        <v>1220.4293243</v>
      </c>
      <c r="D29" s="7" t="str">
        <f t="shared" si="14"/>
        <v>N/A</v>
      </c>
      <c r="E29" s="10">
        <v>1253.2676730999999</v>
      </c>
      <c r="F29" s="7" t="str">
        <f t="shared" si="12"/>
        <v>N/A</v>
      </c>
      <c r="G29" s="10">
        <v>1238.3183220999999</v>
      </c>
      <c r="H29" s="7" t="str">
        <f t="shared" si="15"/>
        <v>N/A</v>
      </c>
      <c r="I29" s="8">
        <v>2.6909999999999998</v>
      </c>
      <c r="J29" s="8">
        <v>-1.19</v>
      </c>
      <c r="K29" s="28" t="s">
        <v>736</v>
      </c>
      <c r="L29" s="111" t="str">
        <f t="shared" ref="L29:L30" si="16">IF(J29="Div by 0", "N/A", IF(OR(J29="N/A",K29="N/A"),"N/A", IF(J29&gt;VALUE(MID(K29,1,2)), "No", IF(J29&lt;-1*VALUE(MID(K29,1,2)), "No", "Yes"))))</f>
        <v>Yes</v>
      </c>
    </row>
    <row r="30" spans="1:12" x14ac:dyDescent="0.25">
      <c r="A30" s="162" t="s">
        <v>1230</v>
      </c>
      <c r="B30" s="10" t="s">
        <v>213</v>
      </c>
      <c r="C30" s="10">
        <v>1141.8846848999999</v>
      </c>
      <c r="D30" s="7" t="str">
        <f t="shared" si="14"/>
        <v>N/A</v>
      </c>
      <c r="E30" s="10">
        <v>1018.0725514</v>
      </c>
      <c r="F30" s="7" t="str">
        <f t="shared" si="12"/>
        <v>N/A</v>
      </c>
      <c r="G30" s="10">
        <v>1078.6375575</v>
      </c>
      <c r="H30" s="7" t="str">
        <f t="shared" si="15"/>
        <v>N/A</v>
      </c>
      <c r="I30" s="8">
        <v>-10.8</v>
      </c>
      <c r="J30" s="8">
        <v>5.9489999999999998</v>
      </c>
      <c r="K30" s="28" t="s">
        <v>736</v>
      </c>
      <c r="L30" s="111" t="str">
        <f t="shared" si="16"/>
        <v>Yes</v>
      </c>
    </row>
    <row r="31" spans="1:12" x14ac:dyDescent="0.25">
      <c r="A31" s="174" t="s">
        <v>2</v>
      </c>
      <c r="B31" s="22" t="s">
        <v>213</v>
      </c>
      <c r="C31" s="9">
        <v>75.745101406000003</v>
      </c>
      <c r="D31" s="27" t="str">
        <f t="shared" ref="D31:D69" si="17">IF($B31="N/A","N/A",IF(C31&gt;10,"No",IF(C31&lt;-10,"No","Yes")))</f>
        <v>N/A</v>
      </c>
      <c r="E31" s="9">
        <v>75.289673866000001</v>
      </c>
      <c r="F31" s="27" t="str">
        <f t="shared" ref="F31:F69" si="18">IF($B31="N/A","N/A",IF(E31&gt;10,"No",IF(E31&lt;-10,"No","Yes")))</f>
        <v>N/A</v>
      </c>
      <c r="G31" s="9">
        <v>75.698123769000006</v>
      </c>
      <c r="H31" s="27" t="str">
        <f t="shared" ref="H31:H69" si="19">IF($B31="N/A","N/A",IF(G31&gt;10,"No",IF(G31&lt;-10,"No","Yes")))</f>
        <v>N/A</v>
      </c>
      <c r="I31" s="8">
        <v>-0.60099999999999998</v>
      </c>
      <c r="J31" s="8">
        <v>0.54249999999999998</v>
      </c>
      <c r="K31" s="28" t="s">
        <v>736</v>
      </c>
      <c r="L31" s="111" t="str">
        <f t="shared" ref="L31:L99" si="20">IF(J31="Div by 0", "N/A", IF(K31="N/A","N/A", IF(J31&gt;VALUE(MID(K31,1,2)), "No", IF(J31&lt;-1*VALUE(MID(K31,1,2)), "No", "Yes"))))</f>
        <v>Yes</v>
      </c>
    </row>
    <row r="32" spans="1:12" x14ac:dyDescent="0.25">
      <c r="A32" s="174" t="s">
        <v>22</v>
      </c>
      <c r="B32" s="22" t="s">
        <v>213</v>
      </c>
      <c r="C32" s="1">
        <v>2254025</v>
      </c>
      <c r="D32" s="27" t="str">
        <f t="shared" si="17"/>
        <v>N/A</v>
      </c>
      <c r="E32" s="1">
        <v>2323742</v>
      </c>
      <c r="F32" s="27" t="str">
        <f t="shared" si="18"/>
        <v>N/A</v>
      </c>
      <c r="G32" s="1">
        <v>2331425</v>
      </c>
      <c r="H32" s="27" t="str">
        <f t="shared" si="19"/>
        <v>N/A</v>
      </c>
      <c r="I32" s="8">
        <v>3.093</v>
      </c>
      <c r="J32" s="8">
        <v>0.3306</v>
      </c>
      <c r="K32" s="28" t="s">
        <v>736</v>
      </c>
      <c r="L32" s="111" t="str">
        <f t="shared" si="20"/>
        <v>Yes</v>
      </c>
    </row>
    <row r="33" spans="1:12" x14ac:dyDescent="0.25">
      <c r="A33" s="174" t="s">
        <v>449</v>
      </c>
      <c r="B33" s="30" t="s">
        <v>213</v>
      </c>
      <c r="C33" s="1">
        <v>13527</v>
      </c>
      <c r="D33" s="1" t="str">
        <f t="shared" si="17"/>
        <v>N/A</v>
      </c>
      <c r="E33" s="1">
        <v>14700</v>
      </c>
      <c r="F33" s="1" t="str">
        <f t="shared" si="18"/>
        <v>N/A</v>
      </c>
      <c r="G33" s="1">
        <v>15397</v>
      </c>
      <c r="H33" s="7" t="str">
        <f t="shared" si="19"/>
        <v>N/A</v>
      </c>
      <c r="I33" s="8">
        <v>8.6720000000000006</v>
      </c>
      <c r="J33" s="8">
        <v>4.7409999999999997</v>
      </c>
      <c r="K33" s="30" t="s">
        <v>736</v>
      </c>
      <c r="L33" s="111" t="str">
        <f t="shared" si="20"/>
        <v>Yes</v>
      </c>
    </row>
    <row r="34" spans="1:12" x14ac:dyDescent="0.25">
      <c r="A34" s="174" t="s">
        <v>1231</v>
      </c>
      <c r="B34" s="3" t="s">
        <v>213</v>
      </c>
      <c r="C34" s="1">
        <v>2301</v>
      </c>
      <c r="D34" s="5" t="str">
        <f t="shared" ref="D34:D38" si="21">IF($B34="N/A","N/A",IF(C34&lt;0,"No","Yes"))</f>
        <v>N/A</v>
      </c>
      <c r="E34" s="1">
        <v>2260</v>
      </c>
      <c r="F34" s="5" t="str">
        <f t="shared" ref="F34:F38" si="22">IF($B34="N/A","N/A",IF(E34&lt;0,"No","Yes"))</f>
        <v>N/A</v>
      </c>
      <c r="G34" s="1">
        <v>2259</v>
      </c>
      <c r="H34" s="5" t="str">
        <f t="shared" ref="H34:H38" si="23">IF($B34="N/A","N/A",IF(G34&lt;0,"No","Yes"))</f>
        <v>N/A</v>
      </c>
      <c r="I34" s="8">
        <v>-1.78</v>
      </c>
      <c r="J34" s="8">
        <v>-4.3999999999999997E-2</v>
      </c>
      <c r="K34" s="1" t="s">
        <v>736</v>
      </c>
      <c r="L34" s="111" t="str">
        <f t="shared" si="20"/>
        <v>Yes</v>
      </c>
    </row>
    <row r="35" spans="1:12" x14ac:dyDescent="0.25">
      <c r="A35" s="174" t="s">
        <v>1232</v>
      </c>
      <c r="B35" s="3" t="s">
        <v>213</v>
      </c>
      <c r="C35" s="1">
        <v>8679</v>
      </c>
      <c r="D35" s="5" t="str">
        <f t="shared" si="21"/>
        <v>N/A</v>
      </c>
      <c r="E35" s="1">
        <v>9516</v>
      </c>
      <c r="F35" s="5" t="str">
        <f t="shared" si="22"/>
        <v>N/A</v>
      </c>
      <c r="G35" s="1">
        <v>9914</v>
      </c>
      <c r="H35" s="5" t="str">
        <f t="shared" si="23"/>
        <v>N/A</v>
      </c>
      <c r="I35" s="8">
        <v>9.6440000000000001</v>
      </c>
      <c r="J35" s="8">
        <v>4.1820000000000004</v>
      </c>
      <c r="K35" s="1" t="s">
        <v>736</v>
      </c>
      <c r="L35" s="111" t="str">
        <f t="shared" si="20"/>
        <v>Yes</v>
      </c>
    </row>
    <row r="36" spans="1:12" x14ac:dyDescent="0.25">
      <c r="A36" s="174" t="s">
        <v>1233</v>
      </c>
      <c r="B36" s="3" t="s">
        <v>213</v>
      </c>
      <c r="C36" s="1">
        <v>1091</v>
      </c>
      <c r="D36" s="5" t="str">
        <f t="shared" si="21"/>
        <v>N/A</v>
      </c>
      <c r="E36" s="1">
        <v>1186</v>
      </c>
      <c r="F36" s="5" t="str">
        <f t="shared" si="22"/>
        <v>N/A</v>
      </c>
      <c r="G36" s="1">
        <v>1294</v>
      </c>
      <c r="H36" s="5" t="str">
        <f t="shared" si="23"/>
        <v>N/A</v>
      </c>
      <c r="I36" s="8">
        <v>8.7080000000000002</v>
      </c>
      <c r="J36" s="8">
        <v>9.1059999999999999</v>
      </c>
      <c r="K36" s="1" t="s">
        <v>736</v>
      </c>
      <c r="L36" s="111" t="str">
        <f t="shared" si="20"/>
        <v>Yes</v>
      </c>
    </row>
    <row r="37" spans="1:12" x14ac:dyDescent="0.25">
      <c r="A37" s="174" t="s">
        <v>1234</v>
      </c>
      <c r="B37" s="3" t="s">
        <v>213</v>
      </c>
      <c r="C37" s="1">
        <v>1456</v>
      </c>
      <c r="D37" s="5" t="str">
        <f t="shared" si="21"/>
        <v>N/A</v>
      </c>
      <c r="E37" s="1">
        <v>1738</v>
      </c>
      <c r="F37" s="5" t="str">
        <f t="shared" si="22"/>
        <v>N/A</v>
      </c>
      <c r="G37" s="1">
        <v>1930</v>
      </c>
      <c r="H37" s="5" t="str">
        <f t="shared" si="23"/>
        <v>N/A</v>
      </c>
      <c r="I37" s="8">
        <v>19.37</v>
      </c>
      <c r="J37" s="8">
        <v>11.05</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132265</v>
      </c>
      <c r="D39" s="1" t="str">
        <f t="shared" si="17"/>
        <v>N/A</v>
      </c>
      <c r="E39" s="1">
        <v>135220</v>
      </c>
      <c r="F39" s="1" t="str">
        <f t="shared" si="18"/>
        <v>N/A</v>
      </c>
      <c r="G39" s="1">
        <v>134628</v>
      </c>
      <c r="H39" s="7" t="str">
        <f t="shared" si="19"/>
        <v>N/A</v>
      </c>
      <c r="I39" s="8">
        <v>2.234</v>
      </c>
      <c r="J39" s="8">
        <v>-0.438</v>
      </c>
      <c r="K39" s="30" t="s">
        <v>736</v>
      </c>
      <c r="L39" s="111" t="str">
        <f t="shared" si="20"/>
        <v>Yes</v>
      </c>
    </row>
    <row r="40" spans="1:12" x14ac:dyDescent="0.25">
      <c r="A40" s="174" t="s">
        <v>1236</v>
      </c>
      <c r="B40" s="3" t="s">
        <v>213</v>
      </c>
      <c r="C40" s="1">
        <v>70830</v>
      </c>
      <c r="D40" s="5" t="str">
        <f t="shared" ref="D40:D45" si="24">IF($B40="N/A","N/A",IF(C40&lt;0,"No","Yes"))</f>
        <v>N/A</v>
      </c>
      <c r="E40" s="1">
        <v>85216</v>
      </c>
      <c r="F40" s="5" t="str">
        <f t="shared" ref="F40:F45" si="25">IF($B40="N/A","N/A",IF(E40&lt;0,"No","Yes"))</f>
        <v>N/A</v>
      </c>
      <c r="G40" s="1">
        <v>93118</v>
      </c>
      <c r="H40" s="5" t="str">
        <f t="shared" ref="H40:H45" si="26">IF($B40="N/A","N/A",IF(G40&lt;0,"No","Yes"))</f>
        <v>N/A</v>
      </c>
      <c r="I40" s="8">
        <v>20.309999999999999</v>
      </c>
      <c r="J40" s="8">
        <v>9.2729999999999997</v>
      </c>
      <c r="K40" s="1" t="s">
        <v>736</v>
      </c>
      <c r="L40" s="111" t="str">
        <f t="shared" si="20"/>
        <v>Yes</v>
      </c>
    </row>
    <row r="41" spans="1:12" x14ac:dyDescent="0.25">
      <c r="A41" s="174" t="s">
        <v>1237</v>
      </c>
      <c r="B41" s="3" t="s">
        <v>213</v>
      </c>
      <c r="C41" s="1">
        <v>37735</v>
      </c>
      <c r="D41" s="5" t="str">
        <f t="shared" si="24"/>
        <v>N/A</v>
      </c>
      <c r="E41" s="1">
        <v>28821</v>
      </c>
      <c r="F41" s="5" t="str">
        <f t="shared" si="25"/>
        <v>N/A</v>
      </c>
      <c r="G41" s="1">
        <v>20470</v>
      </c>
      <c r="H41" s="5" t="str">
        <f t="shared" si="26"/>
        <v>N/A</v>
      </c>
      <c r="I41" s="8">
        <v>-23.6</v>
      </c>
      <c r="J41" s="8">
        <v>-29</v>
      </c>
      <c r="K41" s="1" t="s">
        <v>736</v>
      </c>
      <c r="L41" s="111" t="str">
        <f t="shared" si="20"/>
        <v>Yes</v>
      </c>
    </row>
    <row r="42" spans="1:12" x14ac:dyDescent="0.25">
      <c r="A42" s="174" t="s">
        <v>1238</v>
      </c>
      <c r="B42" s="3" t="s">
        <v>213</v>
      </c>
      <c r="C42" s="1">
        <v>10812</v>
      </c>
      <c r="D42" s="5" t="str">
        <f t="shared" si="24"/>
        <v>N/A</v>
      </c>
      <c r="E42" s="1">
        <v>9798</v>
      </c>
      <c r="F42" s="5" t="str">
        <f t="shared" si="25"/>
        <v>N/A</v>
      </c>
      <c r="G42" s="1">
        <v>9109</v>
      </c>
      <c r="H42" s="5" t="str">
        <f t="shared" si="26"/>
        <v>N/A</v>
      </c>
      <c r="I42" s="8">
        <v>-9.3800000000000008</v>
      </c>
      <c r="J42" s="8">
        <v>-7.03</v>
      </c>
      <c r="K42" s="1" t="s">
        <v>736</v>
      </c>
      <c r="L42" s="111" t="str">
        <f t="shared" si="20"/>
        <v>Yes</v>
      </c>
    </row>
    <row r="43" spans="1:12" x14ac:dyDescent="0.25">
      <c r="A43" s="174" t="s">
        <v>1239</v>
      </c>
      <c r="B43" s="3" t="s">
        <v>213</v>
      </c>
      <c r="C43" s="1">
        <v>34</v>
      </c>
      <c r="D43" s="5" t="str">
        <f t="shared" si="24"/>
        <v>N/A</v>
      </c>
      <c r="E43" s="1">
        <v>62</v>
      </c>
      <c r="F43" s="5" t="str">
        <f t="shared" si="25"/>
        <v>N/A</v>
      </c>
      <c r="G43" s="1">
        <v>43</v>
      </c>
      <c r="H43" s="5" t="str">
        <f t="shared" si="26"/>
        <v>N/A</v>
      </c>
      <c r="I43" s="8">
        <v>82.35</v>
      </c>
      <c r="J43" s="8">
        <v>-30.6</v>
      </c>
      <c r="K43" s="1" t="s">
        <v>736</v>
      </c>
      <c r="L43" s="111" t="str">
        <f t="shared" si="20"/>
        <v>No</v>
      </c>
    </row>
    <row r="44" spans="1:12" x14ac:dyDescent="0.25">
      <c r="A44" s="174" t="s">
        <v>1240</v>
      </c>
      <c r="B44" s="3" t="s">
        <v>213</v>
      </c>
      <c r="C44" s="1">
        <v>12854</v>
      </c>
      <c r="D44" s="5" t="str">
        <f t="shared" si="24"/>
        <v>N/A</v>
      </c>
      <c r="E44" s="1">
        <v>11323</v>
      </c>
      <c r="F44" s="5" t="str">
        <f t="shared" si="25"/>
        <v>N/A</v>
      </c>
      <c r="G44" s="1">
        <v>11888</v>
      </c>
      <c r="H44" s="5" t="str">
        <f t="shared" si="26"/>
        <v>N/A</v>
      </c>
      <c r="I44" s="8">
        <v>-11.9</v>
      </c>
      <c r="J44" s="8">
        <v>4.99</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1447133</v>
      </c>
      <c r="D46" s="1" t="str">
        <f t="shared" si="17"/>
        <v>N/A</v>
      </c>
      <c r="E46" s="1">
        <v>1515460</v>
      </c>
      <c r="F46" s="1" t="str">
        <f t="shared" si="18"/>
        <v>N/A</v>
      </c>
      <c r="G46" s="1">
        <v>1473899</v>
      </c>
      <c r="H46" s="7" t="str">
        <f t="shared" si="19"/>
        <v>N/A</v>
      </c>
      <c r="I46" s="8">
        <v>4.7220000000000004</v>
      </c>
      <c r="J46" s="8">
        <v>-2.74</v>
      </c>
      <c r="K46" s="30" t="s">
        <v>736</v>
      </c>
      <c r="L46" s="111" t="str">
        <f t="shared" si="20"/>
        <v>Yes</v>
      </c>
    </row>
    <row r="47" spans="1:12" x14ac:dyDescent="0.25">
      <c r="A47" s="174" t="s">
        <v>1242</v>
      </c>
      <c r="B47" s="3" t="s">
        <v>213</v>
      </c>
      <c r="C47" s="1">
        <v>90534</v>
      </c>
      <c r="D47" s="5" t="str">
        <f t="shared" ref="D47:D53" si="27">IF($B47="N/A","N/A",IF(C47&lt;0,"No","Yes"))</f>
        <v>N/A</v>
      </c>
      <c r="E47" s="1">
        <v>94496</v>
      </c>
      <c r="F47" s="5" t="str">
        <f t="shared" ref="F47:F53" si="28">IF($B47="N/A","N/A",IF(E47&lt;0,"No","Yes"))</f>
        <v>N/A</v>
      </c>
      <c r="G47" s="1">
        <v>93032</v>
      </c>
      <c r="H47" s="5" t="str">
        <f t="shared" ref="H47:H53" si="29">IF($B47="N/A","N/A",IF(G47&lt;0,"No","Yes"))</f>
        <v>N/A</v>
      </c>
      <c r="I47" s="8">
        <v>4.3760000000000003</v>
      </c>
      <c r="J47" s="8">
        <v>-1.55</v>
      </c>
      <c r="K47" s="1" t="s">
        <v>736</v>
      </c>
      <c r="L47" s="111" t="str">
        <f t="shared" si="20"/>
        <v>Yes</v>
      </c>
    </row>
    <row r="48" spans="1:12" x14ac:dyDescent="0.25">
      <c r="A48" s="174" t="s">
        <v>1243</v>
      </c>
      <c r="B48" s="3" t="s">
        <v>213</v>
      </c>
      <c r="C48" s="1">
        <v>2207</v>
      </c>
      <c r="D48" s="5" t="str">
        <f t="shared" si="27"/>
        <v>N/A</v>
      </c>
      <c r="E48" s="1">
        <v>2455</v>
      </c>
      <c r="F48" s="5" t="str">
        <f t="shared" si="28"/>
        <v>N/A</v>
      </c>
      <c r="G48" s="1">
        <v>2661</v>
      </c>
      <c r="H48" s="5" t="str">
        <f t="shared" si="29"/>
        <v>N/A</v>
      </c>
      <c r="I48" s="8">
        <v>11.24</v>
      </c>
      <c r="J48" s="8">
        <v>8.391</v>
      </c>
      <c r="K48" s="1" t="s">
        <v>736</v>
      </c>
      <c r="L48" s="111" t="str">
        <f t="shared" si="20"/>
        <v>Yes</v>
      </c>
    </row>
    <row r="49" spans="1:12" x14ac:dyDescent="0.25">
      <c r="A49" s="174" t="s">
        <v>1244</v>
      </c>
      <c r="B49" s="3" t="s">
        <v>213</v>
      </c>
      <c r="C49" s="1">
        <v>1763</v>
      </c>
      <c r="D49" s="5" t="str">
        <f t="shared" si="27"/>
        <v>N/A</v>
      </c>
      <c r="E49" s="1">
        <v>3671</v>
      </c>
      <c r="F49" s="5" t="str">
        <f t="shared" si="28"/>
        <v>N/A</v>
      </c>
      <c r="G49" s="1">
        <v>4151</v>
      </c>
      <c r="H49" s="5" t="str">
        <f t="shared" si="29"/>
        <v>N/A</v>
      </c>
      <c r="I49" s="8">
        <v>108.2</v>
      </c>
      <c r="J49" s="8">
        <v>13.08</v>
      </c>
      <c r="K49" s="1" t="s">
        <v>736</v>
      </c>
      <c r="L49" s="111" t="str">
        <f t="shared" si="20"/>
        <v>Yes</v>
      </c>
    </row>
    <row r="50" spans="1:12" x14ac:dyDescent="0.25">
      <c r="A50" s="174" t="s">
        <v>1245</v>
      </c>
      <c r="B50" s="3" t="s">
        <v>213</v>
      </c>
      <c r="C50" s="1">
        <v>1348218</v>
      </c>
      <c r="D50" s="5" t="str">
        <f t="shared" si="27"/>
        <v>N/A</v>
      </c>
      <c r="E50" s="1">
        <v>1411062</v>
      </c>
      <c r="F50" s="5" t="str">
        <f t="shared" si="28"/>
        <v>N/A</v>
      </c>
      <c r="G50" s="1">
        <v>1370549</v>
      </c>
      <c r="H50" s="5" t="str">
        <f t="shared" si="29"/>
        <v>N/A</v>
      </c>
      <c r="I50" s="8">
        <v>4.6609999999999996</v>
      </c>
      <c r="J50" s="8">
        <v>-2.87</v>
      </c>
      <c r="K50" s="1" t="s">
        <v>736</v>
      </c>
      <c r="L50" s="111" t="str">
        <f t="shared" si="20"/>
        <v>Yes</v>
      </c>
    </row>
    <row r="51" spans="1:12" x14ac:dyDescent="0.25">
      <c r="A51" s="174" t="s">
        <v>1246</v>
      </c>
      <c r="B51" s="3" t="s">
        <v>213</v>
      </c>
      <c r="C51" s="1">
        <v>1256</v>
      </c>
      <c r="D51" s="5" t="str">
        <f t="shared" si="27"/>
        <v>N/A</v>
      </c>
      <c r="E51" s="1">
        <v>591</v>
      </c>
      <c r="F51" s="5" t="str">
        <f t="shared" si="28"/>
        <v>N/A</v>
      </c>
      <c r="G51" s="1">
        <v>279</v>
      </c>
      <c r="H51" s="5" t="str">
        <f t="shared" si="29"/>
        <v>N/A</v>
      </c>
      <c r="I51" s="8">
        <v>-52.9</v>
      </c>
      <c r="J51" s="8">
        <v>-52.8</v>
      </c>
      <c r="K51" s="1" t="s">
        <v>736</v>
      </c>
      <c r="L51" s="111" t="str">
        <f t="shared" si="20"/>
        <v>No</v>
      </c>
    </row>
    <row r="52" spans="1:12" x14ac:dyDescent="0.25">
      <c r="A52" s="174" t="s">
        <v>1247</v>
      </c>
      <c r="B52" s="3" t="s">
        <v>213</v>
      </c>
      <c r="C52" s="1">
        <v>3155</v>
      </c>
      <c r="D52" s="5" t="str">
        <f t="shared" si="27"/>
        <v>N/A</v>
      </c>
      <c r="E52" s="1">
        <v>3185</v>
      </c>
      <c r="F52" s="5" t="str">
        <f t="shared" si="28"/>
        <v>N/A</v>
      </c>
      <c r="G52" s="1">
        <v>3227</v>
      </c>
      <c r="H52" s="5" t="str">
        <f t="shared" si="29"/>
        <v>N/A</v>
      </c>
      <c r="I52" s="8">
        <v>0.95089999999999997</v>
      </c>
      <c r="J52" s="8">
        <v>1.319</v>
      </c>
      <c r="K52" s="1" t="s">
        <v>736</v>
      </c>
      <c r="L52" s="111" t="str">
        <f t="shared" si="20"/>
        <v>Yes</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661100</v>
      </c>
      <c r="D54" s="1" t="str">
        <f t="shared" si="17"/>
        <v>N/A</v>
      </c>
      <c r="E54" s="1">
        <v>658362</v>
      </c>
      <c r="F54" s="1" t="str">
        <f t="shared" si="18"/>
        <v>N/A</v>
      </c>
      <c r="G54" s="1">
        <v>707501</v>
      </c>
      <c r="H54" s="7" t="str">
        <f t="shared" si="19"/>
        <v>N/A</v>
      </c>
      <c r="I54" s="8">
        <v>-0.41399999999999998</v>
      </c>
      <c r="J54" s="8">
        <v>7.4640000000000004</v>
      </c>
      <c r="K54" s="30" t="s">
        <v>736</v>
      </c>
      <c r="L54" s="111" t="str">
        <f t="shared" si="20"/>
        <v>Yes</v>
      </c>
    </row>
    <row r="55" spans="1:12" x14ac:dyDescent="0.25">
      <c r="A55" s="174" t="s">
        <v>1249</v>
      </c>
      <c r="B55" s="3" t="s">
        <v>213</v>
      </c>
      <c r="C55" s="1">
        <v>29096</v>
      </c>
      <c r="D55" s="5" t="str">
        <f t="shared" ref="D55:D60" si="30">IF($B55="N/A","N/A",IF(C55&lt;0,"No","Yes"))</f>
        <v>N/A</v>
      </c>
      <c r="E55" s="1">
        <v>32137</v>
      </c>
      <c r="F55" s="5" t="str">
        <f t="shared" ref="F55:F60" si="31">IF($B55="N/A","N/A",IF(E55&lt;0,"No","Yes"))</f>
        <v>N/A</v>
      </c>
      <c r="G55" s="1">
        <v>32475</v>
      </c>
      <c r="H55" s="5" t="str">
        <f t="shared" ref="H55:H60" si="32">IF($B55="N/A","N/A",IF(G55&lt;0,"No","Yes"))</f>
        <v>N/A</v>
      </c>
      <c r="I55" s="8">
        <v>10.45</v>
      </c>
      <c r="J55" s="8">
        <v>1.052</v>
      </c>
      <c r="K55" s="1" t="s">
        <v>736</v>
      </c>
      <c r="L55" s="111" t="str">
        <f t="shared" si="20"/>
        <v>Yes</v>
      </c>
    </row>
    <row r="56" spans="1:12" x14ac:dyDescent="0.25">
      <c r="A56" s="174" t="s">
        <v>1250</v>
      </c>
      <c r="B56" s="3" t="s">
        <v>213</v>
      </c>
      <c r="C56" s="1">
        <v>1649</v>
      </c>
      <c r="D56" s="5" t="str">
        <f t="shared" si="30"/>
        <v>N/A</v>
      </c>
      <c r="E56" s="1">
        <v>1825</v>
      </c>
      <c r="F56" s="5" t="str">
        <f t="shared" si="31"/>
        <v>N/A</v>
      </c>
      <c r="G56" s="1">
        <v>1969</v>
      </c>
      <c r="H56" s="5" t="str">
        <f t="shared" si="32"/>
        <v>N/A</v>
      </c>
      <c r="I56" s="8">
        <v>10.67</v>
      </c>
      <c r="J56" s="8">
        <v>7.89</v>
      </c>
      <c r="K56" s="1" t="s">
        <v>736</v>
      </c>
      <c r="L56" s="111" t="str">
        <f t="shared" si="20"/>
        <v>Yes</v>
      </c>
    </row>
    <row r="57" spans="1:12" x14ac:dyDescent="0.25">
      <c r="A57" s="174" t="s">
        <v>1251</v>
      </c>
      <c r="B57" s="3" t="s">
        <v>213</v>
      </c>
      <c r="C57" s="1">
        <v>236345</v>
      </c>
      <c r="D57" s="5" t="str">
        <f t="shared" si="30"/>
        <v>N/A</v>
      </c>
      <c r="E57" s="1">
        <v>266817</v>
      </c>
      <c r="F57" s="5" t="str">
        <f t="shared" si="31"/>
        <v>N/A</v>
      </c>
      <c r="G57" s="1">
        <v>247788</v>
      </c>
      <c r="H57" s="5" t="str">
        <f t="shared" si="32"/>
        <v>N/A</v>
      </c>
      <c r="I57" s="8">
        <v>12.89</v>
      </c>
      <c r="J57" s="8">
        <v>-7.13</v>
      </c>
      <c r="K57" s="1" t="s">
        <v>736</v>
      </c>
      <c r="L57" s="111" t="str">
        <f t="shared" si="20"/>
        <v>Yes</v>
      </c>
    </row>
    <row r="58" spans="1:12" x14ac:dyDescent="0.25">
      <c r="A58" s="174" t="s">
        <v>1252</v>
      </c>
      <c r="B58" s="3" t="s">
        <v>213</v>
      </c>
      <c r="C58" s="1">
        <v>17676</v>
      </c>
      <c r="D58" s="5" t="str">
        <f t="shared" si="30"/>
        <v>N/A</v>
      </c>
      <c r="E58" s="1">
        <v>17908</v>
      </c>
      <c r="F58" s="5" t="str">
        <f t="shared" si="31"/>
        <v>N/A</v>
      </c>
      <c r="G58" s="1">
        <v>15265</v>
      </c>
      <c r="H58" s="5" t="str">
        <f t="shared" si="32"/>
        <v>N/A</v>
      </c>
      <c r="I58" s="8">
        <v>1.3129999999999999</v>
      </c>
      <c r="J58" s="8">
        <v>-14.8</v>
      </c>
      <c r="K58" s="1" t="s">
        <v>736</v>
      </c>
      <c r="L58" s="111" t="str">
        <f t="shared" si="20"/>
        <v>Yes</v>
      </c>
    </row>
    <row r="59" spans="1:12" x14ac:dyDescent="0.25">
      <c r="A59" s="174" t="s">
        <v>1253</v>
      </c>
      <c r="B59" s="3" t="s">
        <v>213</v>
      </c>
      <c r="C59" s="1">
        <v>318503</v>
      </c>
      <c r="D59" s="5" t="str">
        <f t="shared" si="30"/>
        <v>N/A</v>
      </c>
      <c r="E59" s="1">
        <v>283158</v>
      </c>
      <c r="F59" s="5" t="str">
        <f t="shared" si="31"/>
        <v>N/A</v>
      </c>
      <c r="G59" s="1">
        <v>285117</v>
      </c>
      <c r="H59" s="5" t="str">
        <f t="shared" si="32"/>
        <v>N/A</v>
      </c>
      <c r="I59" s="8">
        <v>-11.1</v>
      </c>
      <c r="J59" s="8">
        <v>0.69179999999999997</v>
      </c>
      <c r="K59" s="1" t="s">
        <v>736</v>
      </c>
      <c r="L59" s="111" t="str">
        <f t="shared" si="20"/>
        <v>Yes</v>
      </c>
    </row>
    <row r="60" spans="1:12" x14ac:dyDescent="0.25">
      <c r="A60" s="174" t="s">
        <v>1254</v>
      </c>
      <c r="B60" s="3" t="s">
        <v>213</v>
      </c>
      <c r="C60" s="1">
        <v>57831</v>
      </c>
      <c r="D60" s="5" t="str">
        <f t="shared" si="30"/>
        <v>N/A</v>
      </c>
      <c r="E60" s="1">
        <v>56517</v>
      </c>
      <c r="F60" s="5" t="str">
        <f t="shared" si="31"/>
        <v>N/A</v>
      </c>
      <c r="G60" s="1">
        <v>124887</v>
      </c>
      <c r="H60" s="5" t="str">
        <f t="shared" si="32"/>
        <v>N/A</v>
      </c>
      <c r="I60" s="8">
        <v>-2.27</v>
      </c>
      <c r="J60" s="8">
        <v>121</v>
      </c>
      <c r="K60" s="1" t="s">
        <v>736</v>
      </c>
      <c r="L60" s="111" t="str">
        <f t="shared" si="20"/>
        <v>No</v>
      </c>
    </row>
    <row r="61" spans="1:12" x14ac:dyDescent="0.25">
      <c r="A61" s="110" t="s">
        <v>186</v>
      </c>
      <c r="B61" s="22" t="s">
        <v>213</v>
      </c>
      <c r="C61" s="1">
        <v>240795</v>
      </c>
      <c r="D61" s="1" t="str">
        <f t="shared" si="17"/>
        <v>N/A</v>
      </c>
      <c r="E61" s="1">
        <v>261256</v>
      </c>
      <c r="F61" s="1" t="str">
        <f t="shared" si="18"/>
        <v>N/A</v>
      </c>
      <c r="G61" s="1">
        <v>376040</v>
      </c>
      <c r="H61" s="7" t="str">
        <f t="shared" si="19"/>
        <v>N/A</v>
      </c>
      <c r="I61" s="8">
        <v>8.4969999999999999</v>
      </c>
      <c r="J61" s="8">
        <v>43.94</v>
      </c>
      <c r="K61" s="28" t="s">
        <v>736</v>
      </c>
      <c r="L61" s="111" t="str">
        <f>IF(J61="Div by 0", "N/A", IF(OR(J61="N/A",K61="N/A"),"N/A", IF(J61&gt;VALUE(MID(K61,1,2)), "No", IF(J61&lt;-1*VALUE(MID(K61,1,2)), "No", "Yes"))))</f>
        <v>No</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0</v>
      </c>
      <c r="H66" s="7" t="str">
        <f t="shared" si="19"/>
        <v>N/A</v>
      </c>
      <c r="I66" s="8" t="s">
        <v>1748</v>
      </c>
      <c r="J66" s="8" t="s">
        <v>1748</v>
      </c>
      <c r="K66" s="28" t="s">
        <v>736</v>
      </c>
      <c r="L66" s="111" t="str">
        <f t="shared" si="33"/>
        <v>N/A</v>
      </c>
    </row>
    <row r="67" spans="1:12" x14ac:dyDescent="0.25">
      <c r="A67" s="110" t="s">
        <v>192</v>
      </c>
      <c r="B67" s="22" t="s">
        <v>213</v>
      </c>
      <c r="C67" s="1">
        <v>2059955</v>
      </c>
      <c r="D67" s="1" t="str">
        <f t="shared" si="17"/>
        <v>N/A</v>
      </c>
      <c r="E67" s="1">
        <v>2076558</v>
      </c>
      <c r="F67" s="1" t="str">
        <f t="shared" si="18"/>
        <v>N/A</v>
      </c>
      <c r="G67" s="1">
        <v>1980824</v>
      </c>
      <c r="H67" s="7" t="str">
        <f t="shared" si="19"/>
        <v>N/A</v>
      </c>
      <c r="I67" s="8">
        <v>0.80600000000000005</v>
      </c>
      <c r="J67" s="8">
        <v>-4.6100000000000003</v>
      </c>
      <c r="K67" s="28" t="s">
        <v>736</v>
      </c>
      <c r="L67" s="111" t="str">
        <f t="shared" si="33"/>
        <v>Yes</v>
      </c>
    </row>
    <row r="68" spans="1:12" x14ac:dyDescent="0.25">
      <c r="A68" s="134" t="s">
        <v>193</v>
      </c>
      <c r="B68" s="30" t="s">
        <v>213</v>
      </c>
      <c r="C68" s="1">
        <v>105320</v>
      </c>
      <c r="D68" s="1" t="str">
        <f t="shared" si="17"/>
        <v>N/A</v>
      </c>
      <c r="E68" s="1">
        <v>129317</v>
      </c>
      <c r="F68" s="1" t="str">
        <f t="shared" si="18"/>
        <v>N/A</v>
      </c>
      <c r="G68" s="1">
        <v>136655</v>
      </c>
      <c r="H68" s="7" t="str">
        <f t="shared" si="19"/>
        <v>N/A</v>
      </c>
      <c r="I68" s="36">
        <v>22.78</v>
      </c>
      <c r="J68" s="36">
        <v>5.6740000000000004</v>
      </c>
      <c r="K68" s="30" t="s">
        <v>736</v>
      </c>
      <c r="L68" s="111" t="str">
        <f t="shared" si="33"/>
        <v>Yes</v>
      </c>
    </row>
    <row r="69" spans="1:12" x14ac:dyDescent="0.25">
      <c r="A69" s="134" t="s">
        <v>194</v>
      </c>
      <c r="B69" s="30" t="s">
        <v>213</v>
      </c>
      <c r="C69" s="1">
        <v>105320</v>
      </c>
      <c r="D69" s="1" t="str">
        <f t="shared" si="17"/>
        <v>N/A</v>
      </c>
      <c r="E69" s="1">
        <v>129317</v>
      </c>
      <c r="F69" s="1" t="str">
        <f t="shared" si="18"/>
        <v>N/A</v>
      </c>
      <c r="G69" s="1">
        <v>136655</v>
      </c>
      <c r="H69" s="7" t="str">
        <f t="shared" si="19"/>
        <v>N/A</v>
      </c>
      <c r="I69" s="36">
        <v>22.78</v>
      </c>
      <c r="J69" s="36">
        <v>5.6740000000000004</v>
      </c>
      <c r="K69" s="30" t="s">
        <v>736</v>
      </c>
      <c r="L69" s="111" t="str">
        <f t="shared" si="33"/>
        <v>Yes</v>
      </c>
    </row>
    <row r="70" spans="1:12" x14ac:dyDescent="0.25">
      <c r="A70" s="174" t="s">
        <v>78</v>
      </c>
      <c r="B70" s="30" t="s">
        <v>294</v>
      </c>
      <c r="C70" s="9">
        <v>0.78487324719999996</v>
      </c>
      <c r="D70" s="27" t="str">
        <f>IF($B70="N/A","N/A",IF(C70&gt;=20,"No",IF(C70&lt;0,"No","Yes")))</f>
        <v>Yes</v>
      </c>
      <c r="E70" s="9">
        <v>1.407564896</v>
      </c>
      <c r="F70" s="27" t="str">
        <f>IF($B70="N/A","N/A",IF(E70&gt;=20,"No",IF(E70&lt;0,"No","Yes")))</f>
        <v>Yes</v>
      </c>
      <c r="G70" s="9">
        <v>1.7668414235000001</v>
      </c>
      <c r="H70" s="27" t="str">
        <f>IF($B70="N/A","N/A",IF(G70&gt;=20,"No",IF(G70&lt;0,"No","Yes")))</f>
        <v>Yes</v>
      </c>
      <c r="I70" s="8">
        <v>79.34</v>
      </c>
      <c r="J70" s="8">
        <v>25.52</v>
      </c>
      <c r="K70" s="28" t="s">
        <v>736</v>
      </c>
      <c r="L70" s="111" t="str">
        <f t="shared" si="20"/>
        <v>Yes</v>
      </c>
    </row>
    <row r="71" spans="1:12" x14ac:dyDescent="0.25">
      <c r="A71" s="174" t="s">
        <v>79</v>
      </c>
      <c r="B71" s="22" t="s">
        <v>213</v>
      </c>
      <c r="C71" s="9">
        <v>0.1008834508</v>
      </c>
      <c r="D71" s="27" t="str">
        <f>IF($B71="N/A","N/A",IF(C71&gt;10,"No",IF(C71&lt;-10,"No","Yes")))</f>
        <v>N/A</v>
      </c>
      <c r="E71" s="9">
        <v>9.0164299399999995E-2</v>
      </c>
      <c r="F71" s="27" t="str">
        <f>IF($B71="N/A","N/A",IF(E71&gt;10,"No",IF(E71&lt;-10,"No","Yes")))</f>
        <v>N/A</v>
      </c>
      <c r="G71" s="9">
        <v>2.5852147999999998E-2</v>
      </c>
      <c r="H71" s="27" t="str">
        <f>IF($B71="N/A","N/A",IF(G71&gt;10,"No",IF(G71&lt;-10,"No","Yes")))</f>
        <v>N/A</v>
      </c>
      <c r="I71" s="8">
        <v>-10.6</v>
      </c>
      <c r="J71" s="8">
        <v>-71.3</v>
      </c>
      <c r="K71" s="28" t="s">
        <v>736</v>
      </c>
      <c r="L71" s="111" t="str">
        <f t="shared" si="20"/>
        <v>No</v>
      </c>
    </row>
    <row r="72" spans="1:12" x14ac:dyDescent="0.25">
      <c r="A72" s="174" t="s">
        <v>80</v>
      </c>
      <c r="B72" s="22" t="s">
        <v>213</v>
      </c>
      <c r="C72" s="9">
        <v>4.4431954111999996</v>
      </c>
      <c r="D72" s="27" t="str">
        <f>IF($B72="N/A","N/A",IF(C72&gt;10,"No",IF(C72&lt;-10,"No","Yes")))</f>
        <v>N/A</v>
      </c>
      <c r="E72" s="9">
        <v>3.7727080458</v>
      </c>
      <c r="F72" s="27" t="str">
        <f>IF($B72="N/A","N/A",IF(E72&gt;10,"No",IF(E72&lt;-10,"No","Yes")))</f>
        <v>N/A</v>
      </c>
      <c r="G72" s="9">
        <v>3.2957318938000002</v>
      </c>
      <c r="H72" s="27" t="str">
        <f>IF($B72="N/A","N/A",IF(G72&gt;10,"No",IF(G72&lt;-10,"No","Yes")))</f>
        <v>N/A</v>
      </c>
      <c r="I72" s="8">
        <v>-15.1</v>
      </c>
      <c r="J72" s="8">
        <v>-12.6</v>
      </c>
      <c r="K72" s="28" t="s">
        <v>736</v>
      </c>
      <c r="L72" s="111" t="str">
        <f t="shared" si="20"/>
        <v>Yes</v>
      </c>
    </row>
    <row r="73" spans="1:12" x14ac:dyDescent="0.25">
      <c r="A73" s="174" t="s">
        <v>81</v>
      </c>
      <c r="B73" s="22" t="s">
        <v>213</v>
      </c>
      <c r="C73" s="9">
        <v>4.5744937821000002</v>
      </c>
      <c r="D73" s="27" t="str">
        <f>IF($B73="N/A","N/A",IF(C73&gt;10,"No",IF(C73&lt;-10,"No","Yes")))</f>
        <v>N/A</v>
      </c>
      <c r="E73" s="9">
        <v>4.9170616114000003</v>
      </c>
      <c r="F73" s="27" t="str">
        <f>IF($B73="N/A","N/A",IF(E73&gt;10,"No",IF(E73&lt;-10,"No","Yes")))</f>
        <v>N/A</v>
      </c>
      <c r="G73" s="9">
        <v>6.9171237508000001</v>
      </c>
      <c r="H73" s="27" t="str">
        <f>IF($B73="N/A","N/A",IF(G73&gt;10,"No",IF(G73&lt;-10,"No","Yes")))</f>
        <v>N/A</v>
      </c>
      <c r="I73" s="8">
        <v>7.4889999999999999</v>
      </c>
      <c r="J73" s="8">
        <v>40.68</v>
      </c>
      <c r="K73" s="28" t="s">
        <v>736</v>
      </c>
      <c r="L73" s="111" t="str">
        <f t="shared" si="20"/>
        <v>No</v>
      </c>
    </row>
    <row r="74" spans="1:12" x14ac:dyDescent="0.25">
      <c r="A74" s="174" t="s">
        <v>121</v>
      </c>
      <c r="B74" s="22" t="s">
        <v>213</v>
      </c>
      <c r="C74" s="9">
        <v>5.8305638200000003E-2</v>
      </c>
      <c r="D74" s="27" t="str">
        <f>IF($B74="N/A","N/A",IF(C74&gt;10,"No",IF(C74&lt;-10,"No","Yes")))</f>
        <v>N/A</v>
      </c>
      <c r="E74" s="9">
        <v>0.12659871449999999</v>
      </c>
      <c r="F74" s="27" t="str">
        <f>IF($B74="N/A","N/A",IF(E74&gt;10,"No",IF(E74&lt;-10,"No","Yes")))</f>
        <v>N/A</v>
      </c>
      <c r="G74" s="9">
        <v>3.7568562999999999E-3</v>
      </c>
      <c r="H74" s="27" t="str">
        <f>IF($B74="N/A","N/A",IF(G74&gt;10,"No",IF(G74&lt;-10,"No","Yes")))</f>
        <v>N/A</v>
      </c>
      <c r="I74" s="8">
        <v>117.1</v>
      </c>
      <c r="J74" s="8">
        <v>-97</v>
      </c>
      <c r="K74" s="28" t="s">
        <v>736</v>
      </c>
      <c r="L74" s="111" t="str">
        <f t="shared" si="20"/>
        <v>No</v>
      </c>
    </row>
    <row r="75" spans="1:12" x14ac:dyDescent="0.25">
      <c r="A75" s="174" t="s">
        <v>82</v>
      </c>
      <c r="B75" s="22" t="s">
        <v>213</v>
      </c>
      <c r="C75" s="9">
        <v>9.6046044795000007</v>
      </c>
      <c r="D75" s="27" t="str">
        <f>IF($B75="N/A","N/A",IF(C75&gt;10,"No",IF(C75&lt;-10,"No","Yes")))</f>
        <v>N/A</v>
      </c>
      <c r="E75" s="9">
        <v>7.7939362462000004</v>
      </c>
      <c r="F75" s="27" t="str">
        <f>IF($B75="N/A","N/A",IF(E75&gt;10,"No",IF(E75&lt;-10,"No","Yes")))</f>
        <v>N/A</v>
      </c>
      <c r="G75" s="9">
        <v>5.6908858667000004</v>
      </c>
      <c r="H75" s="27" t="str">
        <f>IF($B75="N/A","N/A",IF(G75&gt;10,"No",IF(G75&lt;-10,"No","Yes")))</f>
        <v>N/A</v>
      </c>
      <c r="I75" s="8">
        <v>-18.899999999999999</v>
      </c>
      <c r="J75" s="8">
        <v>-27</v>
      </c>
      <c r="K75" s="28" t="s">
        <v>736</v>
      </c>
      <c r="L75" s="111" t="str">
        <f t="shared" si="20"/>
        <v>Yes</v>
      </c>
    </row>
    <row r="76" spans="1:12" x14ac:dyDescent="0.25">
      <c r="A76" s="174" t="s">
        <v>195</v>
      </c>
      <c r="B76" s="22" t="s">
        <v>213</v>
      </c>
      <c r="C76" s="9">
        <v>5.7299040428000003</v>
      </c>
      <c r="D76" s="27" t="str">
        <f t="shared" ref="D76:D98" si="34">IF($B76="N/A","N/A",IF(C76&gt;10,"No",IF(C76&lt;-10,"No","Yes")))</f>
        <v>N/A</v>
      </c>
      <c r="E76" s="9">
        <v>5.8145318080999999</v>
      </c>
      <c r="F76" s="27" t="str">
        <f t="shared" ref="F76:F98" si="35">IF($B76="N/A","N/A",IF(E76&gt;10,"No",IF(E76&lt;-10,"No","Yes")))</f>
        <v>N/A</v>
      </c>
      <c r="G76" s="9">
        <v>6.3865173523000003</v>
      </c>
      <c r="H76" s="27" t="str">
        <f t="shared" ref="H76:H98" si="36">IF($B76="N/A","N/A",IF(G76&gt;10,"No",IF(G76&lt;-10,"No","Yes")))</f>
        <v>N/A</v>
      </c>
      <c r="I76" s="8">
        <v>1.4770000000000001</v>
      </c>
      <c r="J76" s="8">
        <v>9.8369999999999997</v>
      </c>
      <c r="K76" s="28" t="s">
        <v>736</v>
      </c>
      <c r="L76" s="111" t="str">
        <f>IF(J76="Div by 0", "N/A", IF(OR(J76="N/A",K76="N/A"),"N/A", IF(J76&gt;VALUE(MID(K76,1,2)), "No", IF(J76&lt;-1*VALUE(MID(K76,1,2)), "No", "Yes"))))</f>
        <v>Yes</v>
      </c>
    </row>
    <row r="77" spans="1:12" x14ac:dyDescent="0.25">
      <c r="A77" s="174" t="s">
        <v>196</v>
      </c>
      <c r="B77" s="22" t="s">
        <v>213</v>
      </c>
      <c r="C77" s="9">
        <v>1.6562169936</v>
      </c>
      <c r="D77" s="27" t="str">
        <f t="shared" si="34"/>
        <v>N/A</v>
      </c>
      <c r="E77" s="9">
        <v>1.9023827824999999</v>
      </c>
      <c r="F77" s="27" t="str">
        <f t="shared" si="35"/>
        <v>N/A</v>
      </c>
      <c r="G77" s="9">
        <v>2.2210421274000001</v>
      </c>
      <c r="H77" s="27" t="str">
        <f t="shared" si="36"/>
        <v>N/A</v>
      </c>
      <c r="I77" s="8">
        <v>14.86</v>
      </c>
      <c r="J77" s="8">
        <v>16.75</v>
      </c>
      <c r="K77" s="28" t="s">
        <v>736</v>
      </c>
      <c r="L77" s="111" t="str">
        <f t="shared" ref="L77:L81" si="37">IF(J77="Div by 0", "N/A", IF(OR(J77="N/A",K77="N/A"),"N/A", IF(J77&gt;VALUE(MID(K77,1,2)), "No", IF(J77&lt;-1*VALUE(MID(K77,1,2)), "No", "Yes"))))</f>
        <v>Yes</v>
      </c>
    </row>
    <row r="78" spans="1:12" x14ac:dyDescent="0.25">
      <c r="A78" s="174" t="s">
        <v>197</v>
      </c>
      <c r="B78" s="22" t="s">
        <v>213</v>
      </c>
      <c r="C78" s="9">
        <v>89.580664733999996</v>
      </c>
      <c r="D78" s="27" t="str">
        <f t="shared" si="34"/>
        <v>N/A</v>
      </c>
      <c r="E78" s="9">
        <v>89.305172491999997</v>
      </c>
      <c r="F78" s="27" t="str">
        <f t="shared" si="35"/>
        <v>N/A</v>
      </c>
      <c r="G78" s="9">
        <v>88.366080964000005</v>
      </c>
      <c r="H78" s="27" t="str">
        <f t="shared" si="36"/>
        <v>N/A</v>
      </c>
      <c r="I78" s="8">
        <v>-0.308</v>
      </c>
      <c r="J78" s="8">
        <v>-1.05</v>
      </c>
      <c r="K78" s="28" t="s">
        <v>736</v>
      </c>
      <c r="L78" s="111" t="str">
        <f t="shared" si="37"/>
        <v>Yes</v>
      </c>
    </row>
    <row r="79" spans="1:12" x14ac:dyDescent="0.25">
      <c r="A79" s="174" t="s">
        <v>198</v>
      </c>
      <c r="B79" s="22" t="s">
        <v>213</v>
      </c>
      <c r="C79" s="9">
        <v>6.2178328001000001</v>
      </c>
      <c r="D79" s="27" t="str">
        <f t="shared" si="34"/>
        <v>N/A</v>
      </c>
      <c r="E79" s="9">
        <v>5.9653365577999997</v>
      </c>
      <c r="F79" s="27" t="str">
        <f t="shared" si="35"/>
        <v>N/A</v>
      </c>
      <c r="G79" s="9">
        <v>8.3671811535000007</v>
      </c>
      <c r="H79" s="27" t="str">
        <f t="shared" si="36"/>
        <v>N/A</v>
      </c>
      <c r="I79" s="8">
        <v>-4.0599999999999996</v>
      </c>
      <c r="J79" s="8">
        <v>40.26</v>
      </c>
      <c r="K79" s="28" t="s">
        <v>736</v>
      </c>
      <c r="L79" s="111" t="str">
        <f t="shared" si="37"/>
        <v>No</v>
      </c>
    </row>
    <row r="80" spans="1:12" x14ac:dyDescent="0.25">
      <c r="A80" s="174" t="s">
        <v>199</v>
      </c>
      <c r="B80" s="22" t="s">
        <v>213</v>
      </c>
      <c r="C80" s="9">
        <v>1.8361385450000001</v>
      </c>
      <c r="D80" s="27" t="str">
        <f t="shared" si="34"/>
        <v>N/A</v>
      </c>
      <c r="E80" s="9">
        <v>2.310896144</v>
      </c>
      <c r="F80" s="27" t="str">
        <f t="shared" si="35"/>
        <v>N/A</v>
      </c>
      <c r="G80" s="9">
        <v>2.2339561332</v>
      </c>
      <c r="H80" s="27" t="str">
        <f t="shared" si="36"/>
        <v>N/A</v>
      </c>
      <c r="I80" s="8">
        <v>25.86</v>
      </c>
      <c r="J80" s="8">
        <v>-3.33</v>
      </c>
      <c r="K80" s="28" t="s">
        <v>736</v>
      </c>
      <c r="L80" s="111" t="str">
        <f t="shared" si="37"/>
        <v>Yes</v>
      </c>
    </row>
    <row r="81" spans="1:12" x14ac:dyDescent="0.25">
      <c r="A81" s="174" t="s">
        <v>200</v>
      </c>
      <c r="B81" s="30" t="s">
        <v>213</v>
      </c>
      <c r="C81" s="9">
        <v>89.442203366000001</v>
      </c>
      <c r="D81" s="27" t="str">
        <f t="shared" si="34"/>
        <v>N/A</v>
      </c>
      <c r="E81" s="9">
        <v>89.520354695999998</v>
      </c>
      <c r="F81" s="27" t="str">
        <f t="shared" si="35"/>
        <v>N/A</v>
      </c>
      <c r="G81" s="9">
        <v>86.433793664000007</v>
      </c>
      <c r="H81" s="27" t="str">
        <f t="shared" si="36"/>
        <v>N/A</v>
      </c>
      <c r="I81" s="8">
        <v>8.7400000000000005E-2</v>
      </c>
      <c r="J81" s="8">
        <v>-3.45</v>
      </c>
      <c r="K81" s="30" t="s">
        <v>736</v>
      </c>
      <c r="L81" s="111" t="str">
        <f t="shared" si="37"/>
        <v>Yes</v>
      </c>
    </row>
    <row r="82" spans="1:12" x14ac:dyDescent="0.25">
      <c r="A82" s="174" t="s">
        <v>73</v>
      </c>
      <c r="B82" s="22" t="s">
        <v>213</v>
      </c>
      <c r="C82" s="23">
        <v>2640282</v>
      </c>
      <c r="D82" s="27" t="str">
        <f t="shared" si="34"/>
        <v>N/A</v>
      </c>
      <c r="E82" s="23">
        <v>2744270</v>
      </c>
      <c r="F82" s="27" t="str">
        <f t="shared" si="35"/>
        <v>N/A</v>
      </c>
      <c r="G82" s="23">
        <v>2758913</v>
      </c>
      <c r="H82" s="27" t="str">
        <f t="shared" si="36"/>
        <v>N/A</v>
      </c>
      <c r="I82" s="8">
        <v>3.9390000000000001</v>
      </c>
      <c r="J82" s="8">
        <v>0.53359999999999996</v>
      </c>
      <c r="K82" s="28" t="s">
        <v>736</v>
      </c>
      <c r="L82" s="111" t="str">
        <f t="shared" si="20"/>
        <v>Yes</v>
      </c>
    </row>
    <row r="83" spans="1:12" x14ac:dyDescent="0.25">
      <c r="A83" s="174" t="s">
        <v>1255</v>
      </c>
      <c r="B83" s="22" t="s">
        <v>213</v>
      </c>
      <c r="C83" s="4">
        <v>5.1177487858999999</v>
      </c>
      <c r="D83" s="27" t="str">
        <f t="shared" si="34"/>
        <v>N/A</v>
      </c>
      <c r="E83" s="4">
        <v>6.3090366473000001</v>
      </c>
      <c r="F83" s="27" t="str">
        <f t="shared" si="35"/>
        <v>N/A</v>
      </c>
      <c r="G83" s="4">
        <v>7.9505950351000001</v>
      </c>
      <c r="H83" s="27" t="str">
        <f t="shared" si="36"/>
        <v>N/A</v>
      </c>
      <c r="I83" s="8">
        <v>23.28</v>
      </c>
      <c r="J83" s="8">
        <v>26.02</v>
      </c>
      <c r="K83" s="28" t="s">
        <v>736</v>
      </c>
      <c r="L83" s="111" t="str">
        <f t="shared" si="20"/>
        <v>Yes</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64.858905222999994</v>
      </c>
      <c r="D86" s="27" t="str">
        <f t="shared" si="34"/>
        <v>N/A</v>
      </c>
      <c r="E86" s="4">
        <v>63.568344222999997</v>
      </c>
      <c r="F86" s="27" t="str">
        <f t="shared" si="35"/>
        <v>N/A</v>
      </c>
      <c r="G86" s="4">
        <v>60.976225057000001</v>
      </c>
      <c r="H86" s="27" t="str">
        <f t="shared" si="36"/>
        <v>N/A</v>
      </c>
      <c r="I86" s="8">
        <v>-1.99</v>
      </c>
      <c r="J86" s="8">
        <v>-4.08</v>
      </c>
      <c r="K86" s="28" t="s">
        <v>736</v>
      </c>
      <c r="L86" s="111" t="str">
        <f t="shared" si="20"/>
        <v>Yes</v>
      </c>
    </row>
    <row r="87" spans="1:12" x14ac:dyDescent="0.25">
      <c r="A87" s="174" t="s">
        <v>1259</v>
      </c>
      <c r="B87" s="22" t="s">
        <v>213</v>
      </c>
      <c r="C87" s="4">
        <v>2.2141953018999998</v>
      </c>
      <c r="D87" s="27" t="str">
        <f t="shared" si="34"/>
        <v>N/A</v>
      </c>
      <c r="E87" s="4">
        <v>2.6307907021000001</v>
      </c>
      <c r="F87" s="27" t="str">
        <f t="shared" si="35"/>
        <v>N/A</v>
      </c>
      <c r="G87" s="4">
        <v>3.0968356016</v>
      </c>
      <c r="H87" s="27" t="str">
        <f t="shared" si="36"/>
        <v>N/A</v>
      </c>
      <c r="I87" s="8">
        <v>18.809999999999999</v>
      </c>
      <c r="J87" s="8">
        <v>17.72</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1.087385E-4</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7.9536959999999997E-4</v>
      </c>
      <c r="D94" s="27" t="str">
        <f t="shared" si="34"/>
        <v>N/A</v>
      </c>
      <c r="E94" s="4">
        <v>1.0931869999999999E-4</v>
      </c>
      <c r="F94" s="27" t="str">
        <f t="shared" si="35"/>
        <v>N/A</v>
      </c>
      <c r="G94" s="4">
        <v>0</v>
      </c>
      <c r="H94" s="27" t="str">
        <f t="shared" si="36"/>
        <v>N/A</v>
      </c>
      <c r="I94" s="8">
        <v>-86.3</v>
      </c>
      <c r="J94" s="8">
        <v>-100</v>
      </c>
      <c r="K94" s="28" t="s">
        <v>736</v>
      </c>
      <c r="L94" s="111" t="str">
        <f t="shared" si="20"/>
        <v>No</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4.6207185E-3</v>
      </c>
      <c r="D97" s="27" t="str">
        <f t="shared" si="34"/>
        <v>N/A</v>
      </c>
      <c r="E97" s="4">
        <v>3.279561E-4</v>
      </c>
      <c r="F97" s="27" t="str">
        <f t="shared" si="35"/>
        <v>N/A</v>
      </c>
      <c r="G97" s="4">
        <v>4.349539E-4</v>
      </c>
      <c r="H97" s="27" t="str">
        <f t="shared" si="36"/>
        <v>N/A</v>
      </c>
      <c r="I97" s="8">
        <v>-92.9</v>
      </c>
      <c r="J97" s="8">
        <v>32.630000000000003</v>
      </c>
      <c r="K97" s="28" t="s">
        <v>736</v>
      </c>
      <c r="L97" s="111" t="str">
        <f t="shared" si="20"/>
        <v>No</v>
      </c>
    </row>
    <row r="98" spans="1:12" x14ac:dyDescent="0.25">
      <c r="A98" s="174" t="s">
        <v>1270</v>
      </c>
      <c r="B98" s="22" t="s">
        <v>213</v>
      </c>
      <c r="C98" s="4">
        <v>27.803734600999999</v>
      </c>
      <c r="D98" s="27" t="str">
        <f t="shared" si="34"/>
        <v>N/A</v>
      </c>
      <c r="E98" s="4">
        <v>27.491391152999999</v>
      </c>
      <c r="F98" s="27" t="str">
        <f t="shared" si="35"/>
        <v>N/A</v>
      </c>
      <c r="G98" s="4">
        <v>27.975800614000001</v>
      </c>
      <c r="H98" s="27" t="str">
        <f t="shared" si="36"/>
        <v>N/A</v>
      </c>
      <c r="I98" s="8">
        <v>-1.1200000000000001</v>
      </c>
      <c r="J98" s="8">
        <v>1.762</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461513209</v>
      </c>
      <c r="D100" s="27" t="str">
        <f>IF($B100="N/A","N/A",IF(C100&gt;10,"No",IF(C100&lt;-10,"No","Yes")))</f>
        <v>N/A</v>
      </c>
      <c r="E100" s="29">
        <v>803876211</v>
      </c>
      <c r="F100" s="27" t="str">
        <f>IF($B100="N/A","N/A",IF(E100&gt;10,"No",IF(E100&lt;-10,"No","Yes")))</f>
        <v>N/A</v>
      </c>
      <c r="G100" s="29">
        <v>1379032316</v>
      </c>
      <c r="H100" s="27" t="str">
        <f>IF($B100="N/A","N/A",IF(G100&gt;10,"No",IF(G100&lt;-10,"No","Yes")))</f>
        <v>N/A</v>
      </c>
      <c r="I100" s="8">
        <v>74.180000000000007</v>
      </c>
      <c r="J100" s="8">
        <v>71.55</v>
      </c>
      <c r="K100" s="28" t="s">
        <v>736</v>
      </c>
      <c r="L100" s="111" t="str">
        <f t="shared" ref="L100:L111" si="38">IF(J100="Div by 0", "N/A", IF(K100="N/A","N/A", IF(J100&gt;VALUE(MID(K100,1,2)), "No", IF(J100&lt;-1*VALUE(MID(K100,1,2)), "No", "Yes"))))</f>
        <v>No</v>
      </c>
    </row>
    <row r="101" spans="1:12" x14ac:dyDescent="0.25">
      <c r="A101" s="174" t="s">
        <v>453</v>
      </c>
      <c r="B101" s="22" t="s">
        <v>213</v>
      </c>
      <c r="C101" s="29">
        <v>336408833</v>
      </c>
      <c r="D101" s="27" t="str">
        <f>IF($B101="N/A","N/A",IF(C101&gt;10,"No",IF(C101&lt;-10,"No","Yes")))</f>
        <v>N/A</v>
      </c>
      <c r="E101" s="29">
        <v>659044743</v>
      </c>
      <c r="F101" s="27" t="str">
        <f>IF($B101="N/A","N/A",IF(E101&gt;10,"No",IF(E101&lt;-10,"No","Yes")))</f>
        <v>N/A</v>
      </c>
      <c r="G101" s="29">
        <v>939006642</v>
      </c>
      <c r="H101" s="27" t="str">
        <f>IF($B101="N/A","N/A",IF(G101&gt;10,"No",IF(G101&lt;-10,"No","Yes")))</f>
        <v>N/A</v>
      </c>
      <c r="I101" s="8">
        <v>95.91</v>
      </c>
      <c r="J101" s="8">
        <v>42.48</v>
      </c>
      <c r="K101" s="28" t="s">
        <v>736</v>
      </c>
      <c r="L101" s="111" t="str">
        <f t="shared" si="38"/>
        <v>No</v>
      </c>
    </row>
    <row r="102" spans="1:12" x14ac:dyDescent="0.25">
      <c r="A102" s="174" t="s">
        <v>454</v>
      </c>
      <c r="B102" s="22" t="s">
        <v>213</v>
      </c>
      <c r="C102" s="29">
        <v>77121225</v>
      </c>
      <c r="D102" s="27" t="str">
        <f>IF($B102="N/A","N/A",IF(C102&gt;10,"No",IF(C102&lt;-10,"No","Yes")))</f>
        <v>N/A</v>
      </c>
      <c r="E102" s="29">
        <v>97559925</v>
      </c>
      <c r="F102" s="27" t="str">
        <f>IF($B102="N/A","N/A",IF(E102&gt;10,"No",IF(E102&lt;-10,"No","Yes")))</f>
        <v>N/A</v>
      </c>
      <c r="G102" s="29">
        <v>394555265</v>
      </c>
      <c r="H102" s="27" t="str">
        <f>IF($B102="N/A","N/A",IF(G102&gt;10,"No",IF(G102&lt;-10,"No","Yes")))</f>
        <v>N/A</v>
      </c>
      <c r="I102" s="8">
        <v>26.5</v>
      </c>
      <c r="J102" s="8">
        <v>304.39999999999998</v>
      </c>
      <c r="K102" s="28" t="s">
        <v>736</v>
      </c>
      <c r="L102" s="111" t="str">
        <f t="shared" si="38"/>
        <v>No</v>
      </c>
    </row>
    <row r="103" spans="1:12" x14ac:dyDescent="0.25">
      <c r="A103" s="174" t="s">
        <v>455</v>
      </c>
      <c r="B103" s="22" t="s">
        <v>213</v>
      </c>
      <c r="C103" s="29">
        <v>47983151</v>
      </c>
      <c r="D103" s="27" t="str">
        <f>IF($B103="N/A","N/A",IF(C103&gt;10,"No",IF(C103&lt;-10,"No","Yes")))</f>
        <v>N/A</v>
      </c>
      <c r="E103" s="29">
        <v>47271543</v>
      </c>
      <c r="F103" s="27" t="str">
        <f>IF($B103="N/A","N/A",IF(E103&gt;10,"No",IF(E103&lt;-10,"No","Yes")))</f>
        <v>N/A</v>
      </c>
      <c r="G103" s="29">
        <v>45470409</v>
      </c>
      <c r="H103" s="27" t="str">
        <f>IF($B103="N/A","N/A",IF(G103&gt;10,"No",IF(G103&lt;-10,"No","Yes")))</f>
        <v>N/A</v>
      </c>
      <c r="I103" s="8">
        <v>-1.48</v>
      </c>
      <c r="J103" s="8">
        <v>-3.81</v>
      </c>
      <c r="K103" s="28" t="s">
        <v>736</v>
      </c>
      <c r="L103" s="111" t="str">
        <f t="shared" si="38"/>
        <v>Yes</v>
      </c>
    </row>
    <row r="104" spans="1:12" x14ac:dyDescent="0.25">
      <c r="A104" s="174" t="s">
        <v>108</v>
      </c>
      <c r="B104" s="39" t="s">
        <v>295</v>
      </c>
      <c r="C104" s="4">
        <v>0.98215927390000002</v>
      </c>
      <c r="D104" s="27" t="str">
        <f>IF($B104="N/A","N/A",IF(C104&gt;2,"No",IF(C104&lt;0.9,"No","Yes")))</f>
        <v>Yes</v>
      </c>
      <c r="E104" s="4">
        <v>1.0021869574</v>
      </c>
      <c r="F104" s="27" t="str">
        <f>IF($B104="N/A","N/A",IF(E104&gt;2,"No",IF(E104&lt;0.9,"No","Yes")))</f>
        <v>Yes</v>
      </c>
      <c r="G104" s="4">
        <v>0.98570987099999996</v>
      </c>
      <c r="H104" s="27" t="str">
        <f>IF($B104="N/A","N/A",IF(G104&gt;2,"No",IF(G104&lt;0.9,"No","Yes")))</f>
        <v>Yes</v>
      </c>
      <c r="I104" s="8">
        <v>2.0390000000000001</v>
      </c>
      <c r="J104" s="8">
        <v>-1.64</v>
      </c>
      <c r="K104" s="28" t="s">
        <v>736</v>
      </c>
      <c r="L104" s="111" t="str">
        <f t="shared" si="38"/>
        <v>Yes</v>
      </c>
    </row>
    <row r="105" spans="1:12" x14ac:dyDescent="0.25">
      <c r="A105" s="174" t="s">
        <v>456</v>
      </c>
      <c r="B105" s="39" t="s">
        <v>295</v>
      </c>
      <c r="C105" s="4">
        <v>0.99965992339999998</v>
      </c>
      <c r="D105" s="27" t="str">
        <f>IF($B105="N/A","N/A",IF(C105&gt;2,"No",IF(C105&lt;0.9,"No","Yes")))</f>
        <v>Yes</v>
      </c>
      <c r="E105" s="4">
        <v>1.3663511927000001</v>
      </c>
      <c r="F105" s="27" t="str">
        <f>IF($B105="N/A","N/A",IF(E105&gt;2,"No",IF(E105&lt;0.9,"No","Yes")))</f>
        <v>Yes</v>
      </c>
      <c r="G105" s="4">
        <v>0.93150961860000003</v>
      </c>
      <c r="H105" s="27" t="str">
        <f>IF($B105="N/A","N/A",IF(G105&gt;2,"No",IF(G105&lt;0.9,"No","Yes")))</f>
        <v>Yes</v>
      </c>
      <c r="I105" s="8">
        <v>36.68</v>
      </c>
      <c r="J105" s="8">
        <v>-31.8</v>
      </c>
      <c r="K105" s="28" t="s">
        <v>736</v>
      </c>
      <c r="L105" s="111" t="str">
        <f t="shared" si="38"/>
        <v>No</v>
      </c>
    </row>
    <row r="106" spans="1:12" x14ac:dyDescent="0.25">
      <c r="A106" s="174" t="s">
        <v>457</v>
      </c>
      <c r="B106" s="39" t="s">
        <v>295</v>
      </c>
      <c r="C106" s="4">
        <v>0.9930446222</v>
      </c>
      <c r="D106" s="27" t="str">
        <f>IF($B106="N/A","N/A",IF(C106&gt;2,"No",IF(C106&lt;0.9,"No","Yes")))</f>
        <v>Yes</v>
      </c>
      <c r="E106" s="4">
        <v>1.1939873393</v>
      </c>
      <c r="F106" s="27" t="str">
        <f>IF($B106="N/A","N/A",IF(E106&gt;2,"No",IF(E106&lt;0.9,"No","Yes")))</f>
        <v>Yes</v>
      </c>
      <c r="G106" s="4">
        <v>1.5299019187</v>
      </c>
      <c r="H106" s="27" t="str">
        <f>IF($B106="N/A","N/A",IF(G106&gt;2,"No",IF(G106&lt;0.9,"No","Yes")))</f>
        <v>Yes</v>
      </c>
      <c r="I106" s="8">
        <v>20.239999999999998</v>
      </c>
      <c r="J106" s="8">
        <v>28.13</v>
      </c>
      <c r="K106" s="28" t="s">
        <v>736</v>
      </c>
      <c r="L106" s="111" t="str">
        <f t="shared" si="38"/>
        <v>Yes</v>
      </c>
    </row>
    <row r="107" spans="1:12" x14ac:dyDescent="0.25">
      <c r="A107" s="174" t="s">
        <v>458</v>
      </c>
      <c r="B107" s="39" t="s">
        <v>295</v>
      </c>
      <c r="C107" s="4">
        <v>0.98020235259999999</v>
      </c>
      <c r="D107" s="27" t="str">
        <f>IF($B107="N/A","N/A",IF(C107&gt;2,"No",IF(C107&lt;0.9,"No","Yes")))</f>
        <v>Yes</v>
      </c>
      <c r="E107" s="4">
        <v>0.95729723150000001</v>
      </c>
      <c r="F107" s="27" t="str">
        <f>IF($B107="N/A","N/A",IF(E107&gt;2,"No",IF(E107&lt;0.9,"No","Yes")))</f>
        <v>Yes</v>
      </c>
      <c r="G107" s="4">
        <v>0.96546580319999997</v>
      </c>
      <c r="H107" s="27" t="str">
        <f>IF($B107="N/A","N/A",IF(G107&gt;2,"No",IF(G107&lt;0.9,"No","Yes")))</f>
        <v>Yes</v>
      </c>
      <c r="I107" s="8">
        <v>-2.34</v>
      </c>
      <c r="J107" s="8">
        <v>0.85329999999999995</v>
      </c>
      <c r="K107" s="28" t="s">
        <v>736</v>
      </c>
      <c r="L107" s="111" t="str">
        <f t="shared" si="38"/>
        <v>Yes</v>
      </c>
    </row>
    <row r="108" spans="1:12" x14ac:dyDescent="0.25">
      <c r="A108" s="174" t="s">
        <v>1272</v>
      </c>
      <c r="B108" s="22" t="s">
        <v>213</v>
      </c>
      <c r="C108" s="29">
        <v>20.070276966000002</v>
      </c>
      <c r="D108" s="27" t="str">
        <f>IF($B108="N/A","N/A",IF(C108&gt;10,"No",IF(C108&lt;-10,"No","Yes")))</f>
        <v>N/A</v>
      </c>
      <c r="E108" s="29">
        <v>33.745571722999998</v>
      </c>
      <c r="F108" s="27" t="str">
        <f>IF($B108="N/A","N/A",IF(E108&gt;10,"No",IF(E108&lt;-10,"No","Yes")))</f>
        <v>N/A</v>
      </c>
      <c r="G108" s="29">
        <v>58.370233587999998</v>
      </c>
      <c r="H108" s="27" t="str">
        <f>IF($B108="N/A","N/A",IF(G108&gt;10,"No",IF(G108&lt;-10,"No","Yes")))</f>
        <v>N/A</v>
      </c>
      <c r="I108" s="8">
        <v>68.14</v>
      </c>
      <c r="J108" s="8">
        <v>72.97</v>
      </c>
      <c r="K108" s="28" t="s">
        <v>736</v>
      </c>
      <c r="L108" s="111" t="str">
        <f t="shared" si="38"/>
        <v>No</v>
      </c>
    </row>
    <row r="109" spans="1:12" x14ac:dyDescent="0.25">
      <c r="A109" s="174" t="s">
        <v>1273</v>
      </c>
      <c r="B109" s="22" t="s">
        <v>213</v>
      </c>
      <c r="C109" s="29">
        <v>190.99292879000001</v>
      </c>
      <c r="D109" s="27" t="str">
        <f>IF($B109="N/A","N/A",IF(C109&gt;10,"No",IF(C109&lt;-10,"No","Yes")))</f>
        <v>N/A</v>
      </c>
      <c r="E109" s="29">
        <v>313.82858836999998</v>
      </c>
      <c r="F109" s="27" t="str">
        <f>IF($B109="N/A","N/A",IF(E109&gt;10,"No",IF(E109&lt;-10,"No","Yes")))</f>
        <v>N/A</v>
      </c>
      <c r="G109" s="29">
        <v>337.16878679000001</v>
      </c>
      <c r="H109" s="27" t="str">
        <f>IF($B109="N/A","N/A",IF(G109&gt;10,"No",IF(G109&lt;-10,"No","Yes")))</f>
        <v>N/A</v>
      </c>
      <c r="I109" s="8">
        <v>64.31</v>
      </c>
      <c r="J109" s="8">
        <v>7.4370000000000003</v>
      </c>
      <c r="K109" s="28" t="s">
        <v>736</v>
      </c>
      <c r="L109" s="111" t="str">
        <f t="shared" si="38"/>
        <v>Yes</v>
      </c>
    </row>
    <row r="110" spans="1:12" x14ac:dyDescent="0.25">
      <c r="A110" s="174" t="s">
        <v>1274</v>
      </c>
      <c r="B110" s="22" t="s">
        <v>213</v>
      </c>
      <c r="C110" s="29">
        <v>107.92902576</v>
      </c>
      <c r="D110" s="27" t="str">
        <f>IF($B110="N/A","N/A",IF(C110&gt;10,"No",IF(C110&lt;-10,"No","Yes")))</f>
        <v>N/A</v>
      </c>
      <c r="E110" s="29">
        <v>109.83274584999999</v>
      </c>
      <c r="F110" s="27" t="str">
        <f>IF($B110="N/A","N/A",IF(E110&gt;10,"No",IF(E110&lt;-10,"No","Yes")))</f>
        <v>N/A</v>
      </c>
      <c r="G110" s="29">
        <v>388.89030000000002</v>
      </c>
      <c r="H110" s="27" t="str">
        <f>IF($B110="N/A","N/A",IF(G110&gt;10,"No",IF(G110&lt;-10,"No","Yes")))</f>
        <v>N/A</v>
      </c>
      <c r="I110" s="8">
        <v>1.764</v>
      </c>
      <c r="J110" s="8">
        <v>254.1</v>
      </c>
      <c r="K110" s="28" t="s">
        <v>736</v>
      </c>
      <c r="L110" s="111" t="str">
        <f t="shared" si="38"/>
        <v>No</v>
      </c>
    </row>
    <row r="111" spans="1:12" x14ac:dyDescent="0.25">
      <c r="A111" s="174" t="s">
        <v>1275</v>
      </c>
      <c r="B111" s="22" t="s">
        <v>213</v>
      </c>
      <c r="C111" s="29">
        <v>2.3383010439</v>
      </c>
      <c r="D111" s="27" t="str">
        <f>IF($B111="N/A","N/A",IF(C111&gt;10,"No",IF(C111&lt;-10,"No","Yes")))</f>
        <v>N/A</v>
      </c>
      <c r="E111" s="29">
        <v>2.2690162385999999</v>
      </c>
      <c r="F111" s="27" t="str">
        <f>IF($B111="N/A","N/A",IF(E111&gt;10,"No",IF(E111&lt;-10,"No","Yes")))</f>
        <v>N/A</v>
      </c>
      <c r="G111" s="29">
        <v>2.2934434788</v>
      </c>
      <c r="H111" s="27" t="str">
        <f>IF($B111="N/A","N/A",IF(G111&gt;10,"No",IF(G111&lt;-10,"No","Yes")))</f>
        <v>N/A</v>
      </c>
      <c r="I111" s="8">
        <v>-2.96</v>
      </c>
      <c r="J111" s="8">
        <v>1.077</v>
      </c>
      <c r="K111" s="28" t="s">
        <v>736</v>
      </c>
      <c r="L111" s="111" t="str">
        <f t="shared" si="38"/>
        <v>Yes</v>
      </c>
    </row>
    <row r="112" spans="1:12" x14ac:dyDescent="0.25">
      <c r="A112" s="174" t="s">
        <v>325</v>
      </c>
      <c r="B112" s="30" t="s">
        <v>296</v>
      </c>
      <c r="C112" s="4">
        <v>98.489191556999998</v>
      </c>
      <c r="D112" s="27" t="str">
        <f>IF(OR($B112="N/A",$C112="N/A"),"N/A",IF(C112&gt;98,"Yes","No"))</f>
        <v>Yes</v>
      </c>
      <c r="E112" s="4">
        <v>96.682721232000006</v>
      </c>
      <c r="F112" s="27" t="str">
        <f>IF(OR($B112="N/A",$E112="N/A"),"N/A",IF(E112&gt;98,"Yes","No"))</f>
        <v>No</v>
      </c>
      <c r="G112" s="4">
        <v>96.909014873000004</v>
      </c>
      <c r="H112" s="27" t="str">
        <f t="shared" ref="H112:H115" si="39">IF($B112="N/A","N/A",IF(G112&gt;98,"Yes","No"))</f>
        <v>No</v>
      </c>
      <c r="I112" s="8">
        <v>-1.83</v>
      </c>
      <c r="J112" s="8">
        <v>0.2341</v>
      </c>
      <c r="K112" s="28" t="s">
        <v>736</v>
      </c>
      <c r="L112" s="111" t="str">
        <f>IF(J112="Div by 0", "N/A", IF(OR(J112="N/A",K112="N/A"),"N/A", IF(J112&gt;VALUE(MID(K112,1,2)), "No", IF(J112&lt;-1*VALUE(MID(K112,1,2)), "No", "Yes"))))</f>
        <v>Yes</v>
      </c>
    </row>
    <row r="113" spans="1:12" x14ac:dyDescent="0.25">
      <c r="A113" s="174" t="s">
        <v>459</v>
      </c>
      <c r="B113" s="30" t="s">
        <v>296</v>
      </c>
      <c r="C113" s="4">
        <v>99.304802840999997</v>
      </c>
      <c r="D113" s="27" t="str">
        <f t="shared" ref="D113:D115" si="40">IF(OR($B113="N/A",$C113="N/A"),"N/A",IF(C113&gt;98,"Yes","No"))</f>
        <v>Yes</v>
      </c>
      <c r="E113" s="4">
        <v>97.963683130999996</v>
      </c>
      <c r="F113" s="27" t="str">
        <f t="shared" ref="F113:F115" si="41">IF(OR($B113="N/A",$E113="N/A"),"N/A",IF(E113&gt;98,"Yes","No"))</f>
        <v>No</v>
      </c>
      <c r="G113" s="4">
        <v>83.115891926000003</v>
      </c>
      <c r="H113" s="27" t="str">
        <f t="shared" si="39"/>
        <v>No</v>
      </c>
      <c r="I113" s="8">
        <v>-1.35</v>
      </c>
      <c r="J113" s="8">
        <v>-15.2</v>
      </c>
      <c r="K113" s="28" t="s">
        <v>736</v>
      </c>
      <c r="L113" s="111" t="str">
        <f t="shared" ref="L113:L115" si="42">IF(J113="Div by 0", "N/A", IF(OR(J113="N/A",K113="N/A"),"N/A", IF(J113&gt;VALUE(MID(K113,1,2)), "No", IF(J113&lt;-1*VALUE(MID(K113,1,2)), "No", "Yes"))))</f>
        <v>Yes</v>
      </c>
    </row>
    <row r="114" spans="1:12" x14ac:dyDescent="0.25">
      <c r="A114" s="174" t="s">
        <v>460</v>
      </c>
      <c r="B114" s="30" t="s">
        <v>296</v>
      </c>
      <c r="C114" s="4">
        <v>98.926129889999999</v>
      </c>
      <c r="D114" s="27" t="str">
        <f t="shared" si="40"/>
        <v>Yes</v>
      </c>
      <c r="E114" s="4">
        <v>98.256223079999998</v>
      </c>
      <c r="F114" s="27" t="str">
        <f t="shared" si="41"/>
        <v>Yes</v>
      </c>
      <c r="G114" s="4">
        <v>98.591343163000005</v>
      </c>
      <c r="H114" s="27" t="str">
        <f t="shared" si="39"/>
        <v>Yes</v>
      </c>
      <c r="I114" s="8">
        <v>-0.67700000000000005</v>
      </c>
      <c r="J114" s="8">
        <v>0.34110000000000001</v>
      </c>
      <c r="K114" s="28" t="s">
        <v>736</v>
      </c>
      <c r="L114" s="111" t="str">
        <f t="shared" si="42"/>
        <v>Yes</v>
      </c>
    </row>
    <row r="115" spans="1:12" x14ac:dyDescent="0.25">
      <c r="A115" s="174" t="s">
        <v>461</v>
      </c>
      <c r="B115" s="30" t="s">
        <v>296</v>
      </c>
      <c r="C115" s="4">
        <v>98.336468515000007</v>
      </c>
      <c r="D115" s="27" t="str">
        <f t="shared" si="40"/>
        <v>Yes</v>
      </c>
      <c r="E115" s="4">
        <v>96.435543817999999</v>
      </c>
      <c r="F115" s="27" t="str">
        <f t="shared" si="41"/>
        <v>No</v>
      </c>
      <c r="G115" s="4">
        <v>96.526597011999996</v>
      </c>
      <c r="H115" s="27" t="str">
        <f t="shared" si="39"/>
        <v>No</v>
      </c>
      <c r="I115" s="8">
        <v>-1.93</v>
      </c>
      <c r="J115" s="8">
        <v>9.4399999999999998E-2</v>
      </c>
      <c r="K115" s="28" t="s">
        <v>736</v>
      </c>
      <c r="L115" s="111" t="str">
        <f t="shared" si="42"/>
        <v>Yes</v>
      </c>
    </row>
    <row r="116" spans="1:12" x14ac:dyDescent="0.25">
      <c r="A116" s="110" t="s">
        <v>462</v>
      </c>
      <c r="B116" s="30" t="s">
        <v>213</v>
      </c>
      <c r="C116" s="31">
        <v>303419</v>
      </c>
      <c r="D116" s="27" t="str">
        <f>IF($B116="N/A","N/A",IF(C116&gt;10,"No",IF(C116&lt;-10,"No","Yes")))</f>
        <v>N/A</v>
      </c>
      <c r="E116" s="31">
        <v>337209</v>
      </c>
      <c r="F116" s="27" t="str">
        <f>IF($B116="N/A","N/A",IF(E116&gt;10,"No",IF(E116&lt;-10,"No","Yes")))</f>
        <v>N/A</v>
      </c>
      <c r="G116" s="31">
        <v>459670</v>
      </c>
      <c r="H116" s="27" t="str">
        <f>IF($B116="N/A","N/A",IF(G116&gt;10,"No",IF(G116&lt;-10,"No","Yes")))</f>
        <v>N/A</v>
      </c>
      <c r="I116" s="8">
        <v>11.14</v>
      </c>
      <c r="J116" s="8">
        <v>36.32</v>
      </c>
      <c r="K116" s="30" t="s">
        <v>736</v>
      </c>
      <c r="L116" s="111" t="str">
        <f>IF(J116="Div by 0", "N/A", IF(OR(J116="N/A",K116="N/A"),"N/A", IF(J116&gt;VALUE(MID(K116,1,2)), "No", IF(J116&lt;-1*VALUE(MID(K116,1,2)), "No", "Yes"))))</f>
        <v>No</v>
      </c>
    </row>
    <row r="117" spans="1:12" x14ac:dyDescent="0.25">
      <c r="A117" s="110" t="s">
        <v>211</v>
      </c>
      <c r="B117" s="30" t="s">
        <v>213</v>
      </c>
      <c r="C117" s="4">
        <v>55.976718663</v>
      </c>
      <c r="D117" s="27" t="str">
        <f>IF($B117="N/A","N/A",IF(C117&gt;10,"No",IF(C117&lt;-10,"No","Yes")))</f>
        <v>N/A</v>
      </c>
      <c r="E117" s="4">
        <v>35.464355933999997</v>
      </c>
      <c r="F117" s="27" t="str">
        <f>IF($B117="N/A","N/A",IF(E117&gt;10,"No",IF(E117&lt;-10,"No","Yes")))</f>
        <v>N/A</v>
      </c>
      <c r="G117" s="4">
        <v>56.351513042000001</v>
      </c>
      <c r="H117" s="27" t="str">
        <f>IF($B117="N/A","N/A",IF(G117&gt;10,"No",IF(G117&lt;-10,"No","Yes")))</f>
        <v>N/A</v>
      </c>
      <c r="I117" s="8">
        <v>-36.6</v>
      </c>
      <c r="J117" s="8">
        <v>58.9</v>
      </c>
      <c r="K117" s="30" t="s">
        <v>736</v>
      </c>
      <c r="L117" s="111" t="str">
        <f>IF(J117="Div by 0", "N/A", IF(OR(J117="N/A",K117="N/A"),"N/A", IF(J117&gt;VALUE(MID(K117,1,2)), "No", IF(J117&lt;-1*VALUE(MID(K117,1,2)), "No", "Yes"))))</f>
        <v>No</v>
      </c>
    </row>
    <row r="118" spans="1:12" x14ac:dyDescent="0.25">
      <c r="A118" s="143" t="s">
        <v>1614</v>
      </c>
      <c r="B118" s="30" t="s">
        <v>213</v>
      </c>
      <c r="C118" s="10">
        <v>59759009</v>
      </c>
      <c r="D118" s="7" t="str">
        <f>IF($B118="N/A","N/A",IF(C118&gt;10,"No",IF(C118&lt;-10,"No","Yes")))</f>
        <v>N/A</v>
      </c>
      <c r="E118" s="10">
        <v>70838779</v>
      </c>
      <c r="F118" s="7" t="str">
        <f>IF($B118="N/A","N/A",IF(E118&gt;10,"No",IF(E118&lt;-10,"No","Yes")))</f>
        <v>N/A</v>
      </c>
      <c r="G118" s="10">
        <v>90650584</v>
      </c>
      <c r="H118" s="7" t="str">
        <f>IF($B118="N/A","N/A",IF(G118&gt;10,"No",IF(G118&lt;-10,"No","Yes")))</f>
        <v>N/A</v>
      </c>
      <c r="I118" s="36">
        <v>18.54</v>
      </c>
      <c r="J118" s="36">
        <v>27.97</v>
      </c>
      <c r="K118" s="30" t="s">
        <v>736</v>
      </c>
      <c r="L118" s="111" t="str">
        <f>IF(J118="Div by 0", "N/A", IF(K118="N/A","N/A", IF(J118&gt;VALUE(MID(K118,1,2)), "No", IF(J118&lt;-1*VALUE(MID(K118,1,2)), "No", "Yes"))))</f>
        <v>Yes</v>
      </c>
    </row>
    <row r="119" spans="1:12" x14ac:dyDescent="0.25">
      <c r="A119" s="143" t="s">
        <v>1615</v>
      </c>
      <c r="B119" s="30" t="s">
        <v>213</v>
      </c>
      <c r="C119" s="10">
        <v>129477244</v>
      </c>
      <c r="D119" s="7" t="str">
        <f>IF($B119="N/A","N/A",IF(C119&gt;10,"No",IF(C119&lt;-10,"No","Yes")))</f>
        <v>N/A</v>
      </c>
      <c r="E119" s="10">
        <v>148905207</v>
      </c>
      <c r="F119" s="7" t="str">
        <f>IF($B119="N/A","N/A",IF(E119&gt;10,"No",IF(E119&lt;-10,"No","Yes")))</f>
        <v>N/A</v>
      </c>
      <c r="G119" s="10">
        <v>158681542</v>
      </c>
      <c r="H119" s="7" t="str">
        <f>IF($B119="N/A","N/A",IF(G119&gt;10,"No",IF(G119&lt;-10,"No","Yes")))</f>
        <v>N/A</v>
      </c>
      <c r="I119" s="36">
        <v>15</v>
      </c>
      <c r="J119" s="36">
        <v>6.5650000000000004</v>
      </c>
      <c r="K119" s="30" t="s">
        <v>736</v>
      </c>
      <c r="L119" s="111" t="str">
        <f>IF(J119="Div by 0", "N/A", IF(K119="N/A","N/A", IF(J119&gt;VALUE(MID(K119,1,2)), "No", IF(J119&lt;-1*VALUE(MID(K119,1,2)), "No", "Yes"))))</f>
        <v>Yes</v>
      </c>
    </row>
    <row r="120" spans="1:12" x14ac:dyDescent="0.25">
      <c r="A120" s="143" t="s">
        <v>1616</v>
      </c>
      <c r="B120" s="30" t="s">
        <v>213</v>
      </c>
      <c r="C120" s="1">
        <v>62624</v>
      </c>
      <c r="D120" s="7" t="str">
        <f>IF($B120="N/A","N/A",IF(C120&gt;10,"No",IF(C120&lt;-10,"No","Yes")))</f>
        <v>N/A</v>
      </c>
      <c r="E120" s="1">
        <v>75953</v>
      </c>
      <c r="F120" s="7" t="str">
        <f>IF($B120="N/A","N/A",IF(E120&gt;10,"No",IF(E120&lt;-10,"No","Yes")))</f>
        <v>N/A</v>
      </c>
      <c r="G120" s="1">
        <v>83630</v>
      </c>
      <c r="H120" s="7" t="str">
        <f>IF($B120="N/A","N/A",IF(G120&gt;10,"No",IF(G120&lt;-10,"No","Yes")))</f>
        <v>N/A</v>
      </c>
      <c r="I120" s="36">
        <v>21.28</v>
      </c>
      <c r="J120" s="36">
        <v>10.11</v>
      </c>
      <c r="K120" s="30" t="s">
        <v>736</v>
      </c>
      <c r="L120" s="111" t="str">
        <f>IF(J120="Div by 0", "N/A", IF(K120="N/A","N/A", IF(J120&gt;VALUE(MID(K120,1,2)), "No", IF(J120&lt;-1*VALUE(MID(K120,1,2)), "No", "Yes"))))</f>
        <v>Yes</v>
      </c>
    </row>
    <row r="121" spans="1:12" x14ac:dyDescent="0.25">
      <c r="A121" s="143" t="s">
        <v>1617</v>
      </c>
      <c r="B121" s="3" t="s">
        <v>213</v>
      </c>
      <c r="C121" s="1">
        <v>193</v>
      </c>
      <c r="D121" s="5" t="str">
        <f t="shared" ref="D121:H134" si="43">IF($B121="N/A","N/A",IF(C121&lt;0,"No","Yes"))</f>
        <v>N/A</v>
      </c>
      <c r="E121" s="1">
        <v>166</v>
      </c>
      <c r="F121" s="5" t="str">
        <f t="shared" si="43"/>
        <v>N/A</v>
      </c>
      <c r="G121" s="1">
        <v>0</v>
      </c>
      <c r="H121" s="5" t="str">
        <f t="shared" si="43"/>
        <v>N/A</v>
      </c>
      <c r="I121" s="36">
        <v>-14</v>
      </c>
      <c r="J121" s="36">
        <v>-100</v>
      </c>
      <c r="K121" s="3" t="s">
        <v>736</v>
      </c>
      <c r="L121" s="111" t="str">
        <f t="shared" ref="L121:L142" si="44">IF(J121="Div by 0", "N/A", IF(OR(J121="N/A",K121="N/A"),"N/A", IF(J121&gt;VALUE(MID(K121,1,2)), "No", IF(J121&lt;-1*VALUE(MID(K121,1,2)), "No", "Yes"))))</f>
        <v>No</v>
      </c>
    </row>
    <row r="122" spans="1:12" x14ac:dyDescent="0.25">
      <c r="A122" s="143" t="s">
        <v>1618</v>
      </c>
      <c r="B122" s="3" t="s">
        <v>213</v>
      </c>
      <c r="C122" s="1">
        <v>179</v>
      </c>
      <c r="D122" s="5" t="str">
        <f t="shared" si="43"/>
        <v>N/A</v>
      </c>
      <c r="E122" s="1">
        <v>175</v>
      </c>
      <c r="F122" s="5" t="str">
        <f t="shared" si="43"/>
        <v>N/A</v>
      </c>
      <c r="G122" s="1">
        <v>92</v>
      </c>
      <c r="H122" s="5" t="str">
        <f t="shared" si="43"/>
        <v>N/A</v>
      </c>
      <c r="I122" s="36">
        <v>-2.23</v>
      </c>
      <c r="J122" s="36">
        <v>-47.4</v>
      </c>
      <c r="K122" s="3" t="s">
        <v>736</v>
      </c>
      <c r="L122" s="111" t="str">
        <f t="shared" si="44"/>
        <v>No</v>
      </c>
    </row>
    <row r="123" spans="1:12" x14ac:dyDescent="0.25">
      <c r="A123" s="143" t="s">
        <v>1619</v>
      </c>
      <c r="B123" s="3" t="s">
        <v>213</v>
      </c>
      <c r="C123" s="1">
        <v>44501</v>
      </c>
      <c r="D123" s="5" t="str">
        <f t="shared" si="43"/>
        <v>N/A</v>
      </c>
      <c r="E123" s="1">
        <v>54128</v>
      </c>
      <c r="F123" s="5" t="str">
        <f t="shared" si="43"/>
        <v>N/A</v>
      </c>
      <c r="G123" s="1">
        <v>59595</v>
      </c>
      <c r="H123" s="5" t="str">
        <f t="shared" si="43"/>
        <v>N/A</v>
      </c>
      <c r="I123" s="36">
        <v>21.63</v>
      </c>
      <c r="J123" s="36">
        <v>10.1</v>
      </c>
      <c r="K123" s="3" t="s">
        <v>736</v>
      </c>
      <c r="L123" s="111" t="str">
        <f t="shared" si="44"/>
        <v>Yes</v>
      </c>
    </row>
    <row r="124" spans="1:12" x14ac:dyDescent="0.25">
      <c r="A124" s="143" t="s">
        <v>1620</v>
      </c>
      <c r="B124" s="3" t="s">
        <v>213</v>
      </c>
      <c r="C124" s="1">
        <v>17751</v>
      </c>
      <c r="D124" s="5" t="str">
        <f t="shared" si="43"/>
        <v>N/A</v>
      </c>
      <c r="E124" s="1">
        <v>21484</v>
      </c>
      <c r="F124" s="5" t="str">
        <f t="shared" si="43"/>
        <v>N/A</v>
      </c>
      <c r="G124" s="1">
        <v>23943</v>
      </c>
      <c r="H124" s="5" t="str">
        <f t="shared" si="43"/>
        <v>N/A</v>
      </c>
      <c r="I124" s="36">
        <v>21.03</v>
      </c>
      <c r="J124" s="36">
        <v>11.45</v>
      </c>
      <c r="K124" s="3" t="s">
        <v>736</v>
      </c>
      <c r="L124" s="111" t="str">
        <f t="shared" si="44"/>
        <v>Yes</v>
      </c>
    </row>
    <row r="125" spans="1:12" x14ac:dyDescent="0.25">
      <c r="A125" s="134" t="s">
        <v>1621</v>
      </c>
      <c r="B125" s="3" t="s">
        <v>213</v>
      </c>
      <c r="C125" s="40">
        <v>2.1044403812999999</v>
      </c>
      <c r="D125" s="5" t="str">
        <f t="shared" si="43"/>
        <v>N/A</v>
      </c>
      <c r="E125" s="40">
        <v>2.4608913549999998</v>
      </c>
      <c r="F125" s="5" t="str">
        <f t="shared" si="43"/>
        <v>N/A</v>
      </c>
      <c r="G125" s="40">
        <v>2.7153496642000001</v>
      </c>
      <c r="H125" s="5" t="str">
        <f t="shared" si="43"/>
        <v>N/A</v>
      </c>
      <c r="I125" s="8">
        <v>16.940000000000001</v>
      </c>
      <c r="J125" s="8">
        <v>10.34</v>
      </c>
      <c r="K125" s="30" t="s">
        <v>736</v>
      </c>
      <c r="L125" s="111" t="str">
        <f>IF(J125="Div by 0", "N/A", IF(OR(J125="N/A",K125="N/A"),"N/A", IF(J125&gt;VALUE(MID(K125,1,2)), "No", IF(J125&lt;-1*VALUE(MID(K125,1,2)), "No", "Yes"))))</f>
        <v>Yes</v>
      </c>
    </row>
    <row r="126" spans="1:12" ht="25" x14ac:dyDescent="0.25">
      <c r="A126" s="134" t="s">
        <v>1622</v>
      </c>
      <c r="B126" s="3" t="s">
        <v>213</v>
      </c>
      <c r="C126" s="40">
        <v>0.12798917730000001</v>
      </c>
      <c r="D126" s="5" t="str">
        <f t="shared" si="43"/>
        <v>N/A</v>
      </c>
      <c r="E126" s="40">
        <v>0.1072102095</v>
      </c>
      <c r="F126" s="5" t="str">
        <f t="shared" si="43"/>
        <v>N/A</v>
      </c>
      <c r="G126" s="40">
        <v>0</v>
      </c>
      <c r="H126" s="5" t="str">
        <f t="shared" si="43"/>
        <v>N/A</v>
      </c>
      <c r="I126" s="8">
        <v>-16.2</v>
      </c>
      <c r="J126" s="8">
        <v>-100</v>
      </c>
      <c r="K126" s="3" t="s">
        <v>736</v>
      </c>
      <c r="L126" s="111" t="str">
        <f t="shared" ref="L126:L129" si="45">IF(J126="Div by 0", "N/A", IF(OR(J126="N/A",K126="N/A"),"N/A", IF(J126&gt;VALUE(MID(K126,1,2)), "No", IF(J126&lt;-1*VALUE(MID(K126,1,2)), "No", "Yes"))))</f>
        <v>No</v>
      </c>
    </row>
    <row r="127" spans="1:12" ht="25" x14ac:dyDescent="0.25">
      <c r="A127" s="134" t="s">
        <v>1623</v>
      </c>
      <c r="B127" s="3" t="s">
        <v>213</v>
      </c>
      <c r="C127" s="40">
        <v>4.7205263800000001E-2</v>
      </c>
      <c r="D127" s="5" t="str">
        <f t="shared" si="43"/>
        <v>N/A</v>
      </c>
      <c r="E127" s="40">
        <v>4.51247247E-2</v>
      </c>
      <c r="F127" s="5" t="str">
        <f t="shared" si="43"/>
        <v>N/A</v>
      </c>
      <c r="G127" s="40">
        <v>2.4217026700000002E-2</v>
      </c>
      <c r="H127" s="5" t="str">
        <f t="shared" si="43"/>
        <v>N/A</v>
      </c>
      <c r="I127" s="8">
        <v>-4.41</v>
      </c>
      <c r="J127" s="8">
        <v>-46.3</v>
      </c>
      <c r="K127" s="3" t="s">
        <v>736</v>
      </c>
      <c r="L127" s="111" t="str">
        <f t="shared" si="45"/>
        <v>No</v>
      </c>
    </row>
    <row r="128" spans="1:12" ht="25" x14ac:dyDescent="0.25">
      <c r="A128" s="134" t="s">
        <v>1624</v>
      </c>
      <c r="B128" s="3" t="s">
        <v>213</v>
      </c>
      <c r="C128" s="40">
        <v>2.6780260562999998</v>
      </c>
      <c r="D128" s="5" t="str">
        <f t="shared" si="43"/>
        <v>N/A</v>
      </c>
      <c r="E128" s="40">
        <v>3.1008036149999998</v>
      </c>
      <c r="F128" s="5" t="str">
        <f t="shared" si="43"/>
        <v>N/A</v>
      </c>
      <c r="G128" s="40">
        <v>3.5004898746999999</v>
      </c>
      <c r="H128" s="5" t="str">
        <f t="shared" si="43"/>
        <v>N/A</v>
      </c>
      <c r="I128" s="8">
        <v>15.79</v>
      </c>
      <c r="J128" s="8">
        <v>12.89</v>
      </c>
      <c r="K128" s="3" t="s">
        <v>736</v>
      </c>
      <c r="L128" s="111" t="str">
        <f t="shared" si="45"/>
        <v>Yes</v>
      </c>
    </row>
    <row r="129" spans="1:12" ht="25" x14ac:dyDescent="0.25">
      <c r="A129" s="134" t="s">
        <v>1625</v>
      </c>
      <c r="B129" s="3" t="s">
        <v>213</v>
      </c>
      <c r="C129" s="40">
        <v>2.2638549684</v>
      </c>
      <c r="D129" s="5" t="str">
        <f t="shared" si="43"/>
        <v>N/A</v>
      </c>
      <c r="E129" s="40">
        <v>2.6917583381000001</v>
      </c>
      <c r="F129" s="5" t="str">
        <f t="shared" si="43"/>
        <v>N/A</v>
      </c>
      <c r="G129" s="40">
        <v>2.8333704125999999</v>
      </c>
      <c r="H129" s="5" t="str">
        <f t="shared" si="43"/>
        <v>N/A</v>
      </c>
      <c r="I129" s="8">
        <v>18.899999999999999</v>
      </c>
      <c r="J129" s="8">
        <v>5.2610000000000001</v>
      </c>
      <c r="K129" s="3" t="s">
        <v>736</v>
      </c>
      <c r="L129" s="111" t="str">
        <f t="shared" si="45"/>
        <v>Yes</v>
      </c>
    </row>
    <row r="130" spans="1:12" ht="25" x14ac:dyDescent="0.25">
      <c r="A130" s="134" t="s">
        <v>1626</v>
      </c>
      <c r="B130" s="3" t="s">
        <v>213</v>
      </c>
      <c r="C130" s="40">
        <v>41.188681656</v>
      </c>
      <c r="D130" s="5" t="str">
        <f t="shared" si="43"/>
        <v>N/A</v>
      </c>
      <c r="E130" s="40">
        <v>15.00006583</v>
      </c>
      <c r="F130" s="5" t="str">
        <f t="shared" si="43"/>
        <v>N/A</v>
      </c>
      <c r="G130" s="40">
        <v>48.116704532</v>
      </c>
      <c r="H130" s="5" t="str">
        <f t="shared" si="43"/>
        <v>N/A</v>
      </c>
      <c r="I130" s="8">
        <v>-63.6</v>
      </c>
      <c r="J130" s="8">
        <v>220.8</v>
      </c>
      <c r="K130" s="30" t="s">
        <v>736</v>
      </c>
      <c r="L130" s="111" t="str">
        <f>IF(J130="Div by 0", "N/A", IF(OR(J130="N/A",K130="N/A"),"N/A", IF(J130&gt;VALUE(MID(K130,1,2)), "No", IF(J130&lt;-1*VALUE(MID(K130,1,2)), "No", "Yes"))))</f>
        <v>No</v>
      </c>
    </row>
    <row r="131" spans="1:12" ht="25" x14ac:dyDescent="0.25">
      <c r="A131" s="134" t="s">
        <v>1627</v>
      </c>
      <c r="B131" s="3" t="s">
        <v>213</v>
      </c>
      <c r="C131" s="40">
        <v>0</v>
      </c>
      <c r="D131" s="5" t="str">
        <f t="shared" si="43"/>
        <v>N/A</v>
      </c>
      <c r="E131" s="40">
        <v>0</v>
      </c>
      <c r="F131" s="5" t="str">
        <f t="shared" si="43"/>
        <v>N/A</v>
      </c>
      <c r="G131" s="40" t="s">
        <v>1748</v>
      </c>
      <c r="H131" s="5" t="str">
        <f t="shared" si="43"/>
        <v>N/A</v>
      </c>
      <c r="I131" s="8" t="s">
        <v>1748</v>
      </c>
      <c r="J131" s="8" t="s">
        <v>1748</v>
      </c>
      <c r="K131" s="3" t="s">
        <v>736</v>
      </c>
      <c r="L131" s="111" t="str">
        <f t="shared" si="44"/>
        <v>N/A</v>
      </c>
    </row>
    <row r="132" spans="1:12" ht="25" x14ac:dyDescent="0.25">
      <c r="A132" s="134" t="s">
        <v>494</v>
      </c>
      <c r="B132" s="3" t="s">
        <v>213</v>
      </c>
      <c r="C132" s="40">
        <v>20.670391061</v>
      </c>
      <c r="D132" s="5" t="str">
        <f t="shared" si="43"/>
        <v>N/A</v>
      </c>
      <c r="E132" s="40">
        <v>9.1428571429000005</v>
      </c>
      <c r="F132" s="5" t="str">
        <f t="shared" si="43"/>
        <v>N/A</v>
      </c>
      <c r="G132" s="40">
        <v>39.130434782999998</v>
      </c>
      <c r="H132" s="5" t="str">
        <f t="shared" si="43"/>
        <v>N/A</v>
      </c>
      <c r="I132" s="8">
        <v>-55.8</v>
      </c>
      <c r="J132" s="8">
        <v>328</v>
      </c>
      <c r="K132" s="3" t="s">
        <v>736</v>
      </c>
      <c r="L132" s="111" t="str">
        <f t="shared" si="44"/>
        <v>No</v>
      </c>
    </row>
    <row r="133" spans="1:12" ht="25" x14ac:dyDescent="0.25">
      <c r="A133" s="134" t="s">
        <v>495</v>
      </c>
      <c r="B133" s="3" t="s">
        <v>213</v>
      </c>
      <c r="C133" s="40">
        <v>39.482258825999999</v>
      </c>
      <c r="D133" s="5" t="str">
        <f t="shared" si="43"/>
        <v>N/A</v>
      </c>
      <c r="E133" s="40">
        <v>12.684747266</v>
      </c>
      <c r="F133" s="5" t="str">
        <f t="shared" si="43"/>
        <v>N/A</v>
      </c>
      <c r="G133" s="40">
        <v>42.500209749</v>
      </c>
      <c r="H133" s="5" t="str">
        <f t="shared" si="43"/>
        <v>N/A</v>
      </c>
      <c r="I133" s="8">
        <v>-67.900000000000006</v>
      </c>
      <c r="J133" s="8">
        <v>235</v>
      </c>
      <c r="K133" s="3" t="s">
        <v>736</v>
      </c>
      <c r="L133" s="111" t="str">
        <f t="shared" si="44"/>
        <v>No</v>
      </c>
    </row>
    <row r="134" spans="1:12" ht="25" x14ac:dyDescent="0.25">
      <c r="A134" s="134" t="s">
        <v>496</v>
      </c>
      <c r="B134" s="3" t="s">
        <v>213</v>
      </c>
      <c r="C134" s="40">
        <v>46.121345276</v>
      </c>
      <c r="D134" s="5" t="str">
        <f t="shared" si="43"/>
        <v>N/A</v>
      </c>
      <c r="E134" s="40">
        <v>20.997021039</v>
      </c>
      <c r="F134" s="5" t="str">
        <f t="shared" si="43"/>
        <v>N/A</v>
      </c>
      <c r="G134" s="40">
        <v>62.130894206999997</v>
      </c>
      <c r="H134" s="5" t="str">
        <f t="shared" si="43"/>
        <v>N/A</v>
      </c>
      <c r="I134" s="8">
        <v>-54.5</v>
      </c>
      <c r="J134" s="8">
        <v>195.9</v>
      </c>
      <c r="K134" s="3" t="s">
        <v>736</v>
      </c>
      <c r="L134" s="111" t="str">
        <f t="shared" si="44"/>
        <v>No</v>
      </c>
    </row>
    <row r="135" spans="1:12" ht="25" x14ac:dyDescent="0.25">
      <c r="A135" s="134" t="s">
        <v>497</v>
      </c>
      <c r="B135" s="22" t="s">
        <v>213</v>
      </c>
      <c r="C135" s="40">
        <v>3.1936637699999999E-2</v>
      </c>
      <c r="D135" s="27" t="str">
        <f t="shared" ref="D135:D141" si="46">IF($B135="N/A","N/A",IF(C135&gt;10,"No",IF(C135&lt;-10,"No","Yes")))</f>
        <v>N/A</v>
      </c>
      <c r="E135" s="40">
        <v>6.5830183999999996E-3</v>
      </c>
      <c r="F135" s="27" t="str">
        <f t="shared" ref="F135:F141" si="47">IF($B135="N/A","N/A",IF(E135&gt;10,"No",IF(E135&lt;-10,"No","Yes")))</f>
        <v>N/A</v>
      </c>
      <c r="G135" s="40">
        <v>1.07616884E-2</v>
      </c>
      <c r="H135" s="27" t="str">
        <f t="shared" ref="H135:H141" si="48">IF($B135="N/A","N/A",IF(G135&gt;10,"No",IF(G135&lt;-10,"No","Yes")))</f>
        <v>N/A</v>
      </c>
      <c r="I135" s="8">
        <v>-79.400000000000006</v>
      </c>
      <c r="J135" s="8">
        <v>63.48</v>
      </c>
      <c r="K135" s="3" t="s">
        <v>736</v>
      </c>
      <c r="L135" s="111" t="str">
        <f t="shared" si="44"/>
        <v>No</v>
      </c>
    </row>
    <row r="136" spans="1:12" ht="25" x14ac:dyDescent="0.25">
      <c r="A136" s="134" t="s">
        <v>498</v>
      </c>
      <c r="B136" s="22" t="s">
        <v>213</v>
      </c>
      <c r="C136" s="40">
        <v>0</v>
      </c>
      <c r="D136" s="27" t="str">
        <f t="shared" si="46"/>
        <v>N/A</v>
      </c>
      <c r="E136" s="40">
        <v>0</v>
      </c>
      <c r="F136" s="27" t="str">
        <f t="shared" si="47"/>
        <v>N/A</v>
      </c>
      <c r="G136" s="40">
        <v>0</v>
      </c>
      <c r="H136" s="27" t="str">
        <f t="shared" si="48"/>
        <v>N/A</v>
      </c>
      <c r="I136" s="8" t="s">
        <v>1748</v>
      </c>
      <c r="J136" s="8" t="s">
        <v>1748</v>
      </c>
      <c r="K136" s="3" t="s">
        <v>736</v>
      </c>
      <c r="L136" s="111" t="str">
        <f t="shared" si="44"/>
        <v>N/A</v>
      </c>
    </row>
    <row r="137" spans="1:12" ht="25" x14ac:dyDescent="0.25">
      <c r="A137" s="134" t="s">
        <v>499</v>
      </c>
      <c r="B137" s="22" t="s">
        <v>213</v>
      </c>
      <c r="C137" s="40">
        <v>0</v>
      </c>
      <c r="D137" s="27" t="str">
        <f t="shared" si="46"/>
        <v>N/A</v>
      </c>
      <c r="E137" s="40">
        <v>0</v>
      </c>
      <c r="F137" s="27" t="str">
        <f t="shared" si="47"/>
        <v>N/A</v>
      </c>
      <c r="G137" s="40">
        <v>42.879349515999998</v>
      </c>
      <c r="H137" s="27" t="str">
        <f t="shared" si="48"/>
        <v>N/A</v>
      </c>
      <c r="I137" s="8" t="s">
        <v>1748</v>
      </c>
      <c r="J137" s="8" t="s">
        <v>1748</v>
      </c>
      <c r="K137" s="3" t="s">
        <v>736</v>
      </c>
      <c r="L137" s="111" t="str">
        <f t="shared" si="44"/>
        <v>N/A</v>
      </c>
    </row>
    <row r="138" spans="1:12" ht="25" x14ac:dyDescent="0.25">
      <c r="A138" s="134" t="s">
        <v>500</v>
      </c>
      <c r="B138" s="22" t="s">
        <v>213</v>
      </c>
      <c r="C138" s="40">
        <v>1.2263668881000001</v>
      </c>
      <c r="D138" s="27" t="str">
        <f t="shared" si="46"/>
        <v>N/A</v>
      </c>
      <c r="E138" s="40">
        <v>2.6332074E-3</v>
      </c>
      <c r="F138" s="27" t="str">
        <f t="shared" si="47"/>
        <v>N/A</v>
      </c>
      <c r="G138" s="40">
        <v>0</v>
      </c>
      <c r="H138" s="27" t="str">
        <f t="shared" si="48"/>
        <v>N/A</v>
      </c>
      <c r="I138" s="8">
        <v>-99.8</v>
      </c>
      <c r="J138" s="8">
        <v>-100</v>
      </c>
      <c r="K138" s="3" t="s">
        <v>736</v>
      </c>
      <c r="L138" s="111" t="str">
        <f t="shared" si="44"/>
        <v>No</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2.0870592744000001</v>
      </c>
      <c r="D140" s="27" t="str">
        <f t="shared" si="46"/>
        <v>N/A</v>
      </c>
      <c r="E140" s="40">
        <v>0.2843863969</v>
      </c>
      <c r="F140" s="27" t="str">
        <f t="shared" si="47"/>
        <v>N/A</v>
      </c>
      <c r="G140" s="40">
        <v>6.8157359799999997E-2</v>
      </c>
      <c r="H140" s="27" t="str">
        <f t="shared" si="48"/>
        <v>N/A</v>
      </c>
      <c r="I140" s="8">
        <v>-86.4</v>
      </c>
      <c r="J140" s="8">
        <v>-76</v>
      </c>
      <c r="K140" s="3" t="s">
        <v>736</v>
      </c>
      <c r="L140" s="111" t="str">
        <f t="shared" si="44"/>
        <v>No</v>
      </c>
    </row>
    <row r="141" spans="1:12" ht="25" x14ac:dyDescent="0.25">
      <c r="A141" s="134" t="s">
        <v>503</v>
      </c>
      <c r="B141" s="22" t="s">
        <v>213</v>
      </c>
      <c r="C141" s="40">
        <v>0</v>
      </c>
      <c r="D141" s="27" t="str">
        <f t="shared" si="46"/>
        <v>N/A</v>
      </c>
      <c r="E141" s="40">
        <v>0</v>
      </c>
      <c r="F141" s="27" t="str">
        <f t="shared" si="47"/>
        <v>N/A</v>
      </c>
      <c r="G141" s="40">
        <v>0</v>
      </c>
      <c r="H141" s="27" t="str">
        <f t="shared" si="48"/>
        <v>N/A</v>
      </c>
      <c r="I141" s="8" t="s">
        <v>1748</v>
      </c>
      <c r="J141" s="8" t="s">
        <v>1748</v>
      </c>
      <c r="K141" s="3" t="s">
        <v>736</v>
      </c>
      <c r="L141" s="111" t="str">
        <f t="shared" si="44"/>
        <v>N/A</v>
      </c>
    </row>
    <row r="142" spans="1:12" ht="25" x14ac:dyDescent="0.25">
      <c r="A142" s="134" t="s">
        <v>504</v>
      </c>
      <c r="B142" s="22" t="s">
        <v>213</v>
      </c>
      <c r="C142" s="40">
        <v>72.116121614999997</v>
      </c>
      <c r="D142" s="5" t="str">
        <f t="shared" ref="D142" si="49">IF($B142="N/A","N/A",IF(C142&lt;0,"No","Yes"))</f>
        <v>N/A</v>
      </c>
      <c r="E142" s="40">
        <v>20.465287744000001</v>
      </c>
      <c r="F142" s="5" t="str">
        <f t="shared" ref="F142" si="50">IF($B142="N/A","N/A",IF(E142&lt;0,"No","Yes"))</f>
        <v>N/A</v>
      </c>
      <c r="G142" s="40">
        <v>27.188807843999999</v>
      </c>
      <c r="H142" s="5" t="str">
        <f t="shared" ref="H142" si="51">IF($B142="N/A","N/A",IF(G142&lt;0,"No","Yes"))</f>
        <v>N/A</v>
      </c>
      <c r="I142" s="8">
        <v>-71.599999999999994</v>
      </c>
      <c r="J142" s="8">
        <v>32.85</v>
      </c>
      <c r="K142" s="3" t="s">
        <v>736</v>
      </c>
      <c r="L142" s="111" t="str">
        <f t="shared" si="44"/>
        <v>No</v>
      </c>
    </row>
    <row r="143" spans="1:12" x14ac:dyDescent="0.25">
      <c r="A143" s="110" t="s">
        <v>733</v>
      </c>
      <c r="B143" s="22" t="s">
        <v>213</v>
      </c>
      <c r="C143" s="10">
        <v>46226374</v>
      </c>
      <c r="D143" s="27" t="str">
        <f>IF($B143="N/A","N/A",IF(C143&gt;10,"No",IF(C143&lt;-10,"No","Yes")))</f>
        <v>N/A</v>
      </c>
      <c r="E143" s="10">
        <v>46284880</v>
      </c>
      <c r="F143" s="27" t="str">
        <f>IF($B143="N/A","N/A",IF(E143&gt;10,"No",IF(E143&lt;-10,"No","Yes")))</f>
        <v>N/A</v>
      </c>
      <c r="G143" s="10">
        <v>44264454</v>
      </c>
      <c r="H143" s="27" t="str">
        <f>IF($B143="N/A","N/A",IF(G143&gt;10,"No",IF(G143&lt;-10,"No","Yes")))</f>
        <v>N/A</v>
      </c>
      <c r="I143" s="8">
        <v>0.12659999999999999</v>
      </c>
      <c r="J143" s="8">
        <v>-4.37</v>
      </c>
      <c r="K143" s="28" t="s">
        <v>736</v>
      </c>
      <c r="L143" s="111" t="str">
        <f>IF(J143="Div by 0", "N/A", IF(K143="N/A","N/A", IF(J143&gt;VALUE(MID(K143,1,2)), "No", IF(J143&lt;-1*VALUE(MID(K143,1,2)), "No", "Yes"))))</f>
        <v>Yes</v>
      </c>
    </row>
    <row r="144" spans="1:12" x14ac:dyDescent="0.25">
      <c r="A144" s="110" t="s">
        <v>734</v>
      </c>
      <c r="B144" s="22" t="s">
        <v>213</v>
      </c>
      <c r="C144" s="1">
        <v>1950606</v>
      </c>
      <c r="D144" s="27" t="str">
        <f>IF($B144="N/A","N/A",IF(C144&gt;10,"No",IF(C144&lt;-10,"No","Yes")))</f>
        <v>N/A</v>
      </c>
      <c r="E144" s="1">
        <v>1986533</v>
      </c>
      <c r="F144" s="27" t="str">
        <f>IF($B144="N/A","N/A",IF(E144&gt;10,"No",IF(E144&lt;-10,"No","Yes")))</f>
        <v>N/A</v>
      </c>
      <c r="G144" s="1">
        <v>1871755</v>
      </c>
      <c r="H144" s="27" t="str">
        <f>IF($B144="N/A","N/A",IF(G144&gt;10,"No",IF(G144&lt;-10,"No","Yes")))</f>
        <v>N/A</v>
      </c>
      <c r="I144" s="8">
        <v>1.8420000000000001</v>
      </c>
      <c r="J144" s="8">
        <v>-5.78</v>
      </c>
      <c r="K144" s="28" t="s">
        <v>736</v>
      </c>
      <c r="L144" s="111" t="str">
        <f>IF(J144="Div by 0", "N/A", IF(K144="N/A","N/A", IF(J144&gt;VALUE(MID(K144,1,2)), "No", IF(J144&lt;-1*VALUE(MID(K144,1,2)), "No", "Yes"))))</f>
        <v>Yes</v>
      </c>
    </row>
    <row r="145" spans="1:12" x14ac:dyDescent="0.25">
      <c r="A145" s="134" t="s">
        <v>505</v>
      </c>
      <c r="B145" s="3" t="s">
        <v>213</v>
      </c>
      <c r="C145" s="40">
        <v>65.548895541999997</v>
      </c>
      <c r="D145" s="5" t="str">
        <f t="shared" ref="D145:D149" si="52">IF($B145="N/A","N/A",IF(C145&lt;0,"No","Yes"))</f>
        <v>N/A</v>
      </c>
      <c r="E145" s="40">
        <v>64.364039422000005</v>
      </c>
      <c r="F145" s="5" t="str">
        <f t="shared" ref="F145:F149" si="53">IF($B145="N/A","N/A",IF(E145&lt;0,"No","Yes"))</f>
        <v>N/A</v>
      </c>
      <c r="G145" s="40">
        <v>60.773278855000001</v>
      </c>
      <c r="H145" s="5" t="str">
        <f t="shared" ref="H145:H149" si="54">IF($B145="N/A","N/A",IF(G145&lt;0,"No","Yes"))</f>
        <v>N/A</v>
      </c>
      <c r="I145" s="8">
        <v>-1.81</v>
      </c>
      <c r="J145" s="8">
        <v>-5.58</v>
      </c>
      <c r="K145" s="30" t="s">
        <v>736</v>
      </c>
      <c r="L145" s="111" t="str">
        <f>IF(J145="Div by 0", "N/A", IF(OR(J145="N/A",K145="N/A"),"N/A", IF(J145&gt;VALUE(MID(K145,1,2)), "No", IF(J145&lt;-1*VALUE(MID(K145,1,2)), "No", "Yes"))))</f>
        <v>Yes</v>
      </c>
    </row>
    <row r="146" spans="1:12" x14ac:dyDescent="0.25">
      <c r="A146" s="134" t="s">
        <v>506</v>
      </c>
      <c r="B146" s="3" t="s">
        <v>213</v>
      </c>
      <c r="C146" s="40">
        <v>4.3536214968999998</v>
      </c>
      <c r="D146" s="5" t="str">
        <f t="shared" si="52"/>
        <v>N/A</v>
      </c>
      <c r="E146" s="40">
        <v>4.0132785657000003</v>
      </c>
      <c r="F146" s="5" t="str">
        <f t="shared" si="53"/>
        <v>N/A</v>
      </c>
      <c r="G146" s="40">
        <v>3.7275064267000002</v>
      </c>
      <c r="H146" s="5" t="str">
        <f t="shared" si="54"/>
        <v>N/A</v>
      </c>
      <c r="I146" s="8">
        <v>-7.82</v>
      </c>
      <c r="J146" s="8">
        <v>-7.12</v>
      </c>
      <c r="K146" s="3" t="s">
        <v>736</v>
      </c>
      <c r="L146" s="111" t="str">
        <f t="shared" ref="L146:L149" si="55">IF(J146="Div by 0", "N/A", IF(OR(J146="N/A",K146="N/A"),"N/A", IF(J146&gt;VALUE(MID(K146,1,2)), "No", IF(J146&lt;-1*VALUE(MID(K146,1,2)), "No", "Yes"))))</f>
        <v>Yes</v>
      </c>
    </row>
    <row r="147" spans="1:12" x14ac:dyDescent="0.25">
      <c r="A147" s="134" t="s">
        <v>507</v>
      </c>
      <c r="B147" s="3" t="s">
        <v>213</v>
      </c>
      <c r="C147" s="40">
        <v>27.207109798000001</v>
      </c>
      <c r="D147" s="5" t="str">
        <f t="shared" si="52"/>
        <v>N/A</v>
      </c>
      <c r="E147" s="40">
        <v>25.944396025</v>
      </c>
      <c r="F147" s="5" t="str">
        <f t="shared" si="53"/>
        <v>N/A</v>
      </c>
      <c r="G147" s="40">
        <v>21.191214484</v>
      </c>
      <c r="H147" s="5" t="str">
        <f t="shared" si="54"/>
        <v>N/A</v>
      </c>
      <c r="I147" s="8">
        <v>-4.6399999999999997</v>
      </c>
      <c r="J147" s="8">
        <v>-18.3</v>
      </c>
      <c r="K147" s="3" t="s">
        <v>736</v>
      </c>
      <c r="L147" s="111" t="str">
        <f t="shared" si="55"/>
        <v>Yes</v>
      </c>
    </row>
    <row r="148" spans="1:12" x14ac:dyDescent="0.25">
      <c r="A148" s="134" t="s">
        <v>508</v>
      </c>
      <c r="B148" s="3" t="s">
        <v>213</v>
      </c>
      <c r="C148" s="40">
        <v>75.462550903999997</v>
      </c>
      <c r="D148" s="5" t="str">
        <f t="shared" si="52"/>
        <v>N/A</v>
      </c>
      <c r="E148" s="40">
        <v>74.692199641000002</v>
      </c>
      <c r="F148" s="5" t="str">
        <f t="shared" si="53"/>
        <v>N/A</v>
      </c>
      <c r="G148" s="40">
        <v>73.279447110999996</v>
      </c>
      <c r="H148" s="5" t="str">
        <f t="shared" si="54"/>
        <v>N/A</v>
      </c>
      <c r="I148" s="8">
        <v>-1.02</v>
      </c>
      <c r="J148" s="8">
        <v>-1.89</v>
      </c>
      <c r="K148" s="3" t="s">
        <v>736</v>
      </c>
      <c r="L148" s="111" t="str">
        <f t="shared" si="55"/>
        <v>Yes</v>
      </c>
    </row>
    <row r="149" spans="1:12" x14ac:dyDescent="0.25">
      <c r="A149" s="134" t="s">
        <v>509</v>
      </c>
      <c r="B149" s="3" t="s">
        <v>213</v>
      </c>
      <c r="C149" s="40">
        <v>74.850307037999997</v>
      </c>
      <c r="D149" s="5" t="str">
        <f t="shared" si="52"/>
        <v>N/A</v>
      </c>
      <c r="E149" s="40">
        <v>72.151126368999996</v>
      </c>
      <c r="F149" s="5" t="str">
        <f t="shared" si="53"/>
        <v>N/A</v>
      </c>
      <c r="G149" s="40">
        <v>63.666044997</v>
      </c>
      <c r="H149" s="5" t="str">
        <f t="shared" si="54"/>
        <v>N/A</v>
      </c>
      <c r="I149" s="8">
        <v>-3.61</v>
      </c>
      <c r="J149" s="8">
        <v>-11.8</v>
      </c>
      <c r="K149" s="3" t="s">
        <v>736</v>
      </c>
      <c r="L149" s="111" t="str">
        <f t="shared" si="55"/>
        <v>Yes</v>
      </c>
    </row>
    <row r="150" spans="1:12" x14ac:dyDescent="0.25">
      <c r="A150" s="143" t="s">
        <v>735</v>
      </c>
      <c r="B150" s="30" t="s">
        <v>213</v>
      </c>
      <c r="C150" s="1">
        <v>240795</v>
      </c>
      <c r="D150" s="7" t="str">
        <f t="shared" ref="D150:D172" si="56">IF($B150="N/A","N/A",IF(C150&gt;10,"No",IF(C150&lt;-10,"No","Yes")))</f>
        <v>N/A</v>
      </c>
      <c r="E150" s="1">
        <v>261256</v>
      </c>
      <c r="F150" s="7" t="str">
        <f t="shared" ref="F150:F172" si="57">IF($B150="N/A","N/A",IF(E150&gt;10,"No",IF(E150&lt;-10,"No","Yes")))</f>
        <v>N/A</v>
      </c>
      <c r="G150" s="1">
        <v>376040</v>
      </c>
      <c r="H150" s="7" t="str">
        <f t="shared" ref="H150:H172" si="58">IF($B150="N/A","N/A",IF(G150&gt;10,"No",IF(G150&lt;-10,"No","Yes")))</f>
        <v>N/A</v>
      </c>
      <c r="I150" s="8">
        <v>8.4969999999999999</v>
      </c>
      <c r="J150" s="8">
        <v>43.94</v>
      </c>
      <c r="K150" s="30" t="s">
        <v>736</v>
      </c>
      <c r="L150" s="111" t="str">
        <f t="shared" ref="L150:L172" si="59">IF(J150="Div by 0", "N/A", IF(K150="N/A","N/A", IF(J150&gt;VALUE(MID(K150,1,2)), "No", IF(J150&lt;-1*VALUE(MID(K150,1,2)), "No", "Yes"))))</f>
        <v>No</v>
      </c>
    </row>
    <row r="151" spans="1:12" x14ac:dyDescent="0.25">
      <c r="A151" s="143" t="s">
        <v>532</v>
      </c>
      <c r="B151" s="30" t="s">
        <v>213</v>
      </c>
      <c r="C151" s="1">
        <v>6769</v>
      </c>
      <c r="D151" s="7" t="str">
        <f t="shared" si="56"/>
        <v>N/A</v>
      </c>
      <c r="E151" s="1">
        <v>8320</v>
      </c>
      <c r="F151" s="7" t="str">
        <f t="shared" si="57"/>
        <v>N/A</v>
      </c>
      <c r="G151" s="1">
        <v>9713</v>
      </c>
      <c r="H151" s="7" t="str">
        <f t="shared" si="58"/>
        <v>N/A</v>
      </c>
      <c r="I151" s="8">
        <v>22.91</v>
      </c>
      <c r="J151" s="8">
        <v>16.739999999999998</v>
      </c>
      <c r="K151" s="30" t="s">
        <v>736</v>
      </c>
      <c r="L151" s="111" t="str">
        <f t="shared" si="59"/>
        <v>Yes</v>
      </c>
    </row>
    <row r="152" spans="1:12" x14ac:dyDescent="0.25">
      <c r="A152" s="143" t="s">
        <v>533</v>
      </c>
      <c r="B152" s="30" t="s">
        <v>213</v>
      </c>
      <c r="C152" s="1">
        <v>28918</v>
      </c>
      <c r="D152" s="7" t="str">
        <f t="shared" si="56"/>
        <v>N/A</v>
      </c>
      <c r="E152" s="1">
        <v>34429</v>
      </c>
      <c r="F152" s="7" t="str">
        <f t="shared" si="57"/>
        <v>N/A</v>
      </c>
      <c r="G152" s="1">
        <v>54031</v>
      </c>
      <c r="H152" s="7" t="str">
        <f t="shared" si="58"/>
        <v>N/A</v>
      </c>
      <c r="I152" s="8">
        <v>19.059999999999999</v>
      </c>
      <c r="J152" s="8">
        <v>56.93</v>
      </c>
      <c r="K152" s="30" t="s">
        <v>736</v>
      </c>
      <c r="L152" s="111" t="str">
        <f t="shared" si="59"/>
        <v>No</v>
      </c>
    </row>
    <row r="153" spans="1:12" x14ac:dyDescent="0.25">
      <c r="A153" s="143" t="s">
        <v>534</v>
      </c>
      <c r="B153" s="30" t="s">
        <v>213</v>
      </c>
      <c r="C153" s="1">
        <v>148664</v>
      </c>
      <c r="D153" s="7" t="str">
        <f t="shared" si="56"/>
        <v>N/A</v>
      </c>
      <c r="E153" s="1">
        <v>157496</v>
      </c>
      <c r="F153" s="7" t="str">
        <f t="shared" si="57"/>
        <v>N/A</v>
      </c>
      <c r="G153" s="1">
        <v>166739</v>
      </c>
      <c r="H153" s="7" t="str">
        <f t="shared" si="58"/>
        <v>N/A</v>
      </c>
      <c r="I153" s="8">
        <v>5.9409999999999998</v>
      </c>
      <c r="J153" s="8">
        <v>5.8689999999999998</v>
      </c>
      <c r="K153" s="30" t="s">
        <v>736</v>
      </c>
      <c r="L153" s="111" t="str">
        <f t="shared" si="59"/>
        <v>Yes</v>
      </c>
    </row>
    <row r="154" spans="1:12" x14ac:dyDescent="0.25">
      <c r="A154" s="143" t="s">
        <v>535</v>
      </c>
      <c r="B154" s="30" t="s">
        <v>213</v>
      </c>
      <c r="C154" s="1">
        <v>56444</v>
      </c>
      <c r="D154" s="7" t="str">
        <f t="shared" si="56"/>
        <v>N/A</v>
      </c>
      <c r="E154" s="1">
        <v>61011</v>
      </c>
      <c r="F154" s="7" t="str">
        <f t="shared" si="57"/>
        <v>N/A</v>
      </c>
      <c r="G154" s="1">
        <v>145557</v>
      </c>
      <c r="H154" s="7" t="str">
        <f t="shared" si="58"/>
        <v>N/A</v>
      </c>
      <c r="I154" s="8">
        <v>8.0909999999999993</v>
      </c>
      <c r="J154" s="8">
        <v>138.6</v>
      </c>
      <c r="K154" s="30" t="s">
        <v>736</v>
      </c>
      <c r="L154" s="111" t="str">
        <f t="shared" si="59"/>
        <v>No</v>
      </c>
    </row>
    <row r="155" spans="1:12" x14ac:dyDescent="0.25">
      <c r="A155" s="134" t="s">
        <v>536</v>
      </c>
      <c r="B155" s="3" t="s">
        <v>213</v>
      </c>
      <c r="C155" s="40">
        <v>8.0917654830999997</v>
      </c>
      <c r="D155" s="5" t="str">
        <f t="shared" ref="D155:D159" si="60">IF($B155="N/A","N/A",IF(C155&lt;0,"No","Yes"))</f>
        <v>N/A</v>
      </c>
      <c r="E155" s="40">
        <v>8.4647430892000006</v>
      </c>
      <c r="F155" s="5" t="str">
        <f t="shared" ref="F155:F159" si="61">IF($B155="N/A","N/A",IF(E155&lt;0,"No","Yes"))</f>
        <v>N/A</v>
      </c>
      <c r="G155" s="40">
        <v>12.20949525</v>
      </c>
      <c r="H155" s="5" t="str">
        <f t="shared" ref="H155:H159" si="62">IF($B155="N/A","N/A",IF(G155&lt;0,"No","Yes"))</f>
        <v>N/A</v>
      </c>
      <c r="I155" s="8">
        <v>4.609</v>
      </c>
      <c r="J155" s="8">
        <v>44.24</v>
      </c>
      <c r="K155" s="30" t="s">
        <v>736</v>
      </c>
      <c r="L155" s="111" t="str">
        <f>IF(J155="Div by 0", "N/A", IF(OR(J155="N/A",K155="N/A"),"N/A", IF(J155&gt;VALUE(MID(K155,1,2)), "No", IF(J155&lt;-1*VALUE(MID(K155,1,2)), "No", "Yes"))))</f>
        <v>No</v>
      </c>
    </row>
    <row r="156" spans="1:12" x14ac:dyDescent="0.25">
      <c r="A156" s="134" t="s">
        <v>537</v>
      </c>
      <c r="B156" s="3" t="s">
        <v>213</v>
      </c>
      <c r="C156" s="40">
        <v>4.4889053940999997</v>
      </c>
      <c r="D156" s="5" t="str">
        <f t="shared" si="60"/>
        <v>N/A</v>
      </c>
      <c r="E156" s="40">
        <v>5.3734273682999998</v>
      </c>
      <c r="F156" s="5" t="str">
        <f t="shared" si="61"/>
        <v>N/A</v>
      </c>
      <c r="G156" s="40">
        <v>6.3696815487</v>
      </c>
      <c r="H156" s="5" t="str">
        <f t="shared" si="62"/>
        <v>N/A</v>
      </c>
      <c r="I156" s="8">
        <v>19.7</v>
      </c>
      <c r="J156" s="8">
        <v>18.54</v>
      </c>
      <c r="K156" s="3" t="s">
        <v>736</v>
      </c>
      <c r="L156" s="111" t="str">
        <f t="shared" ref="L156:L159" si="63">IF(J156="Div by 0", "N/A", IF(OR(J156="N/A",K156="N/A"),"N/A", IF(J156&gt;VALUE(MID(K156,1,2)), "No", IF(J156&lt;-1*VALUE(MID(K156,1,2)), "No", "Yes"))))</f>
        <v>Yes</v>
      </c>
    </row>
    <row r="157" spans="1:12" ht="25" x14ac:dyDescent="0.25">
      <c r="A157" s="134" t="s">
        <v>538</v>
      </c>
      <c r="B157" s="3" t="s">
        <v>213</v>
      </c>
      <c r="C157" s="40">
        <v>7.6261554081999998</v>
      </c>
      <c r="D157" s="5" t="str">
        <f t="shared" si="60"/>
        <v>N/A</v>
      </c>
      <c r="E157" s="40">
        <v>8.8777094174000002</v>
      </c>
      <c r="F157" s="5" t="str">
        <f t="shared" si="61"/>
        <v>N/A</v>
      </c>
      <c r="G157" s="40">
        <v>14.222501829</v>
      </c>
      <c r="H157" s="5" t="str">
        <f t="shared" si="62"/>
        <v>N/A</v>
      </c>
      <c r="I157" s="8">
        <v>16.41</v>
      </c>
      <c r="J157" s="8">
        <v>60.2</v>
      </c>
      <c r="K157" s="3" t="s">
        <v>736</v>
      </c>
      <c r="L157" s="111" t="str">
        <f t="shared" si="63"/>
        <v>No</v>
      </c>
    </row>
    <row r="158" spans="1:12" x14ac:dyDescent="0.25">
      <c r="A158" s="134" t="s">
        <v>539</v>
      </c>
      <c r="B158" s="3" t="s">
        <v>213</v>
      </c>
      <c r="C158" s="40">
        <v>8.9464521164999997</v>
      </c>
      <c r="D158" s="5" t="str">
        <f t="shared" si="60"/>
        <v>N/A</v>
      </c>
      <c r="E158" s="40">
        <v>9.0223944381999992</v>
      </c>
      <c r="F158" s="5" t="str">
        <f t="shared" si="61"/>
        <v>N/A</v>
      </c>
      <c r="G158" s="40">
        <v>9.7939119258999998</v>
      </c>
      <c r="H158" s="5" t="str">
        <f t="shared" si="62"/>
        <v>N/A</v>
      </c>
      <c r="I158" s="8">
        <v>0.84889999999999999</v>
      </c>
      <c r="J158" s="8">
        <v>8.5510000000000002</v>
      </c>
      <c r="K158" s="3" t="s">
        <v>736</v>
      </c>
      <c r="L158" s="111" t="str">
        <f t="shared" si="63"/>
        <v>Yes</v>
      </c>
    </row>
    <row r="159" spans="1:12" x14ac:dyDescent="0.25">
      <c r="A159" s="134" t="s">
        <v>540</v>
      </c>
      <c r="B159" s="3" t="s">
        <v>213</v>
      </c>
      <c r="C159" s="40">
        <v>7.1985257077</v>
      </c>
      <c r="D159" s="5" t="str">
        <f t="shared" si="60"/>
        <v>N/A</v>
      </c>
      <c r="E159" s="40">
        <v>7.6441476433000002</v>
      </c>
      <c r="F159" s="5" t="str">
        <f t="shared" si="61"/>
        <v>N/A</v>
      </c>
      <c r="G159" s="40">
        <v>17.224946629000002</v>
      </c>
      <c r="H159" s="5" t="str">
        <f t="shared" si="62"/>
        <v>N/A</v>
      </c>
      <c r="I159" s="8">
        <v>6.19</v>
      </c>
      <c r="J159" s="8">
        <v>125.3</v>
      </c>
      <c r="K159" s="3" t="s">
        <v>736</v>
      </c>
      <c r="L159" s="111" t="str">
        <f t="shared" si="63"/>
        <v>No</v>
      </c>
    </row>
    <row r="160" spans="1:12" ht="25" x14ac:dyDescent="0.25">
      <c r="A160" s="143" t="s">
        <v>541</v>
      </c>
      <c r="B160" s="30" t="s">
        <v>213</v>
      </c>
      <c r="C160" s="1">
        <v>146776.23000000001</v>
      </c>
      <c r="D160" s="7" t="str">
        <f t="shared" si="56"/>
        <v>N/A</v>
      </c>
      <c r="E160" s="1">
        <v>174991.03</v>
      </c>
      <c r="F160" s="7" t="str">
        <f t="shared" si="57"/>
        <v>N/A</v>
      </c>
      <c r="G160" s="1">
        <v>232041.4</v>
      </c>
      <c r="H160" s="7" t="str">
        <f t="shared" si="58"/>
        <v>N/A</v>
      </c>
      <c r="I160" s="8">
        <v>19.22</v>
      </c>
      <c r="J160" s="8">
        <v>32.6</v>
      </c>
      <c r="K160" s="30" t="s">
        <v>736</v>
      </c>
      <c r="L160" s="111" t="str">
        <f t="shared" si="59"/>
        <v>No</v>
      </c>
    </row>
    <row r="161" spans="1:12" x14ac:dyDescent="0.25">
      <c r="A161" s="143" t="s">
        <v>542</v>
      </c>
      <c r="B161" s="30" t="s">
        <v>213</v>
      </c>
      <c r="C161" s="10">
        <v>355527826</v>
      </c>
      <c r="D161" s="7" t="str">
        <f t="shared" si="56"/>
        <v>N/A</v>
      </c>
      <c r="E161" s="10">
        <v>686752552</v>
      </c>
      <c r="F161" s="7" t="str">
        <f t="shared" si="57"/>
        <v>N/A</v>
      </c>
      <c r="G161" s="10">
        <v>1244117278</v>
      </c>
      <c r="H161" s="7" t="str">
        <f t="shared" si="58"/>
        <v>N/A</v>
      </c>
      <c r="I161" s="8">
        <v>93.16</v>
      </c>
      <c r="J161" s="8">
        <v>81.16</v>
      </c>
      <c r="K161" s="30" t="s">
        <v>736</v>
      </c>
      <c r="L161" s="111" t="str">
        <f t="shared" si="59"/>
        <v>No</v>
      </c>
    </row>
    <row r="162" spans="1:12" x14ac:dyDescent="0.25">
      <c r="A162" s="143" t="s">
        <v>1276</v>
      </c>
      <c r="B162" s="30" t="s">
        <v>213</v>
      </c>
      <c r="C162" s="10">
        <v>1476.4751177999999</v>
      </c>
      <c r="D162" s="7" t="str">
        <f t="shared" si="56"/>
        <v>N/A</v>
      </c>
      <c r="E162" s="10">
        <v>2628.6575312999998</v>
      </c>
      <c r="F162" s="7" t="str">
        <f t="shared" si="57"/>
        <v>N/A</v>
      </c>
      <c r="G162" s="10">
        <v>3308.4705829</v>
      </c>
      <c r="H162" s="7" t="str">
        <f t="shared" si="58"/>
        <v>N/A</v>
      </c>
      <c r="I162" s="8">
        <v>78.040000000000006</v>
      </c>
      <c r="J162" s="8">
        <v>25.86</v>
      </c>
      <c r="K162" s="30" t="s">
        <v>736</v>
      </c>
      <c r="L162" s="111" t="str">
        <f t="shared" si="59"/>
        <v>Yes</v>
      </c>
    </row>
    <row r="163" spans="1:12" ht="25" x14ac:dyDescent="0.25">
      <c r="A163" s="143" t="s">
        <v>1277</v>
      </c>
      <c r="B163" s="30" t="s">
        <v>213</v>
      </c>
      <c r="C163" s="10">
        <v>4896.3648988000004</v>
      </c>
      <c r="D163" s="7" t="str">
        <f t="shared" si="56"/>
        <v>N/A</v>
      </c>
      <c r="E163" s="10">
        <v>10841.834375</v>
      </c>
      <c r="F163" s="7" t="str">
        <f t="shared" si="57"/>
        <v>N/A</v>
      </c>
      <c r="G163" s="10">
        <v>11938.520641999999</v>
      </c>
      <c r="H163" s="7" t="str">
        <f t="shared" si="58"/>
        <v>N/A</v>
      </c>
      <c r="I163" s="8">
        <v>121.4</v>
      </c>
      <c r="J163" s="8">
        <v>10.119999999999999</v>
      </c>
      <c r="K163" s="30" t="s">
        <v>736</v>
      </c>
      <c r="L163" s="111" t="str">
        <f t="shared" si="59"/>
        <v>Yes</v>
      </c>
    </row>
    <row r="164" spans="1:12" ht="25" x14ac:dyDescent="0.25">
      <c r="A164" s="143" t="s">
        <v>1278</v>
      </c>
      <c r="B164" s="30" t="s">
        <v>213</v>
      </c>
      <c r="C164" s="10">
        <v>4681.7395740000002</v>
      </c>
      <c r="D164" s="7" t="str">
        <f t="shared" si="56"/>
        <v>N/A</v>
      </c>
      <c r="E164" s="10">
        <v>11407.674664</v>
      </c>
      <c r="F164" s="7" t="str">
        <f t="shared" si="57"/>
        <v>N/A</v>
      </c>
      <c r="G164" s="10">
        <v>10740.459144</v>
      </c>
      <c r="H164" s="7" t="str">
        <f t="shared" si="58"/>
        <v>N/A</v>
      </c>
      <c r="I164" s="8">
        <v>143.69999999999999</v>
      </c>
      <c r="J164" s="8">
        <v>-5.85</v>
      </c>
      <c r="K164" s="30" t="s">
        <v>736</v>
      </c>
      <c r="L164" s="111" t="str">
        <f t="shared" si="59"/>
        <v>Yes</v>
      </c>
    </row>
    <row r="165" spans="1:12" ht="25" x14ac:dyDescent="0.25">
      <c r="A165" s="143" t="s">
        <v>1279</v>
      </c>
      <c r="B165" s="30" t="s">
        <v>213</v>
      </c>
      <c r="C165" s="10">
        <v>685.39673357000004</v>
      </c>
      <c r="D165" s="7" t="str">
        <f t="shared" si="56"/>
        <v>N/A</v>
      </c>
      <c r="E165" s="10">
        <v>692.21071645999996</v>
      </c>
      <c r="F165" s="7" t="str">
        <f t="shared" si="57"/>
        <v>N/A</v>
      </c>
      <c r="G165" s="10">
        <v>818.22590395999998</v>
      </c>
      <c r="H165" s="7" t="str">
        <f t="shared" si="58"/>
        <v>N/A</v>
      </c>
      <c r="I165" s="8">
        <v>0.99419999999999997</v>
      </c>
      <c r="J165" s="8">
        <v>18.2</v>
      </c>
      <c r="K165" s="30" t="s">
        <v>736</v>
      </c>
      <c r="L165" s="111" t="str">
        <f t="shared" si="59"/>
        <v>Yes</v>
      </c>
    </row>
    <row r="166" spans="1:12" ht="25" x14ac:dyDescent="0.25">
      <c r="A166" s="143" t="s">
        <v>1280</v>
      </c>
      <c r="B166" s="30" t="s">
        <v>213</v>
      </c>
      <c r="C166" s="10">
        <v>1507.759319</v>
      </c>
      <c r="D166" s="7" t="str">
        <f t="shared" si="56"/>
        <v>N/A</v>
      </c>
      <c r="E166" s="10">
        <v>1553.3795545</v>
      </c>
      <c r="F166" s="7" t="str">
        <f t="shared" si="57"/>
        <v>N/A</v>
      </c>
      <c r="G166" s="10">
        <v>2826.4563710000002</v>
      </c>
      <c r="H166" s="7" t="str">
        <f t="shared" si="58"/>
        <v>N/A</v>
      </c>
      <c r="I166" s="8">
        <v>3.0259999999999998</v>
      </c>
      <c r="J166" s="8">
        <v>81.96</v>
      </c>
      <c r="K166" s="30" t="s">
        <v>736</v>
      </c>
      <c r="L166" s="111" t="str">
        <f t="shared" si="59"/>
        <v>No</v>
      </c>
    </row>
    <row r="167" spans="1:12" x14ac:dyDescent="0.25">
      <c r="A167" s="174" t="s">
        <v>543</v>
      </c>
      <c r="B167" s="22" t="s">
        <v>213</v>
      </c>
      <c r="C167" s="29">
        <v>644438156</v>
      </c>
      <c r="D167" s="27" t="str">
        <f t="shared" si="56"/>
        <v>N/A</v>
      </c>
      <c r="E167" s="29">
        <v>595023964</v>
      </c>
      <c r="F167" s="27" t="str">
        <f t="shared" si="57"/>
        <v>N/A</v>
      </c>
      <c r="G167" s="29">
        <v>751525336</v>
      </c>
      <c r="H167" s="27" t="str">
        <f t="shared" si="58"/>
        <v>N/A</v>
      </c>
      <c r="I167" s="8">
        <v>-7.67</v>
      </c>
      <c r="J167" s="8">
        <v>26.3</v>
      </c>
      <c r="K167" s="28" t="s">
        <v>736</v>
      </c>
      <c r="L167" s="111" t="str">
        <f t="shared" si="59"/>
        <v>Yes</v>
      </c>
    </row>
    <row r="168" spans="1:12" x14ac:dyDescent="0.25">
      <c r="A168" s="174" t="s">
        <v>1281</v>
      </c>
      <c r="B168" s="22" t="s">
        <v>213</v>
      </c>
      <c r="C168" s="29">
        <v>2676.2937603</v>
      </c>
      <c r="D168" s="27" t="str">
        <f t="shared" si="56"/>
        <v>N/A</v>
      </c>
      <c r="E168" s="29">
        <v>2277.5513826000001</v>
      </c>
      <c r="F168" s="27" t="str">
        <f t="shared" si="57"/>
        <v>N/A</v>
      </c>
      <c r="G168" s="29">
        <v>1998.5249867</v>
      </c>
      <c r="H168" s="27" t="str">
        <f t="shared" si="58"/>
        <v>N/A</v>
      </c>
      <c r="I168" s="8">
        <v>-14.9</v>
      </c>
      <c r="J168" s="8">
        <v>-12.3</v>
      </c>
      <c r="K168" s="28" t="s">
        <v>736</v>
      </c>
      <c r="L168" s="111" t="str">
        <f t="shared" si="59"/>
        <v>Yes</v>
      </c>
    </row>
    <row r="169" spans="1:12" ht="25" x14ac:dyDescent="0.25">
      <c r="A169" s="174" t="s">
        <v>1282</v>
      </c>
      <c r="B169" s="30" t="s">
        <v>213</v>
      </c>
      <c r="C169" s="10">
        <v>4949.4975623999999</v>
      </c>
      <c r="D169" s="7" t="str">
        <f t="shared" si="56"/>
        <v>N/A</v>
      </c>
      <c r="E169" s="10">
        <v>2717.4228364999999</v>
      </c>
      <c r="F169" s="7" t="str">
        <f t="shared" si="57"/>
        <v>N/A</v>
      </c>
      <c r="G169" s="10">
        <v>1454.2208381</v>
      </c>
      <c r="H169" s="7" t="str">
        <f t="shared" si="58"/>
        <v>N/A</v>
      </c>
      <c r="I169" s="8">
        <v>-45.1</v>
      </c>
      <c r="J169" s="8">
        <v>-46.5</v>
      </c>
      <c r="K169" s="30" t="s">
        <v>736</v>
      </c>
      <c r="L169" s="111" t="str">
        <f t="shared" si="59"/>
        <v>No</v>
      </c>
    </row>
    <row r="170" spans="1:12" ht="25" x14ac:dyDescent="0.25">
      <c r="A170" s="174" t="s">
        <v>1283</v>
      </c>
      <c r="B170" s="30" t="s">
        <v>213</v>
      </c>
      <c r="C170" s="10">
        <v>14850.293416</v>
      </c>
      <c r="D170" s="7" t="str">
        <f t="shared" si="56"/>
        <v>N/A</v>
      </c>
      <c r="E170" s="10">
        <v>11538.118853</v>
      </c>
      <c r="F170" s="7" t="str">
        <f t="shared" si="57"/>
        <v>N/A</v>
      </c>
      <c r="G170" s="10">
        <v>9462.5915678000001</v>
      </c>
      <c r="H170" s="7" t="str">
        <f t="shared" si="58"/>
        <v>N/A</v>
      </c>
      <c r="I170" s="8">
        <v>-22.3</v>
      </c>
      <c r="J170" s="8">
        <v>-18</v>
      </c>
      <c r="K170" s="30" t="s">
        <v>736</v>
      </c>
      <c r="L170" s="111" t="str">
        <f t="shared" si="59"/>
        <v>Yes</v>
      </c>
    </row>
    <row r="171" spans="1:12" x14ac:dyDescent="0.25">
      <c r="A171" s="174" t="s">
        <v>1284</v>
      </c>
      <c r="B171" s="30" t="s">
        <v>213</v>
      </c>
      <c r="C171" s="10">
        <v>746.35286956000004</v>
      </c>
      <c r="D171" s="7" t="str">
        <f t="shared" si="56"/>
        <v>N/A</v>
      </c>
      <c r="E171" s="10">
        <v>669.98086301000001</v>
      </c>
      <c r="F171" s="7" t="str">
        <f t="shared" si="57"/>
        <v>N/A</v>
      </c>
      <c r="G171" s="10">
        <v>617.73257606000004</v>
      </c>
      <c r="H171" s="7" t="str">
        <f t="shared" si="58"/>
        <v>N/A</v>
      </c>
      <c r="I171" s="8">
        <v>-10.199999999999999</v>
      </c>
      <c r="J171" s="8">
        <v>-7.8</v>
      </c>
      <c r="K171" s="30" t="s">
        <v>736</v>
      </c>
      <c r="L171" s="111" t="str">
        <f t="shared" si="59"/>
        <v>Yes</v>
      </c>
    </row>
    <row r="172" spans="1:12" ht="25" x14ac:dyDescent="0.25">
      <c r="A172" s="174" t="s">
        <v>1285</v>
      </c>
      <c r="B172" s="30" t="s">
        <v>213</v>
      </c>
      <c r="C172" s="10">
        <v>1249.7062398</v>
      </c>
      <c r="D172" s="7" t="str">
        <f t="shared" si="56"/>
        <v>N/A</v>
      </c>
      <c r="E172" s="10">
        <v>1141.5942371000001</v>
      </c>
      <c r="F172" s="7" t="str">
        <f t="shared" si="57"/>
        <v>N/A</v>
      </c>
      <c r="G172" s="10">
        <v>845.90292463000003</v>
      </c>
      <c r="H172" s="7" t="str">
        <f t="shared" si="58"/>
        <v>N/A</v>
      </c>
      <c r="I172" s="8">
        <v>-8.65</v>
      </c>
      <c r="J172" s="8">
        <v>-25.9</v>
      </c>
      <c r="K172" s="30" t="s">
        <v>736</v>
      </c>
      <c r="L172" s="111" t="str">
        <f t="shared" si="59"/>
        <v>Yes</v>
      </c>
    </row>
    <row r="173" spans="1:12" ht="25" x14ac:dyDescent="0.25">
      <c r="A173" s="134" t="s">
        <v>544</v>
      </c>
      <c r="B173" s="98" t="s">
        <v>213</v>
      </c>
      <c r="C173" s="99">
        <v>150822847</v>
      </c>
      <c r="D173" s="100" t="str">
        <f>IF($B173="N/A","N/A",IF(C173&gt;10,"No",IF(C173&lt;-10,"No","Yes")))</f>
        <v>N/A</v>
      </c>
      <c r="E173" s="99">
        <v>98991202</v>
      </c>
      <c r="F173" s="100" t="str">
        <f>IF($B173="N/A","N/A",IF(E173&gt;10,"No",IF(E173&lt;-10,"No","Yes")))</f>
        <v>N/A</v>
      </c>
      <c r="G173" s="99">
        <v>191124649</v>
      </c>
      <c r="H173" s="100" t="str">
        <f>IF($B173="N/A","N/A",IF(G173&gt;10,"No",IF(G173&lt;-10,"No","Yes")))</f>
        <v>N/A</v>
      </c>
      <c r="I173" s="95">
        <v>-34.4</v>
      </c>
      <c r="J173" s="95">
        <v>93.07</v>
      </c>
      <c r="K173" s="96" t="s">
        <v>736</v>
      </c>
      <c r="L173" s="113" t="str">
        <f>IF(J173="Div by 0", "N/A", IF(K173="N/A","N/A", IF(J173&gt;VALUE(MID(K173,1,2)), "No", IF(J173&lt;-1*VALUE(MID(K173,1,2)), "No", "Yes"))))</f>
        <v>No</v>
      </c>
    </row>
    <row r="174" spans="1:12" ht="25" x14ac:dyDescent="0.25">
      <c r="A174" s="134" t="s">
        <v>1286</v>
      </c>
      <c r="B174" s="30" t="s">
        <v>213</v>
      </c>
      <c r="C174" s="10">
        <v>96204063</v>
      </c>
      <c r="D174" s="7" t="str">
        <f t="shared" ref="D174:D181" si="64">IF($B174="N/A","N/A",IF(C174&gt;10,"No",IF(C174&lt;-10,"No","Yes")))</f>
        <v>N/A</v>
      </c>
      <c r="E174" s="10">
        <v>219007840</v>
      </c>
      <c r="F174" s="7" t="str">
        <f t="shared" ref="F174:F181" si="65">IF($B174="N/A","N/A",IF(E174&gt;10,"No",IF(E174&lt;-10,"No","Yes")))</f>
        <v>N/A</v>
      </c>
      <c r="G174" s="10">
        <v>162005364</v>
      </c>
      <c r="H174" s="7" t="str">
        <f t="shared" ref="H174:H181" si="66">IF($B174="N/A","N/A",IF(G174&gt;10,"No",IF(G174&lt;-10,"No","Yes")))</f>
        <v>N/A</v>
      </c>
      <c r="I174" s="8">
        <v>127.6</v>
      </c>
      <c r="J174" s="8">
        <v>-26</v>
      </c>
      <c r="K174" s="30" t="s">
        <v>736</v>
      </c>
      <c r="L174" s="111" t="str">
        <f t="shared" ref="L174:L181" si="67">IF(J174="Div by 0", "N/A", IF(K174="N/A","N/A", IF(J174&gt;VALUE(MID(K174,1,2)), "No", IF(J174&lt;-1*VALUE(MID(K174,1,2)), "No", "Yes"))))</f>
        <v>Yes</v>
      </c>
    </row>
    <row r="175" spans="1:12" ht="25" x14ac:dyDescent="0.25">
      <c r="A175" s="134" t="s">
        <v>545</v>
      </c>
      <c r="B175" s="30" t="s">
        <v>213</v>
      </c>
      <c r="C175" s="10">
        <v>109914577</v>
      </c>
      <c r="D175" s="7" t="str">
        <f t="shared" si="64"/>
        <v>N/A</v>
      </c>
      <c r="E175" s="10">
        <v>46164684</v>
      </c>
      <c r="F175" s="7" t="str">
        <f t="shared" si="65"/>
        <v>N/A</v>
      </c>
      <c r="G175" s="10">
        <v>57945459</v>
      </c>
      <c r="H175" s="7" t="str">
        <f t="shared" si="66"/>
        <v>N/A</v>
      </c>
      <c r="I175" s="8">
        <v>-58</v>
      </c>
      <c r="J175" s="8">
        <v>25.52</v>
      </c>
      <c r="K175" s="30" t="s">
        <v>736</v>
      </c>
      <c r="L175" s="111" t="str">
        <f t="shared" si="67"/>
        <v>Yes</v>
      </c>
    </row>
    <row r="176" spans="1:12" ht="25" x14ac:dyDescent="0.25">
      <c r="A176" s="134" t="s">
        <v>510</v>
      </c>
      <c r="B176" s="30" t="s">
        <v>213</v>
      </c>
      <c r="C176" s="10">
        <v>287496669</v>
      </c>
      <c r="D176" s="7" t="str">
        <f t="shared" si="64"/>
        <v>N/A</v>
      </c>
      <c r="E176" s="10">
        <v>230860238</v>
      </c>
      <c r="F176" s="7" t="str">
        <f t="shared" si="65"/>
        <v>N/A</v>
      </c>
      <c r="G176" s="10">
        <v>340449864</v>
      </c>
      <c r="H176" s="7" t="str">
        <f t="shared" si="66"/>
        <v>N/A</v>
      </c>
      <c r="I176" s="8">
        <v>-19.7</v>
      </c>
      <c r="J176" s="8">
        <v>47.47</v>
      </c>
      <c r="K176" s="30" t="s">
        <v>736</v>
      </c>
      <c r="L176" s="111" t="str">
        <f t="shared" si="67"/>
        <v>No</v>
      </c>
    </row>
    <row r="177" spans="1:12" ht="25" x14ac:dyDescent="0.25">
      <c r="A177" s="134" t="s">
        <v>511</v>
      </c>
      <c r="B177" s="30" t="s">
        <v>213</v>
      </c>
      <c r="C177" s="10">
        <v>626.35373243000004</v>
      </c>
      <c r="D177" s="7" t="str">
        <f t="shared" si="64"/>
        <v>N/A</v>
      </c>
      <c r="E177" s="10">
        <v>378.90498974000002</v>
      </c>
      <c r="F177" s="7" t="str">
        <f t="shared" si="65"/>
        <v>N/A</v>
      </c>
      <c r="G177" s="10">
        <v>508.25616689999998</v>
      </c>
      <c r="H177" s="7" t="str">
        <f t="shared" si="66"/>
        <v>N/A</v>
      </c>
      <c r="I177" s="8">
        <v>-39.5</v>
      </c>
      <c r="J177" s="8">
        <v>34.14</v>
      </c>
      <c r="K177" s="30" t="s">
        <v>736</v>
      </c>
      <c r="L177" s="111" t="str">
        <f t="shared" si="67"/>
        <v>No</v>
      </c>
    </row>
    <row r="178" spans="1:12" ht="25" x14ac:dyDescent="0.25">
      <c r="A178" s="134" t="s">
        <v>1287</v>
      </c>
      <c r="B178" s="22" t="s">
        <v>213</v>
      </c>
      <c r="C178" s="29">
        <v>399.52682987999998</v>
      </c>
      <c r="D178" s="27" t="str">
        <f t="shared" si="64"/>
        <v>N/A</v>
      </c>
      <c r="E178" s="29">
        <v>838.28826898</v>
      </c>
      <c r="F178" s="27" t="str">
        <f t="shared" si="65"/>
        <v>N/A</v>
      </c>
      <c r="G178" s="29">
        <v>430.81949793000001</v>
      </c>
      <c r="H178" s="27" t="str">
        <f t="shared" si="66"/>
        <v>N/A</v>
      </c>
      <c r="I178" s="8">
        <v>109.8</v>
      </c>
      <c r="J178" s="8">
        <v>-48.6</v>
      </c>
      <c r="K178" s="28" t="s">
        <v>736</v>
      </c>
      <c r="L178" s="111" t="str">
        <f t="shared" si="67"/>
        <v>No</v>
      </c>
    </row>
    <row r="179" spans="1:12" ht="25" x14ac:dyDescent="0.25">
      <c r="A179" s="134" t="s">
        <v>512</v>
      </c>
      <c r="B179" s="22" t="s">
        <v>213</v>
      </c>
      <c r="C179" s="29">
        <v>456.46536264999997</v>
      </c>
      <c r="D179" s="27" t="str">
        <f t="shared" si="64"/>
        <v>N/A</v>
      </c>
      <c r="E179" s="29">
        <v>176.70286615000001</v>
      </c>
      <c r="F179" s="27" t="str">
        <f t="shared" si="65"/>
        <v>N/A</v>
      </c>
      <c r="G179" s="29">
        <v>154.09387032999999</v>
      </c>
      <c r="H179" s="27" t="str">
        <f t="shared" si="66"/>
        <v>N/A</v>
      </c>
      <c r="I179" s="8">
        <v>-61.3</v>
      </c>
      <c r="J179" s="8">
        <v>-12.8</v>
      </c>
      <c r="K179" s="28" t="s">
        <v>736</v>
      </c>
      <c r="L179" s="111" t="str">
        <f t="shared" si="67"/>
        <v>Yes</v>
      </c>
    </row>
    <row r="180" spans="1:12" ht="25" x14ac:dyDescent="0.25">
      <c r="A180" s="134" t="s">
        <v>513</v>
      </c>
      <c r="B180" s="22" t="s">
        <v>213</v>
      </c>
      <c r="C180" s="29">
        <v>1193.9478353</v>
      </c>
      <c r="D180" s="27" t="str">
        <f t="shared" si="64"/>
        <v>N/A</v>
      </c>
      <c r="E180" s="29">
        <v>883.65525767999998</v>
      </c>
      <c r="F180" s="27" t="str">
        <f t="shared" si="65"/>
        <v>N/A</v>
      </c>
      <c r="G180" s="29">
        <v>905.35545155</v>
      </c>
      <c r="H180" s="27" t="str">
        <f t="shared" si="66"/>
        <v>N/A</v>
      </c>
      <c r="I180" s="8">
        <v>-26</v>
      </c>
      <c r="J180" s="8">
        <v>2.456</v>
      </c>
      <c r="K180" s="28" t="s">
        <v>736</v>
      </c>
      <c r="L180" s="111" t="str">
        <f t="shared" si="67"/>
        <v>Yes</v>
      </c>
    </row>
    <row r="181" spans="1:12" ht="25" x14ac:dyDescent="0.25">
      <c r="A181" s="134" t="s">
        <v>1639</v>
      </c>
      <c r="B181" s="30" t="s">
        <v>213</v>
      </c>
      <c r="C181" s="9">
        <v>59.822670737000003</v>
      </c>
      <c r="D181" s="7" t="str">
        <f t="shared" si="64"/>
        <v>N/A</v>
      </c>
      <c r="E181" s="9">
        <v>41.413785711999999</v>
      </c>
      <c r="F181" s="7" t="str">
        <f t="shared" si="65"/>
        <v>N/A</v>
      </c>
      <c r="G181" s="9">
        <v>58.182906074000002</v>
      </c>
      <c r="H181" s="7" t="str">
        <f t="shared" si="66"/>
        <v>N/A</v>
      </c>
      <c r="I181" s="36">
        <v>-30.8</v>
      </c>
      <c r="J181" s="36">
        <v>40.49</v>
      </c>
      <c r="K181" s="30" t="s">
        <v>736</v>
      </c>
      <c r="L181" s="111" t="str">
        <f t="shared" si="67"/>
        <v>No</v>
      </c>
    </row>
    <row r="182" spans="1:12" ht="25" x14ac:dyDescent="0.25">
      <c r="A182" s="134" t="s">
        <v>1640</v>
      </c>
      <c r="B182" s="101" t="s">
        <v>213</v>
      </c>
      <c r="C182" s="102">
        <v>64.559019057</v>
      </c>
      <c r="D182" s="97" t="str">
        <f t="shared" ref="D182" si="68">IF($B182="N/A","N/A",IF(C182&lt;0,"No","Yes"))</f>
        <v>N/A</v>
      </c>
      <c r="E182" s="102">
        <v>74.603365385000004</v>
      </c>
      <c r="F182" s="97" t="str">
        <f t="shared" ref="F182" si="69">IF($B182="N/A","N/A",IF(E182&lt;0,"No","Yes"))</f>
        <v>N/A</v>
      </c>
      <c r="G182" s="102">
        <v>73.314115103000006</v>
      </c>
      <c r="H182" s="97" t="str">
        <f t="shared" ref="H182" si="70">IF($B182="N/A","N/A",IF(G182&lt;0,"No","Yes"))</f>
        <v>N/A</v>
      </c>
      <c r="I182" s="103">
        <v>15.56</v>
      </c>
      <c r="J182" s="103">
        <v>-1.73</v>
      </c>
      <c r="K182" s="101" t="s">
        <v>736</v>
      </c>
      <c r="L182" s="113" t="str">
        <f t="shared" ref="L182" si="71">IF(J182="Div by 0", "N/A", IF(OR(J182="N/A",K182="N/A"),"N/A", IF(J182&gt;VALUE(MID(K182,1,2)), "No", IF(J182&lt;-1*VALUE(MID(K182,1,2)), "No", "Yes"))))</f>
        <v>Yes</v>
      </c>
    </row>
    <row r="183" spans="1:12" ht="25" x14ac:dyDescent="0.25">
      <c r="A183" s="134" t="s">
        <v>1641</v>
      </c>
      <c r="B183" s="3" t="s">
        <v>213</v>
      </c>
      <c r="C183" s="9">
        <v>72.501556124000004</v>
      </c>
      <c r="D183" s="5" t="str">
        <f t="shared" ref="D183:D185" si="72">IF($B183="N/A","N/A",IF(C183&lt;0,"No","Yes"))</f>
        <v>N/A</v>
      </c>
      <c r="E183" s="9">
        <v>84.327166051999995</v>
      </c>
      <c r="F183" s="5" t="str">
        <f t="shared" ref="F183:F185" si="73">IF($B183="N/A","N/A",IF(E183&lt;0,"No","Yes"))</f>
        <v>N/A</v>
      </c>
      <c r="G183" s="9">
        <v>72.101201161999995</v>
      </c>
      <c r="H183" s="5" t="str">
        <f t="shared" ref="H183:H185" si="74">IF($B183="N/A","N/A",IF(G183&lt;0,"No","Yes"))</f>
        <v>N/A</v>
      </c>
      <c r="I183" s="36">
        <v>16.309999999999999</v>
      </c>
      <c r="J183" s="36">
        <v>-14.5</v>
      </c>
      <c r="K183" s="3" t="s">
        <v>736</v>
      </c>
      <c r="L183" s="111" t="str">
        <f t="shared" ref="L183:L213" si="75">IF(J183="Div by 0", "N/A", IF(OR(J183="N/A",K183="N/A"),"N/A", IF(J183&gt;VALUE(MID(K183,1,2)), "No", IF(J183&lt;-1*VALUE(MID(K183,1,2)), "No", "Yes"))))</f>
        <v>Yes</v>
      </c>
    </row>
    <row r="184" spans="1:12" ht="25" x14ac:dyDescent="0.25">
      <c r="A184" s="134" t="s">
        <v>1642</v>
      </c>
      <c r="B184" s="3" t="s">
        <v>213</v>
      </c>
      <c r="C184" s="9">
        <v>55.495614271000001</v>
      </c>
      <c r="D184" s="5" t="str">
        <f t="shared" si="72"/>
        <v>N/A</v>
      </c>
      <c r="E184" s="9">
        <v>29.049626657000001</v>
      </c>
      <c r="F184" s="5" t="str">
        <f t="shared" si="73"/>
        <v>N/A</v>
      </c>
      <c r="G184" s="9">
        <v>53.593340490000003</v>
      </c>
      <c r="H184" s="5" t="str">
        <f t="shared" si="74"/>
        <v>N/A</v>
      </c>
      <c r="I184" s="36">
        <v>-47.7</v>
      </c>
      <c r="J184" s="36">
        <v>84.49</v>
      </c>
      <c r="K184" s="3" t="s">
        <v>736</v>
      </c>
      <c r="L184" s="111" t="str">
        <f t="shared" si="75"/>
        <v>No</v>
      </c>
    </row>
    <row r="185" spans="1:12" ht="25" x14ac:dyDescent="0.25">
      <c r="A185" s="134" t="s">
        <v>1643</v>
      </c>
      <c r="B185" s="3" t="s">
        <v>213</v>
      </c>
      <c r="C185" s="9">
        <v>64.155623273000003</v>
      </c>
      <c r="D185" s="5" t="str">
        <f t="shared" si="72"/>
        <v>N/A</v>
      </c>
      <c r="E185" s="9">
        <v>44.58868073</v>
      </c>
      <c r="F185" s="5" t="str">
        <f t="shared" si="73"/>
        <v>N/A</v>
      </c>
      <c r="G185" s="9">
        <v>57.264164553999997</v>
      </c>
      <c r="H185" s="5" t="str">
        <f t="shared" si="74"/>
        <v>N/A</v>
      </c>
      <c r="I185" s="36">
        <v>-30.5</v>
      </c>
      <c r="J185" s="36">
        <v>28.43</v>
      </c>
      <c r="K185" s="3" t="s">
        <v>736</v>
      </c>
      <c r="L185" s="111" t="str">
        <f t="shared" si="75"/>
        <v>Yes</v>
      </c>
    </row>
    <row r="186" spans="1:12" ht="25" x14ac:dyDescent="0.25">
      <c r="A186" s="134" t="s">
        <v>1645</v>
      </c>
      <c r="B186" s="104" t="s">
        <v>213</v>
      </c>
      <c r="C186" s="102">
        <v>0.63248821609999994</v>
      </c>
      <c r="D186" s="94" t="str">
        <f>IF($B186="N/A","N/A",IF(C186&gt;10,"No",IF(C186&lt;-10,"No","Yes")))</f>
        <v>N/A</v>
      </c>
      <c r="E186" s="102">
        <v>2.1522950668999998</v>
      </c>
      <c r="F186" s="94" t="str">
        <f>IF($B186="N/A","N/A",IF(E186&gt;10,"No",IF(E186&lt;-10,"No","Yes")))</f>
        <v>N/A</v>
      </c>
      <c r="G186" s="102">
        <v>2.0165407934999999</v>
      </c>
      <c r="H186" s="94" t="str">
        <f>IF($B186="N/A","N/A",IF(G186&gt;10,"No",IF(G186&lt;-10,"No","Yes")))</f>
        <v>N/A</v>
      </c>
      <c r="I186" s="103">
        <v>240.3</v>
      </c>
      <c r="J186" s="103">
        <v>-6.31</v>
      </c>
      <c r="K186" s="104" t="s">
        <v>736</v>
      </c>
      <c r="L186" s="111" t="str">
        <f t="shared" si="75"/>
        <v>Yes</v>
      </c>
    </row>
    <row r="187" spans="1:12" ht="25" x14ac:dyDescent="0.25">
      <c r="A187" s="134" t="s">
        <v>1646</v>
      </c>
      <c r="B187" s="22" t="s">
        <v>213</v>
      </c>
      <c r="C187" s="9">
        <v>0</v>
      </c>
      <c r="D187" s="27" t="str">
        <f t="shared" ref="D187:D213" si="76">IF($B187="N/A","N/A",IF(C187&gt;10,"No",IF(C187&lt;-10,"No","Yes")))</f>
        <v>N/A</v>
      </c>
      <c r="E187" s="9">
        <v>3.8276629999999998E-4</v>
      </c>
      <c r="F187" s="27" t="str">
        <f t="shared" ref="F187:F213" si="77">IF($B187="N/A","N/A",IF(E187&gt;10,"No",IF(E187&lt;-10,"No","Yes")))</f>
        <v>N/A</v>
      </c>
      <c r="G187" s="9">
        <v>0</v>
      </c>
      <c r="H187" s="27" t="str">
        <f t="shared" ref="H187:H213" si="78">IF($B187="N/A","N/A",IF(G187&gt;10,"No",IF(G187&lt;-10,"No","Yes")))</f>
        <v>N/A</v>
      </c>
      <c r="I187" s="36" t="s">
        <v>1748</v>
      </c>
      <c r="J187" s="36">
        <v>-100</v>
      </c>
      <c r="K187" s="28" t="s">
        <v>736</v>
      </c>
      <c r="L187" s="111" t="str">
        <f t="shared" si="75"/>
        <v>No</v>
      </c>
    </row>
    <row r="188" spans="1:12" ht="25" x14ac:dyDescent="0.25">
      <c r="A188" s="134" t="s">
        <v>1647</v>
      </c>
      <c r="B188" s="22" t="s">
        <v>213</v>
      </c>
      <c r="C188" s="9">
        <v>1.245873E-3</v>
      </c>
      <c r="D188" s="27" t="str">
        <f t="shared" si="76"/>
        <v>N/A</v>
      </c>
      <c r="E188" s="9">
        <v>1.148299E-3</v>
      </c>
      <c r="F188" s="27" t="str">
        <f t="shared" si="77"/>
        <v>N/A</v>
      </c>
      <c r="G188" s="9">
        <v>2.3933624099999998E-2</v>
      </c>
      <c r="H188" s="27" t="str">
        <f t="shared" si="78"/>
        <v>N/A</v>
      </c>
      <c r="I188" s="36">
        <v>-7.83</v>
      </c>
      <c r="J188" s="36">
        <v>1984</v>
      </c>
      <c r="K188" s="28" t="s">
        <v>736</v>
      </c>
      <c r="L188" s="111" t="str">
        <f t="shared" si="75"/>
        <v>No</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0</v>
      </c>
      <c r="D190" s="27" t="str">
        <f t="shared" si="76"/>
        <v>N/A</v>
      </c>
      <c r="E190" s="9">
        <v>0</v>
      </c>
      <c r="F190" s="27" t="str">
        <f t="shared" si="77"/>
        <v>N/A</v>
      </c>
      <c r="G190" s="9">
        <v>0</v>
      </c>
      <c r="H190" s="27" t="str">
        <f t="shared" si="78"/>
        <v>N/A</v>
      </c>
      <c r="I190" s="36" t="s">
        <v>1748</v>
      </c>
      <c r="J190" s="36" t="s">
        <v>1748</v>
      </c>
      <c r="K190" s="28" t="s">
        <v>736</v>
      </c>
      <c r="L190" s="111" t="str">
        <f t="shared" si="75"/>
        <v>N/A</v>
      </c>
    </row>
    <row r="191" spans="1:12" ht="25" x14ac:dyDescent="0.25">
      <c r="A191" s="134" t="s">
        <v>1650</v>
      </c>
      <c r="B191" s="22" t="s">
        <v>213</v>
      </c>
      <c r="C191" s="9">
        <v>40.693535994999998</v>
      </c>
      <c r="D191" s="27" t="str">
        <f t="shared" si="76"/>
        <v>N/A</v>
      </c>
      <c r="E191" s="9">
        <v>28.879336743</v>
      </c>
      <c r="F191" s="27" t="str">
        <f t="shared" si="77"/>
        <v>N/A</v>
      </c>
      <c r="G191" s="9">
        <v>32.495213274999998</v>
      </c>
      <c r="H191" s="27" t="str">
        <f t="shared" si="78"/>
        <v>N/A</v>
      </c>
      <c r="I191" s="36">
        <v>-29</v>
      </c>
      <c r="J191" s="36">
        <v>12.52</v>
      </c>
      <c r="K191" s="28" t="s">
        <v>736</v>
      </c>
      <c r="L191" s="111" t="str">
        <f t="shared" si="75"/>
        <v>Yes</v>
      </c>
    </row>
    <row r="192" spans="1:12" ht="25" x14ac:dyDescent="0.25">
      <c r="A192" s="134" t="s">
        <v>1651</v>
      </c>
      <c r="B192" s="22" t="s">
        <v>213</v>
      </c>
      <c r="C192" s="9">
        <v>0.13081666980000001</v>
      </c>
      <c r="D192" s="27" t="str">
        <f t="shared" si="76"/>
        <v>N/A</v>
      </c>
      <c r="E192" s="9">
        <v>1.2834155005000001</v>
      </c>
      <c r="F192" s="27" t="str">
        <f t="shared" si="77"/>
        <v>N/A</v>
      </c>
      <c r="G192" s="9">
        <v>1.5346771619999999</v>
      </c>
      <c r="H192" s="27" t="str">
        <f t="shared" si="78"/>
        <v>N/A</v>
      </c>
      <c r="I192" s="36">
        <v>881.1</v>
      </c>
      <c r="J192" s="36">
        <v>19.579999999999998</v>
      </c>
      <c r="K192" s="28" t="s">
        <v>736</v>
      </c>
      <c r="L192" s="111" t="str">
        <f t="shared" si="75"/>
        <v>Yes</v>
      </c>
    </row>
    <row r="193" spans="1:12" ht="25" x14ac:dyDescent="0.25">
      <c r="A193" s="134" t="s">
        <v>1652</v>
      </c>
      <c r="B193" s="22" t="s">
        <v>213</v>
      </c>
      <c r="C193" s="9">
        <v>0.52119022400000004</v>
      </c>
      <c r="D193" s="27" t="str">
        <f t="shared" si="76"/>
        <v>N/A</v>
      </c>
      <c r="E193" s="9">
        <v>2.9323728450000002</v>
      </c>
      <c r="F193" s="27" t="str">
        <f t="shared" si="77"/>
        <v>N/A</v>
      </c>
      <c r="G193" s="9">
        <v>2.2723646420999999</v>
      </c>
      <c r="H193" s="27" t="str">
        <f t="shared" si="78"/>
        <v>N/A</v>
      </c>
      <c r="I193" s="36">
        <v>462.6</v>
      </c>
      <c r="J193" s="36">
        <v>-22.5</v>
      </c>
      <c r="K193" s="28" t="s">
        <v>736</v>
      </c>
      <c r="L193" s="111" t="str">
        <f t="shared" si="75"/>
        <v>Yes</v>
      </c>
    </row>
    <row r="194" spans="1:12" ht="25" x14ac:dyDescent="0.25">
      <c r="A194" s="134" t="s">
        <v>1653</v>
      </c>
      <c r="B194" s="22" t="s">
        <v>213</v>
      </c>
      <c r="C194" s="9">
        <v>12.212878174</v>
      </c>
      <c r="D194" s="27" t="str">
        <f t="shared" si="76"/>
        <v>N/A</v>
      </c>
      <c r="E194" s="9">
        <v>16.741433690000001</v>
      </c>
      <c r="F194" s="27" t="str">
        <f t="shared" si="77"/>
        <v>N/A</v>
      </c>
      <c r="G194" s="9">
        <v>12.414370812</v>
      </c>
      <c r="H194" s="27" t="str">
        <f t="shared" si="78"/>
        <v>N/A</v>
      </c>
      <c r="I194" s="36">
        <v>37.08</v>
      </c>
      <c r="J194" s="36">
        <v>-25.8</v>
      </c>
      <c r="K194" s="28" t="s">
        <v>736</v>
      </c>
      <c r="L194" s="111" t="str">
        <f t="shared" si="75"/>
        <v>Yes</v>
      </c>
    </row>
    <row r="195" spans="1:12" ht="25" x14ac:dyDescent="0.25">
      <c r="A195" s="134" t="s">
        <v>1654</v>
      </c>
      <c r="B195" s="22" t="s">
        <v>213</v>
      </c>
      <c r="C195" s="9">
        <v>0.32392699180000001</v>
      </c>
      <c r="D195" s="27" t="str">
        <f t="shared" si="76"/>
        <v>N/A</v>
      </c>
      <c r="E195" s="9">
        <v>1.3385338519000001</v>
      </c>
      <c r="F195" s="27" t="str">
        <f t="shared" si="77"/>
        <v>N/A</v>
      </c>
      <c r="G195" s="9">
        <v>10.166205722999999</v>
      </c>
      <c r="H195" s="27" t="str">
        <f t="shared" si="78"/>
        <v>N/A</v>
      </c>
      <c r="I195" s="36">
        <v>313.2</v>
      </c>
      <c r="J195" s="36">
        <v>659.5</v>
      </c>
      <c r="K195" s="28" t="s">
        <v>736</v>
      </c>
      <c r="L195" s="111" t="str">
        <f t="shared" si="75"/>
        <v>No</v>
      </c>
    </row>
    <row r="196" spans="1:12" ht="25" x14ac:dyDescent="0.25">
      <c r="A196" s="134" t="s">
        <v>1655</v>
      </c>
      <c r="B196" s="22" t="s">
        <v>213</v>
      </c>
      <c r="C196" s="9">
        <v>1.3704603500000001E-2</v>
      </c>
      <c r="D196" s="27" t="str">
        <f t="shared" si="76"/>
        <v>N/A</v>
      </c>
      <c r="E196" s="9">
        <v>1.37795878E-2</v>
      </c>
      <c r="F196" s="27" t="str">
        <f t="shared" si="77"/>
        <v>N/A</v>
      </c>
      <c r="G196" s="9">
        <v>0.34756940749999998</v>
      </c>
      <c r="H196" s="27" t="str">
        <f t="shared" si="78"/>
        <v>N/A</v>
      </c>
      <c r="I196" s="36">
        <v>0.54710000000000003</v>
      </c>
      <c r="J196" s="36">
        <v>2422</v>
      </c>
      <c r="K196" s="28" t="s">
        <v>736</v>
      </c>
      <c r="L196" s="111" t="str">
        <f t="shared" si="75"/>
        <v>No</v>
      </c>
    </row>
    <row r="197" spans="1:12" ht="25" x14ac:dyDescent="0.25">
      <c r="A197" s="134" t="s">
        <v>1656</v>
      </c>
      <c r="B197" s="22" t="s">
        <v>213</v>
      </c>
      <c r="C197" s="9">
        <v>30.636433481000001</v>
      </c>
      <c r="D197" s="27" t="str">
        <f t="shared" si="76"/>
        <v>N/A</v>
      </c>
      <c r="E197" s="9">
        <v>27.532382031000001</v>
      </c>
      <c r="F197" s="27" t="str">
        <f t="shared" si="77"/>
        <v>N/A</v>
      </c>
      <c r="G197" s="9">
        <v>29.166578024</v>
      </c>
      <c r="H197" s="27" t="str">
        <f t="shared" si="78"/>
        <v>N/A</v>
      </c>
      <c r="I197" s="36">
        <v>-10.1</v>
      </c>
      <c r="J197" s="36">
        <v>5.9359999999999999</v>
      </c>
      <c r="K197" s="28" t="s">
        <v>736</v>
      </c>
      <c r="L197" s="111" t="str">
        <f t="shared" si="75"/>
        <v>Yes</v>
      </c>
    </row>
    <row r="198" spans="1:12" ht="25" x14ac:dyDescent="0.25">
      <c r="A198" s="134" t="s">
        <v>1657</v>
      </c>
      <c r="B198" s="22" t="s">
        <v>213</v>
      </c>
      <c r="C198" s="9">
        <v>10.429618554999999</v>
      </c>
      <c r="D198" s="27" t="str">
        <f t="shared" si="76"/>
        <v>N/A</v>
      </c>
      <c r="E198" s="9">
        <v>12.284885322999999</v>
      </c>
      <c r="F198" s="27" t="str">
        <f t="shared" si="77"/>
        <v>N/A</v>
      </c>
      <c r="G198" s="9">
        <v>39.907722583000002</v>
      </c>
      <c r="H198" s="27" t="str">
        <f t="shared" si="78"/>
        <v>N/A</v>
      </c>
      <c r="I198" s="36">
        <v>17.79</v>
      </c>
      <c r="J198" s="36">
        <v>224.9</v>
      </c>
      <c r="K198" s="28" t="s">
        <v>736</v>
      </c>
      <c r="L198" s="111" t="str">
        <f t="shared" si="75"/>
        <v>No</v>
      </c>
    </row>
    <row r="199" spans="1:12" ht="25" x14ac:dyDescent="0.25">
      <c r="A199" s="134" t="s">
        <v>1658</v>
      </c>
      <c r="B199" s="22" t="s">
        <v>213</v>
      </c>
      <c r="C199" s="9">
        <v>4.4020847600000003E-2</v>
      </c>
      <c r="D199" s="27" t="str">
        <f t="shared" si="76"/>
        <v>N/A</v>
      </c>
      <c r="E199" s="9">
        <v>0.30697859570000002</v>
      </c>
      <c r="F199" s="27" t="str">
        <f t="shared" si="77"/>
        <v>N/A</v>
      </c>
      <c r="G199" s="9">
        <v>0.55286671629999995</v>
      </c>
      <c r="H199" s="27" t="str">
        <f t="shared" si="78"/>
        <v>N/A</v>
      </c>
      <c r="I199" s="36">
        <v>597.29999999999995</v>
      </c>
      <c r="J199" s="36">
        <v>80.099999999999994</v>
      </c>
      <c r="K199" s="28" t="s">
        <v>736</v>
      </c>
      <c r="L199" s="111" t="str">
        <f t="shared" si="75"/>
        <v>No</v>
      </c>
    </row>
    <row r="200" spans="1:12" ht="25" x14ac:dyDescent="0.25">
      <c r="A200" s="134" t="s">
        <v>1659</v>
      </c>
      <c r="B200" s="22" t="s">
        <v>213</v>
      </c>
      <c r="C200" s="9">
        <v>2.9984011295999999</v>
      </c>
      <c r="D200" s="27" t="str">
        <f t="shared" si="76"/>
        <v>N/A</v>
      </c>
      <c r="E200" s="9">
        <v>1.6317328597</v>
      </c>
      <c r="F200" s="27" t="str">
        <f t="shared" si="77"/>
        <v>N/A</v>
      </c>
      <c r="G200" s="9">
        <v>1.942612488</v>
      </c>
      <c r="H200" s="27" t="str">
        <f t="shared" si="78"/>
        <v>N/A</v>
      </c>
      <c r="I200" s="36">
        <v>-45.6</v>
      </c>
      <c r="J200" s="36">
        <v>19.05</v>
      </c>
      <c r="K200" s="28" t="s">
        <v>736</v>
      </c>
      <c r="L200" s="111" t="str">
        <f t="shared" si="75"/>
        <v>Yes</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19.555223323</v>
      </c>
      <c r="D202" s="27" t="str">
        <f t="shared" si="76"/>
        <v>N/A</v>
      </c>
      <c r="E202" s="9">
        <v>5.3927948066000004</v>
      </c>
      <c r="F202" s="27" t="str">
        <f t="shared" si="77"/>
        <v>N/A</v>
      </c>
      <c r="G202" s="9">
        <v>8.1645569620000007</v>
      </c>
      <c r="H202" s="27" t="str">
        <f t="shared" si="78"/>
        <v>N/A</v>
      </c>
      <c r="I202" s="36">
        <v>-72.400000000000006</v>
      </c>
      <c r="J202" s="36">
        <v>51.4</v>
      </c>
      <c r="K202" s="28" t="s">
        <v>736</v>
      </c>
      <c r="L202" s="111" t="str">
        <f t="shared" si="75"/>
        <v>No</v>
      </c>
    </row>
    <row r="203" spans="1:12" ht="25" x14ac:dyDescent="0.25">
      <c r="A203" s="134" t="s">
        <v>1662</v>
      </c>
      <c r="B203" s="22" t="s">
        <v>213</v>
      </c>
      <c r="C203" s="9">
        <v>3.11468261E-2</v>
      </c>
      <c r="D203" s="27" t="str">
        <f t="shared" si="76"/>
        <v>N/A</v>
      </c>
      <c r="E203" s="9">
        <v>1.37795878E-2</v>
      </c>
      <c r="F203" s="27" t="str">
        <f t="shared" si="77"/>
        <v>N/A</v>
      </c>
      <c r="G203" s="9">
        <v>0.29917030100000003</v>
      </c>
      <c r="H203" s="27" t="str">
        <f t="shared" si="78"/>
        <v>N/A</v>
      </c>
      <c r="I203" s="36">
        <v>-55.8</v>
      </c>
      <c r="J203" s="36">
        <v>2071</v>
      </c>
      <c r="K203" s="28" t="s">
        <v>736</v>
      </c>
      <c r="L203" s="111" t="str">
        <f t="shared" si="75"/>
        <v>No</v>
      </c>
    </row>
    <row r="204" spans="1:12" ht="25" x14ac:dyDescent="0.25">
      <c r="A204" s="134" t="s">
        <v>1663</v>
      </c>
      <c r="B204" s="22" t="s">
        <v>213</v>
      </c>
      <c r="C204" s="9">
        <v>3.9867937499999999E-2</v>
      </c>
      <c r="D204" s="27" t="str">
        <f t="shared" si="76"/>
        <v>N/A</v>
      </c>
      <c r="E204" s="9">
        <v>0.18219677249999999</v>
      </c>
      <c r="F204" s="27" t="str">
        <f t="shared" si="77"/>
        <v>N/A</v>
      </c>
      <c r="G204" s="9">
        <v>0.30023401770000002</v>
      </c>
      <c r="H204" s="27" t="str">
        <f t="shared" si="78"/>
        <v>N/A</v>
      </c>
      <c r="I204" s="36">
        <v>357</v>
      </c>
      <c r="J204" s="36">
        <v>64.790000000000006</v>
      </c>
      <c r="K204" s="28" t="s">
        <v>736</v>
      </c>
      <c r="L204" s="111" t="str">
        <f t="shared" si="75"/>
        <v>No</v>
      </c>
    </row>
    <row r="205" spans="1:12" ht="25" x14ac:dyDescent="0.25">
      <c r="A205" s="134" t="s">
        <v>1664</v>
      </c>
      <c r="B205" s="22" t="s">
        <v>213</v>
      </c>
      <c r="C205" s="9">
        <v>0</v>
      </c>
      <c r="D205" s="27" t="str">
        <f t="shared" si="76"/>
        <v>N/A</v>
      </c>
      <c r="E205" s="9">
        <v>9.1863919000000002E-3</v>
      </c>
      <c r="F205" s="27" t="str">
        <f t="shared" si="77"/>
        <v>N/A</v>
      </c>
      <c r="G205" s="9">
        <v>6.3822998000000004E-3</v>
      </c>
      <c r="H205" s="27" t="str">
        <f t="shared" si="78"/>
        <v>N/A</v>
      </c>
      <c r="I205" s="36" t="s">
        <v>1748</v>
      </c>
      <c r="J205" s="36">
        <v>-30.5</v>
      </c>
      <c r="K205" s="28" t="s">
        <v>736</v>
      </c>
      <c r="L205" s="111" t="str">
        <f t="shared" si="75"/>
        <v>No</v>
      </c>
    </row>
    <row r="206" spans="1:12" ht="25" x14ac:dyDescent="0.25">
      <c r="A206" s="134" t="s">
        <v>1665</v>
      </c>
      <c r="B206" s="22" t="s">
        <v>213</v>
      </c>
      <c r="C206" s="9">
        <v>1.2790963268</v>
      </c>
      <c r="D206" s="27" t="str">
        <f t="shared" si="76"/>
        <v>N/A</v>
      </c>
      <c r="E206" s="9">
        <v>2.5909452797000001</v>
      </c>
      <c r="F206" s="27" t="str">
        <f t="shared" si="77"/>
        <v>N/A</v>
      </c>
      <c r="G206" s="9">
        <v>2.9536751409000002</v>
      </c>
      <c r="H206" s="27" t="str">
        <f t="shared" si="78"/>
        <v>N/A</v>
      </c>
      <c r="I206" s="36">
        <v>102.6</v>
      </c>
      <c r="J206" s="36">
        <v>14</v>
      </c>
      <c r="K206" s="28" t="s">
        <v>736</v>
      </c>
      <c r="L206" s="111" t="str">
        <f t="shared" si="75"/>
        <v>Yes</v>
      </c>
    </row>
    <row r="207" spans="1:12" ht="25" x14ac:dyDescent="0.25">
      <c r="A207" s="134" t="s">
        <v>1666</v>
      </c>
      <c r="B207" s="22" t="s">
        <v>213</v>
      </c>
      <c r="C207" s="9">
        <v>0</v>
      </c>
      <c r="D207" s="27" t="str">
        <f t="shared" si="76"/>
        <v>N/A</v>
      </c>
      <c r="E207" s="9">
        <v>0</v>
      </c>
      <c r="F207" s="27" t="str">
        <f t="shared" si="77"/>
        <v>N/A</v>
      </c>
      <c r="G207" s="9">
        <v>0</v>
      </c>
      <c r="H207" s="27" t="str">
        <f t="shared" si="78"/>
        <v>N/A</v>
      </c>
      <c r="I207" s="36" t="s">
        <v>1748</v>
      </c>
      <c r="J207" s="36" t="s">
        <v>1748</v>
      </c>
      <c r="K207" s="28" t="s">
        <v>736</v>
      </c>
      <c r="L207" s="111" t="str">
        <f t="shared" si="75"/>
        <v>N/A</v>
      </c>
    </row>
    <row r="208" spans="1:12" ht="25" x14ac:dyDescent="0.25">
      <c r="A208" s="134" t="s">
        <v>1667</v>
      </c>
      <c r="B208" s="22" t="s">
        <v>213</v>
      </c>
      <c r="C208" s="9">
        <v>2.6927469423999999</v>
      </c>
      <c r="D208" s="27" t="str">
        <f t="shared" si="76"/>
        <v>N/A</v>
      </c>
      <c r="E208" s="9">
        <v>5.5313562177</v>
      </c>
      <c r="F208" s="27" t="str">
        <f t="shared" si="77"/>
        <v>N/A</v>
      </c>
      <c r="G208" s="9">
        <v>4.5197319434000001</v>
      </c>
      <c r="H208" s="27" t="str">
        <f t="shared" si="78"/>
        <v>N/A</v>
      </c>
      <c r="I208" s="36">
        <v>105.4</v>
      </c>
      <c r="J208" s="36">
        <v>-18.3</v>
      </c>
      <c r="K208" s="28" t="s">
        <v>736</v>
      </c>
      <c r="L208" s="111" t="str">
        <f t="shared" si="75"/>
        <v>Yes</v>
      </c>
    </row>
    <row r="209" spans="1:12" ht="25" x14ac:dyDescent="0.25">
      <c r="A209" s="134" t="s">
        <v>1668</v>
      </c>
      <c r="B209" s="22" t="s">
        <v>213</v>
      </c>
      <c r="C209" s="9">
        <v>0</v>
      </c>
      <c r="D209" s="27" t="str">
        <f t="shared" si="76"/>
        <v>N/A</v>
      </c>
      <c r="E209" s="9">
        <v>0</v>
      </c>
      <c r="F209" s="27" t="str">
        <f t="shared" si="77"/>
        <v>N/A</v>
      </c>
      <c r="G209" s="9">
        <v>0</v>
      </c>
      <c r="H209" s="27" t="str">
        <f t="shared" si="78"/>
        <v>N/A</v>
      </c>
      <c r="I209" s="36" t="s">
        <v>1748</v>
      </c>
      <c r="J209" s="36" t="s">
        <v>1748</v>
      </c>
      <c r="K209" s="28" t="s">
        <v>736</v>
      </c>
      <c r="L209" s="111" t="str">
        <f t="shared" si="75"/>
        <v>N/A</v>
      </c>
    </row>
    <row r="210" spans="1:12" ht="25" x14ac:dyDescent="0.25">
      <c r="A210" s="134" t="s">
        <v>1669</v>
      </c>
      <c r="B210" s="22" t="s">
        <v>213</v>
      </c>
      <c r="C210" s="9">
        <v>4.8099005377999999</v>
      </c>
      <c r="D210" s="27" t="str">
        <f t="shared" si="76"/>
        <v>N/A</v>
      </c>
      <c r="E210" s="9">
        <v>4.2184677097999996</v>
      </c>
      <c r="F210" s="27" t="str">
        <f t="shared" si="77"/>
        <v>N/A</v>
      </c>
      <c r="G210" s="9">
        <v>3.6121157323999999</v>
      </c>
      <c r="H210" s="27" t="str">
        <f t="shared" si="78"/>
        <v>N/A</v>
      </c>
      <c r="I210" s="36">
        <v>-12.3</v>
      </c>
      <c r="J210" s="36">
        <v>-14.4</v>
      </c>
      <c r="K210" s="28" t="s">
        <v>736</v>
      </c>
      <c r="L210" s="111" t="str">
        <f t="shared" si="75"/>
        <v>Yes</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0</v>
      </c>
      <c r="D212" s="27" t="str">
        <f t="shared" si="76"/>
        <v>N/A</v>
      </c>
      <c r="E212" s="9">
        <v>0</v>
      </c>
      <c r="F212" s="27" t="str">
        <f t="shared" si="77"/>
        <v>N/A</v>
      </c>
      <c r="G212" s="9">
        <v>0</v>
      </c>
      <c r="H212" s="27" t="str">
        <f t="shared" si="78"/>
        <v>N/A</v>
      </c>
      <c r="I212" s="36" t="s">
        <v>1748</v>
      </c>
      <c r="J212" s="36" t="s">
        <v>1748</v>
      </c>
      <c r="K212" s="28" t="s">
        <v>736</v>
      </c>
      <c r="L212" s="111" t="str">
        <f t="shared" si="75"/>
        <v>N/A</v>
      </c>
    </row>
    <row r="213" spans="1:12" ht="25" x14ac:dyDescent="0.25">
      <c r="A213" s="135" t="s">
        <v>1644</v>
      </c>
      <c r="B213" s="119" t="s">
        <v>213</v>
      </c>
      <c r="C213" s="175">
        <v>8.5965240100000007E-2</v>
      </c>
      <c r="D213" s="151" t="str">
        <f t="shared" si="76"/>
        <v>N/A</v>
      </c>
      <c r="E213" s="175">
        <v>9.4926049499999998E-2</v>
      </c>
      <c r="F213" s="151" t="str">
        <f t="shared" si="77"/>
        <v>N/A</v>
      </c>
      <c r="G213" s="175">
        <v>7.7385384500000001E-2</v>
      </c>
      <c r="H213" s="151" t="str">
        <f t="shared" si="78"/>
        <v>N/A</v>
      </c>
      <c r="I213" s="176">
        <v>10.42</v>
      </c>
      <c r="J213" s="176">
        <v>-18.5</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2390796</v>
      </c>
      <c r="D6" s="7" t="str">
        <f t="shared" ref="D6:D39" si="0">IF($B6="N/A","N/A",IF(C6&gt;10,"No",IF(C6&lt;-10,"No","Yes")))</f>
        <v>N/A</v>
      </c>
      <c r="E6" s="1">
        <v>2470860</v>
      </c>
      <c r="F6" s="7" t="str">
        <f t="shared" ref="F6:F39" si="1">IF($B6="N/A","N/A",IF(E6&gt;10,"No",IF(E6&lt;-10,"No","Yes")))</f>
        <v>N/A</v>
      </c>
      <c r="G6" s="1">
        <v>2350476</v>
      </c>
      <c r="H6" s="7" t="str">
        <f t="shared" ref="H6:H39" si="2">IF($B6="N/A","N/A",IF(G6&gt;10,"No",IF(G6&lt;-10,"No","Yes")))</f>
        <v>N/A</v>
      </c>
      <c r="I6" s="36">
        <v>3.3490000000000002</v>
      </c>
      <c r="J6" s="36">
        <v>-4.87</v>
      </c>
      <c r="K6" s="30" t="s">
        <v>736</v>
      </c>
      <c r="L6" s="111" t="str">
        <f t="shared" ref="L6:L39" si="3">IF(J6="Div by 0", "N/A", IF(K6="N/A","N/A", IF(J6&gt;VALUE(MID(K6,1,2)), "No", IF(J6&lt;-1*VALUE(MID(K6,1,2)), "No", "Yes"))))</f>
        <v>Yes</v>
      </c>
    </row>
    <row r="7" spans="1:12" x14ac:dyDescent="0.25">
      <c r="A7" s="144" t="s">
        <v>4</v>
      </c>
      <c r="B7" s="22" t="s">
        <v>213</v>
      </c>
      <c r="C7" s="23">
        <v>2035872</v>
      </c>
      <c r="D7" s="27" t="str">
        <f t="shared" si="0"/>
        <v>N/A</v>
      </c>
      <c r="E7" s="23">
        <v>2044268</v>
      </c>
      <c r="F7" s="27" t="str">
        <f t="shared" si="1"/>
        <v>N/A</v>
      </c>
      <c r="G7" s="23">
        <v>1928327</v>
      </c>
      <c r="H7" s="27" t="str">
        <f t="shared" si="2"/>
        <v>N/A</v>
      </c>
      <c r="I7" s="8">
        <v>0.41239999999999999</v>
      </c>
      <c r="J7" s="8">
        <v>-5.67</v>
      </c>
      <c r="K7" s="28" t="s">
        <v>736</v>
      </c>
      <c r="L7" s="111" t="str">
        <f t="shared" si="3"/>
        <v>Yes</v>
      </c>
    </row>
    <row r="8" spans="1:12" x14ac:dyDescent="0.25">
      <c r="A8" s="144" t="s">
        <v>359</v>
      </c>
      <c r="B8" s="22" t="s">
        <v>213</v>
      </c>
      <c r="C8" s="4">
        <v>85.154567767000003</v>
      </c>
      <c r="D8" s="27" t="str">
        <f>IF($B8="N/A","N/A",IF(C8&gt;10,"No",IF(C8&lt;-10,"No","Yes")))</f>
        <v>N/A</v>
      </c>
      <c r="E8" s="4">
        <v>82.735080093999997</v>
      </c>
      <c r="F8" s="27" t="str">
        <f t="shared" si="1"/>
        <v>N/A</v>
      </c>
      <c r="G8" s="4">
        <v>82.039850651999998</v>
      </c>
      <c r="H8" s="27" t="str">
        <f t="shared" si="2"/>
        <v>N/A</v>
      </c>
      <c r="I8" s="8">
        <v>-2.84</v>
      </c>
      <c r="J8" s="8">
        <v>-0.84</v>
      </c>
      <c r="K8" s="28" t="s">
        <v>736</v>
      </c>
      <c r="L8" s="111" t="str">
        <f t="shared" si="3"/>
        <v>Yes</v>
      </c>
    </row>
    <row r="9" spans="1:12" x14ac:dyDescent="0.25">
      <c r="A9" s="144" t="s">
        <v>83</v>
      </c>
      <c r="B9" s="22" t="s">
        <v>213</v>
      </c>
      <c r="C9" s="23">
        <v>2101562.91</v>
      </c>
      <c r="D9" s="27" t="str">
        <f t="shared" si="0"/>
        <v>N/A</v>
      </c>
      <c r="E9" s="23">
        <v>2166228.85</v>
      </c>
      <c r="F9" s="27" t="str">
        <f t="shared" si="1"/>
        <v>N/A</v>
      </c>
      <c r="G9" s="23">
        <v>2066124.58</v>
      </c>
      <c r="H9" s="27" t="str">
        <f t="shared" si="2"/>
        <v>N/A</v>
      </c>
      <c r="I9" s="8">
        <v>3.077</v>
      </c>
      <c r="J9" s="8">
        <v>-4.62</v>
      </c>
      <c r="K9" s="28" t="s">
        <v>736</v>
      </c>
      <c r="L9" s="111" t="str">
        <f t="shared" si="3"/>
        <v>Yes</v>
      </c>
    </row>
    <row r="10" spans="1:12" x14ac:dyDescent="0.25">
      <c r="A10" s="144" t="s">
        <v>100</v>
      </c>
      <c r="B10" s="22" t="s">
        <v>213</v>
      </c>
      <c r="C10" s="23">
        <v>10949</v>
      </c>
      <c r="D10" s="27" t="str">
        <f t="shared" si="0"/>
        <v>N/A</v>
      </c>
      <c r="E10" s="23">
        <v>11016</v>
      </c>
      <c r="F10" s="27" t="str">
        <f t="shared" si="1"/>
        <v>N/A</v>
      </c>
      <c r="G10" s="23">
        <v>9751</v>
      </c>
      <c r="H10" s="27" t="str">
        <f t="shared" si="2"/>
        <v>N/A</v>
      </c>
      <c r="I10" s="8">
        <v>0.6119</v>
      </c>
      <c r="J10" s="8">
        <v>-11.5</v>
      </c>
      <c r="K10" s="28" t="s">
        <v>736</v>
      </c>
      <c r="L10" s="111" t="str">
        <f t="shared" si="3"/>
        <v>Yes</v>
      </c>
    </row>
    <row r="11" spans="1:12" x14ac:dyDescent="0.25">
      <c r="A11" s="144" t="s">
        <v>977</v>
      </c>
      <c r="B11" s="22" t="s">
        <v>213</v>
      </c>
      <c r="C11" s="23">
        <v>1206</v>
      </c>
      <c r="D11" s="27" t="str">
        <f t="shared" si="0"/>
        <v>N/A</v>
      </c>
      <c r="E11" s="23">
        <v>1142</v>
      </c>
      <c r="F11" s="27" t="str">
        <f t="shared" si="1"/>
        <v>N/A</v>
      </c>
      <c r="G11" s="23">
        <v>1075</v>
      </c>
      <c r="H11" s="27" t="str">
        <f t="shared" si="2"/>
        <v>N/A</v>
      </c>
      <c r="I11" s="8">
        <v>-5.31</v>
      </c>
      <c r="J11" s="8">
        <v>-5.87</v>
      </c>
      <c r="K11" s="28" t="s">
        <v>736</v>
      </c>
      <c r="L11" s="111" t="str">
        <f t="shared" si="3"/>
        <v>Yes</v>
      </c>
    </row>
    <row r="12" spans="1:12" x14ac:dyDescent="0.25">
      <c r="A12" s="144" t="s">
        <v>978</v>
      </c>
      <c r="B12" s="22" t="s">
        <v>213</v>
      </c>
      <c r="C12" s="23">
        <v>6555</v>
      </c>
      <c r="D12" s="27" t="str">
        <f t="shared" si="0"/>
        <v>N/A</v>
      </c>
      <c r="E12" s="23">
        <v>6677</v>
      </c>
      <c r="F12" s="27" t="str">
        <f t="shared" si="1"/>
        <v>N/A</v>
      </c>
      <c r="G12" s="23">
        <v>5920</v>
      </c>
      <c r="H12" s="27" t="str">
        <f t="shared" si="2"/>
        <v>N/A</v>
      </c>
      <c r="I12" s="8">
        <v>1.861</v>
      </c>
      <c r="J12" s="8">
        <v>-11.3</v>
      </c>
      <c r="K12" s="28" t="s">
        <v>736</v>
      </c>
      <c r="L12" s="111" t="str">
        <f t="shared" si="3"/>
        <v>Yes</v>
      </c>
    </row>
    <row r="13" spans="1:12" x14ac:dyDescent="0.25">
      <c r="A13" s="144" t="s">
        <v>979</v>
      </c>
      <c r="B13" s="22" t="s">
        <v>213</v>
      </c>
      <c r="C13" s="23">
        <v>1542</v>
      </c>
      <c r="D13" s="27" t="str">
        <f t="shared" si="0"/>
        <v>N/A</v>
      </c>
      <c r="E13" s="23">
        <v>1431</v>
      </c>
      <c r="F13" s="27" t="str">
        <f t="shared" si="1"/>
        <v>N/A</v>
      </c>
      <c r="G13" s="23">
        <v>1153</v>
      </c>
      <c r="H13" s="27" t="str">
        <f t="shared" si="2"/>
        <v>N/A</v>
      </c>
      <c r="I13" s="8">
        <v>-7.2</v>
      </c>
      <c r="J13" s="8">
        <v>-19.399999999999999</v>
      </c>
      <c r="K13" s="28" t="s">
        <v>736</v>
      </c>
      <c r="L13" s="111" t="str">
        <f t="shared" si="3"/>
        <v>Yes</v>
      </c>
    </row>
    <row r="14" spans="1:12" x14ac:dyDescent="0.25">
      <c r="A14" s="144" t="s">
        <v>980</v>
      </c>
      <c r="B14" s="22" t="s">
        <v>213</v>
      </c>
      <c r="C14" s="23">
        <v>1646</v>
      </c>
      <c r="D14" s="27" t="str">
        <f t="shared" si="0"/>
        <v>N/A</v>
      </c>
      <c r="E14" s="23">
        <v>1766</v>
      </c>
      <c r="F14" s="27" t="str">
        <f t="shared" si="1"/>
        <v>N/A</v>
      </c>
      <c r="G14" s="23">
        <v>1603</v>
      </c>
      <c r="H14" s="27" t="str">
        <f t="shared" si="2"/>
        <v>N/A</v>
      </c>
      <c r="I14" s="8">
        <v>7.29</v>
      </c>
      <c r="J14" s="8">
        <v>-9.23</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158283</v>
      </c>
      <c r="D16" s="27" t="str">
        <f t="shared" si="0"/>
        <v>N/A</v>
      </c>
      <c r="E16" s="23">
        <v>154584</v>
      </c>
      <c r="F16" s="27" t="str">
        <f t="shared" si="1"/>
        <v>N/A</v>
      </c>
      <c r="G16" s="23">
        <v>125119</v>
      </c>
      <c r="H16" s="27" t="str">
        <f t="shared" si="2"/>
        <v>N/A</v>
      </c>
      <c r="I16" s="8">
        <v>-2.34</v>
      </c>
      <c r="J16" s="8">
        <v>-19.100000000000001</v>
      </c>
      <c r="K16" s="28" t="s">
        <v>736</v>
      </c>
      <c r="L16" s="111" t="str">
        <f t="shared" si="3"/>
        <v>Yes</v>
      </c>
    </row>
    <row r="17" spans="1:12" x14ac:dyDescent="0.25">
      <c r="A17" s="143" t="s">
        <v>982</v>
      </c>
      <c r="B17" s="22" t="s">
        <v>213</v>
      </c>
      <c r="C17" s="23">
        <v>75412</v>
      </c>
      <c r="D17" s="27" t="str">
        <f t="shared" si="0"/>
        <v>N/A</v>
      </c>
      <c r="E17" s="23">
        <v>85429</v>
      </c>
      <c r="F17" s="27" t="str">
        <f t="shared" si="1"/>
        <v>N/A</v>
      </c>
      <c r="G17" s="23">
        <v>77661</v>
      </c>
      <c r="H17" s="27" t="str">
        <f t="shared" si="2"/>
        <v>N/A</v>
      </c>
      <c r="I17" s="8">
        <v>13.28</v>
      </c>
      <c r="J17" s="8">
        <v>-9.09</v>
      </c>
      <c r="K17" s="28" t="s">
        <v>736</v>
      </c>
      <c r="L17" s="111" t="str">
        <f t="shared" si="3"/>
        <v>Yes</v>
      </c>
    </row>
    <row r="18" spans="1:12" x14ac:dyDescent="0.25">
      <c r="A18" s="143" t="s">
        <v>983</v>
      </c>
      <c r="B18" s="22" t="s">
        <v>213</v>
      </c>
      <c r="C18" s="23">
        <v>54075</v>
      </c>
      <c r="D18" s="27" t="str">
        <f t="shared" si="0"/>
        <v>N/A</v>
      </c>
      <c r="E18" s="23">
        <v>42868</v>
      </c>
      <c r="F18" s="27" t="str">
        <f t="shared" si="1"/>
        <v>N/A</v>
      </c>
      <c r="G18" s="23">
        <v>26665</v>
      </c>
      <c r="H18" s="27" t="str">
        <f t="shared" si="2"/>
        <v>N/A</v>
      </c>
      <c r="I18" s="8">
        <v>-20.7</v>
      </c>
      <c r="J18" s="8">
        <v>-37.799999999999997</v>
      </c>
      <c r="K18" s="28" t="s">
        <v>736</v>
      </c>
      <c r="L18" s="111" t="str">
        <f t="shared" si="3"/>
        <v>No</v>
      </c>
    </row>
    <row r="19" spans="1:12" x14ac:dyDescent="0.25">
      <c r="A19" s="143" t="s">
        <v>984</v>
      </c>
      <c r="B19" s="22" t="s">
        <v>213</v>
      </c>
      <c r="C19" s="23">
        <v>12018</v>
      </c>
      <c r="D19" s="27" t="str">
        <f t="shared" si="0"/>
        <v>N/A</v>
      </c>
      <c r="E19" s="23">
        <v>11510</v>
      </c>
      <c r="F19" s="27" t="str">
        <f t="shared" si="1"/>
        <v>N/A</v>
      </c>
      <c r="G19" s="23">
        <v>8703</v>
      </c>
      <c r="H19" s="27" t="str">
        <f t="shared" si="2"/>
        <v>N/A</v>
      </c>
      <c r="I19" s="8">
        <v>-4.2300000000000004</v>
      </c>
      <c r="J19" s="8">
        <v>-24.4</v>
      </c>
      <c r="K19" s="28" t="s">
        <v>736</v>
      </c>
      <c r="L19" s="111" t="str">
        <f t="shared" si="3"/>
        <v>Yes</v>
      </c>
    </row>
    <row r="20" spans="1:12" x14ac:dyDescent="0.25">
      <c r="A20" s="143" t="s">
        <v>985</v>
      </c>
      <c r="B20" s="22" t="s">
        <v>213</v>
      </c>
      <c r="C20" s="23">
        <v>16778</v>
      </c>
      <c r="D20" s="27" t="str">
        <f t="shared" si="0"/>
        <v>N/A</v>
      </c>
      <c r="E20" s="23">
        <v>14777</v>
      </c>
      <c r="F20" s="27" t="str">
        <f t="shared" si="1"/>
        <v>N/A</v>
      </c>
      <c r="G20" s="23">
        <v>12090</v>
      </c>
      <c r="H20" s="27" t="str">
        <f t="shared" si="2"/>
        <v>N/A</v>
      </c>
      <c r="I20" s="8">
        <v>-11.9</v>
      </c>
      <c r="J20" s="8">
        <v>-18.2</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1512850</v>
      </c>
      <c r="D22" s="27" t="str">
        <f t="shared" si="0"/>
        <v>N/A</v>
      </c>
      <c r="E22" s="23">
        <v>1587909</v>
      </c>
      <c r="F22" s="27" t="str">
        <f t="shared" si="1"/>
        <v>N/A</v>
      </c>
      <c r="G22" s="23">
        <v>1535544</v>
      </c>
      <c r="H22" s="27" t="str">
        <f t="shared" si="2"/>
        <v>N/A</v>
      </c>
      <c r="I22" s="8">
        <v>4.9610000000000003</v>
      </c>
      <c r="J22" s="8">
        <v>-3.3</v>
      </c>
      <c r="K22" s="28" t="s">
        <v>736</v>
      </c>
      <c r="L22" s="111" t="str">
        <f t="shared" si="3"/>
        <v>Yes</v>
      </c>
    </row>
    <row r="23" spans="1:12" x14ac:dyDescent="0.25">
      <c r="A23" s="143" t="s">
        <v>987</v>
      </c>
      <c r="B23" s="22" t="s">
        <v>213</v>
      </c>
      <c r="C23" s="23">
        <v>80994</v>
      </c>
      <c r="D23" s="27" t="str">
        <f t="shared" si="0"/>
        <v>N/A</v>
      </c>
      <c r="E23" s="23">
        <v>82433</v>
      </c>
      <c r="F23" s="27" t="str">
        <f t="shared" si="1"/>
        <v>N/A</v>
      </c>
      <c r="G23" s="23">
        <v>77923</v>
      </c>
      <c r="H23" s="27" t="str">
        <f t="shared" si="2"/>
        <v>N/A</v>
      </c>
      <c r="I23" s="8">
        <v>1.7769999999999999</v>
      </c>
      <c r="J23" s="8">
        <v>-5.47</v>
      </c>
      <c r="K23" s="28" t="s">
        <v>736</v>
      </c>
      <c r="L23" s="111" t="str">
        <f t="shared" si="3"/>
        <v>Yes</v>
      </c>
    </row>
    <row r="24" spans="1:12" x14ac:dyDescent="0.25">
      <c r="A24" s="143" t="s">
        <v>988</v>
      </c>
      <c r="B24" s="22" t="s">
        <v>213</v>
      </c>
      <c r="C24" s="23">
        <v>4704</v>
      </c>
      <c r="D24" s="27" t="str">
        <f t="shared" si="0"/>
        <v>N/A</v>
      </c>
      <c r="E24" s="23">
        <v>4904</v>
      </c>
      <c r="F24" s="27" t="str">
        <f t="shared" si="1"/>
        <v>N/A</v>
      </c>
      <c r="G24" s="23">
        <v>5064</v>
      </c>
      <c r="H24" s="27" t="str">
        <f t="shared" si="2"/>
        <v>N/A</v>
      </c>
      <c r="I24" s="8">
        <v>4.2519999999999998</v>
      </c>
      <c r="J24" s="8">
        <v>3.2629999999999999</v>
      </c>
      <c r="K24" s="28" t="s">
        <v>736</v>
      </c>
      <c r="L24" s="111" t="str">
        <f t="shared" si="3"/>
        <v>Yes</v>
      </c>
    </row>
    <row r="25" spans="1:12" x14ac:dyDescent="0.25">
      <c r="A25" s="143" t="s">
        <v>989</v>
      </c>
      <c r="B25" s="22" t="s">
        <v>213</v>
      </c>
      <c r="C25" s="23">
        <v>4342</v>
      </c>
      <c r="D25" s="27" t="str">
        <f t="shared" si="0"/>
        <v>N/A</v>
      </c>
      <c r="E25" s="23">
        <v>6626</v>
      </c>
      <c r="F25" s="27" t="str">
        <f t="shared" si="1"/>
        <v>N/A</v>
      </c>
      <c r="G25" s="23">
        <v>7436</v>
      </c>
      <c r="H25" s="27" t="str">
        <f t="shared" si="2"/>
        <v>N/A</v>
      </c>
      <c r="I25" s="8">
        <v>52.6</v>
      </c>
      <c r="J25" s="8">
        <v>12.22</v>
      </c>
      <c r="K25" s="28" t="s">
        <v>736</v>
      </c>
      <c r="L25" s="111" t="str">
        <f t="shared" si="3"/>
        <v>Yes</v>
      </c>
    </row>
    <row r="26" spans="1:12" x14ac:dyDescent="0.25">
      <c r="A26" s="143" t="s">
        <v>990</v>
      </c>
      <c r="B26" s="22" t="s">
        <v>213</v>
      </c>
      <c r="C26" s="23">
        <v>1363810</v>
      </c>
      <c r="D26" s="27" t="str">
        <f t="shared" si="0"/>
        <v>N/A</v>
      </c>
      <c r="E26" s="23">
        <v>1437671</v>
      </c>
      <c r="F26" s="27" t="str">
        <f t="shared" si="1"/>
        <v>N/A</v>
      </c>
      <c r="G26" s="23">
        <v>1391781</v>
      </c>
      <c r="H26" s="27" t="str">
        <f t="shared" si="2"/>
        <v>N/A</v>
      </c>
      <c r="I26" s="8">
        <v>5.4160000000000004</v>
      </c>
      <c r="J26" s="8">
        <v>-3.19</v>
      </c>
      <c r="K26" s="28" t="s">
        <v>736</v>
      </c>
      <c r="L26" s="111" t="str">
        <f t="shared" si="3"/>
        <v>Yes</v>
      </c>
    </row>
    <row r="27" spans="1:12" x14ac:dyDescent="0.25">
      <c r="A27" s="143" t="s">
        <v>991</v>
      </c>
      <c r="B27" s="22" t="s">
        <v>213</v>
      </c>
      <c r="C27" s="23">
        <v>1515</v>
      </c>
      <c r="D27" s="27" t="str">
        <f t="shared" si="0"/>
        <v>N/A</v>
      </c>
      <c r="E27" s="23">
        <v>849</v>
      </c>
      <c r="F27" s="27" t="str">
        <f t="shared" si="1"/>
        <v>N/A</v>
      </c>
      <c r="G27" s="23">
        <v>494</v>
      </c>
      <c r="H27" s="27" t="str">
        <f t="shared" si="2"/>
        <v>N/A</v>
      </c>
      <c r="I27" s="8">
        <v>-44</v>
      </c>
      <c r="J27" s="8">
        <v>-41.8</v>
      </c>
      <c r="K27" s="28" t="s">
        <v>736</v>
      </c>
      <c r="L27" s="111" t="str">
        <f t="shared" si="3"/>
        <v>No</v>
      </c>
    </row>
    <row r="28" spans="1:12" x14ac:dyDescent="0.25">
      <c r="A28" s="162" t="s">
        <v>992</v>
      </c>
      <c r="B28" s="22" t="s">
        <v>213</v>
      </c>
      <c r="C28" s="23">
        <v>57485</v>
      </c>
      <c r="D28" s="27" t="str">
        <f t="shared" si="0"/>
        <v>N/A</v>
      </c>
      <c r="E28" s="23">
        <v>55426</v>
      </c>
      <c r="F28" s="27" t="str">
        <f t="shared" si="1"/>
        <v>N/A</v>
      </c>
      <c r="G28" s="23">
        <v>52846</v>
      </c>
      <c r="H28" s="27" t="str">
        <f t="shared" si="2"/>
        <v>N/A</v>
      </c>
      <c r="I28" s="8">
        <v>-3.58</v>
      </c>
      <c r="J28" s="8">
        <v>-4.6500000000000004</v>
      </c>
      <c r="K28" s="28" t="s">
        <v>736</v>
      </c>
      <c r="L28" s="111" t="str">
        <f t="shared" si="3"/>
        <v>Yes</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708714</v>
      </c>
      <c r="D30" s="27" t="str">
        <f t="shared" si="0"/>
        <v>N/A</v>
      </c>
      <c r="E30" s="23">
        <v>717351</v>
      </c>
      <c r="F30" s="27" t="str">
        <f t="shared" si="1"/>
        <v>N/A</v>
      </c>
      <c r="G30" s="23">
        <v>680062</v>
      </c>
      <c r="H30" s="27" t="str">
        <f t="shared" si="2"/>
        <v>N/A</v>
      </c>
      <c r="I30" s="8">
        <v>1.2190000000000001</v>
      </c>
      <c r="J30" s="8">
        <v>-5.2</v>
      </c>
      <c r="K30" s="28" t="s">
        <v>736</v>
      </c>
      <c r="L30" s="111" t="str">
        <f t="shared" si="3"/>
        <v>Yes</v>
      </c>
    </row>
    <row r="31" spans="1:12" x14ac:dyDescent="0.25">
      <c r="A31" s="174" t="s">
        <v>994</v>
      </c>
      <c r="B31" s="22" t="s">
        <v>213</v>
      </c>
      <c r="C31" s="23">
        <v>23750</v>
      </c>
      <c r="D31" s="27" t="str">
        <f t="shared" si="0"/>
        <v>N/A</v>
      </c>
      <c r="E31" s="23">
        <v>25391</v>
      </c>
      <c r="F31" s="27" t="str">
        <f t="shared" si="1"/>
        <v>N/A</v>
      </c>
      <c r="G31" s="23">
        <v>24531</v>
      </c>
      <c r="H31" s="27" t="str">
        <f t="shared" si="2"/>
        <v>N/A</v>
      </c>
      <c r="I31" s="8">
        <v>6.9089999999999998</v>
      </c>
      <c r="J31" s="8">
        <v>-3.39</v>
      </c>
      <c r="K31" s="28" t="s">
        <v>736</v>
      </c>
      <c r="L31" s="111" t="str">
        <f t="shared" si="3"/>
        <v>Yes</v>
      </c>
    </row>
    <row r="32" spans="1:12" x14ac:dyDescent="0.25">
      <c r="A32" s="174" t="s">
        <v>995</v>
      </c>
      <c r="B32" s="22" t="s">
        <v>213</v>
      </c>
      <c r="C32" s="23">
        <v>2477</v>
      </c>
      <c r="D32" s="27" t="str">
        <f t="shared" si="0"/>
        <v>N/A</v>
      </c>
      <c r="E32" s="23">
        <v>2824</v>
      </c>
      <c r="F32" s="27" t="str">
        <f t="shared" si="1"/>
        <v>N/A</v>
      </c>
      <c r="G32" s="23">
        <v>2862</v>
      </c>
      <c r="H32" s="27" t="str">
        <f t="shared" si="2"/>
        <v>N/A</v>
      </c>
      <c r="I32" s="8">
        <v>14.01</v>
      </c>
      <c r="J32" s="8">
        <v>1.3460000000000001</v>
      </c>
      <c r="K32" s="28" t="s">
        <v>736</v>
      </c>
      <c r="L32" s="111" t="str">
        <f t="shared" si="3"/>
        <v>Yes</v>
      </c>
    </row>
    <row r="33" spans="1:12" x14ac:dyDescent="0.25">
      <c r="A33" s="174" t="s">
        <v>996</v>
      </c>
      <c r="B33" s="22" t="s">
        <v>213</v>
      </c>
      <c r="C33" s="23">
        <v>271120</v>
      </c>
      <c r="D33" s="27" t="str">
        <f t="shared" si="0"/>
        <v>N/A</v>
      </c>
      <c r="E33" s="23">
        <v>300042</v>
      </c>
      <c r="F33" s="27" t="str">
        <f t="shared" si="1"/>
        <v>N/A</v>
      </c>
      <c r="G33" s="23">
        <v>275486</v>
      </c>
      <c r="H33" s="27" t="str">
        <f t="shared" si="2"/>
        <v>N/A</v>
      </c>
      <c r="I33" s="8">
        <v>10.67</v>
      </c>
      <c r="J33" s="8">
        <v>-8.18</v>
      </c>
      <c r="K33" s="28" t="s">
        <v>736</v>
      </c>
      <c r="L33" s="111" t="str">
        <f t="shared" si="3"/>
        <v>Yes</v>
      </c>
    </row>
    <row r="34" spans="1:12" x14ac:dyDescent="0.25">
      <c r="A34" s="174" t="s">
        <v>997</v>
      </c>
      <c r="B34" s="22" t="s">
        <v>213</v>
      </c>
      <c r="C34" s="23">
        <v>28707</v>
      </c>
      <c r="D34" s="27" t="str">
        <f t="shared" si="0"/>
        <v>N/A</v>
      </c>
      <c r="E34" s="23">
        <v>29754</v>
      </c>
      <c r="F34" s="27" t="str">
        <f t="shared" si="1"/>
        <v>N/A</v>
      </c>
      <c r="G34" s="23">
        <v>27669</v>
      </c>
      <c r="H34" s="27" t="str">
        <f t="shared" si="2"/>
        <v>N/A</v>
      </c>
      <c r="I34" s="8">
        <v>3.6469999999999998</v>
      </c>
      <c r="J34" s="8">
        <v>-7.01</v>
      </c>
      <c r="K34" s="28" t="s">
        <v>736</v>
      </c>
      <c r="L34" s="111" t="str">
        <f t="shared" si="3"/>
        <v>Yes</v>
      </c>
    </row>
    <row r="35" spans="1:12" x14ac:dyDescent="0.25">
      <c r="A35" s="174" t="s">
        <v>998</v>
      </c>
      <c r="B35" s="22" t="s">
        <v>213</v>
      </c>
      <c r="C35" s="23">
        <v>320171</v>
      </c>
      <c r="D35" s="27" t="str">
        <f t="shared" si="0"/>
        <v>N/A</v>
      </c>
      <c r="E35" s="23">
        <v>288343</v>
      </c>
      <c r="F35" s="27" t="str">
        <f t="shared" si="1"/>
        <v>N/A</v>
      </c>
      <c r="G35" s="23">
        <v>289254</v>
      </c>
      <c r="H35" s="27" t="str">
        <f t="shared" si="2"/>
        <v>N/A</v>
      </c>
      <c r="I35" s="8">
        <v>-9.94</v>
      </c>
      <c r="J35" s="8">
        <v>0.31590000000000001</v>
      </c>
      <c r="K35" s="28" t="s">
        <v>736</v>
      </c>
      <c r="L35" s="111" t="str">
        <f t="shared" si="3"/>
        <v>Yes</v>
      </c>
    </row>
    <row r="36" spans="1:12" x14ac:dyDescent="0.25">
      <c r="A36" s="174" t="s">
        <v>999</v>
      </c>
      <c r="B36" s="22" t="s">
        <v>213</v>
      </c>
      <c r="C36" s="23">
        <v>62489</v>
      </c>
      <c r="D36" s="27" t="str">
        <f t="shared" si="0"/>
        <v>N/A</v>
      </c>
      <c r="E36" s="23">
        <v>70997</v>
      </c>
      <c r="F36" s="27" t="str">
        <f t="shared" si="1"/>
        <v>N/A</v>
      </c>
      <c r="G36" s="23">
        <v>60260</v>
      </c>
      <c r="H36" s="27" t="str">
        <f t="shared" si="2"/>
        <v>N/A</v>
      </c>
      <c r="I36" s="8">
        <v>13.62</v>
      </c>
      <c r="J36" s="8">
        <v>-15.1</v>
      </c>
      <c r="K36" s="28" t="s">
        <v>736</v>
      </c>
      <c r="L36" s="111" t="str">
        <f t="shared" si="3"/>
        <v>Yes</v>
      </c>
    </row>
    <row r="37" spans="1:12" x14ac:dyDescent="0.25">
      <c r="A37" s="174" t="s">
        <v>122</v>
      </c>
      <c r="B37" s="22" t="s">
        <v>213</v>
      </c>
      <c r="C37" s="23">
        <v>7074</v>
      </c>
      <c r="D37" s="27" t="str">
        <f t="shared" si="0"/>
        <v>N/A</v>
      </c>
      <c r="E37" s="23">
        <v>6975</v>
      </c>
      <c r="F37" s="27" t="str">
        <f t="shared" si="1"/>
        <v>N/A</v>
      </c>
      <c r="G37" s="23">
        <v>6011</v>
      </c>
      <c r="H37" s="27" t="str">
        <f t="shared" si="2"/>
        <v>N/A</v>
      </c>
      <c r="I37" s="8">
        <v>-1.4</v>
      </c>
      <c r="J37" s="8">
        <v>-13.8</v>
      </c>
      <c r="K37" s="28" t="s">
        <v>736</v>
      </c>
      <c r="L37" s="111" t="str">
        <f t="shared" si="3"/>
        <v>Yes</v>
      </c>
    </row>
    <row r="38" spans="1:12" x14ac:dyDescent="0.25">
      <c r="A38" s="174" t="s">
        <v>84</v>
      </c>
      <c r="B38" s="22" t="s">
        <v>213</v>
      </c>
      <c r="C38" s="29">
        <v>6822846813</v>
      </c>
      <c r="D38" s="27" t="str">
        <f t="shared" si="0"/>
        <v>N/A</v>
      </c>
      <c r="E38" s="29">
        <v>6509306770</v>
      </c>
      <c r="F38" s="27" t="str">
        <f t="shared" si="1"/>
        <v>N/A</v>
      </c>
      <c r="G38" s="29">
        <v>5653705348</v>
      </c>
      <c r="H38" s="27" t="str">
        <f t="shared" si="2"/>
        <v>N/A</v>
      </c>
      <c r="I38" s="8">
        <v>-4.5999999999999996</v>
      </c>
      <c r="J38" s="8">
        <v>-13.1</v>
      </c>
      <c r="K38" s="28" t="s">
        <v>736</v>
      </c>
      <c r="L38" s="111" t="str">
        <f t="shared" si="3"/>
        <v>Yes</v>
      </c>
    </row>
    <row r="39" spans="1:12" x14ac:dyDescent="0.25">
      <c r="A39" s="174" t="s">
        <v>1288</v>
      </c>
      <c r="B39" s="22" t="s">
        <v>213</v>
      </c>
      <c r="C39" s="29">
        <v>2853.7971508000001</v>
      </c>
      <c r="D39" s="27" t="str">
        <f t="shared" si="0"/>
        <v>N/A</v>
      </c>
      <c r="E39" s="29">
        <v>2634.4296196</v>
      </c>
      <c r="F39" s="27" t="str">
        <f t="shared" si="1"/>
        <v>N/A</v>
      </c>
      <c r="G39" s="29">
        <v>2405.3448527</v>
      </c>
      <c r="H39" s="27" t="str">
        <f t="shared" si="2"/>
        <v>N/A</v>
      </c>
      <c r="I39" s="8">
        <v>-7.69</v>
      </c>
      <c r="J39" s="8">
        <v>-8.6999999999999993</v>
      </c>
      <c r="K39" s="28" t="s">
        <v>736</v>
      </c>
      <c r="L39" s="111" t="str">
        <f t="shared" si="3"/>
        <v>Yes</v>
      </c>
    </row>
    <row r="40" spans="1:12" x14ac:dyDescent="0.25">
      <c r="A40" s="174" t="s">
        <v>1289</v>
      </c>
      <c r="B40" s="22" t="s">
        <v>213</v>
      </c>
      <c r="C40" s="29">
        <v>3351.3142343999998</v>
      </c>
      <c r="D40" s="27" t="str">
        <f>IF($B40="N/A","N/A",IF(C40&gt;10,"No",IF(C40&lt;-10,"No","Yes")))</f>
        <v>N/A</v>
      </c>
      <c r="E40" s="29">
        <v>3184.1748587000002</v>
      </c>
      <c r="F40" s="27" t="str">
        <f>IF($B40="N/A","N/A",IF(E40&gt;10,"No",IF(E40&lt;-10,"No","Yes")))</f>
        <v>N/A</v>
      </c>
      <c r="G40" s="29">
        <v>2931.9225151999999</v>
      </c>
      <c r="H40" s="27" t="str">
        <f>IF($B40="N/A","N/A",IF(G40&gt;10,"No",IF(G40&lt;-10,"No","Yes")))</f>
        <v>N/A</v>
      </c>
      <c r="I40" s="8">
        <v>-4.99</v>
      </c>
      <c r="J40" s="8">
        <v>-7.92</v>
      </c>
      <c r="K40" s="28" t="s">
        <v>736</v>
      </c>
      <c r="L40" s="111" t="str">
        <f>IF(J40="Div by 0", "N/A", IF(K40="N/A","N/A", IF(J40&gt;VALUE(MID(K40,1,2)), "No", IF(J40&lt;-1*VALUE(MID(K40,1,2)), "No", "Yes"))))</f>
        <v>Yes</v>
      </c>
    </row>
    <row r="41" spans="1:12" x14ac:dyDescent="0.25">
      <c r="A41" s="174" t="s">
        <v>107</v>
      </c>
      <c r="B41" s="22" t="s">
        <v>213</v>
      </c>
      <c r="C41" s="29">
        <v>101058178</v>
      </c>
      <c r="D41" s="27" t="str">
        <f t="shared" ref="D41:D44" si="4">IF($B41="N/A","N/A",IF(C41&gt;10,"No",IF(C41&lt;-10,"No","Yes")))</f>
        <v>N/A</v>
      </c>
      <c r="E41" s="29">
        <v>115371087</v>
      </c>
      <c r="F41" s="27" t="str">
        <f t="shared" ref="F41:F44" si="5">IF($B41="N/A","N/A",IF(E41&gt;10,"No",IF(E41&lt;-10,"No","Yes")))</f>
        <v>N/A</v>
      </c>
      <c r="G41" s="29">
        <v>138726181</v>
      </c>
      <c r="H41" s="27" t="str">
        <f t="shared" ref="H41:H44" si="6">IF($B41="N/A","N/A",IF(G41&gt;10,"No",IF(G41&lt;-10,"No","Yes")))</f>
        <v>N/A</v>
      </c>
      <c r="I41" s="8">
        <v>14.16</v>
      </c>
      <c r="J41" s="8">
        <v>20.239999999999998</v>
      </c>
      <c r="K41" s="28" t="s">
        <v>736</v>
      </c>
      <c r="L41" s="111" t="str">
        <f t="shared" ref="L41:L43" si="7">IF(J41="Div by 0", "N/A", IF(K41="N/A","N/A", IF(J41&gt;VALUE(MID(K41,1,2)), "No", IF(J41&lt;-1*VALUE(MID(K41,1,2)), "No", "Yes"))))</f>
        <v>Yes</v>
      </c>
    </row>
    <row r="42" spans="1:12" x14ac:dyDescent="0.25">
      <c r="A42" s="174" t="s">
        <v>158</v>
      </c>
      <c r="B42" s="30" t="s">
        <v>217</v>
      </c>
      <c r="C42" s="1">
        <v>65</v>
      </c>
      <c r="D42" s="27" t="str">
        <f>IF($B42="N/A","N/A",IF(C42&gt;0,"No",IF(C42&lt;0,"No","Yes")))</f>
        <v>No</v>
      </c>
      <c r="E42" s="1">
        <v>512</v>
      </c>
      <c r="F42" s="27" t="str">
        <f>IF($B42="N/A","N/A",IF(E42&gt;0,"No",IF(E42&lt;0,"No","Yes")))</f>
        <v>No</v>
      </c>
      <c r="G42" s="1">
        <v>4568</v>
      </c>
      <c r="H42" s="27" t="str">
        <f>IF($B42="N/A","N/A",IF(G42&gt;0,"No",IF(G42&lt;0,"No","Yes")))</f>
        <v>No</v>
      </c>
      <c r="I42" s="8">
        <v>687.7</v>
      </c>
      <c r="J42" s="8">
        <v>792.2</v>
      </c>
      <c r="K42" s="28" t="s">
        <v>736</v>
      </c>
      <c r="L42" s="111" t="str">
        <f t="shared" si="7"/>
        <v>No</v>
      </c>
    </row>
    <row r="43" spans="1:12" x14ac:dyDescent="0.25">
      <c r="A43" s="174" t="s">
        <v>156</v>
      </c>
      <c r="B43" s="22" t="s">
        <v>213</v>
      </c>
      <c r="C43" s="29">
        <v>284438</v>
      </c>
      <c r="D43" s="27" t="str">
        <f t="shared" si="4"/>
        <v>N/A</v>
      </c>
      <c r="E43" s="29">
        <v>884258</v>
      </c>
      <c r="F43" s="27" t="str">
        <f t="shared" si="5"/>
        <v>N/A</v>
      </c>
      <c r="G43" s="29">
        <v>7708916</v>
      </c>
      <c r="H43" s="27" t="str">
        <f t="shared" si="6"/>
        <v>N/A</v>
      </c>
      <c r="I43" s="8">
        <v>210.9</v>
      </c>
      <c r="J43" s="8">
        <v>771.8</v>
      </c>
      <c r="K43" s="28" t="s">
        <v>736</v>
      </c>
      <c r="L43" s="111" t="str">
        <f t="shared" si="7"/>
        <v>No</v>
      </c>
    </row>
    <row r="44" spans="1:12" x14ac:dyDescent="0.25">
      <c r="A44" s="174" t="s">
        <v>1290</v>
      </c>
      <c r="B44" s="22" t="s">
        <v>213</v>
      </c>
      <c r="C44" s="29">
        <v>4375.9692308000003</v>
      </c>
      <c r="D44" s="27" t="str">
        <f t="shared" si="4"/>
        <v>N/A</v>
      </c>
      <c r="E44" s="29">
        <v>1727.0664062999999</v>
      </c>
      <c r="F44" s="27" t="str">
        <f t="shared" si="5"/>
        <v>N/A</v>
      </c>
      <c r="G44" s="29">
        <v>1687.5910683</v>
      </c>
      <c r="H44" s="27" t="str">
        <f t="shared" si="6"/>
        <v>N/A</v>
      </c>
      <c r="I44" s="8">
        <v>-60.5</v>
      </c>
      <c r="J44" s="8">
        <v>-2.29</v>
      </c>
      <c r="K44" s="28" t="s">
        <v>736</v>
      </c>
      <c r="L44" s="111" t="str">
        <f>IF(J44="Div by 0", "N/A", IF(OR(J44="N/A",K44="N/A"),"N/A", IF(J44&gt;VALUE(MID(K44,1,2)), "No", IF(J44&lt;-1*VALUE(MID(K44,1,2)), "No", "Yes"))))</f>
        <v>Yes</v>
      </c>
    </row>
    <row r="45" spans="1:12" x14ac:dyDescent="0.25">
      <c r="A45" s="174" t="s">
        <v>1291</v>
      </c>
      <c r="B45" s="22" t="s">
        <v>213</v>
      </c>
      <c r="C45" s="29">
        <v>9177.7238104000007</v>
      </c>
      <c r="D45" s="27" t="str">
        <f t="shared" ref="D45:D71" si="8">IF($B45="N/A","N/A",IF(C45&gt;10,"No",IF(C45&lt;-10,"No","Yes")))</f>
        <v>N/A</v>
      </c>
      <c r="E45" s="29">
        <v>8097.0582789</v>
      </c>
      <c r="F45" s="27" t="str">
        <f t="shared" ref="F45:F71" si="9">IF($B45="N/A","N/A",IF(E45&gt;10,"No",IF(E45&lt;-10,"No","Yes")))</f>
        <v>N/A</v>
      </c>
      <c r="G45" s="29">
        <v>8509.6811608999997</v>
      </c>
      <c r="H45" s="27" t="str">
        <f t="shared" ref="H45:H71" si="10">IF($B45="N/A","N/A",IF(G45&gt;10,"No",IF(G45&lt;-10,"No","Yes")))</f>
        <v>N/A</v>
      </c>
      <c r="I45" s="8">
        <v>-11.8</v>
      </c>
      <c r="J45" s="8">
        <v>5.0960000000000001</v>
      </c>
      <c r="K45" s="28" t="s">
        <v>736</v>
      </c>
      <c r="L45" s="111" t="str">
        <f t="shared" ref="L45:L71" si="11">IF(J45="Div by 0", "N/A", IF(K45="N/A","N/A", IF(J45&gt;VALUE(MID(K45,1,2)), "No", IF(J45&lt;-1*VALUE(MID(K45,1,2)), "No", "Yes"))))</f>
        <v>Yes</v>
      </c>
    </row>
    <row r="46" spans="1:12" x14ac:dyDescent="0.25">
      <c r="A46" s="174" t="s">
        <v>1292</v>
      </c>
      <c r="B46" s="22" t="s">
        <v>213</v>
      </c>
      <c r="C46" s="29">
        <v>7275.5563847000003</v>
      </c>
      <c r="D46" s="27" t="str">
        <f t="shared" si="8"/>
        <v>N/A</v>
      </c>
      <c r="E46" s="29">
        <v>4670.1392293999997</v>
      </c>
      <c r="F46" s="27" t="str">
        <f t="shared" si="9"/>
        <v>N/A</v>
      </c>
      <c r="G46" s="29">
        <v>5070.8037209000004</v>
      </c>
      <c r="H46" s="27" t="str">
        <f t="shared" si="10"/>
        <v>N/A</v>
      </c>
      <c r="I46" s="8">
        <v>-35.799999999999997</v>
      </c>
      <c r="J46" s="8">
        <v>8.5790000000000006</v>
      </c>
      <c r="K46" s="28" t="s">
        <v>736</v>
      </c>
      <c r="L46" s="111" t="str">
        <f t="shared" si="11"/>
        <v>Yes</v>
      </c>
    </row>
    <row r="47" spans="1:12" x14ac:dyDescent="0.25">
      <c r="A47" s="174" t="s">
        <v>1293</v>
      </c>
      <c r="B47" s="22" t="s">
        <v>213</v>
      </c>
      <c r="C47" s="29">
        <v>8637.0088481999992</v>
      </c>
      <c r="D47" s="27" t="str">
        <f t="shared" si="8"/>
        <v>N/A</v>
      </c>
      <c r="E47" s="29">
        <v>7421.5502471</v>
      </c>
      <c r="F47" s="27" t="str">
        <f t="shared" si="9"/>
        <v>N/A</v>
      </c>
      <c r="G47" s="29">
        <v>7646.3131757000001</v>
      </c>
      <c r="H47" s="27" t="str">
        <f t="shared" si="10"/>
        <v>N/A</v>
      </c>
      <c r="I47" s="8">
        <v>-14.1</v>
      </c>
      <c r="J47" s="8">
        <v>3.0289999999999999</v>
      </c>
      <c r="K47" s="28" t="s">
        <v>736</v>
      </c>
      <c r="L47" s="111" t="str">
        <f t="shared" si="11"/>
        <v>Yes</v>
      </c>
    </row>
    <row r="48" spans="1:12" x14ac:dyDescent="0.25">
      <c r="A48" s="174" t="s">
        <v>1294</v>
      </c>
      <c r="B48" s="22" t="s">
        <v>213</v>
      </c>
      <c r="C48" s="29">
        <v>2785.3424125000001</v>
      </c>
      <c r="D48" s="27" t="str">
        <f t="shared" si="8"/>
        <v>N/A</v>
      </c>
      <c r="E48" s="29">
        <v>3107.2907058000001</v>
      </c>
      <c r="F48" s="27" t="str">
        <f t="shared" si="9"/>
        <v>N/A</v>
      </c>
      <c r="G48" s="29">
        <v>4572.9297484999997</v>
      </c>
      <c r="H48" s="27" t="str">
        <f t="shared" si="10"/>
        <v>N/A</v>
      </c>
      <c r="I48" s="8">
        <v>11.56</v>
      </c>
      <c r="J48" s="8">
        <v>47.17</v>
      </c>
      <c r="K48" s="28" t="s">
        <v>736</v>
      </c>
      <c r="L48" s="111" t="str">
        <f t="shared" si="11"/>
        <v>No</v>
      </c>
    </row>
    <row r="49" spans="1:12" x14ac:dyDescent="0.25">
      <c r="A49" s="174" t="s">
        <v>1295</v>
      </c>
      <c r="B49" s="22" t="s">
        <v>213</v>
      </c>
      <c r="C49" s="29">
        <v>18713.235723000002</v>
      </c>
      <c r="D49" s="27" t="str">
        <f t="shared" si="8"/>
        <v>N/A</v>
      </c>
      <c r="E49" s="29">
        <v>16910.345979999998</v>
      </c>
      <c r="F49" s="27" t="str">
        <f t="shared" si="9"/>
        <v>N/A</v>
      </c>
      <c r="G49" s="29">
        <v>16835.948221999999</v>
      </c>
      <c r="H49" s="27" t="str">
        <f t="shared" si="10"/>
        <v>N/A</v>
      </c>
      <c r="I49" s="8">
        <v>-9.6300000000000008</v>
      </c>
      <c r="J49" s="8">
        <v>-0.44</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17046.216232999999</v>
      </c>
      <c r="D51" s="27" t="str">
        <f t="shared" si="8"/>
        <v>N/A</v>
      </c>
      <c r="E51" s="29">
        <v>15677.510726</v>
      </c>
      <c r="F51" s="27" t="str">
        <f t="shared" si="9"/>
        <v>N/A</v>
      </c>
      <c r="G51" s="29">
        <v>15129.634083999999</v>
      </c>
      <c r="H51" s="27" t="str">
        <f t="shared" si="10"/>
        <v>N/A</v>
      </c>
      <c r="I51" s="8">
        <v>-8.0299999999999994</v>
      </c>
      <c r="J51" s="8">
        <v>-3.49</v>
      </c>
      <c r="K51" s="28" t="s">
        <v>736</v>
      </c>
      <c r="L51" s="111" t="str">
        <f t="shared" si="11"/>
        <v>Yes</v>
      </c>
    </row>
    <row r="52" spans="1:12" x14ac:dyDescent="0.25">
      <c r="A52" s="174" t="s">
        <v>1298</v>
      </c>
      <c r="B52" s="22" t="s">
        <v>213</v>
      </c>
      <c r="C52" s="29">
        <v>11281.988370999999</v>
      </c>
      <c r="D52" s="27" t="str">
        <f t="shared" si="8"/>
        <v>N/A</v>
      </c>
      <c r="E52" s="29">
        <v>10322.678727</v>
      </c>
      <c r="F52" s="27" t="str">
        <f t="shared" si="9"/>
        <v>N/A</v>
      </c>
      <c r="G52" s="29">
        <v>10129.344562</v>
      </c>
      <c r="H52" s="27" t="str">
        <f t="shared" si="10"/>
        <v>N/A</v>
      </c>
      <c r="I52" s="8">
        <v>-8.5</v>
      </c>
      <c r="J52" s="8">
        <v>-1.87</v>
      </c>
      <c r="K52" s="28" t="s">
        <v>736</v>
      </c>
      <c r="L52" s="111" t="str">
        <f t="shared" si="11"/>
        <v>Yes</v>
      </c>
    </row>
    <row r="53" spans="1:12" x14ac:dyDescent="0.25">
      <c r="A53" s="174" t="s">
        <v>1299</v>
      </c>
      <c r="B53" s="22" t="s">
        <v>213</v>
      </c>
      <c r="C53" s="29">
        <v>20027.396153000002</v>
      </c>
      <c r="D53" s="27" t="str">
        <f t="shared" si="8"/>
        <v>N/A</v>
      </c>
      <c r="E53" s="29">
        <v>20243.879397000001</v>
      </c>
      <c r="F53" s="27" t="str">
        <f t="shared" si="9"/>
        <v>N/A</v>
      </c>
      <c r="G53" s="29">
        <v>21637.823251000002</v>
      </c>
      <c r="H53" s="27" t="str">
        <f t="shared" si="10"/>
        <v>N/A</v>
      </c>
      <c r="I53" s="8">
        <v>1.081</v>
      </c>
      <c r="J53" s="8">
        <v>6.8860000000000001</v>
      </c>
      <c r="K53" s="28" t="s">
        <v>736</v>
      </c>
      <c r="L53" s="111" t="str">
        <f t="shared" si="11"/>
        <v>Yes</v>
      </c>
    </row>
    <row r="54" spans="1:12" x14ac:dyDescent="0.25">
      <c r="A54" s="174" t="s">
        <v>1300</v>
      </c>
      <c r="B54" s="22" t="s">
        <v>213</v>
      </c>
      <c r="C54" s="29">
        <v>13920.989681999999</v>
      </c>
      <c r="D54" s="27" t="str">
        <f t="shared" si="8"/>
        <v>N/A</v>
      </c>
      <c r="E54" s="29">
        <v>13633.855863999999</v>
      </c>
      <c r="F54" s="27" t="str">
        <f t="shared" si="9"/>
        <v>N/A</v>
      </c>
      <c r="G54" s="29">
        <v>13399.625760999999</v>
      </c>
      <c r="H54" s="27" t="str">
        <f t="shared" si="10"/>
        <v>N/A</v>
      </c>
      <c r="I54" s="8">
        <v>-2.06</v>
      </c>
      <c r="J54" s="8">
        <v>-1.72</v>
      </c>
      <c r="K54" s="28" t="s">
        <v>736</v>
      </c>
      <c r="L54" s="111" t="str">
        <f t="shared" si="11"/>
        <v>Yes</v>
      </c>
    </row>
    <row r="55" spans="1:12" x14ac:dyDescent="0.25">
      <c r="A55" s="174" t="s">
        <v>1677</v>
      </c>
      <c r="B55" s="22" t="s">
        <v>213</v>
      </c>
      <c r="C55" s="29">
        <v>35584.994397000002</v>
      </c>
      <c r="D55" s="27" t="str">
        <f t="shared" si="8"/>
        <v>N/A</v>
      </c>
      <c r="E55" s="29">
        <v>34979.758678999999</v>
      </c>
      <c r="F55" s="27" t="str">
        <f t="shared" si="9"/>
        <v>N/A</v>
      </c>
      <c r="G55" s="29">
        <v>34140.625226999997</v>
      </c>
      <c r="H55" s="27" t="str">
        <f t="shared" si="10"/>
        <v>N/A</v>
      </c>
      <c r="I55" s="8">
        <v>-1.7</v>
      </c>
      <c r="J55" s="8">
        <v>-2.4</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1614.6155878</v>
      </c>
      <c r="D57" s="27" t="str">
        <f t="shared" si="8"/>
        <v>N/A</v>
      </c>
      <c r="E57" s="29">
        <v>1559.4300681</v>
      </c>
      <c r="F57" s="27" t="str">
        <f t="shared" si="9"/>
        <v>N/A</v>
      </c>
      <c r="G57" s="29">
        <v>1545.3112518999999</v>
      </c>
      <c r="H57" s="27" t="str">
        <f t="shared" si="10"/>
        <v>N/A</v>
      </c>
      <c r="I57" s="8">
        <v>-3.42</v>
      </c>
      <c r="J57" s="8">
        <v>-0.90500000000000003</v>
      </c>
      <c r="K57" s="28" t="s">
        <v>736</v>
      </c>
      <c r="L57" s="111" t="str">
        <f t="shared" si="11"/>
        <v>Yes</v>
      </c>
    </row>
    <row r="58" spans="1:12" x14ac:dyDescent="0.25">
      <c r="A58" s="174" t="s">
        <v>1302</v>
      </c>
      <c r="B58" s="22" t="s">
        <v>213</v>
      </c>
      <c r="C58" s="29">
        <v>1767.7154109999999</v>
      </c>
      <c r="D58" s="27" t="str">
        <f t="shared" si="8"/>
        <v>N/A</v>
      </c>
      <c r="E58" s="29">
        <v>1791.7765821999999</v>
      </c>
      <c r="F58" s="27" t="str">
        <f t="shared" si="9"/>
        <v>N/A</v>
      </c>
      <c r="G58" s="29">
        <v>1823.943765</v>
      </c>
      <c r="H58" s="27" t="str">
        <f t="shared" si="10"/>
        <v>N/A</v>
      </c>
      <c r="I58" s="8">
        <v>1.361</v>
      </c>
      <c r="J58" s="8">
        <v>1.7949999999999999</v>
      </c>
      <c r="K58" s="28" t="s">
        <v>736</v>
      </c>
      <c r="L58" s="111" t="str">
        <f t="shared" si="11"/>
        <v>Yes</v>
      </c>
    </row>
    <row r="59" spans="1:12" ht="12" customHeight="1" x14ac:dyDescent="0.25">
      <c r="A59" s="174" t="s">
        <v>1679</v>
      </c>
      <c r="B59" s="22" t="s">
        <v>213</v>
      </c>
      <c r="C59" s="29">
        <v>945.55165815999999</v>
      </c>
      <c r="D59" s="27" t="str">
        <f t="shared" si="8"/>
        <v>N/A</v>
      </c>
      <c r="E59" s="29">
        <v>892.39702283999998</v>
      </c>
      <c r="F59" s="27" t="str">
        <f t="shared" si="9"/>
        <v>N/A</v>
      </c>
      <c r="G59" s="29">
        <v>1097.3414296999999</v>
      </c>
      <c r="H59" s="27" t="str">
        <f t="shared" si="10"/>
        <v>N/A</v>
      </c>
      <c r="I59" s="8">
        <v>-5.62</v>
      </c>
      <c r="J59" s="8">
        <v>22.97</v>
      </c>
      <c r="K59" s="28" t="s">
        <v>736</v>
      </c>
      <c r="L59" s="111" t="str">
        <f t="shared" si="11"/>
        <v>Yes</v>
      </c>
    </row>
    <row r="60" spans="1:12" x14ac:dyDescent="0.25">
      <c r="A60" s="174" t="s">
        <v>1680</v>
      </c>
      <c r="B60" s="22" t="s">
        <v>213</v>
      </c>
      <c r="C60" s="29">
        <v>602.45532013000002</v>
      </c>
      <c r="D60" s="27" t="str">
        <f t="shared" si="8"/>
        <v>N/A</v>
      </c>
      <c r="E60" s="29">
        <v>642.61847267999997</v>
      </c>
      <c r="F60" s="27" t="str">
        <f t="shared" si="9"/>
        <v>N/A</v>
      </c>
      <c r="G60" s="29">
        <v>711.73292092999998</v>
      </c>
      <c r="H60" s="27" t="str">
        <f t="shared" si="10"/>
        <v>N/A</v>
      </c>
      <c r="I60" s="8">
        <v>6.6669999999999998</v>
      </c>
      <c r="J60" s="8">
        <v>10.76</v>
      </c>
      <c r="K60" s="28" t="s">
        <v>736</v>
      </c>
      <c r="L60" s="111" t="str">
        <f t="shared" si="11"/>
        <v>Yes</v>
      </c>
    </row>
    <row r="61" spans="1:12" x14ac:dyDescent="0.25">
      <c r="A61" s="110" t="s">
        <v>1681</v>
      </c>
      <c r="B61" s="22" t="s">
        <v>213</v>
      </c>
      <c r="C61" s="29">
        <v>1474.7613956</v>
      </c>
      <c r="D61" s="27" t="str">
        <f t="shared" si="8"/>
        <v>N/A</v>
      </c>
      <c r="E61" s="29">
        <v>1431.6430108</v>
      </c>
      <c r="F61" s="27" t="str">
        <f t="shared" si="9"/>
        <v>N/A</v>
      </c>
      <c r="G61" s="29">
        <v>1410.9610485000001</v>
      </c>
      <c r="H61" s="27" t="str">
        <f t="shared" si="10"/>
        <v>N/A</v>
      </c>
      <c r="I61" s="8">
        <v>-2.92</v>
      </c>
      <c r="J61" s="8">
        <v>-1.44</v>
      </c>
      <c r="K61" s="28" t="s">
        <v>736</v>
      </c>
      <c r="L61" s="111" t="str">
        <f t="shared" si="11"/>
        <v>Yes</v>
      </c>
    </row>
    <row r="62" spans="1:12" x14ac:dyDescent="0.25">
      <c r="A62" s="110" t="s">
        <v>1682</v>
      </c>
      <c r="B62" s="22" t="s">
        <v>213</v>
      </c>
      <c r="C62" s="29">
        <v>9773.1577558000008</v>
      </c>
      <c r="D62" s="27" t="str">
        <f t="shared" si="8"/>
        <v>N/A</v>
      </c>
      <c r="E62" s="29">
        <v>19169.895171</v>
      </c>
      <c r="F62" s="27" t="str">
        <f t="shared" si="9"/>
        <v>N/A</v>
      </c>
      <c r="G62" s="29">
        <v>30937.459513999998</v>
      </c>
      <c r="H62" s="27" t="str">
        <f t="shared" si="10"/>
        <v>N/A</v>
      </c>
      <c r="I62" s="8">
        <v>96.15</v>
      </c>
      <c r="J62" s="8">
        <v>61.39</v>
      </c>
      <c r="K62" s="28" t="s">
        <v>736</v>
      </c>
      <c r="L62" s="111" t="str">
        <f t="shared" si="11"/>
        <v>No</v>
      </c>
    </row>
    <row r="63" spans="1:12" x14ac:dyDescent="0.25">
      <c r="A63" s="110" t="s">
        <v>1683</v>
      </c>
      <c r="B63" s="22" t="s">
        <v>213</v>
      </c>
      <c r="C63" s="29">
        <v>4633.0771679999998</v>
      </c>
      <c r="D63" s="27" t="str">
        <f t="shared" si="8"/>
        <v>N/A</v>
      </c>
      <c r="E63" s="29">
        <v>4427.3506297000004</v>
      </c>
      <c r="F63" s="27" t="str">
        <f t="shared" si="9"/>
        <v>N/A</v>
      </c>
      <c r="G63" s="29">
        <v>4558.2444083</v>
      </c>
      <c r="H63" s="27" t="str">
        <f t="shared" si="10"/>
        <v>N/A</v>
      </c>
      <c r="I63" s="8">
        <v>-4.4400000000000004</v>
      </c>
      <c r="J63" s="8">
        <v>2.956</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2231.5948026999999</v>
      </c>
      <c r="D65" s="27" t="str">
        <f t="shared" si="8"/>
        <v>N/A</v>
      </c>
      <c r="E65" s="29">
        <v>2119.4425295000001</v>
      </c>
      <c r="F65" s="27" t="str">
        <f t="shared" si="9"/>
        <v>N/A</v>
      </c>
      <c r="G65" s="29">
        <v>1918.6917355</v>
      </c>
      <c r="H65" s="27" t="str">
        <f t="shared" si="10"/>
        <v>N/A</v>
      </c>
      <c r="I65" s="8">
        <v>-5.03</v>
      </c>
      <c r="J65" s="8">
        <v>-9.4700000000000006</v>
      </c>
      <c r="K65" s="28" t="s">
        <v>736</v>
      </c>
      <c r="L65" s="111" t="str">
        <f t="shared" si="11"/>
        <v>Yes</v>
      </c>
    </row>
    <row r="66" spans="1:12" x14ac:dyDescent="0.25">
      <c r="A66" s="110" t="s">
        <v>1686</v>
      </c>
      <c r="B66" s="22" t="s">
        <v>213</v>
      </c>
      <c r="C66" s="29">
        <v>3613.0308211000001</v>
      </c>
      <c r="D66" s="27" t="str">
        <f t="shared" si="8"/>
        <v>N/A</v>
      </c>
      <c r="E66" s="29">
        <v>3387.1611988</v>
      </c>
      <c r="F66" s="27" t="str">
        <f t="shared" si="9"/>
        <v>N/A</v>
      </c>
      <c r="G66" s="29">
        <v>2971.0603317999999</v>
      </c>
      <c r="H66" s="27" t="str">
        <f t="shared" si="10"/>
        <v>N/A</v>
      </c>
      <c r="I66" s="8">
        <v>-6.25</v>
      </c>
      <c r="J66" s="8">
        <v>-12.3</v>
      </c>
      <c r="K66" s="28" t="s">
        <v>736</v>
      </c>
      <c r="L66" s="111" t="str">
        <f t="shared" si="11"/>
        <v>Yes</v>
      </c>
    </row>
    <row r="67" spans="1:12" x14ac:dyDescent="0.25">
      <c r="A67" s="110" t="s">
        <v>1687</v>
      </c>
      <c r="B67" s="22" t="s">
        <v>213</v>
      </c>
      <c r="C67" s="29">
        <v>2627.4957610000001</v>
      </c>
      <c r="D67" s="27" t="str">
        <f t="shared" si="8"/>
        <v>N/A</v>
      </c>
      <c r="E67" s="29">
        <v>2585.7106941000002</v>
      </c>
      <c r="F67" s="27" t="str">
        <f t="shared" si="9"/>
        <v>N/A</v>
      </c>
      <c r="G67" s="29">
        <v>2309.3888889</v>
      </c>
      <c r="H67" s="27" t="str">
        <f t="shared" si="10"/>
        <v>N/A</v>
      </c>
      <c r="I67" s="8">
        <v>-1.59</v>
      </c>
      <c r="J67" s="8">
        <v>-10.7</v>
      </c>
      <c r="K67" s="28" t="s">
        <v>736</v>
      </c>
      <c r="L67" s="111" t="str">
        <f t="shared" si="11"/>
        <v>Yes</v>
      </c>
    </row>
    <row r="68" spans="1:12" x14ac:dyDescent="0.25">
      <c r="A68" s="134" t="s">
        <v>1688</v>
      </c>
      <c r="B68" s="22" t="s">
        <v>213</v>
      </c>
      <c r="C68" s="29">
        <v>2328.4043449000001</v>
      </c>
      <c r="D68" s="27" t="str">
        <f t="shared" si="8"/>
        <v>N/A</v>
      </c>
      <c r="E68" s="29">
        <v>2247.5277728000001</v>
      </c>
      <c r="F68" s="27" t="str">
        <f t="shared" si="9"/>
        <v>N/A</v>
      </c>
      <c r="G68" s="29">
        <v>2050.7446258999998</v>
      </c>
      <c r="H68" s="27" t="str">
        <f t="shared" si="10"/>
        <v>N/A</v>
      </c>
      <c r="I68" s="8">
        <v>-3.47</v>
      </c>
      <c r="J68" s="8">
        <v>-8.76</v>
      </c>
      <c r="K68" s="28" t="s">
        <v>736</v>
      </c>
      <c r="L68" s="111" t="str">
        <f t="shared" si="11"/>
        <v>Yes</v>
      </c>
    </row>
    <row r="69" spans="1:12" x14ac:dyDescent="0.25">
      <c r="A69" s="134" t="s">
        <v>1689</v>
      </c>
      <c r="B69" s="22" t="s">
        <v>213</v>
      </c>
      <c r="C69" s="29">
        <v>2269.6849201</v>
      </c>
      <c r="D69" s="27" t="str">
        <f t="shared" si="8"/>
        <v>N/A</v>
      </c>
      <c r="E69" s="29">
        <v>2294.3767896999998</v>
      </c>
      <c r="F69" s="27" t="str">
        <f t="shared" si="9"/>
        <v>N/A</v>
      </c>
      <c r="G69" s="29">
        <v>2157.4246268000002</v>
      </c>
      <c r="H69" s="27" t="str">
        <f t="shared" si="10"/>
        <v>N/A</v>
      </c>
      <c r="I69" s="8">
        <v>1.0880000000000001</v>
      </c>
      <c r="J69" s="8">
        <v>-5.97</v>
      </c>
      <c r="K69" s="28" t="s">
        <v>736</v>
      </c>
      <c r="L69" s="111" t="str">
        <f t="shared" si="11"/>
        <v>Yes</v>
      </c>
    </row>
    <row r="70" spans="1:12" x14ac:dyDescent="0.25">
      <c r="A70" s="174" t="s">
        <v>1690</v>
      </c>
      <c r="B70" s="22" t="s">
        <v>213</v>
      </c>
      <c r="C70" s="29">
        <v>2253.4620094000002</v>
      </c>
      <c r="D70" s="27" t="str">
        <f t="shared" si="8"/>
        <v>N/A</v>
      </c>
      <c r="E70" s="29">
        <v>2152.2577451000002</v>
      </c>
      <c r="F70" s="27" t="str">
        <f t="shared" si="9"/>
        <v>N/A</v>
      </c>
      <c r="G70" s="29">
        <v>1877.8062222000001</v>
      </c>
      <c r="H70" s="27" t="str">
        <f t="shared" si="10"/>
        <v>N/A</v>
      </c>
      <c r="I70" s="8">
        <v>-4.49</v>
      </c>
      <c r="J70" s="8">
        <v>-12.8</v>
      </c>
      <c r="K70" s="28" t="s">
        <v>736</v>
      </c>
      <c r="L70" s="111" t="str">
        <f t="shared" si="11"/>
        <v>Yes</v>
      </c>
    </row>
    <row r="71" spans="1:12" x14ac:dyDescent="0.25">
      <c r="A71" s="174" t="s">
        <v>1691</v>
      </c>
      <c r="B71" s="22" t="s">
        <v>213</v>
      </c>
      <c r="C71" s="29">
        <v>1141.2996527</v>
      </c>
      <c r="D71" s="27" t="str">
        <f t="shared" si="8"/>
        <v>N/A</v>
      </c>
      <c r="E71" s="29">
        <v>899.62520952</v>
      </c>
      <c r="F71" s="27" t="str">
        <f t="shared" si="9"/>
        <v>N/A</v>
      </c>
      <c r="G71" s="29">
        <v>954.67324925000003</v>
      </c>
      <c r="H71" s="27" t="str">
        <f t="shared" si="10"/>
        <v>N/A</v>
      </c>
      <c r="I71" s="8">
        <v>-21.2</v>
      </c>
      <c r="J71" s="8">
        <v>6.1189999999999998</v>
      </c>
      <c r="K71" s="28" t="s">
        <v>736</v>
      </c>
      <c r="L71" s="111" t="str">
        <f t="shared" si="11"/>
        <v>Yes</v>
      </c>
    </row>
    <row r="72" spans="1:12" x14ac:dyDescent="0.25">
      <c r="A72" s="174" t="s">
        <v>1609</v>
      </c>
      <c r="B72" s="22" t="s">
        <v>213</v>
      </c>
      <c r="C72" s="29">
        <v>1944988900</v>
      </c>
      <c r="D72" s="27" t="str">
        <f t="shared" ref="D72:D135" si="12">IF($B72="N/A","N/A",IF(C72&gt;10,"No",IF(C72&lt;-10,"No","Yes")))</f>
        <v>N/A</v>
      </c>
      <c r="E72" s="29">
        <v>1959939093</v>
      </c>
      <c r="F72" s="27" t="str">
        <f t="shared" ref="F72:F135" si="13">IF($B72="N/A","N/A",IF(E72&gt;10,"No",IF(E72&lt;-10,"No","Yes")))</f>
        <v>N/A</v>
      </c>
      <c r="G72" s="29">
        <v>1624643122</v>
      </c>
      <c r="H72" s="27" t="str">
        <f t="shared" ref="H72:H135" si="14">IF($B72="N/A","N/A",IF(G72&gt;10,"No",IF(G72&lt;-10,"No","Yes")))</f>
        <v>N/A</v>
      </c>
      <c r="I72" s="8">
        <v>0.76870000000000005</v>
      </c>
      <c r="J72" s="8">
        <v>-17.100000000000001</v>
      </c>
      <c r="K72" s="28" t="s">
        <v>736</v>
      </c>
      <c r="L72" s="111" t="str">
        <f t="shared" ref="L72:L132" si="15">IF(J72="Div by 0", "N/A", IF(K72="N/A","N/A", IF(J72&gt;VALUE(MID(K72,1,2)), "No", IF(J72&lt;-1*VALUE(MID(K72,1,2)), "No", "Yes"))))</f>
        <v>Yes</v>
      </c>
    </row>
    <row r="73" spans="1:12" x14ac:dyDescent="0.25">
      <c r="A73" s="174" t="s">
        <v>1610</v>
      </c>
      <c r="B73" s="22" t="s">
        <v>213</v>
      </c>
      <c r="C73" s="23">
        <v>167271</v>
      </c>
      <c r="D73" s="27" t="str">
        <f t="shared" si="12"/>
        <v>N/A</v>
      </c>
      <c r="E73" s="23">
        <v>161260</v>
      </c>
      <c r="F73" s="27" t="str">
        <f t="shared" si="13"/>
        <v>N/A</v>
      </c>
      <c r="G73" s="23">
        <v>137994</v>
      </c>
      <c r="H73" s="27" t="str">
        <f t="shared" si="14"/>
        <v>N/A</v>
      </c>
      <c r="I73" s="8">
        <v>-3.59</v>
      </c>
      <c r="J73" s="8">
        <v>-14.4</v>
      </c>
      <c r="K73" s="28" t="s">
        <v>736</v>
      </c>
      <c r="L73" s="111" t="str">
        <f t="shared" si="15"/>
        <v>Yes</v>
      </c>
    </row>
    <row r="74" spans="1:12" x14ac:dyDescent="0.25">
      <c r="A74" s="174" t="s">
        <v>1303</v>
      </c>
      <c r="B74" s="22" t="s">
        <v>213</v>
      </c>
      <c r="C74" s="29">
        <v>11627.771102000001</v>
      </c>
      <c r="D74" s="27" t="str">
        <f t="shared" si="12"/>
        <v>N/A</v>
      </c>
      <c r="E74" s="29">
        <v>12153.907311000001</v>
      </c>
      <c r="F74" s="27" t="str">
        <f t="shared" si="13"/>
        <v>N/A</v>
      </c>
      <c r="G74" s="29">
        <v>11773.288128</v>
      </c>
      <c r="H74" s="27" t="str">
        <f t="shared" si="14"/>
        <v>N/A</v>
      </c>
      <c r="I74" s="8">
        <v>4.5250000000000004</v>
      </c>
      <c r="J74" s="8">
        <v>-3.13</v>
      </c>
      <c r="K74" s="28" t="s">
        <v>736</v>
      </c>
      <c r="L74" s="111" t="str">
        <f t="shared" si="15"/>
        <v>Yes</v>
      </c>
    </row>
    <row r="75" spans="1:12" x14ac:dyDescent="0.25">
      <c r="A75" s="174" t="s">
        <v>1304</v>
      </c>
      <c r="B75" s="22" t="s">
        <v>213</v>
      </c>
      <c r="C75" s="23">
        <v>7.5713303560999998</v>
      </c>
      <c r="D75" s="27" t="str">
        <f t="shared" si="12"/>
        <v>N/A</v>
      </c>
      <c r="E75" s="23">
        <v>7.3326987474000003</v>
      </c>
      <c r="F75" s="27" t="str">
        <f t="shared" si="13"/>
        <v>N/A</v>
      </c>
      <c r="G75" s="23">
        <v>7.3535443569999996</v>
      </c>
      <c r="H75" s="27" t="str">
        <f t="shared" si="14"/>
        <v>N/A</v>
      </c>
      <c r="I75" s="8">
        <v>-3.15</v>
      </c>
      <c r="J75" s="8">
        <v>0.2843</v>
      </c>
      <c r="K75" s="28" t="s">
        <v>736</v>
      </c>
      <c r="L75" s="111" t="str">
        <f t="shared" si="15"/>
        <v>Yes</v>
      </c>
    </row>
    <row r="76" spans="1:12" x14ac:dyDescent="0.25">
      <c r="A76" s="174" t="s">
        <v>546</v>
      </c>
      <c r="B76" s="22" t="s">
        <v>213</v>
      </c>
      <c r="C76" s="29">
        <v>20684080</v>
      </c>
      <c r="D76" s="27" t="str">
        <f t="shared" si="12"/>
        <v>N/A</v>
      </c>
      <c r="E76" s="29">
        <v>12617261</v>
      </c>
      <c r="F76" s="27" t="str">
        <f t="shared" si="13"/>
        <v>N/A</v>
      </c>
      <c r="G76" s="29">
        <v>14150260</v>
      </c>
      <c r="H76" s="27" t="str">
        <f t="shared" si="14"/>
        <v>N/A</v>
      </c>
      <c r="I76" s="8">
        <v>-39</v>
      </c>
      <c r="J76" s="8">
        <v>12.15</v>
      </c>
      <c r="K76" s="28" t="s">
        <v>736</v>
      </c>
      <c r="L76" s="111" t="str">
        <f t="shared" si="15"/>
        <v>Yes</v>
      </c>
    </row>
    <row r="77" spans="1:12" x14ac:dyDescent="0.25">
      <c r="A77" s="174" t="s">
        <v>547</v>
      </c>
      <c r="B77" s="22" t="s">
        <v>213</v>
      </c>
      <c r="C77" s="23">
        <v>753</v>
      </c>
      <c r="D77" s="27" t="str">
        <f t="shared" si="12"/>
        <v>N/A</v>
      </c>
      <c r="E77" s="23">
        <v>593</v>
      </c>
      <c r="F77" s="27" t="str">
        <f t="shared" si="13"/>
        <v>N/A</v>
      </c>
      <c r="G77" s="23">
        <v>1098</v>
      </c>
      <c r="H77" s="27" t="str">
        <f t="shared" si="14"/>
        <v>N/A</v>
      </c>
      <c r="I77" s="8">
        <v>-21.2</v>
      </c>
      <c r="J77" s="8">
        <v>85.16</v>
      </c>
      <c r="K77" s="28" t="s">
        <v>736</v>
      </c>
      <c r="L77" s="111" t="str">
        <f t="shared" si="15"/>
        <v>No</v>
      </c>
    </row>
    <row r="78" spans="1:12" x14ac:dyDescent="0.25">
      <c r="A78" s="174" t="s">
        <v>1305</v>
      </c>
      <c r="B78" s="22" t="s">
        <v>213</v>
      </c>
      <c r="C78" s="29">
        <v>27468.897742000001</v>
      </c>
      <c r="D78" s="27" t="str">
        <f t="shared" si="12"/>
        <v>N/A</v>
      </c>
      <c r="E78" s="29">
        <v>21277</v>
      </c>
      <c r="F78" s="27" t="str">
        <f t="shared" si="13"/>
        <v>N/A</v>
      </c>
      <c r="G78" s="29">
        <v>12887.304189</v>
      </c>
      <c r="H78" s="27" t="str">
        <f t="shared" si="14"/>
        <v>N/A</v>
      </c>
      <c r="I78" s="8">
        <v>-22.5</v>
      </c>
      <c r="J78" s="8">
        <v>-39.4</v>
      </c>
      <c r="K78" s="28" t="s">
        <v>736</v>
      </c>
      <c r="L78" s="111" t="str">
        <f t="shared" si="15"/>
        <v>No</v>
      </c>
    </row>
    <row r="79" spans="1:12" ht="25" x14ac:dyDescent="0.25">
      <c r="A79" s="174" t="s">
        <v>548</v>
      </c>
      <c r="B79" s="22" t="s">
        <v>213</v>
      </c>
      <c r="C79" s="29">
        <v>113183340</v>
      </c>
      <c r="D79" s="27" t="str">
        <f t="shared" si="12"/>
        <v>N/A</v>
      </c>
      <c r="E79" s="29">
        <v>113923070</v>
      </c>
      <c r="F79" s="27" t="str">
        <f t="shared" si="13"/>
        <v>N/A</v>
      </c>
      <c r="G79" s="29">
        <v>106470588</v>
      </c>
      <c r="H79" s="27" t="str">
        <f t="shared" si="14"/>
        <v>N/A</v>
      </c>
      <c r="I79" s="8">
        <v>0.65359999999999996</v>
      </c>
      <c r="J79" s="8">
        <v>-6.54</v>
      </c>
      <c r="K79" s="28" t="s">
        <v>736</v>
      </c>
      <c r="L79" s="111" t="str">
        <f t="shared" si="15"/>
        <v>Yes</v>
      </c>
    </row>
    <row r="80" spans="1:12" x14ac:dyDescent="0.25">
      <c r="A80" s="174" t="s">
        <v>549</v>
      </c>
      <c r="B80" s="22" t="s">
        <v>213</v>
      </c>
      <c r="C80" s="23">
        <v>6787</v>
      </c>
      <c r="D80" s="27" t="str">
        <f t="shared" si="12"/>
        <v>N/A</v>
      </c>
      <c r="E80" s="23">
        <v>6561</v>
      </c>
      <c r="F80" s="27" t="str">
        <f t="shared" si="13"/>
        <v>N/A</v>
      </c>
      <c r="G80" s="23">
        <v>6736</v>
      </c>
      <c r="H80" s="27" t="str">
        <f t="shared" si="14"/>
        <v>N/A</v>
      </c>
      <c r="I80" s="8">
        <v>-3.33</v>
      </c>
      <c r="J80" s="8">
        <v>2.6669999999999998</v>
      </c>
      <c r="K80" s="28" t="s">
        <v>736</v>
      </c>
      <c r="L80" s="111" t="str">
        <f t="shared" si="15"/>
        <v>Yes</v>
      </c>
    </row>
    <row r="81" spans="1:12" ht="25" x14ac:dyDescent="0.25">
      <c r="A81" s="174" t="s">
        <v>1306</v>
      </c>
      <c r="B81" s="22" t="s">
        <v>213</v>
      </c>
      <c r="C81" s="29">
        <v>16676.490349</v>
      </c>
      <c r="D81" s="27" t="str">
        <f t="shared" si="12"/>
        <v>N/A</v>
      </c>
      <c r="E81" s="29">
        <v>17363.674745</v>
      </c>
      <c r="F81" s="27" t="str">
        <f t="shared" si="13"/>
        <v>N/A</v>
      </c>
      <c r="G81" s="29">
        <v>15806.203681999999</v>
      </c>
      <c r="H81" s="27" t="str">
        <f t="shared" si="14"/>
        <v>N/A</v>
      </c>
      <c r="I81" s="8">
        <v>4.1210000000000004</v>
      </c>
      <c r="J81" s="8">
        <v>-8.9700000000000006</v>
      </c>
      <c r="K81" s="28" t="s">
        <v>736</v>
      </c>
      <c r="L81" s="111" t="str">
        <f t="shared" si="15"/>
        <v>Yes</v>
      </c>
    </row>
    <row r="82" spans="1:12" x14ac:dyDescent="0.25">
      <c r="A82" s="174" t="s">
        <v>550</v>
      </c>
      <c r="B82" s="22" t="s">
        <v>213</v>
      </c>
      <c r="C82" s="29">
        <v>159921492</v>
      </c>
      <c r="D82" s="27" t="str">
        <f t="shared" si="12"/>
        <v>N/A</v>
      </c>
      <c r="E82" s="29">
        <v>129991213</v>
      </c>
      <c r="F82" s="27" t="str">
        <f t="shared" si="13"/>
        <v>N/A</v>
      </c>
      <c r="G82" s="29">
        <v>101033620</v>
      </c>
      <c r="H82" s="27" t="str">
        <f t="shared" si="14"/>
        <v>N/A</v>
      </c>
      <c r="I82" s="8">
        <v>-18.7</v>
      </c>
      <c r="J82" s="8">
        <v>-22.3</v>
      </c>
      <c r="K82" s="28" t="s">
        <v>736</v>
      </c>
      <c r="L82" s="111" t="str">
        <f t="shared" si="15"/>
        <v>Yes</v>
      </c>
    </row>
    <row r="83" spans="1:12" x14ac:dyDescent="0.25">
      <c r="A83" s="174" t="s">
        <v>551</v>
      </c>
      <c r="B83" s="22" t="s">
        <v>213</v>
      </c>
      <c r="C83" s="23">
        <v>2141</v>
      </c>
      <c r="D83" s="27" t="str">
        <f t="shared" si="12"/>
        <v>N/A</v>
      </c>
      <c r="E83" s="23">
        <v>1868</v>
      </c>
      <c r="F83" s="27" t="str">
        <f t="shared" si="13"/>
        <v>N/A</v>
      </c>
      <c r="G83" s="23">
        <v>1351</v>
      </c>
      <c r="H83" s="27" t="str">
        <f t="shared" si="14"/>
        <v>N/A</v>
      </c>
      <c r="I83" s="8">
        <v>-12.8</v>
      </c>
      <c r="J83" s="8">
        <v>-27.7</v>
      </c>
      <c r="K83" s="28" t="s">
        <v>736</v>
      </c>
      <c r="L83" s="111" t="str">
        <f t="shared" si="15"/>
        <v>Yes</v>
      </c>
    </row>
    <row r="84" spans="1:12" x14ac:dyDescent="0.25">
      <c r="A84" s="174" t="s">
        <v>1307</v>
      </c>
      <c r="B84" s="22" t="s">
        <v>213</v>
      </c>
      <c r="C84" s="29">
        <v>74694.765062999999</v>
      </c>
      <c r="D84" s="27" t="str">
        <f t="shared" si="12"/>
        <v>N/A</v>
      </c>
      <c r="E84" s="29">
        <v>69588.443790000005</v>
      </c>
      <c r="F84" s="27" t="str">
        <f t="shared" si="13"/>
        <v>N/A</v>
      </c>
      <c r="G84" s="29">
        <v>74784.322723999998</v>
      </c>
      <c r="H84" s="27" t="str">
        <f t="shared" si="14"/>
        <v>N/A</v>
      </c>
      <c r="I84" s="8">
        <v>-6.84</v>
      </c>
      <c r="J84" s="8">
        <v>7.4669999999999996</v>
      </c>
      <c r="K84" s="28" t="s">
        <v>736</v>
      </c>
      <c r="L84" s="111" t="str">
        <f t="shared" si="15"/>
        <v>Yes</v>
      </c>
    </row>
    <row r="85" spans="1:12" x14ac:dyDescent="0.25">
      <c r="A85" s="174" t="s">
        <v>552</v>
      </c>
      <c r="B85" s="22" t="s">
        <v>213</v>
      </c>
      <c r="C85" s="29">
        <v>332502933</v>
      </c>
      <c r="D85" s="27" t="str">
        <f t="shared" si="12"/>
        <v>N/A</v>
      </c>
      <c r="E85" s="29">
        <v>256501256</v>
      </c>
      <c r="F85" s="27" t="str">
        <f t="shared" si="13"/>
        <v>N/A</v>
      </c>
      <c r="G85" s="29">
        <v>210895499</v>
      </c>
      <c r="H85" s="27" t="str">
        <f t="shared" si="14"/>
        <v>N/A</v>
      </c>
      <c r="I85" s="8">
        <v>-22.9</v>
      </c>
      <c r="J85" s="8">
        <v>-17.8</v>
      </c>
      <c r="K85" s="28" t="s">
        <v>736</v>
      </c>
      <c r="L85" s="111" t="str">
        <f t="shared" si="15"/>
        <v>Yes</v>
      </c>
    </row>
    <row r="86" spans="1:12" x14ac:dyDescent="0.25">
      <c r="A86" s="174" t="s">
        <v>553</v>
      </c>
      <c r="B86" s="22" t="s">
        <v>213</v>
      </c>
      <c r="C86" s="23">
        <v>12054</v>
      </c>
      <c r="D86" s="27" t="str">
        <f t="shared" si="12"/>
        <v>N/A</v>
      </c>
      <c r="E86" s="23">
        <v>9538</v>
      </c>
      <c r="F86" s="27" t="str">
        <f t="shared" si="13"/>
        <v>N/A</v>
      </c>
      <c r="G86" s="23">
        <v>8121</v>
      </c>
      <c r="H86" s="27" t="str">
        <f t="shared" si="14"/>
        <v>N/A</v>
      </c>
      <c r="I86" s="8">
        <v>-20.9</v>
      </c>
      <c r="J86" s="8">
        <v>-14.9</v>
      </c>
      <c r="K86" s="28" t="s">
        <v>736</v>
      </c>
      <c r="L86" s="111" t="str">
        <f t="shared" si="15"/>
        <v>Yes</v>
      </c>
    </row>
    <row r="87" spans="1:12" x14ac:dyDescent="0.25">
      <c r="A87" s="174" t="s">
        <v>1308</v>
      </c>
      <c r="B87" s="22" t="s">
        <v>213</v>
      </c>
      <c r="C87" s="29">
        <v>27584.447735000002</v>
      </c>
      <c r="D87" s="27" t="str">
        <f t="shared" si="12"/>
        <v>N/A</v>
      </c>
      <c r="E87" s="29">
        <v>26892.561963</v>
      </c>
      <c r="F87" s="27" t="str">
        <f t="shared" si="13"/>
        <v>N/A</v>
      </c>
      <c r="G87" s="29">
        <v>25969.153922000001</v>
      </c>
      <c r="H87" s="27" t="str">
        <f t="shared" si="14"/>
        <v>N/A</v>
      </c>
      <c r="I87" s="8">
        <v>-2.5099999999999998</v>
      </c>
      <c r="J87" s="8">
        <v>-3.43</v>
      </c>
      <c r="K87" s="28" t="s">
        <v>736</v>
      </c>
      <c r="L87" s="111" t="str">
        <f t="shared" si="15"/>
        <v>Yes</v>
      </c>
    </row>
    <row r="88" spans="1:12" x14ac:dyDescent="0.25">
      <c r="A88" s="174" t="s">
        <v>554</v>
      </c>
      <c r="B88" s="22" t="s">
        <v>213</v>
      </c>
      <c r="C88" s="29">
        <v>581343753</v>
      </c>
      <c r="D88" s="27" t="str">
        <f t="shared" si="12"/>
        <v>N/A</v>
      </c>
      <c r="E88" s="29">
        <v>599857109</v>
      </c>
      <c r="F88" s="27" t="str">
        <f t="shared" si="13"/>
        <v>N/A</v>
      </c>
      <c r="G88" s="29">
        <v>665284193</v>
      </c>
      <c r="H88" s="27" t="str">
        <f t="shared" si="14"/>
        <v>N/A</v>
      </c>
      <c r="I88" s="8">
        <v>3.1850000000000001</v>
      </c>
      <c r="J88" s="8">
        <v>10.91</v>
      </c>
      <c r="K88" s="28" t="s">
        <v>736</v>
      </c>
      <c r="L88" s="111" t="str">
        <f t="shared" si="15"/>
        <v>Yes</v>
      </c>
    </row>
    <row r="89" spans="1:12" x14ac:dyDescent="0.25">
      <c r="A89" s="174" t="s">
        <v>555</v>
      </c>
      <c r="B89" s="22" t="s">
        <v>213</v>
      </c>
      <c r="C89" s="23">
        <v>1510510</v>
      </c>
      <c r="D89" s="27" t="str">
        <f t="shared" si="12"/>
        <v>N/A</v>
      </c>
      <c r="E89" s="23">
        <v>1517724</v>
      </c>
      <c r="F89" s="27" t="str">
        <f t="shared" si="13"/>
        <v>N/A</v>
      </c>
      <c r="G89" s="23">
        <v>1437775</v>
      </c>
      <c r="H89" s="27" t="str">
        <f t="shared" si="14"/>
        <v>N/A</v>
      </c>
      <c r="I89" s="8">
        <v>0.47760000000000002</v>
      </c>
      <c r="J89" s="8">
        <v>-5.27</v>
      </c>
      <c r="K89" s="28" t="s">
        <v>736</v>
      </c>
      <c r="L89" s="111" t="str">
        <f t="shared" si="15"/>
        <v>Yes</v>
      </c>
    </row>
    <row r="90" spans="1:12" x14ac:dyDescent="0.25">
      <c r="A90" s="174" t="s">
        <v>1309</v>
      </c>
      <c r="B90" s="22" t="s">
        <v>213</v>
      </c>
      <c r="C90" s="29">
        <v>384.86587509999998</v>
      </c>
      <c r="D90" s="27" t="str">
        <f t="shared" si="12"/>
        <v>N/A</v>
      </c>
      <c r="E90" s="29">
        <v>395.23464675000002</v>
      </c>
      <c r="F90" s="27" t="str">
        <f t="shared" si="13"/>
        <v>N/A</v>
      </c>
      <c r="G90" s="29">
        <v>462.71787518999997</v>
      </c>
      <c r="H90" s="27" t="str">
        <f t="shared" si="14"/>
        <v>N/A</v>
      </c>
      <c r="I90" s="8">
        <v>2.694</v>
      </c>
      <c r="J90" s="8">
        <v>17.07</v>
      </c>
      <c r="K90" s="28" t="s">
        <v>736</v>
      </c>
      <c r="L90" s="111" t="str">
        <f t="shared" si="15"/>
        <v>Yes</v>
      </c>
    </row>
    <row r="91" spans="1:12" x14ac:dyDescent="0.25">
      <c r="A91" s="174" t="s">
        <v>556</v>
      </c>
      <c r="B91" s="22" t="s">
        <v>213</v>
      </c>
      <c r="C91" s="29">
        <v>198113290</v>
      </c>
      <c r="D91" s="27" t="str">
        <f t="shared" si="12"/>
        <v>N/A</v>
      </c>
      <c r="E91" s="29">
        <v>200565922</v>
      </c>
      <c r="F91" s="27" t="str">
        <f t="shared" si="13"/>
        <v>N/A</v>
      </c>
      <c r="G91" s="29">
        <v>187432135</v>
      </c>
      <c r="H91" s="27" t="str">
        <f t="shared" si="14"/>
        <v>N/A</v>
      </c>
      <c r="I91" s="8">
        <v>1.238</v>
      </c>
      <c r="J91" s="8">
        <v>-6.55</v>
      </c>
      <c r="K91" s="28" t="s">
        <v>736</v>
      </c>
      <c r="L91" s="111" t="str">
        <f t="shared" si="15"/>
        <v>Yes</v>
      </c>
    </row>
    <row r="92" spans="1:12" x14ac:dyDescent="0.25">
      <c r="A92" s="174" t="s">
        <v>557</v>
      </c>
      <c r="B92" s="22" t="s">
        <v>213</v>
      </c>
      <c r="C92" s="23">
        <v>881449</v>
      </c>
      <c r="D92" s="27" t="str">
        <f t="shared" si="12"/>
        <v>N/A</v>
      </c>
      <c r="E92" s="23">
        <v>868339</v>
      </c>
      <c r="F92" s="27" t="str">
        <f t="shared" si="13"/>
        <v>N/A</v>
      </c>
      <c r="G92" s="23">
        <v>777898</v>
      </c>
      <c r="H92" s="27" t="str">
        <f t="shared" si="14"/>
        <v>N/A</v>
      </c>
      <c r="I92" s="8">
        <v>-1.49</v>
      </c>
      <c r="J92" s="8">
        <v>-10.4</v>
      </c>
      <c r="K92" s="28" t="s">
        <v>736</v>
      </c>
      <c r="L92" s="111" t="str">
        <f t="shared" si="15"/>
        <v>Yes</v>
      </c>
    </row>
    <row r="93" spans="1:12" x14ac:dyDescent="0.25">
      <c r="A93" s="174" t="s">
        <v>1310</v>
      </c>
      <c r="B93" s="22" t="s">
        <v>213</v>
      </c>
      <c r="C93" s="29">
        <v>224.75865307999999</v>
      </c>
      <c r="D93" s="27" t="str">
        <f t="shared" si="12"/>
        <v>N/A</v>
      </c>
      <c r="E93" s="29">
        <v>230.97652184</v>
      </c>
      <c r="F93" s="27" t="str">
        <f t="shared" si="13"/>
        <v>N/A</v>
      </c>
      <c r="G93" s="29">
        <v>240.94693006</v>
      </c>
      <c r="H93" s="27" t="str">
        <f t="shared" si="14"/>
        <v>N/A</v>
      </c>
      <c r="I93" s="8">
        <v>2.766</v>
      </c>
      <c r="J93" s="8">
        <v>4.3170000000000002</v>
      </c>
      <c r="K93" s="28" t="s">
        <v>736</v>
      </c>
      <c r="L93" s="111" t="str">
        <f t="shared" si="15"/>
        <v>Yes</v>
      </c>
    </row>
    <row r="94" spans="1:12" ht="25" x14ac:dyDescent="0.25">
      <c r="A94" s="174" t="s">
        <v>558</v>
      </c>
      <c r="B94" s="22" t="s">
        <v>213</v>
      </c>
      <c r="C94" s="29">
        <v>16705453</v>
      </c>
      <c r="D94" s="27" t="str">
        <f t="shared" si="12"/>
        <v>N/A</v>
      </c>
      <c r="E94" s="29">
        <v>14207935</v>
      </c>
      <c r="F94" s="27" t="str">
        <f t="shared" si="13"/>
        <v>N/A</v>
      </c>
      <c r="G94" s="29">
        <v>13749834</v>
      </c>
      <c r="H94" s="27" t="str">
        <f t="shared" si="14"/>
        <v>N/A</v>
      </c>
      <c r="I94" s="8">
        <v>-15</v>
      </c>
      <c r="J94" s="8">
        <v>-3.22</v>
      </c>
      <c r="K94" s="28" t="s">
        <v>736</v>
      </c>
      <c r="L94" s="111" t="str">
        <f t="shared" si="15"/>
        <v>Yes</v>
      </c>
    </row>
    <row r="95" spans="1:12" x14ac:dyDescent="0.25">
      <c r="A95" s="174" t="s">
        <v>559</v>
      </c>
      <c r="B95" s="22" t="s">
        <v>213</v>
      </c>
      <c r="C95" s="23">
        <v>342002</v>
      </c>
      <c r="D95" s="27" t="str">
        <f t="shared" si="12"/>
        <v>N/A</v>
      </c>
      <c r="E95" s="23">
        <v>335965</v>
      </c>
      <c r="F95" s="27" t="str">
        <f t="shared" si="13"/>
        <v>N/A</v>
      </c>
      <c r="G95" s="23">
        <v>312279</v>
      </c>
      <c r="H95" s="27" t="str">
        <f t="shared" si="14"/>
        <v>N/A</v>
      </c>
      <c r="I95" s="8">
        <v>-1.77</v>
      </c>
      <c r="J95" s="8">
        <v>-7.05</v>
      </c>
      <c r="K95" s="28" t="s">
        <v>736</v>
      </c>
      <c r="L95" s="111" t="str">
        <f t="shared" si="15"/>
        <v>Yes</v>
      </c>
    </row>
    <row r="96" spans="1:12" ht="25" x14ac:dyDescent="0.25">
      <c r="A96" s="174" t="s">
        <v>1311</v>
      </c>
      <c r="B96" s="22" t="s">
        <v>213</v>
      </c>
      <c r="C96" s="29">
        <v>48.846068152000001</v>
      </c>
      <c r="D96" s="27" t="str">
        <f t="shared" si="12"/>
        <v>N/A</v>
      </c>
      <c r="E96" s="29">
        <v>42.289926033999997</v>
      </c>
      <c r="F96" s="27" t="str">
        <f t="shared" si="13"/>
        <v>N/A</v>
      </c>
      <c r="G96" s="29">
        <v>44.030607244999999</v>
      </c>
      <c r="H96" s="27" t="str">
        <f t="shared" si="14"/>
        <v>N/A</v>
      </c>
      <c r="I96" s="8">
        <v>-13.4</v>
      </c>
      <c r="J96" s="8">
        <v>4.1159999999999997</v>
      </c>
      <c r="K96" s="28" t="s">
        <v>736</v>
      </c>
      <c r="L96" s="111" t="str">
        <f t="shared" si="15"/>
        <v>Yes</v>
      </c>
    </row>
    <row r="97" spans="1:12" x14ac:dyDescent="0.25">
      <c r="A97" s="174" t="s">
        <v>560</v>
      </c>
      <c r="B97" s="22" t="s">
        <v>213</v>
      </c>
      <c r="C97" s="29">
        <v>427571531</v>
      </c>
      <c r="D97" s="27" t="str">
        <f t="shared" si="12"/>
        <v>N/A</v>
      </c>
      <c r="E97" s="29">
        <v>421713871</v>
      </c>
      <c r="F97" s="27" t="str">
        <f t="shared" si="13"/>
        <v>N/A</v>
      </c>
      <c r="G97" s="29">
        <v>311648383</v>
      </c>
      <c r="H97" s="27" t="str">
        <f t="shared" si="14"/>
        <v>N/A</v>
      </c>
      <c r="I97" s="8">
        <v>-1.37</v>
      </c>
      <c r="J97" s="8">
        <v>-26.1</v>
      </c>
      <c r="K97" s="28" t="s">
        <v>736</v>
      </c>
      <c r="L97" s="111" t="str">
        <f t="shared" si="15"/>
        <v>Yes</v>
      </c>
    </row>
    <row r="98" spans="1:12" x14ac:dyDescent="0.25">
      <c r="A98" s="174" t="s">
        <v>561</v>
      </c>
      <c r="B98" s="22" t="s">
        <v>213</v>
      </c>
      <c r="C98" s="23">
        <v>752410</v>
      </c>
      <c r="D98" s="27" t="str">
        <f t="shared" si="12"/>
        <v>N/A</v>
      </c>
      <c r="E98" s="23">
        <v>802645</v>
      </c>
      <c r="F98" s="27" t="str">
        <f t="shared" si="13"/>
        <v>N/A</v>
      </c>
      <c r="G98" s="23">
        <v>629927</v>
      </c>
      <c r="H98" s="27" t="str">
        <f t="shared" si="14"/>
        <v>N/A</v>
      </c>
      <c r="I98" s="8">
        <v>6.6769999999999996</v>
      </c>
      <c r="J98" s="8">
        <v>-21.5</v>
      </c>
      <c r="K98" s="28" t="s">
        <v>736</v>
      </c>
      <c r="L98" s="111" t="str">
        <f t="shared" si="15"/>
        <v>Yes</v>
      </c>
    </row>
    <row r="99" spans="1:12" x14ac:dyDescent="0.25">
      <c r="A99" s="174" t="s">
        <v>1312</v>
      </c>
      <c r="B99" s="22" t="s">
        <v>213</v>
      </c>
      <c r="C99" s="29">
        <v>568.26933586999996</v>
      </c>
      <c r="D99" s="27" t="str">
        <f t="shared" si="12"/>
        <v>N/A</v>
      </c>
      <c r="E99" s="29">
        <v>525.40521775000002</v>
      </c>
      <c r="F99" s="27" t="str">
        <f t="shared" si="13"/>
        <v>N/A</v>
      </c>
      <c r="G99" s="29">
        <v>494.73729972000001</v>
      </c>
      <c r="H99" s="27" t="str">
        <f t="shared" si="14"/>
        <v>N/A</v>
      </c>
      <c r="I99" s="8">
        <v>-7.54</v>
      </c>
      <c r="J99" s="8">
        <v>-5.84</v>
      </c>
      <c r="K99" s="28" t="s">
        <v>736</v>
      </c>
      <c r="L99" s="111" t="str">
        <f t="shared" si="15"/>
        <v>Yes</v>
      </c>
    </row>
    <row r="100" spans="1:12" x14ac:dyDescent="0.25">
      <c r="A100" s="174" t="s">
        <v>562</v>
      </c>
      <c r="B100" s="22" t="s">
        <v>213</v>
      </c>
      <c r="C100" s="29">
        <v>261281482</v>
      </c>
      <c r="D100" s="27" t="str">
        <f t="shared" si="12"/>
        <v>N/A</v>
      </c>
      <c r="E100" s="29">
        <v>255647612</v>
      </c>
      <c r="F100" s="27" t="str">
        <f t="shared" si="13"/>
        <v>N/A</v>
      </c>
      <c r="G100" s="29">
        <v>219613070</v>
      </c>
      <c r="H100" s="27" t="str">
        <f t="shared" si="14"/>
        <v>N/A</v>
      </c>
      <c r="I100" s="8">
        <v>-2.16</v>
      </c>
      <c r="J100" s="8">
        <v>-14.1</v>
      </c>
      <c r="K100" s="28" t="s">
        <v>736</v>
      </c>
      <c r="L100" s="111" t="str">
        <f t="shared" si="15"/>
        <v>Yes</v>
      </c>
    </row>
    <row r="101" spans="1:12" x14ac:dyDescent="0.25">
      <c r="A101" s="174" t="s">
        <v>563</v>
      </c>
      <c r="B101" s="22" t="s">
        <v>213</v>
      </c>
      <c r="C101" s="23">
        <v>618378</v>
      </c>
      <c r="D101" s="27" t="str">
        <f t="shared" si="12"/>
        <v>N/A</v>
      </c>
      <c r="E101" s="23">
        <v>618699</v>
      </c>
      <c r="F101" s="27" t="str">
        <f t="shared" si="13"/>
        <v>N/A</v>
      </c>
      <c r="G101" s="23">
        <v>554718</v>
      </c>
      <c r="H101" s="27" t="str">
        <f t="shared" si="14"/>
        <v>N/A</v>
      </c>
      <c r="I101" s="8">
        <v>5.1900000000000002E-2</v>
      </c>
      <c r="J101" s="8">
        <v>-10.3</v>
      </c>
      <c r="K101" s="28" t="s">
        <v>736</v>
      </c>
      <c r="L101" s="111" t="str">
        <f t="shared" si="15"/>
        <v>Yes</v>
      </c>
    </row>
    <row r="102" spans="1:12" x14ac:dyDescent="0.25">
      <c r="A102" s="174" t="s">
        <v>1313</v>
      </c>
      <c r="B102" s="22" t="s">
        <v>213</v>
      </c>
      <c r="C102" s="29">
        <v>422.52713065</v>
      </c>
      <c r="D102" s="27" t="str">
        <f t="shared" si="12"/>
        <v>N/A</v>
      </c>
      <c r="E102" s="29">
        <v>413.20191562999997</v>
      </c>
      <c r="F102" s="27" t="str">
        <f t="shared" si="13"/>
        <v>N/A</v>
      </c>
      <c r="G102" s="29">
        <v>395.90038542000002</v>
      </c>
      <c r="H102" s="27" t="str">
        <f t="shared" si="14"/>
        <v>N/A</v>
      </c>
      <c r="I102" s="8">
        <v>-2.21</v>
      </c>
      <c r="J102" s="8">
        <v>-4.1900000000000004</v>
      </c>
      <c r="K102" s="28" t="s">
        <v>736</v>
      </c>
      <c r="L102" s="111" t="str">
        <f t="shared" si="15"/>
        <v>Yes</v>
      </c>
    </row>
    <row r="103" spans="1:12" ht="25" x14ac:dyDescent="0.25">
      <c r="A103" s="174" t="s">
        <v>564</v>
      </c>
      <c r="B103" s="22" t="s">
        <v>213</v>
      </c>
      <c r="C103" s="29">
        <v>49527585</v>
      </c>
      <c r="D103" s="27" t="str">
        <f t="shared" si="12"/>
        <v>N/A</v>
      </c>
      <c r="E103" s="29">
        <v>47765411</v>
      </c>
      <c r="F103" s="27" t="str">
        <f t="shared" si="13"/>
        <v>N/A</v>
      </c>
      <c r="G103" s="29">
        <v>43716654</v>
      </c>
      <c r="H103" s="27" t="str">
        <f t="shared" si="14"/>
        <v>N/A</v>
      </c>
      <c r="I103" s="8">
        <v>-3.56</v>
      </c>
      <c r="J103" s="8">
        <v>-8.48</v>
      </c>
      <c r="K103" s="28" t="s">
        <v>736</v>
      </c>
      <c r="L103" s="111" t="str">
        <f t="shared" si="15"/>
        <v>Yes</v>
      </c>
    </row>
    <row r="104" spans="1:12" x14ac:dyDescent="0.25">
      <c r="A104" s="174" t="s">
        <v>565</v>
      </c>
      <c r="B104" s="22" t="s">
        <v>213</v>
      </c>
      <c r="C104" s="23">
        <v>11245</v>
      </c>
      <c r="D104" s="27" t="str">
        <f t="shared" si="12"/>
        <v>N/A</v>
      </c>
      <c r="E104" s="23">
        <v>10813</v>
      </c>
      <c r="F104" s="27" t="str">
        <f t="shared" si="13"/>
        <v>N/A</v>
      </c>
      <c r="G104" s="23">
        <v>8883</v>
      </c>
      <c r="H104" s="27" t="str">
        <f t="shared" si="14"/>
        <v>N/A</v>
      </c>
      <c r="I104" s="8">
        <v>-3.84</v>
      </c>
      <c r="J104" s="8">
        <v>-17.8</v>
      </c>
      <c r="K104" s="28" t="s">
        <v>736</v>
      </c>
      <c r="L104" s="111" t="str">
        <f t="shared" si="15"/>
        <v>Yes</v>
      </c>
    </row>
    <row r="105" spans="1:12" x14ac:dyDescent="0.25">
      <c r="A105" s="174" t="s">
        <v>1314</v>
      </c>
      <c r="B105" s="22" t="s">
        <v>213</v>
      </c>
      <c r="C105" s="29">
        <v>4404.4095152999998</v>
      </c>
      <c r="D105" s="27" t="str">
        <f t="shared" si="12"/>
        <v>N/A</v>
      </c>
      <c r="E105" s="29">
        <v>4417.4059927999997</v>
      </c>
      <c r="F105" s="27" t="str">
        <f t="shared" si="13"/>
        <v>N/A</v>
      </c>
      <c r="G105" s="29">
        <v>4921.3839919000002</v>
      </c>
      <c r="H105" s="27" t="str">
        <f t="shared" si="14"/>
        <v>N/A</v>
      </c>
      <c r="I105" s="8">
        <v>0.29509999999999997</v>
      </c>
      <c r="J105" s="8">
        <v>11.41</v>
      </c>
      <c r="K105" s="28" t="s">
        <v>736</v>
      </c>
      <c r="L105" s="111" t="str">
        <f t="shared" si="15"/>
        <v>Yes</v>
      </c>
    </row>
    <row r="106" spans="1:12" x14ac:dyDescent="0.25">
      <c r="A106" s="174" t="s">
        <v>566</v>
      </c>
      <c r="B106" s="22" t="s">
        <v>213</v>
      </c>
      <c r="C106" s="29">
        <v>310247433</v>
      </c>
      <c r="D106" s="27" t="str">
        <f t="shared" si="12"/>
        <v>N/A</v>
      </c>
      <c r="E106" s="29">
        <v>312841253</v>
      </c>
      <c r="F106" s="27" t="str">
        <f t="shared" si="13"/>
        <v>N/A</v>
      </c>
      <c r="G106" s="29">
        <v>303467497</v>
      </c>
      <c r="H106" s="27" t="str">
        <f t="shared" si="14"/>
        <v>N/A</v>
      </c>
      <c r="I106" s="8">
        <v>0.83599999999999997</v>
      </c>
      <c r="J106" s="8">
        <v>-3</v>
      </c>
      <c r="K106" s="28" t="s">
        <v>736</v>
      </c>
      <c r="L106" s="111" t="str">
        <f t="shared" si="15"/>
        <v>Yes</v>
      </c>
    </row>
    <row r="107" spans="1:12" x14ac:dyDescent="0.25">
      <c r="A107" s="174" t="s">
        <v>567</v>
      </c>
      <c r="B107" s="22" t="s">
        <v>213</v>
      </c>
      <c r="C107" s="23">
        <v>1307260</v>
      </c>
      <c r="D107" s="27" t="str">
        <f t="shared" si="12"/>
        <v>N/A</v>
      </c>
      <c r="E107" s="23">
        <v>1296900</v>
      </c>
      <c r="F107" s="27" t="str">
        <f t="shared" si="13"/>
        <v>N/A</v>
      </c>
      <c r="G107" s="23">
        <v>1196167</v>
      </c>
      <c r="H107" s="27" t="str">
        <f t="shared" si="14"/>
        <v>N/A</v>
      </c>
      <c r="I107" s="8">
        <v>-0.79200000000000004</v>
      </c>
      <c r="J107" s="8">
        <v>-7.77</v>
      </c>
      <c r="K107" s="28" t="s">
        <v>736</v>
      </c>
      <c r="L107" s="111" t="str">
        <f t="shared" si="15"/>
        <v>Yes</v>
      </c>
    </row>
    <row r="108" spans="1:12" x14ac:dyDescent="0.25">
      <c r="A108" s="174" t="s">
        <v>1315</v>
      </c>
      <c r="B108" s="22" t="s">
        <v>213</v>
      </c>
      <c r="C108" s="29">
        <v>237.32649434999999</v>
      </c>
      <c r="D108" s="27" t="str">
        <f t="shared" si="12"/>
        <v>N/A</v>
      </c>
      <c r="E108" s="29">
        <v>241.22234019999999</v>
      </c>
      <c r="F108" s="27" t="str">
        <f t="shared" si="13"/>
        <v>N/A</v>
      </c>
      <c r="G108" s="29">
        <v>253.69994073000001</v>
      </c>
      <c r="H108" s="27" t="str">
        <f t="shared" si="14"/>
        <v>N/A</v>
      </c>
      <c r="I108" s="8">
        <v>1.6419999999999999</v>
      </c>
      <c r="J108" s="8">
        <v>5.173</v>
      </c>
      <c r="K108" s="28" t="s">
        <v>736</v>
      </c>
      <c r="L108" s="111" t="str">
        <f t="shared" si="15"/>
        <v>Yes</v>
      </c>
    </row>
    <row r="109" spans="1:12" x14ac:dyDescent="0.25">
      <c r="A109" s="174" t="s">
        <v>568</v>
      </c>
      <c r="B109" s="22" t="s">
        <v>213</v>
      </c>
      <c r="C109" s="29">
        <v>1211804921</v>
      </c>
      <c r="D109" s="27" t="str">
        <f t="shared" si="12"/>
        <v>N/A</v>
      </c>
      <c r="E109" s="29">
        <v>1026620818</v>
      </c>
      <c r="F109" s="27" t="str">
        <f t="shared" si="13"/>
        <v>N/A</v>
      </c>
      <c r="G109" s="29">
        <v>803065602</v>
      </c>
      <c r="H109" s="27" t="str">
        <f t="shared" si="14"/>
        <v>N/A</v>
      </c>
      <c r="I109" s="8">
        <v>-15.3</v>
      </c>
      <c r="J109" s="8">
        <v>-21.8</v>
      </c>
      <c r="K109" s="28" t="s">
        <v>736</v>
      </c>
      <c r="L109" s="111" t="str">
        <f t="shared" si="15"/>
        <v>Yes</v>
      </c>
    </row>
    <row r="110" spans="1:12" x14ac:dyDescent="0.25">
      <c r="A110" s="174" t="s">
        <v>569</v>
      </c>
      <c r="B110" s="22" t="s">
        <v>213</v>
      </c>
      <c r="C110" s="23">
        <v>1553433</v>
      </c>
      <c r="D110" s="27" t="str">
        <f t="shared" si="12"/>
        <v>N/A</v>
      </c>
      <c r="E110" s="23">
        <v>1510861</v>
      </c>
      <c r="F110" s="27" t="str">
        <f t="shared" si="13"/>
        <v>N/A</v>
      </c>
      <c r="G110" s="23">
        <v>1370701</v>
      </c>
      <c r="H110" s="27" t="str">
        <f t="shared" si="14"/>
        <v>N/A</v>
      </c>
      <c r="I110" s="8">
        <v>-2.74</v>
      </c>
      <c r="J110" s="8">
        <v>-9.2799999999999994</v>
      </c>
      <c r="K110" s="28" t="s">
        <v>736</v>
      </c>
      <c r="L110" s="111" t="str">
        <f t="shared" si="15"/>
        <v>Yes</v>
      </c>
    </row>
    <row r="111" spans="1:12" x14ac:dyDescent="0.25">
      <c r="A111" s="174" t="s">
        <v>1316</v>
      </c>
      <c r="B111" s="22" t="s">
        <v>213</v>
      </c>
      <c r="C111" s="29">
        <v>780.08187093000004</v>
      </c>
      <c r="D111" s="27" t="str">
        <f t="shared" si="12"/>
        <v>N/A</v>
      </c>
      <c r="E111" s="29">
        <v>679.49388991000001</v>
      </c>
      <c r="F111" s="27" t="str">
        <f t="shared" si="13"/>
        <v>N/A</v>
      </c>
      <c r="G111" s="29">
        <v>585.87948940000001</v>
      </c>
      <c r="H111" s="27" t="str">
        <f t="shared" si="14"/>
        <v>N/A</v>
      </c>
      <c r="I111" s="8">
        <v>-12.9</v>
      </c>
      <c r="J111" s="8">
        <v>-13.8</v>
      </c>
      <c r="K111" s="28" t="s">
        <v>736</v>
      </c>
      <c r="L111" s="111" t="str">
        <f t="shared" si="15"/>
        <v>Yes</v>
      </c>
    </row>
    <row r="112" spans="1:12" ht="25" x14ac:dyDescent="0.25">
      <c r="A112" s="174" t="s">
        <v>570</v>
      </c>
      <c r="B112" s="22" t="s">
        <v>213</v>
      </c>
      <c r="C112" s="29">
        <v>177745243</v>
      </c>
      <c r="D112" s="27" t="str">
        <f t="shared" si="12"/>
        <v>N/A</v>
      </c>
      <c r="E112" s="29">
        <v>135927032</v>
      </c>
      <c r="F112" s="27" t="str">
        <f t="shared" si="13"/>
        <v>N/A</v>
      </c>
      <c r="G112" s="29">
        <v>122894168</v>
      </c>
      <c r="H112" s="27" t="str">
        <f t="shared" si="14"/>
        <v>N/A</v>
      </c>
      <c r="I112" s="8">
        <v>-23.5</v>
      </c>
      <c r="J112" s="8">
        <v>-9.59</v>
      </c>
      <c r="K112" s="28" t="s">
        <v>736</v>
      </c>
      <c r="L112" s="111" t="str">
        <f t="shared" si="15"/>
        <v>Yes</v>
      </c>
    </row>
    <row r="113" spans="1:12" x14ac:dyDescent="0.25">
      <c r="A113" s="174" t="s">
        <v>571</v>
      </c>
      <c r="B113" s="22" t="s">
        <v>213</v>
      </c>
      <c r="C113" s="23">
        <v>202466</v>
      </c>
      <c r="D113" s="27" t="str">
        <f t="shared" si="12"/>
        <v>N/A</v>
      </c>
      <c r="E113" s="23">
        <v>196159</v>
      </c>
      <c r="F113" s="27" t="str">
        <f t="shared" si="13"/>
        <v>N/A</v>
      </c>
      <c r="G113" s="23">
        <v>201940</v>
      </c>
      <c r="H113" s="27" t="str">
        <f t="shared" si="14"/>
        <v>N/A</v>
      </c>
      <c r="I113" s="8">
        <v>-3.12</v>
      </c>
      <c r="J113" s="8">
        <v>2.9470000000000001</v>
      </c>
      <c r="K113" s="28" t="s">
        <v>736</v>
      </c>
      <c r="L113" s="111" t="str">
        <f t="shared" si="15"/>
        <v>Yes</v>
      </c>
    </row>
    <row r="114" spans="1:12" x14ac:dyDescent="0.25">
      <c r="A114" s="174" t="s">
        <v>1317</v>
      </c>
      <c r="B114" s="22" t="s">
        <v>213</v>
      </c>
      <c r="C114" s="29">
        <v>877.90168719999997</v>
      </c>
      <c r="D114" s="27" t="str">
        <f t="shared" si="12"/>
        <v>N/A</v>
      </c>
      <c r="E114" s="29">
        <v>692.94313287</v>
      </c>
      <c r="F114" s="27" t="str">
        <f t="shared" si="13"/>
        <v>N/A</v>
      </c>
      <c r="G114" s="29">
        <v>608.56773298999997</v>
      </c>
      <c r="H114" s="27" t="str">
        <f t="shared" si="14"/>
        <v>N/A</v>
      </c>
      <c r="I114" s="8">
        <v>-21.1</v>
      </c>
      <c r="J114" s="8">
        <v>-12.2</v>
      </c>
      <c r="K114" s="28" t="s">
        <v>736</v>
      </c>
      <c r="L114" s="111" t="str">
        <f t="shared" si="15"/>
        <v>Yes</v>
      </c>
    </row>
    <row r="115" spans="1:12" ht="25" x14ac:dyDescent="0.25">
      <c r="A115" s="174" t="s">
        <v>572</v>
      </c>
      <c r="B115" s="22" t="s">
        <v>213</v>
      </c>
      <c r="C115" s="29">
        <v>62456318</v>
      </c>
      <c r="D115" s="27" t="str">
        <f t="shared" si="12"/>
        <v>N/A</v>
      </c>
      <c r="E115" s="29">
        <v>62453748</v>
      </c>
      <c r="F115" s="27" t="str">
        <f t="shared" si="13"/>
        <v>N/A</v>
      </c>
      <c r="G115" s="29">
        <v>54700920</v>
      </c>
      <c r="H115" s="27" t="str">
        <f t="shared" si="14"/>
        <v>N/A</v>
      </c>
      <c r="I115" s="8">
        <v>-4.0000000000000001E-3</v>
      </c>
      <c r="J115" s="8">
        <v>-12.4</v>
      </c>
      <c r="K115" s="28" t="s">
        <v>736</v>
      </c>
      <c r="L115" s="111" t="str">
        <f t="shared" si="15"/>
        <v>Yes</v>
      </c>
    </row>
    <row r="116" spans="1:12" x14ac:dyDescent="0.25">
      <c r="A116" s="110" t="s">
        <v>573</v>
      </c>
      <c r="B116" s="22" t="s">
        <v>213</v>
      </c>
      <c r="C116" s="23">
        <v>134539</v>
      </c>
      <c r="D116" s="27" t="str">
        <f t="shared" si="12"/>
        <v>N/A</v>
      </c>
      <c r="E116" s="23">
        <v>132949</v>
      </c>
      <c r="F116" s="27" t="str">
        <f t="shared" si="13"/>
        <v>N/A</v>
      </c>
      <c r="G116" s="23">
        <v>123242</v>
      </c>
      <c r="H116" s="27" t="str">
        <f t="shared" si="14"/>
        <v>N/A</v>
      </c>
      <c r="I116" s="8">
        <v>-1.18</v>
      </c>
      <c r="J116" s="8">
        <v>-7.3</v>
      </c>
      <c r="K116" s="28" t="s">
        <v>736</v>
      </c>
      <c r="L116" s="111" t="str">
        <f t="shared" si="15"/>
        <v>Yes</v>
      </c>
    </row>
    <row r="117" spans="1:12" x14ac:dyDescent="0.25">
      <c r="A117" s="110" t="s">
        <v>1318</v>
      </c>
      <c r="B117" s="22" t="s">
        <v>213</v>
      </c>
      <c r="C117" s="29">
        <v>464.22463375000001</v>
      </c>
      <c r="D117" s="27" t="str">
        <f t="shared" si="12"/>
        <v>N/A</v>
      </c>
      <c r="E117" s="29">
        <v>469.75718509000001</v>
      </c>
      <c r="F117" s="27" t="str">
        <f t="shared" si="13"/>
        <v>N/A</v>
      </c>
      <c r="G117" s="29">
        <v>443.84966164000002</v>
      </c>
      <c r="H117" s="27" t="str">
        <f t="shared" si="14"/>
        <v>N/A</v>
      </c>
      <c r="I117" s="8">
        <v>1.1919999999999999</v>
      </c>
      <c r="J117" s="8">
        <v>-5.52</v>
      </c>
      <c r="K117" s="28" t="s">
        <v>736</v>
      </c>
      <c r="L117" s="111" t="str">
        <f t="shared" si="15"/>
        <v>Yes</v>
      </c>
    </row>
    <row r="118" spans="1:12" ht="25" x14ac:dyDescent="0.25">
      <c r="A118" s="143" t="s">
        <v>574</v>
      </c>
      <c r="B118" s="22" t="s">
        <v>213</v>
      </c>
      <c r="C118" s="29">
        <v>129545518</v>
      </c>
      <c r="D118" s="27" t="str">
        <f t="shared" si="12"/>
        <v>N/A</v>
      </c>
      <c r="E118" s="29">
        <v>123116692</v>
      </c>
      <c r="F118" s="27" t="str">
        <f t="shared" si="13"/>
        <v>N/A</v>
      </c>
      <c r="G118" s="29">
        <v>103597260</v>
      </c>
      <c r="H118" s="27" t="str">
        <f t="shared" si="14"/>
        <v>N/A</v>
      </c>
      <c r="I118" s="8">
        <v>-4.96</v>
      </c>
      <c r="J118" s="8">
        <v>-15.9</v>
      </c>
      <c r="K118" s="28" t="s">
        <v>736</v>
      </c>
      <c r="L118" s="111" t="str">
        <f t="shared" si="15"/>
        <v>Yes</v>
      </c>
    </row>
    <row r="119" spans="1:12" x14ac:dyDescent="0.25">
      <c r="A119" s="143" t="s">
        <v>575</v>
      </c>
      <c r="B119" s="22" t="s">
        <v>213</v>
      </c>
      <c r="C119" s="23">
        <v>10352</v>
      </c>
      <c r="D119" s="27" t="str">
        <f t="shared" si="12"/>
        <v>N/A</v>
      </c>
      <c r="E119" s="23">
        <v>10415</v>
      </c>
      <c r="F119" s="27" t="str">
        <f t="shared" si="13"/>
        <v>N/A</v>
      </c>
      <c r="G119" s="23">
        <v>9341</v>
      </c>
      <c r="H119" s="27" t="str">
        <f t="shared" si="14"/>
        <v>N/A</v>
      </c>
      <c r="I119" s="8">
        <v>0.60860000000000003</v>
      </c>
      <c r="J119" s="8">
        <v>-10.3</v>
      </c>
      <c r="K119" s="28" t="s">
        <v>736</v>
      </c>
      <c r="L119" s="111" t="str">
        <f t="shared" si="15"/>
        <v>Yes</v>
      </c>
    </row>
    <row r="120" spans="1:12" ht="25" x14ac:dyDescent="0.25">
      <c r="A120" s="143" t="s">
        <v>1319</v>
      </c>
      <c r="B120" s="22" t="s">
        <v>213</v>
      </c>
      <c r="C120" s="29">
        <v>12514.056994</v>
      </c>
      <c r="D120" s="27" t="str">
        <f t="shared" si="12"/>
        <v>N/A</v>
      </c>
      <c r="E120" s="29">
        <v>11821.093806999999</v>
      </c>
      <c r="F120" s="27" t="str">
        <f t="shared" si="13"/>
        <v>N/A</v>
      </c>
      <c r="G120" s="29">
        <v>11090.596296</v>
      </c>
      <c r="H120" s="27" t="str">
        <f t="shared" si="14"/>
        <v>N/A</v>
      </c>
      <c r="I120" s="8">
        <v>-5.54</v>
      </c>
      <c r="J120" s="8">
        <v>-6.18</v>
      </c>
      <c r="K120" s="28" t="s">
        <v>736</v>
      </c>
      <c r="L120" s="111" t="str">
        <f t="shared" si="15"/>
        <v>Yes</v>
      </c>
    </row>
    <row r="121" spans="1:12" ht="25" x14ac:dyDescent="0.25">
      <c r="A121" s="143" t="s">
        <v>576</v>
      </c>
      <c r="B121" s="22" t="s">
        <v>213</v>
      </c>
      <c r="C121" s="29">
        <v>109016536</v>
      </c>
      <c r="D121" s="27" t="str">
        <f t="shared" si="12"/>
        <v>N/A</v>
      </c>
      <c r="E121" s="29">
        <v>107339779</v>
      </c>
      <c r="F121" s="27" t="str">
        <f t="shared" si="13"/>
        <v>N/A</v>
      </c>
      <c r="G121" s="29">
        <v>128383554</v>
      </c>
      <c r="H121" s="27" t="str">
        <f t="shared" si="14"/>
        <v>N/A</v>
      </c>
      <c r="I121" s="8">
        <v>-1.54</v>
      </c>
      <c r="J121" s="8">
        <v>19.600000000000001</v>
      </c>
      <c r="K121" s="28" t="s">
        <v>736</v>
      </c>
      <c r="L121" s="111" t="str">
        <f t="shared" si="15"/>
        <v>Yes</v>
      </c>
    </row>
    <row r="122" spans="1:12" x14ac:dyDescent="0.25">
      <c r="A122" s="143" t="s">
        <v>577</v>
      </c>
      <c r="B122" s="22" t="s">
        <v>213</v>
      </c>
      <c r="C122" s="23">
        <v>781834</v>
      </c>
      <c r="D122" s="27" t="str">
        <f t="shared" si="12"/>
        <v>N/A</v>
      </c>
      <c r="E122" s="23">
        <v>791132</v>
      </c>
      <c r="F122" s="27" t="str">
        <f t="shared" si="13"/>
        <v>N/A</v>
      </c>
      <c r="G122" s="23">
        <v>768267</v>
      </c>
      <c r="H122" s="27" t="str">
        <f t="shared" si="14"/>
        <v>N/A</v>
      </c>
      <c r="I122" s="8">
        <v>1.1890000000000001</v>
      </c>
      <c r="J122" s="8">
        <v>-2.89</v>
      </c>
      <c r="K122" s="28" t="s">
        <v>736</v>
      </c>
      <c r="L122" s="111" t="str">
        <f t="shared" si="15"/>
        <v>Yes</v>
      </c>
    </row>
    <row r="123" spans="1:12" ht="25" x14ac:dyDescent="0.25">
      <c r="A123" s="143" t="s">
        <v>1320</v>
      </c>
      <c r="B123" s="22" t="s">
        <v>213</v>
      </c>
      <c r="C123" s="29">
        <v>139.43693418000001</v>
      </c>
      <c r="D123" s="27" t="str">
        <f t="shared" si="12"/>
        <v>N/A</v>
      </c>
      <c r="E123" s="29">
        <v>135.67872238999999</v>
      </c>
      <c r="F123" s="27" t="str">
        <f t="shared" si="13"/>
        <v>N/A</v>
      </c>
      <c r="G123" s="29">
        <v>167.10798980000001</v>
      </c>
      <c r="H123" s="27" t="str">
        <f t="shared" si="14"/>
        <v>N/A</v>
      </c>
      <c r="I123" s="8">
        <v>-2.7</v>
      </c>
      <c r="J123" s="8">
        <v>23.16</v>
      </c>
      <c r="K123" s="28" t="s">
        <v>736</v>
      </c>
      <c r="L123" s="111" t="str">
        <f t="shared" si="15"/>
        <v>Yes</v>
      </c>
    </row>
    <row r="124" spans="1:12" ht="25" x14ac:dyDescent="0.25">
      <c r="A124" s="143" t="s">
        <v>578</v>
      </c>
      <c r="B124" s="22" t="s">
        <v>213</v>
      </c>
      <c r="C124" s="29">
        <v>10586610</v>
      </c>
      <c r="D124" s="27" t="str">
        <f t="shared" si="12"/>
        <v>N/A</v>
      </c>
      <c r="E124" s="29">
        <v>11311366</v>
      </c>
      <c r="F124" s="27" t="str">
        <f t="shared" si="13"/>
        <v>N/A</v>
      </c>
      <c r="G124" s="29">
        <v>18467923</v>
      </c>
      <c r="H124" s="27" t="str">
        <f t="shared" si="14"/>
        <v>N/A</v>
      </c>
      <c r="I124" s="8">
        <v>6.8460000000000001</v>
      </c>
      <c r="J124" s="8">
        <v>63.27</v>
      </c>
      <c r="K124" s="28" t="s">
        <v>736</v>
      </c>
      <c r="L124" s="111" t="str">
        <f t="shared" si="15"/>
        <v>No</v>
      </c>
    </row>
    <row r="125" spans="1:12" x14ac:dyDescent="0.25">
      <c r="A125" s="134" t="s">
        <v>579</v>
      </c>
      <c r="B125" s="22" t="s">
        <v>213</v>
      </c>
      <c r="C125" s="23">
        <v>16399</v>
      </c>
      <c r="D125" s="27" t="str">
        <f t="shared" si="12"/>
        <v>N/A</v>
      </c>
      <c r="E125" s="23">
        <v>17838</v>
      </c>
      <c r="F125" s="27" t="str">
        <f t="shared" si="13"/>
        <v>N/A</v>
      </c>
      <c r="G125" s="23">
        <v>34397</v>
      </c>
      <c r="H125" s="27" t="str">
        <f t="shared" si="14"/>
        <v>N/A</v>
      </c>
      <c r="I125" s="8">
        <v>8.7750000000000004</v>
      </c>
      <c r="J125" s="8">
        <v>92.83</v>
      </c>
      <c r="K125" s="28" t="s">
        <v>736</v>
      </c>
      <c r="L125" s="111" t="str">
        <f t="shared" si="15"/>
        <v>No</v>
      </c>
    </row>
    <row r="126" spans="1:12" ht="25" x14ac:dyDescent="0.25">
      <c r="A126" s="134" t="s">
        <v>1321</v>
      </c>
      <c r="B126" s="22" t="s">
        <v>213</v>
      </c>
      <c r="C126" s="29">
        <v>645.56436368000004</v>
      </c>
      <c r="D126" s="27" t="str">
        <f t="shared" si="12"/>
        <v>N/A</v>
      </c>
      <c r="E126" s="29">
        <v>634.11626864000004</v>
      </c>
      <c r="F126" s="27" t="str">
        <f t="shared" si="13"/>
        <v>N/A</v>
      </c>
      <c r="G126" s="29">
        <v>536.90504985999996</v>
      </c>
      <c r="H126" s="27" t="str">
        <f t="shared" si="14"/>
        <v>N/A</v>
      </c>
      <c r="I126" s="8">
        <v>-1.77</v>
      </c>
      <c r="J126" s="8">
        <v>-15.3</v>
      </c>
      <c r="K126" s="28" t="s">
        <v>736</v>
      </c>
      <c r="L126" s="111" t="str">
        <f t="shared" si="15"/>
        <v>Yes</v>
      </c>
    </row>
    <row r="127" spans="1:12" ht="25" x14ac:dyDescent="0.25">
      <c r="A127" s="134" t="s">
        <v>580</v>
      </c>
      <c r="B127" s="22" t="s">
        <v>213</v>
      </c>
      <c r="C127" s="29">
        <v>127541391</v>
      </c>
      <c r="D127" s="27" t="str">
        <f t="shared" si="12"/>
        <v>N/A</v>
      </c>
      <c r="E127" s="29">
        <v>129619078</v>
      </c>
      <c r="F127" s="27" t="str">
        <f t="shared" si="13"/>
        <v>N/A</v>
      </c>
      <c r="G127" s="29">
        <v>139702064</v>
      </c>
      <c r="H127" s="27" t="str">
        <f t="shared" si="14"/>
        <v>N/A</v>
      </c>
      <c r="I127" s="8">
        <v>1.629</v>
      </c>
      <c r="J127" s="8">
        <v>7.7789999999999999</v>
      </c>
      <c r="K127" s="28" t="s">
        <v>736</v>
      </c>
      <c r="L127" s="111" t="str">
        <f t="shared" si="15"/>
        <v>Yes</v>
      </c>
    </row>
    <row r="128" spans="1:12" x14ac:dyDescent="0.25">
      <c r="A128" s="134" t="s">
        <v>581</v>
      </c>
      <c r="B128" s="22" t="s">
        <v>213</v>
      </c>
      <c r="C128" s="23">
        <v>119930</v>
      </c>
      <c r="D128" s="27" t="str">
        <f t="shared" si="12"/>
        <v>N/A</v>
      </c>
      <c r="E128" s="23">
        <v>140603</v>
      </c>
      <c r="F128" s="27" t="str">
        <f t="shared" si="13"/>
        <v>N/A</v>
      </c>
      <c r="G128" s="23">
        <v>149105</v>
      </c>
      <c r="H128" s="27" t="str">
        <f t="shared" si="14"/>
        <v>N/A</v>
      </c>
      <c r="I128" s="8">
        <v>17.239999999999998</v>
      </c>
      <c r="J128" s="8">
        <v>6.0469999999999997</v>
      </c>
      <c r="K128" s="28" t="s">
        <v>736</v>
      </c>
      <c r="L128" s="111" t="str">
        <f t="shared" si="15"/>
        <v>Yes</v>
      </c>
    </row>
    <row r="129" spans="1:12" ht="25" x14ac:dyDescent="0.25">
      <c r="A129" s="134" t="s">
        <v>1322</v>
      </c>
      <c r="B129" s="22" t="s">
        <v>213</v>
      </c>
      <c r="C129" s="29">
        <v>1063.4652797000001</v>
      </c>
      <c r="D129" s="27" t="str">
        <f t="shared" si="12"/>
        <v>N/A</v>
      </c>
      <c r="E129" s="29">
        <v>921.87988875999997</v>
      </c>
      <c r="F129" s="27" t="str">
        <f t="shared" si="13"/>
        <v>N/A</v>
      </c>
      <c r="G129" s="29">
        <v>936.93748701000004</v>
      </c>
      <c r="H129" s="27" t="str">
        <f t="shared" si="14"/>
        <v>N/A</v>
      </c>
      <c r="I129" s="8">
        <v>-13.3</v>
      </c>
      <c r="J129" s="8">
        <v>1.633</v>
      </c>
      <c r="K129" s="28" t="s">
        <v>736</v>
      </c>
      <c r="L129" s="111" t="str">
        <f t="shared" si="15"/>
        <v>Yes</v>
      </c>
    </row>
    <row r="130" spans="1:12" x14ac:dyDescent="0.25">
      <c r="A130" s="134" t="s">
        <v>582</v>
      </c>
      <c r="B130" s="22" t="s">
        <v>213</v>
      </c>
      <c r="C130" s="29">
        <v>21879851</v>
      </c>
      <c r="D130" s="27" t="str">
        <f t="shared" si="12"/>
        <v>N/A</v>
      </c>
      <c r="E130" s="29">
        <v>19013871</v>
      </c>
      <c r="F130" s="27" t="str">
        <f t="shared" si="13"/>
        <v>N/A</v>
      </c>
      <c r="G130" s="29">
        <v>16044810</v>
      </c>
      <c r="H130" s="27" t="str">
        <f t="shared" si="14"/>
        <v>N/A</v>
      </c>
      <c r="I130" s="8">
        <v>-13.1</v>
      </c>
      <c r="J130" s="8">
        <v>-15.6</v>
      </c>
      <c r="K130" s="28" t="s">
        <v>736</v>
      </c>
      <c r="L130" s="111" t="str">
        <f t="shared" si="15"/>
        <v>Yes</v>
      </c>
    </row>
    <row r="131" spans="1:12" x14ac:dyDescent="0.25">
      <c r="A131" s="134" t="s">
        <v>583</v>
      </c>
      <c r="B131" s="22" t="s">
        <v>213</v>
      </c>
      <c r="C131" s="23">
        <v>2063</v>
      </c>
      <c r="D131" s="27" t="str">
        <f t="shared" si="12"/>
        <v>N/A</v>
      </c>
      <c r="E131" s="23">
        <v>1921</v>
      </c>
      <c r="F131" s="27" t="str">
        <f t="shared" si="13"/>
        <v>N/A</v>
      </c>
      <c r="G131" s="23">
        <v>1666</v>
      </c>
      <c r="H131" s="27" t="str">
        <f t="shared" si="14"/>
        <v>N/A</v>
      </c>
      <c r="I131" s="8">
        <v>-6.88</v>
      </c>
      <c r="J131" s="8">
        <v>-13.3</v>
      </c>
      <c r="K131" s="28" t="s">
        <v>736</v>
      </c>
      <c r="L131" s="111" t="str">
        <f t="shared" si="15"/>
        <v>Yes</v>
      </c>
    </row>
    <row r="132" spans="1:12" x14ac:dyDescent="0.25">
      <c r="A132" s="134" t="s">
        <v>1323</v>
      </c>
      <c r="B132" s="22" t="s">
        <v>213</v>
      </c>
      <c r="C132" s="29">
        <v>10605.841493</v>
      </c>
      <c r="D132" s="27" t="str">
        <f t="shared" si="12"/>
        <v>N/A</v>
      </c>
      <c r="E132" s="29">
        <v>9897.9026548999991</v>
      </c>
      <c r="F132" s="27" t="str">
        <f t="shared" si="13"/>
        <v>N/A</v>
      </c>
      <c r="G132" s="29">
        <v>9630.7382952999997</v>
      </c>
      <c r="H132" s="27" t="str">
        <f t="shared" si="14"/>
        <v>N/A</v>
      </c>
      <c r="I132" s="8">
        <v>-6.67</v>
      </c>
      <c r="J132" s="8">
        <v>-2.7</v>
      </c>
      <c r="K132" s="28" t="s">
        <v>736</v>
      </c>
      <c r="L132" s="111" t="str">
        <f t="shared" si="15"/>
        <v>Yes</v>
      </c>
    </row>
    <row r="133" spans="1:12" ht="25" x14ac:dyDescent="0.25">
      <c r="A133" s="134" t="s">
        <v>584</v>
      </c>
      <c r="B133" s="22" t="s">
        <v>213</v>
      </c>
      <c r="C133" s="29">
        <v>17401598</v>
      </c>
      <c r="D133" s="27" t="str">
        <f t="shared" si="12"/>
        <v>N/A</v>
      </c>
      <c r="E133" s="29">
        <v>17940499</v>
      </c>
      <c r="F133" s="27" t="str">
        <f t="shared" si="13"/>
        <v>N/A</v>
      </c>
      <c r="G133" s="29">
        <v>17064710</v>
      </c>
      <c r="H133" s="27" t="str">
        <f t="shared" si="14"/>
        <v>N/A</v>
      </c>
      <c r="I133" s="8">
        <v>3.097</v>
      </c>
      <c r="J133" s="8">
        <v>-4.88</v>
      </c>
      <c r="K133" s="28" t="s">
        <v>736</v>
      </c>
      <c r="L133" s="111" t="str">
        <f>IF(J133="Div by 0", "N/A", IF(OR(J133="N/A",K133="N/A"),"N/A", IF(J133&gt;VALUE(MID(K133,1,2)), "No", IF(J133&lt;-1*VALUE(MID(K133,1,2)), "No", "Yes"))))</f>
        <v>Yes</v>
      </c>
    </row>
    <row r="134" spans="1:12" x14ac:dyDescent="0.25">
      <c r="A134" s="134" t="s">
        <v>585</v>
      </c>
      <c r="B134" s="22" t="s">
        <v>213</v>
      </c>
      <c r="C134" s="23">
        <v>156575</v>
      </c>
      <c r="D134" s="27" t="str">
        <f t="shared" si="12"/>
        <v>N/A</v>
      </c>
      <c r="E134" s="23">
        <v>159297</v>
      </c>
      <c r="F134" s="27" t="str">
        <f t="shared" si="13"/>
        <v>N/A</v>
      </c>
      <c r="G134" s="23">
        <v>164945</v>
      </c>
      <c r="H134" s="27" t="str">
        <f t="shared" si="14"/>
        <v>N/A</v>
      </c>
      <c r="I134" s="8">
        <v>1.738</v>
      </c>
      <c r="J134" s="8">
        <v>3.5459999999999998</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111.13905796</v>
      </c>
      <c r="D135" s="27" t="str">
        <f t="shared" si="12"/>
        <v>N/A</v>
      </c>
      <c r="E135" s="29">
        <v>112.62295586</v>
      </c>
      <c r="F135" s="27" t="str">
        <f t="shared" si="13"/>
        <v>N/A</v>
      </c>
      <c r="G135" s="29">
        <v>103.45697051</v>
      </c>
      <c r="H135" s="27" t="str">
        <f t="shared" si="14"/>
        <v>N/A</v>
      </c>
      <c r="I135" s="8">
        <v>1.335</v>
      </c>
      <c r="J135" s="8">
        <v>-8.14</v>
      </c>
      <c r="K135" s="28" t="s">
        <v>736</v>
      </c>
      <c r="L135" s="111" t="str">
        <f t="shared" si="16"/>
        <v>Yes</v>
      </c>
    </row>
    <row r="136" spans="1:12" ht="25" x14ac:dyDescent="0.25">
      <c r="A136" s="134" t="s">
        <v>586</v>
      </c>
      <c r="B136" s="22" t="s">
        <v>213</v>
      </c>
      <c r="C136" s="29">
        <v>58159734</v>
      </c>
      <c r="D136" s="27" t="str">
        <f t="shared" ref="D136:D150" si="17">IF($B136="N/A","N/A",IF(C136&gt;10,"No",IF(C136&lt;-10,"No","Yes")))</f>
        <v>N/A</v>
      </c>
      <c r="E136" s="29">
        <v>54516913</v>
      </c>
      <c r="F136" s="27" t="str">
        <f t="shared" ref="F136:F150" si="18">IF($B136="N/A","N/A",IF(E136&gt;10,"No",IF(E136&lt;-10,"No","Yes")))</f>
        <v>N/A</v>
      </c>
      <c r="G136" s="29">
        <v>15534001</v>
      </c>
      <c r="H136" s="27" t="str">
        <f t="shared" ref="H136:H150" si="19">IF($B136="N/A","N/A",IF(G136&gt;10,"No",IF(G136&lt;-10,"No","Yes")))</f>
        <v>N/A</v>
      </c>
      <c r="I136" s="8">
        <v>-6.26</v>
      </c>
      <c r="J136" s="8">
        <v>-71.5</v>
      </c>
      <c r="K136" s="28" t="s">
        <v>736</v>
      </c>
      <c r="L136" s="111" t="str">
        <f t="shared" si="16"/>
        <v>No</v>
      </c>
    </row>
    <row r="137" spans="1:12" x14ac:dyDescent="0.25">
      <c r="A137" s="134" t="s">
        <v>587</v>
      </c>
      <c r="B137" s="22" t="s">
        <v>213</v>
      </c>
      <c r="C137" s="23">
        <v>556</v>
      </c>
      <c r="D137" s="27" t="str">
        <f t="shared" si="17"/>
        <v>N/A</v>
      </c>
      <c r="E137" s="23">
        <v>570</v>
      </c>
      <c r="F137" s="27" t="str">
        <f t="shared" si="18"/>
        <v>N/A</v>
      </c>
      <c r="G137" s="23">
        <v>483</v>
      </c>
      <c r="H137" s="27" t="str">
        <f t="shared" si="19"/>
        <v>N/A</v>
      </c>
      <c r="I137" s="8">
        <v>2.5179999999999998</v>
      </c>
      <c r="J137" s="8">
        <v>-15.3</v>
      </c>
      <c r="K137" s="28" t="s">
        <v>736</v>
      </c>
      <c r="L137" s="111" t="str">
        <f t="shared" si="16"/>
        <v>Yes</v>
      </c>
    </row>
    <row r="138" spans="1:12" ht="25" x14ac:dyDescent="0.25">
      <c r="A138" s="134" t="s">
        <v>1325</v>
      </c>
      <c r="B138" s="22" t="s">
        <v>213</v>
      </c>
      <c r="C138" s="29">
        <v>104603.83813</v>
      </c>
      <c r="D138" s="27" t="str">
        <f t="shared" si="17"/>
        <v>N/A</v>
      </c>
      <c r="E138" s="29">
        <v>95643.707018000001</v>
      </c>
      <c r="F138" s="27" t="str">
        <f t="shared" si="18"/>
        <v>N/A</v>
      </c>
      <c r="G138" s="29">
        <v>32161.492753999999</v>
      </c>
      <c r="H138" s="27" t="str">
        <f t="shared" si="19"/>
        <v>N/A</v>
      </c>
      <c r="I138" s="8">
        <v>-8.57</v>
      </c>
      <c r="J138" s="8">
        <v>-66.400000000000006</v>
      </c>
      <c r="K138" s="28" t="s">
        <v>736</v>
      </c>
      <c r="L138" s="111" t="str">
        <f t="shared" si="16"/>
        <v>No</v>
      </c>
    </row>
    <row r="139" spans="1:12" ht="25" x14ac:dyDescent="0.25">
      <c r="A139" s="134" t="s">
        <v>588</v>
      </c>
      <c r="B139" s="22" t="s">
        <v>213</v>
      </c>
      <c r="C139" s="29">
        <v>160311001</v>
      </c>
      <c r="D139" s="27" t="str">
        <f t="shared" si="17"/>
        <v>N/A</v>
      </c>
      <c r="E139" s="29">
        <v>151643256</v>
      </c>
      <c r="F139" s="27" t="str">
        <f t="shared" si="18"/>
        <v>N/A</v>
      </c>
      <c r="G139" s="29">
        <v>124770665</v>
      </c>
      <c r="H139" s="27" t="str">
        <f t="shared" si="19"/>
        <v>N/A</v>
      </c>
      <c r="I139" s="8">
        <v>-5.41</v>
      </c>
      <c r="J139" s="8">
        <v>-17.7</v>
      </c>
      <c r="K139" s="28" t="s">
        <v>736</v>
      </c>
      <c r="L139" s="111" t="str">
        <f t="shared" ref="L139:L150" si="20">IF(J139="Div by 0", "N/A", IF(K139="N/A","N/A", IF(J139&gt;VALUE(MID(K139,1,2)), "No", IF(J139&lt;-1*VALUE(MID(K139,1,2)), "No", "Yes"))))</f>
        <v>Yes</v>
      </c>
    </row>
    <row r="140" spans="1:12" x14ac:dyDescent="0.25">
      <c r="A140" s="134" t="s">
        <v>589</v>
      </c>
      <c r="B140" s="22" t="s">
        <v>213</v>
      </c>
      <c r="C140" s="23">
        <v>470431</v>
      </c>
      <c r="D140" s="27" t="str">
        <f t="shared" si="17"/>
        <v>N/A</v>
      </c>
      <c r="E140" s="23">
        <v>427607</v>
      </c>
      <c r="F140" s="27" t="str">
        <f t="shared" si="18"/>
        <v>N/A</v>
      </c>
      <c r="G140" s="23">
        <v>376390</v>
      </c>
      <c r="H140" s="27" t="str">
        <f t="shared" si="19"/>
        <v>N/A</v>
      </c>
      <c r="I140" s="8">
        <v>-9.1</v>
      </c>
      <c r="J140" s="8">
        <v>-12</v>
      </c>
      <c r="K140" s="28" t="s">
        <v>736</v>
      </c>
      <c r="L140" s="111" t="str">
        <f t="shared" si="20"/>
        <v>Yes</v>
      </c>
    </row>
    <row r="141" spans="1:12" ht="25" x14ac:dyDescent="0.25">
      <c r="A141" s="134" t="s">
        <v>1326</v>
      </c>
      <c r="B141" s="22" t="s">
        <v>213</v>
      </c>
      <c r="C141" s="29">
        <v>340.77473848</v>
      </c>
      <c r="D141" s="27" t="str">
        <f t="shared" si="17"/>
        <v>N/A</v>
      </c>
      <c r="E141" s="29">
        <v>354.63230490000001</v>
      </c>
      <c r="F141" s="27" t="str">
        <f t="shared" si="18"/>
        <v>N/A</v>
      </c>
      <c r="G141" s="29">
        <v>331.49303913</v>
      </c>
      <c r="H141" s="27" t="str">
        <f t="shared" si="19"/>
        <v>N/A</v>
      </c>
      <c r="I141" s="8">
        <v>4.0659999999999998</v>
      </c>
      <c r="J141" s="8">
        <v>-6.52</v>
      </c>
      <c r="K141" s="28" t="s">
        <v>736</v>
      </c>
      <c r="L141" s="111" t="str">
        <f t="shared" si="20"/>
        <v>Yes</v>
      </c>
    </row>
    <row r="142" spans="1:12" ht="25" x14ac:dyDescent="0.25">
      <c r="A142" s="134" t="s">
        <v>590</v>
      </c>
      <c r="B142" s="22" t="s">
        <v>213</v>
      </c>
      <c r="C142" s="29">
        <v>87973869</v>
      </c>
      <c r="D142" s="27" t="str">
        <f t="shared" si="17"/>
        <v>N/A</v>
      </c>
      <c r="E142" s="29">
        <v>82298366</v>
      </c>
      <c r="F142" s="27" t="str">
        <f t="shared" si="18"/>
        <v>N/A</v>
      </c>
      <c r="G142" s="29">
        <v>77155040</v>
      </c>
      <c r="H142" s="27" t="str">
        <f t="shared" si="19"/>
        <v>N/A</v>
      </c>
      <c r="I142" s="8">
        <v>-6.45</v>
      </c>
      <c r="J142" s="8">
        <v>-6.25</v>
      </c>
      <c r="K142" s="28" t="s">
        <v>736</v>
      </c>
      <c r="L142" s="111" t="str">
        <f t="shared" si="20"/>
        <v>Yes</v>
      </c>
    </row>
    <row r="143" spans="1:12" x14ac:dyDescent="0.25">
      <c r="A143" s="110" t="s">
        <v>591</v>
      </c>
      <c r="B143" s="22" t="s">
        <v>213</v>
      </c>
      <c r="C143" s="23">
        <v>1948</v>
      </c>
      <c r="D143" s="27" t="str">
        <f t="shared" si="17"/>
        <v>N/A</v>
      </c>
      <c r="E143" s="23">
        <v>1889</v>
      </c>
      <c r="F143" s="27" t="str">
        <f t="shared" si="18"/>
        <v>N/A</v>
      </c>
      <c r="G143" s="23">
        <v>1711</v>
      </c>
      <c r="H143" s="27" t="str">
        <f t="shared" si="19"/>
        <v>N/A</v>
      </c>
      <c r="I143" s="8">
        <v>-3.03</v>
      </c>
      <c r="J143" s="8">
        <v>-9.42</v>
      </c>
      <c r="K143" s="28" t="s">
        <v>736</v>
      </c>
      <c r="L143" s="111" t="str">
        <f t="shared" si="20"/>
        <v>Yes</v>
      </c>
    </row>
    <row r="144" spans="1:12" ht="25" x14ac:dyDescent="0.25">
      <c r="A144" s="110" t="s">
        <v>1327</v>
      </c>
      <c r="B144" s="22" t="s">
        <v>213</v>
      </c>
      <c r="C144" s="29">
        <v>45161.123717000002</v>
      </c>
      <c r="D144" s="27" t="str">
        <f t="shared" si="17"/>
        <v>N/A</v>
      </c>
      <c r="E144" s="29">
        <v>43567.160402000001</v>
      </c>
      <c r="F144" s="27" t="str">
        <f t="shared" si="18"/>
        <v>N/A</v>
      </c>
      <c r="G144" s="29">
        <v>45093.535944000003</v>
      </c>
      <c r="H144" s="27" t="str">
        <f t="shared" si="19"/>
        <v>N/A</v>
      </c>
      <c r="I144" s="8">
        <v>-3.53</v>
      </c>
      <c r="J144" s="8">
        <v>3.504</v>
      </c>
      <c r="K144" s="28" t="s">
        <v>736</v>
      </c>
      <c r="L144" s="111" t="str">
        <f t="shared" si="20"/>
        <v>Yes</v>
      </c>
    </row>
    <row r="145" spans="1:12" ht="25" x14ac:dyDescent="0.25">
      <c r="A145" s="134" t="s">
        <v>592</v>
      </c>
      <c r="B145" s="22" t="s">
        <v>213</v>
      </c>
      <c r="C145" s="29">
        <v>224046416</v>
      </c>
      <c r="D145" s="27" t="str">
        <f t="shared" si="17"/>
        <v>N/A</v>
      </c>
      <c r="E145" s="29">
        <v>220795508</v>
      </c>
      <c r="F145" s="27" t="str">
        <f t="shared" si="18"/>
        <v>N/A</v>
      </c>
      <c r="G145" s="29">
        <v>189010544</v>
      </c>
      <c r="H145" s="27" t="str">
        <f t="shared" si="19"/>
        <v>N/A</v>
      </c>
      <c r="I145" s="8">
        <v>-1.45</v>
      </c>
      <c r="J145" s="8">
        <v>-14.4</v>
      </c>
      <c r="K145" s="28" t="s">
        <v>736</v>
      </c>
      <c r="L145" s="111" t="str">
        <f t="shared" si="20"/>
        <v>Yes</v>
      </c>
    </row>
    <row r="146" spans="1:12" x14ac:dyDescent="0.25">
      <c r="A146" s="134" t="s">
        <v>593</v>
      </c>
      <c r="B146" s="22" t="s">
        <v>213</v>
      </c>
      <c r="C146" s="23">
        <v>353789</v>
      </c>
      <c r="D146" s="27" t="str">
        <f t="shared" si="17"/>
        <v>N/A</v>
      </c>
      <c r="E146" s="23">
        <v>358584</v>
      </c>
      <c r="F146" s="27" t="str">
        <f t="shared" si="18"/>
        <v>N/A</v>
      </c>
      <c r="G146" s="23">
        <v>332726</v>
      </c>
      <c r="H146" s="27" t="str">
        <f t="shared" si="19"/>
        <v>N/A</v>
      </c>
      <c r="I146" s="8">
        <v>1.355</v>
      </c>
      <c r="J146" s="8">
        <v>-7.21</v>
      </c>
      <c r="K146" s="28" t="s">
        <v>736</v>
      </c>
      <c r="L146" s="111" t="str">
        <f t="shared" si="20"/>
        <v>Yes</v>
      </c>
    </row>
    <row r="147" spans="1:12" x14ac:dyDescent="0.25">
      <c r="A147" s="134" t="s">
        <v>1328</v>
      </c>
      <c r="B147" s="22" t="s">
        <v>213</v>
      </c>
      <c r="C147" s="29">
        <v>633.27694191000001</v>
      </c>
      <c r="D147" s="27" t="str">
        <f t="shared" si="17"/>
        <v>N/A</v>
      </c>
      <c r="E147" s="29">
        <v>615.74277715000005</v>
      </c>
      <c r="F147" s="27" t="str">
        <f t="shared" si="18"/>
        <v>N/A</v>
      </c>
      <c r="G147" s="29">
        <v>568.06664943999999</v>
      </c>
      <c r="H147" s="27" t="str">
        <f t="shared" si="19"/>
        <v>N/A</v>
      </c>
      <c r="I147" s="8">
        <v>-2.77</v>
      </c>
      <c r="J147" s="8">
        <v>-7.74</v>
      </c>
      <c r="K147" s="28" t="s">
        <v>736</v>
      </c>
      <c r="L147" s="111" t="str">
        <f t="shared" si="20"/>
        <v>Yes</v>
      </c>
    </row>
    <row r="148" spans="1:12" ht="25" x14ac:dyDescent="0.25">
      <c r="A148" s="134" t="s">
        <v>594</v>
      </c>
      <c r="B148" s="22" t="s">
        <v>213</v>
      </c>
      <c r="C148" s="29">
        <v>988986</v>
      </c>
      <c r="D148" s="27" t="str">
        <f t="shared" si="17"/>
        <v>N/A</v>
      </c>
      <c r="E148" s="29">
        <v>34422572</v>
      </c>
      <c r="F148" s="27" t="str">
        <f t="shared" si="18"/>
        <v>N/A</v>
      </c>
      <c r="G148" s="29">
        <v>30190050</v>
      </c>
      <c r="H148" s="27" t="str">
        <f t="shared" si="19"/>
        <v>N/A</v>
      </c>
      <c r="I148" s="8">
        <v>3381</v>
      </c>
      <c r="J148" s="8">
        <v>-12.3</v>
      </c>
      <c r="K148" s="28" t="s">
        <v>736</v>
      </c>
      <c r="L148" s="111" t="str">
        <f t="shared" si="20"/>
        <v>Yes</v>
      </c>
    </row>
    <row r="149" spans="1:12" x14ac:dyDescent="0.25">
      <c r="A149" s="134" t="s">
        <v>595</v>
      </c>
      <c r="B149" s="22" t="s">
        <v>213</v>
      </c>
      <c r="C149" s="23">
        <v>217</v>
      </c>
      <c r="D149" s="27" t="str">
        <f t="shared" si="17"/>
        <v>N/A</v>
      </c>
      <c r="E149" s="23">
        <v>3624</v>
      </c>
      <c r="F149" s="27" t="str">
        <f t="shared" si="18"/>
        <v>N/A</v>
      </c>
      <c r="G149" s="23">
        <v>3235</v>
      </c>
      <c r="H149" s="27" t="str">
        <f t="shared" si="19"/>
        <v>N/A</v>
      </c>
      <c r="I149" s="8">
        <v>1570</v>
      </c>
      <c r="J149" s="8">
        <v>-10.7</v>
      </c>
      <c r="K149" s="28" t="s">
        <v>736</v>
      </c>
      <c r="L149" s="111" t="str">
        <f t="shared" si="20"/>
        <v>Yes</v>
      </c>
    </row>
    <row r="150" spans="1:12" x14ac:dyDescent="0.25">
      <c r="A150" s="143" t="s">
        <v>1329</v>
      </c>
      <c r="B150" s="22" t="s">
        <v>213</v>
      </c>
      <c r="C150" s="29">
        <v>4557.5391705000002</v>
      </c>
      <c r="D150" s="27" t="str">
        <f t="shared" si="17"/>
        <v>N/A</v>
      </c>
      <c r="E150" s="29">
        <v>9498.5022074999997</v>
      </c>
      <c r="F150" s="27" t="str">
        <f t="shared" si="18"/>
        <v>N/A</v>
      </c>
      <c r="G150" s="29">
        <v>9332.3183926000002</v>
      </c>
      <c r="H150" s="27" t="str">
        <f t="shared" si="19"/>
        <v>N/A</v>
      </c>
      <c r="I150" s="8">
        <v>108.4</v>
      </c>
      <c r="J150" s="8">
        <v>-1.75</v>
      </c>
      <c r="K150" s="28" t="s">
        <v>736</v>
      </c>
      <c r="L150" s="111" t="str">
        <f t="shared" si="20"/>
        <v>Yes</v>
      </c>
    </row>
    <row r="151" spans="1:12" x14ac:dyDescent="0.25">
      <c r="A151" s="143" t="s">
        <v>1330</v>
      </c>
      <c r="B151" s="22" t="s">
        <v>213</v>
      </c>
      <c r="C151" s="29">
        <v>813.53193664000003</v>
      </c>
      <c r="D151" s="27" t="str">
        <f t="shared" ref="D151:D170" si="21">IF($B151="N/A","N/A",IF(C151&gt;10,"No",IF(C151&lt;-10,"No","Yes")))</f>
        <v>N/A</v>
      </c>
      <c r="E151" s="29">
        <v>793.22142613999995</v>
      </c>
      <c r="F151" s="27" t="str">
        <f t="shared" ref="F151:F170" si="22">IF($B151="N/A","N/A",IF(E151&gt;10,"No",IF(E151&lt;-10,"No","Yes")))</f>
        <v>N/A</v>
      </c>
      <c r="G151" s="29">
        <v>691.19749446000003</v>
      </c>
      <c r="H151" s="27" t="str">
        <f t="shared" ref="H151:H170" si="23">IF($B151="N/A","N/A",IF(G151&gt;10,"No",IF(G151&lt;-10,"No","Yes")))</f>
        <v>N/A</v>
      </c>
      <c r="I151" s="8">
        <v>-2.5</v>
      </c>
      <c r="J151" s="8">
        <v>-12.9</v>
      </c>
      <c r="K151" s="28" t="s">
        <v>736</v>
      </c>
      <c r="L151" s="111" t="str">
        <f t="shared" ref="L151:L170" si="24">IF(J151="Div by 0", "N/A", IF(K151="N/A","N/A", IF(J151&gt;VALUE(MID(K151,1,2)), "No", IF(J151&lt;-1*VALUE(MID(K151,1,2)), "No", "Yes"))))</f>
        <v>Yes</v>
      </c>
    </row>
    <row r="152" spans="1:12" ht="25" x14ac:dyDescent="0.25">
      <c r="A152" s="143" t="s">
        <v>1331</v>
      </c>
      <c r="B152" s="22" t="s">
        <v>213</v>
      </c>
      <c r="C152" s="29">
        <v>2699.5759429999998</v>
      </c>
      <c r="D152" s="27" t="str">
        <f t="shared" si="21"/>
        <v>N/A</v>
      </c>
      <c r="E152" s="29">
        <v>2143.3079158</v>
      </c>
      <c r="F152" s="27" t="str">
        <f t="shared" si="22"/>
        <v>N/A</v>
      </c>
      <c r="G152" s="29">
        <v>1997.4109321999999</v>
      </c>
      <c r="H152" s="27" t="str">
        <f t="shared" si="23"/>
        <v>N/A</v>
      </c>
      <c r="I152" s="8">
        <v>-20.6</v>
      </c>
      <c r="J152" s="8">
        <v>-6.81</v>
      </c>
      <c r="K152" s="28" t="s">
        <v>736</v>
      </c>
      <c r="L152" s="111" t="str">
        <f t="shared" si="24"/>
        <v>Yes</v>
      </c>
    </row>
    <row r="153" spans="1:12" ht="25" x14ac:dyDescent="0.25">
      <c r="A153" s="143" t="s">
        <v>1332</v>
      </c>
      <c r="B153" s="22" t="s">
        <v>213</v>
      </c>
      <c r="C153" s="29">
        <v>5384.0803054999997</v>
      </c>
      <c r="D153" s="27" t="str">
        <f t="shared" si="21"/>
        <v>N/A</v>
      </c>
      <c r="E153" s="29">
        <v>5385.0254747999998</v>
      </c>
      <c r="F153" s="27" t="str">
        <f t="shared" si="22"/>
        <v>N/A</v>
      </c>
      <c r="G153" s="29">
        <v>5016.4969669000002</v>
      </c>
      <c r="H153" s="27" t="str">
        <f t="shared" si="23"/>
        <v>N/A</v>
      </c>
      <c r="I153" s="8">
        <v>1.7600000000000001E-2</v>
      </c>
      <c r="J153" s="8">
        <v>-6.84</v>
      </c>
      <c r="K153" s="28" t="s">
        <v>736</v>
      </c>
      <c r="L153" s="111" t="str">
        <f t="shared" si="24"/>
        <v>Yes</v>
      </c>
    </row>
    <row r="154" spans="1:12" ht="25" x14ac:dyDescent="0.25">
      <c r="A154" s="143" t="s">
        <v>1333</v>
      </c>
      <c r="B154" s="22" t="s">
        <v>213</v>
      </c>
      <c r="C154" s="29">
        <v>426.46563175</v>
      </c>
      <c r="D154" s="27" t="str">
        <f t="shared" si="21"/>
        <v>N/A</v>
      </c>
      <c r="E154" s="29">
        <v>425.22423954999999</v>
      </c>
      <c r="F154" s="27" t="str">
        <f t="shared" si="22"/>
        <v>N/A</v>
      </c>
      <c r="G154" s="29">
        <v>412.42486115999998</v>
      </c>
      <c r="H154" s="27" t="str">
        <f t="shared" si="23"/>
        <v>N/A</v>
      </c>
      <c r="I154" s="8">
        <v>-0.29099999999999998</v>
      </c>
      <c r="J154" s="8">
        <v>-3.01</v>
      </c>
      <c r="K154" s="28" t="s">
        <v>736</v>
      </c>
      <c r="L154" s="111" t="str">
        <f t="shared" si="24"/>
        <v>Yes</v>
      </c>
    </row>
    <row r="155" spans="1:12" ht="25" x14ac:dyDescent="0.25">
      <c r="A155" s="134" t="s">
        <v>1334</v>
      </c>
      <c r="B155" s="22" t="s">
        <v>213</v>
      </c>
      <c r="C155" s="29">
        <v>589.86322973999995</v>
      </c>
      <c r="D155" s="27" t="str">
        <f t="shared" si="21"/>
        <v>N/A</v>
      </c>
      <c r="E155" s="29">
        <v>597.57669257999999</v>
      </c>
      <c r="F155" s="27" t="str">
        <f t="shared" si="22"/>
        <v>N/A</v>
      </c>
      <c r="G155" s="29">
        <v>506.14614991000002</v>
      </c>
      <c r="H155" s="27" t="str">
        <f t="shared" si="23"/>
        <v>N/A</v>
      </c>
      <c r="I155" s="8">
        <v>1.3080000000000001</v>
      </c>
      <c r="J155" s="8">
        <v>-15.3</v>
      </c>
      <c r="K155" s="28" t="s">
        <v>736</v>
      </c>
      <c r="L155" s="111" t="str">
        <f t="shared" si="24"/>
        <v>Yes</v>
      </c>
    </row>
    <row r="156" spans="1:12" x14ac:dyDescent="0.25">
      <c r="A156" s="134" t="s">
        <v>1335</v>
      </c>
      <c r="B156" s="22" t="s">
        <v>213</v>
      </c>
      <c r="C156" s="29">
        <v>261.95955028999998</v>
      </c>
      <c r="D156" s="27" t="str">
        <f t="shared" si="21"/>
        <v>N/A</v>
      </c>
      <c r="E156" s="29">
        <v>207.63329367</v>
      </c>
      <c r="F156" s="27" t="str">
        <f t="shared" si="22"/>
        <v>N/A</v>
      </c>
      <c r="G156" s="29">
        <v>184.02654057999999</v>
      </c>
      <c r="H156" s="27" t="str">
        <f t="shared" si="23"/>
        <v>N/A</v>
      </c>
      <c r="I156" s="8">
        <v>-20.7</v>
      </c>
      <c r="J156" s="8">
        <v>-11.4</v>
      </c>
      <c r="K156" s="28" t="s">
        <v>736</v>
      </c>
      <c r="L156" s="111" t="str">
        <f t="shared" si="24"/>
        <v>Yes</v>
      </c>
    </row>
    <row r="157" spans="1:12" ht="25" x14ac:dyDescent="0.25">
      <c r="A157" s="134" t="s">
        <v>1336</v>
      </c>
      <c r="B157" s="22" t="s">
        <v>213</v>
      </c>
      <c r="C157" s="29">
        <v>2721.5411453000002</v>
      </c>
      <c r="D157" s="27" t="str">
        <f t="shared" si="21"/>
        <v>N/A</v>
      </c>
      <c r="E157" s="29">
        <v>2376.9671386999999</v>
      </c>
      <c r="F157" s="27" t="str">
        <f t="shared" si="22"/>
        <v>N/A</v>
      </c>
      <c r="G157" s="29">
        <v>2551.5195365</v>
      </c>
      <c r="H157" s="27" t="str">
        <f t="shared" si="23"/>
        <v>N/A</v>
      </c>
      <c r="I157" s="8">
        <v>-12.7</v>
      </c>
      <c r="J157" s="8">
        <v>7.343</v>
      </c>
      <c r="K157" s="28" t="s">
        <v>736</v>
      </c>
      <c r="L157" s="111" t="str">
        <f t="shared" si="24"/>
        <v>Yes</v>
      </c>
    </row>
    <row r="158" spans="1:12" ht="25" x14ac:dyDescent="0.25">
      <c r="A158" s="134" t="s">
        <v>1337</v>
      </c>
      <c r="B158" s="22" t="s">
        <v>213</v>
      </c>
      <c r="C158" s="29">
        <v>3102.6303456000001</v>
      </c>
      <c r="D158" s="27" t="str">
        <f t="shared" si="21"/>
        <v>N/A</v>
      </c>
      <c r="E158" s="29">
        <v>2444.9992108000001</v>
      </c>
      <c r="F158" s="27" t="str">
        <f t="shared" si="22"/>
        <v>N/A</v>
      </c>
      <c r="G158" s="29">
        <v>2435.7574229000002</v>
      </c>
      <c r="H158" s="27" t="str">
        <f t="shared" si="23"/>
        <v>N/A</v>
      </c>
      <c r="I158" s="8">
        <v>-21.2</v>
      </c>
      <c r="J158" s="8">
        <v>-0.378</v>
      </c>
      <c r="K158" s="28" t="s">
        <v>736</v>
      </c>
      <c r="L158" s="111" t="str">
        <f t="shared" si="24"/>
        <v>Yes</v>
      </c>
    </row>
    <row r="159" spans="1:12" ht="25" x14ac:dyDescent="0.25">
      <c r="A159" s="134" t="s">
        <v>1338</v>
      </c>
      <c r="B159" s="22" t="s">
        <v>213</v>
      </c>
      <c r="C159" s="29">
        <v>67.517689129999994</v>
      </c>
      <c r="D159" s="27" t="str">
        <f t="shared" si="21"/>
        <v>N/A</v>
      </c>
      <c r="E159" s="29">
        <v>66.871464927000005</v>
      </c>
      <c r="F159" s="27" t="str">
        <f t="shared" si="22"/>
        <v>N/A</v>
      </c>
      <c r="G159" s="29">
        <v>65.281259930999994</v>
      </c>
      <c r="H159" s="27" t="str">
        <f t="shared" si="23"/>
        <v>N/A</v>
      </c>
      <c r="I159" s="8">
        <v>-0.95699999999999996</v>
      </c>
      <c r="J159" s="8">
        <v>-2.38</v>
      </c>
      <c r="K159" s="28" t="s">
        <v>736</v>
      </c>
      <c r="L159" s="111" t="str">
        <f t="shared" si="24"/>
        <v>Yes</v>
      </c>
    </row>
    <row r="160" spans="1:12" ht="25" x14ac:dyDescent="0.25">
      <c r="A160" s="143" t="s">
        <v>1339</v>
      </c>
      <c r="B160" s="22" t="s">
        <v>213</v>
      </c>
      <c r="C160" s="29">
        <v>4.5941183608999996</v>
      </c>
      <c r="D160" s="27" t="str">
        <f t="shared" si="21"/>
        <v>N/A</v>
      </c>
      <c r="E160" s="29">
        <v>3.7702198783999998</v>
      </c>
      <c r="F160" s="27" t="str">
        <f t="shared" si="22"/>
        <v>N/A</v>
      </c>
      <c r="G160" s="29">
        <v>3.9236422560999999</v>
      </c>
      <c r="H160" s="27" t="str">
        <f t="shared" si="23"/>
        <v>N/A</v>
      </c>
      <c r="I160" s="8">
        <v>-17.899999999999999</v>
      </c>
      <c r="J160" s="8">
        <v>4.069</v>
      </c>
      <c r="K160" s="28" t="s">
        <v>736</v>
      </c>
      <c r="L160" s="111" t="str">
        <f t="shared" si="24"/>
        <v>Yes</v>
      </c>
    </row>
    <row r="161" spans="1:12" x14ac:dyDescent="0.25">
      <c r="A161" s="143" t="s">
        <v>1340</v>
      </c>
      <c r="B161" s="22" t="s">
        <v>213</v>
      </c>
      <c r="C161" s="29">
        <v>506.86253490000001</v>
      </c>
      <c r="D161" s="27" t="str">
        <f t="shared" si="21"/>
        <v>N/A</v>
      </c>
      <c r="E161" s="29">
        <v>415.49129371999999</v>
      </c>
      <c r="F161" s="27" t="str">
        <f t="shared" si="22"/>
        <v>N/A</v>
      </c>
      <c r="G161" s="29">
        <v>341.66083891</v>
      </c>
      <c r="H161" s="27" t="str">
        <f t="shared" si="23"/>
        <v>N/A</v>
      </c>
      <c r="I161" s="8">
        <v>-18</v>
      </c>
      <c r="J161" s="8">
        <v>-17.8</v>
      </c>
      <c r="K161" s="28" t="s">
        <v>736</v>
      </c>
      <c r="L161" s="111" t="str">
        <f t="shared" si="24"/>
        <v>Yes</v>
      </c>
    </row>
    <row r="162" spans="1:12" x14ac:dyDescent="0.25">
      <c r="A162" s="143" t="s">
        <v>1341</v>
      </c>
      <c r="B162" s="22" t="s">
        <v>213</v>
      </c>
      <c r="C162" s="29">
        <v>839.93031327000006</v>
      </c>
      <c r="D162" s="27" t="str">
        <f t="shared" si="21"/>
        <v>N/A</v>
      </c>
      <c r="E162" s="29">
        <v>609.32044298999995</v>
      </c>
      <c r="F162" s="27" t="str">
        <f t="shared" si="22"/>
        <v>N/A</v>
      </c>
      <c r="G162" s="29">
        <v>557.39319044000001</v>
      </c>
      <c r="H162" s="27" t="str">
        <f t="shared" si="23"/>
        <v>N/A</v>
      </c>
      <c r="I162" s="8">
        <v>-27.5</v>
      </c>
      <c r="J162" s="8">
        <v>-8.52</v>
      </c>
      <c r="K162" s="28" t="s">
        <v>736</v>
      </c>
      <c r="L162" s="111" t="str">
        <f t="shared" si="24"/>
        <v>Yes</v>
      </c>
    </row>
    <row r="163" spans="1:12" x14ac:dyDescent="0.25">
      <c r="A163" s="143" t="s">
        <v>1692</v>
      </c>
      <c r="B163" s="22" t="s">
        <v>213</v>
      </c>
      <c r="C163" s="29">
        <v>2882.1608637999998</v>
      </c>
      <c r="D163" s="27" t="str">
        <f t="shared" si="21"/>
        <v>N/A</v>
      </c>
      <c r="E163" s="29">
        <v>2376.1040404999999</v>
      </c>
      <c r="F163" s="27" t="str">
        <f t="shared" si="22"/>
        <v>N/A</v>
      </c>
      <c r="G163" s="29">
        <v>2048.5022259000002</v>
      </c>
      <c r="H163" s="27" t="str">
        <f t="shared" si="23"/>
        <v>N/A</v>
      </c>
      <c r="I163" s="8">
        <v>-17.600000000000001</v>
      </c>
      <c r="J163" s="8">
        <v>-13.8</v>
      </c>
      <c r="K163" s="28" t="s">
        <v>736</v>
      </c>
      <c r="L163" s="111" t="str">
        <f t="shared" si="24"/>
        <v>Yes</v>
      </c>
    </row>
    <row r="164" spans="1:12" x14ac:dyDescent="0.25">
      <c r="A164" s="143" t="s">
        <v>1342</v>
      </c>
      <c r="B164" s="22" t="s">
        <v>213</v>
      </c>
      <c r="C164" s="29">
        <v>250.81782794</v>
      </c>
      <c r="D164" s="27" t="str">
        <f t="shared" si="21"/>
        <v>N/A</v>
      </c>
      <c r="E164" s="29">
        <v>214.80640389000001</v>
      </c>
      <c r="F164" s="27" t="str">
        <f t="shared" si="22"/>
        <v>N/A</v>
      </c>
      <c r="G164" s="29">
        <v>193.02297035999999</v>
      </c>
      <c r="H164" s="27" t="str">
        <f t="shared" si="23"/>
        <v>N/A</v>
      </c>
      <c r="I164" s="8">
        <v>-14.4</v>
      </c>
      <c r="J164" s="8">
        <v>-10.1</v>
      </c>
      <c r="K164" s="28" t="s">
        <v>736</v>
      </c>
      <c r="L164" s="111" t="str">
        <f t="shared" si="24"/>
        <v>Yes</v>
      </c>
    </row>
    <row r="165" spans="1:12" x14ac:dyDescent="0.25">
      <c r="A165" s="143" t="s">
        <v>1343</v>
      </c>
      <c r="B165" s="22" t="s">
        <v>213</v>
      </c>
      <c r="C165" s="29">
        <v>517.78531960999999</v>
      </c>
      <c r="D165" s="27" t="str">
        <f t="shared" si="21"/>
        <v>N/A</v>
      </c>
      <c r="E165" s="29">
        <v>434.24746742000002</v>
      </c>
      <c r="F165" s="27" t="str">
        <f t="shared" si="22"/>
        <v>N/A</v>
      </c>
      <c r="G165" s="29">
        <v>360.15634898000002</v>
      </c>
      <c r="H165" s="27" t="str">
        <f t="shared" si="23"/>
        <v>N/A</v>
      </c>
      <c r="I165" s="8">
        <v>-16.100000000000001</v>
      </c>
      <c r="J165" s="8">
        <v>-17.100000000000001</v>
      </c>
      <c r="K165" s="28" t="s">
        <v>736</v>
      </c>
      <c r="L165" s="111" t="str">
        <f t="shared" si="24"/>
        <v>Yes</v>
      </c>
    </row>
    <row r="166" spans="1:12" x14ac:dyDescent="0.25">
      <c r="A166" s="143" t="s">
        <v>1344</v>
      </c>
      <c r="B166" s="22" t="s">
        <v>213</v>
      </c>
      <c r="C166" s="29">
        <v>1271.443129</v>
      </c>
      <c r="D166" s="27" t="str">
        <f t="shared" si="21"/>
        <v>N/A</v>
      </c>
      <c r="E166" s="29">
        <v>1218.0836061</v>
      </c>
      <c r="F166" s="27" t="str">
        <f t="shared" si="22"/>
        <v>N/A</v>
      </c>
      <c r="G166" s="29">
        <v>1188.4599787</v>
      </c>
      <c r="H166" s="27" t="str">
        <f t="shared" si="23"/>
        <v>N/A</v>
      </c>
      <c r="I166" s="8">
        <v>-4.2</v>
      </c>
      <c r="J166" s="8">
        <v>-2.4300000000000002</v>
      </c>
      <c r="K166" s="28" t="s">
        <v>736</v>
      </c>
      <c r="L166" s="111" t="str">
        <f t="shared" si="24"/>
        <v>Yes</v>
      </c>
    </row>
    <row r="167" spans="1:12" x14ac:dyDescent="0.25">
      <c r="A167" s="174" t="s">
        <v>1345</v>
      </c>
      <c r="B167" s="22" t="s">
        <v>213</v>
      </c>
      <c r="C167" s="29">
        <v>2916.6764088</v>
      </c>
      <c r="D167" s="27" t="str">
        <f t="shared" si="21"/>
        <v>N/A</v>
      </c>
      <c r="E167" s="29">
        <v>2967.4627814</v>
      </c>
      <c r="F167" s="27" t="str">
        <f t="shared" si="22"/>
        <v>N/A</v>
      </c>
      <c r="G167" s="29">
        <v>3403.3575018000001</v>
      </c>
      <c r="H167" s="27" t="str">
        <f t="shared" si="23"/>
        <v>N/A</v>
      </c>
      <c r="I167" s="8">
        <v>1.7410000000000001</v>
      </c>
      <c r="J167" s="8">
        <v>14.69</v>
      </c>
      <c r="K167" s="28" t="s">
        <v>736</v>
      </c>
      <c r="L167" s="111" t="str">
        <f t="shared" si="24"/>
        <v>Yes</v>
      </c>
    </row>
    <row r="168" spans="1:12" x14ac:dyDescent="0.25">
      <c r="A168" s="174" t="s">
        <v>1346</v>
      </c>
      <c r="B168" s="22" t="s">
        <v>213</v>
      </c>
      <c r="C168" s="29">
        <v>5677.3447180000003</v>
      </c>
      <c r="D168" s="27" t="str">
        <f t="shared" si="21"/>
        <v>N/A</v>
      </c>
      <c r="E168" s="29">
        <v>5471.3819993999996</v>
      </c>
      <c r="F168" s="27" t="str">
        <f t="shared" si="22"/>
        <v>N/A</v>
      </c>
      <c r="G168" s="29">
        <v>5628.8774685999997</v>
      </c>
      <c r="H168" s="27" t="str">
        <f t="shared" si="23"/>
        <v>N/A</v>
      </c>
      <c r="I168" s="8">
        <v>-3.63</v>
      </c>
      <c r="J168" s="8">
        <v>2.879</v>
      </c>
      <c r="K168" s="28" t="s">
        <v>736</v>
      </c>
      <c r="L168" s="111" t="str">
        <f t="shared" si="24"/>
        <v>Yes</v>
      </c>
    </row>
    <row r="169" spans="1:12" x14ac:dyDescent="0.25">
      <c r="A169" s="174" t="s">
        <v>1347</v>
      </c>
      <c r="B169" s="22" t="s">
        <v>213</v>
      </c>
      <c r="C169" s="29">
        <v>869.81443896999997</v>
      </c>
      <c r="D169" s="27" t="str">
        <f t="shared" si="21"/>
        <v>N/A</v>
      </c>
      <c r="E169" s="29">
        <v>852.52795973000002</v>
      </c>
      <c r="F169" s="27" t="str">
        <f t="shared" si="22"/>
        <v>N/A</v>
      </c>
      <c r="G169" s="29">
        <v>874.58216045999995</v>
      </c>
      <c r="H169" s="27" t="str">
        <f t="shared" si="23"/>
        <v>N/A</v>
      </c>
      <c r="I169" s="8">
        <v>-1.99</v>
      </c>
      <c r="J169" s="8">
        <v>2.5870000000000002</v>
      </c>
      <c r="K169" s="28" t="s">
        <v>736</v>
      </c>
      <c r="L169" s="111" t="str">
        <f t="shared" si="24"/>
        <v>Yes</v>
      </c>
    </row>
    <row r="170" spans="1:12" x14ac:dyDescent="0.25">
      <c r="A170" s="174" t="s">
        <v>1348</v>
      </c>
      <c r="B170" s="22" t="s">
        <v>213</v>
      </c>
      <c r="C170" s="29">
        <v>1119.3521350000001</v>
      </c>
      <c r="D170" s="27" t="str">
        <f t="shared" si="21"/>
        <v>N/A</v>
      </c>
      <c r="E170" s="29">
        <v>1083.8481497</v>
      </c>
      <c r="F170" s="27" t="str">
        <f t="shared" si="22"/>
        <v>N/A</v>
      </c>
      <c r="G170" s="29">
        <v>1048.4655943</v>
      </c>
      <c r="H170" s="27" t="str">
        <f t="shared" si="23"/>
        <v>N/A</v>
      </c>
      <c r="I170" s="8">
        <v>-3.17</v>
      </c>
      <c r="J170" s="8">
        <v>-3.26</v>
      </c>
      <c r="K170" s="28" t="s">
        <v>736</v>
      </c>
      <c r="L170" s="111" t="str">
        <f t="shared" si="24"/>
        <v>Yes</v>
      </c>
    </row>
    <row r="171" spans="1:12" x14ac:dyDescent="0.25">
      <c r="A171" s="174" t="s">
        <v>85</v>
      </c>
      <c r="B171" s="22" t="s">
        <v>213</v>
      </c>
      <c r="C171" s="4">
        <v>6.9964564103000004</v>
      </c>
      <c r="D171" s="27" t="str">
        <f t="shared" ref="D171:D202" si="25">IF($B171="N/A","N/A",IF(C171&gt;10,"No",IF(C171&lt;-10,"No","Yes")))</f>
        <v>N/A</v>
      </c>
      <c r="E171" s="4">
        <v>6.5264725641999997</v>
      </c>
      <c r="F171" s="27" t="str">
        <f t="shared" ref="F171:F202" si="26">IF($B171="N/A","N/A",IF(E171&gt;10,"No",IF(E171&lt;-10,"No","Yes")))</f>
        <v>N/A</v>
      </c>
      <c r="G171" s="4">
        <v>5.8708959377000003</v>
      </c>
      <c r="H171" s="27" t="str">
        <f t="shared" ref="H171:H202" si="27">IF($B171="N/A","N/A",IF(G171&gt;10,"No",IF(G171&lt;-10,"No","Yes")))</f>
        <v>N/A</v>
      </c>
      <c r="I171" s="8">
        <v>-6.72</v>
      </c>
      <c r="J171" s="8">
        <v>-10</v>
      </c>
      <c r="K171" s="28" t="s">
        <v>736</v>
      </c>
      <c r="L171" s="111" t="str">
        <f t="shared" ref="L171:L202" si="28">IF(J171="Div by 0", "N/A", IF(K171="N/A","N/A", IF(J171&gt;VALUE(MID(K171,1,2)), "No", IF(J171&lt;-1*VALUE(MID(K171,1,2)), "No", "Yes"))))</f>
        <v>Yes</v>
      </c>
    </row>
    <row r="172" spans="1:12" x14ac:dyDescent="0.25">
      <c r="A172" s="174" t="s">
        <v>463</v>
      </c>
      <c r="B172" s="22" t="s">
        <v>213</v>
      </c>
      <c r="C172" s="4">
        <v>12.06502877</v>
      </c>
      <c r="D172" s="27" t="str">
        <f t="shared" si="25"/>
        <v>N/A</v>
      </c>
      <c r="E172" s="4">
        <v>10.820624545999999</v>
      </c>
      <c r="F172" s="27" t="str">
        <f t="shared" si="26"/>
        <v>N/A</v>
      </c>
      <c r="G172" s="4">
        <v>11.198851400000001</v>
      </c>
      <c r="H172" s="27" t="str">
        <f t="shared" si="27"/>
        <v>N/A</v>
      </c>
      <c r="I172" s="8">
        <v>-10.3</v>
      </c>
      <c r="J172" s="8">
        <v>3.4950000000000001</v>
      </c>
      <c r="K172" s="28" t="s">
        <v>736</v>
      </c>
      <c r="L172" s="111" t="str">
        <f t="shared" si="28"/>
        <v>Yes</v>
      </c>
    </row>
    <row r="173" spans="1:12" x14ac:dyDescent="0.25">
      <c r="A173" s="174" t="s">
        <v>464</v>
      </c>
      <c r="B173" s="22" t="s">
        <v>213</v>
      </c>
      <c r="C173" s="4">
        <v>21.453346222</v>
      </c>
      <c r="D173" s="27" t="str">
        <f t="shared" si="25"/>
        <v>N/A</v>
      </c>
      <c r="E173" s="4">
        <v>20.694250374999999</v>
      </c>
      <c r="F173" s="27" t="str">
        <f t="shared" si="26"/>
        <v>N/A</v>
      </c>
      <c r="G173" s="4">
        <v>20.17199626</v>
      </c>
      <c r="H173" s="27" t="str">
        <f t="shared" si="27"/>
        <v>N/A</v>
      </c>
      <c r="I173" s="8">
        <v>-3.54</v>
      </c>
      <c r="J173" s="8">
        <v>-2.52</v>
      </c>
      <c r="K173" s="28" t="s">
        <v>736</v>
      </c>
      <c r="L173" s="111" t="str">
        <f t="shared" si="28"/>
        <v>Yes</v>
      </c>
    </row>
    <row r="174" spans="1:12" x14ac:dyDescent="0.25">
      <c r="A174" s="134" t="s">
        <v>465</v>
      </c>
      <c r="B174" s="22" t="s">
        <v>213</v>
      </c>
      <c r="C174" s="4">
        <v>3.8018970817</v>
      </c>
      <c r="D174" s="27" t="str">
        <f t="shared" si="25"/>
        <v>N/A</v>
      </c>
      <c r="E174" s="4">
        <v>3.5143071800999999</v>
      </c>
      <c r="F174" s="27" t="str">
        <f t="shared" si="26"/>
        <v>N/A</v>
      </c>
      <c r="G174" s="4">
        <v>3.2528537117999998</v>
      </c>
      <c r="H174" s="27" t="str">
        <f t="shared" si="27"/>
        <v>N/A</v>
      </c>
      <c r="I174" s="8">
        <v>-7.56</v>
      </c>
      <c r="J174" s="8">
        <v>-7.44</v>
      </c>
      <c r="K174" s="28" t="s">
        <v>736</v>
      </c>
      <c r="L174" s="111" t="str">
        <f t="shared" si="28"/>
        <v>Yes</v>
      </c>
    </row>
    <row r="175" spans="1:12" x14ac:dyDescent="0.25">
      <c r="A175" s="134" t="s">
        <v>466</v>
      </c>
      <c r="B175" s="22" t="s">
        <v>213</v>
      </c>
      <c r="C175" s="4">
        <v>10.508611372000001</v>
      </c>
      <c r="D175" s="27" t="str">
        <f t="shared" si="25"/>
        <v>N/A</v>
      </c>
      <c r="E175" s="4">
        <v>10.075123615000001</v>
      </c>
      <c r="F175" s="27" t="str">
        <f t="shared" si="26"/>
        <v>N/A</v>
      </c>
      <c r="G175" s="4">
        <v>9.0747608306000007</v>
      </c>
      <c r="H175" s="27" t="str">
        <f t="shared" si="27"/>
        <v>N/A</v>
      </c>
      <c r="I175" s="8">
        <v>-4.13</v>
      </c>
      <c r="J175" s="8">
        <v>-9.93</v>
      </c>
      <c r="K175" s="28" t="s">
        <v>736</v>
      </c>
      <c r="L175" s="111" t="str">
        <f t="shared" si="28"/>
        <v>Yes</v>
      </c>
    </row>
    <row r="176" spans="1:12" x14ac:dyDescent="0.25">
      <c r="A176" s="134" t="s">
        <v>1349</v>
      </c>
      <c r="B176" s="22" t="s">
        <v>213</v>
      </c>
      <c r="C176" s="4">
        <v>0.89798544079999998</v>
      </c>
      <c r="D176" s="27" t="str">
        <f t="shared" si="25"/>
        <v>N/A</v>
      </c>
      <c r="E176" s="4">
        <v>0.73986385310000002</v>
      </c>
      <c r="F176" s="27" t="str">
        <f t="shared" si="26"/>
        <v>N/A</v>
      </c>
      <c r="G176" s="4">
        <v>0.70304908450000003</v>
      </c>
      <c r="H176" s="27" t="str">
        <f t="shared" si="27"/>
        <v>N/A</v>
      </c>
      <c r="I176" s="8">
        <v>-17.600000000000001</v>
      </c>
      <c r="J176" s="8">
        <v>-4.9800000000000004</v>
      </c>
      <c r="K176" s="28" t="s">
        <v>736</v>
      </c>
      <c r="L176" s="111" t="str">
        <f t="shared" si="28"/>
        <v>Yes</v>
      </c>
    </row>
    <row r="177" spans="1:12" x14ac:dyDescent="0.25">
      <c r="A177" s="134" t="s">
        <v>1350</v>
      </c>
      <c r="B177" s="22" t="s">
        <v>213</v>
      </c>
      <c r="C177" s="4">
        <v>10.777239931</v>
      </c>
      <c r="D177" s="27" t="str">
        <f t="shared" si="25"/>
        <v>N/A</v>
      </c>
      <c r="E177" s="4">
        <v>8.9415395788000005</v>
      </c>
      <c r="F177" s="27" t="str">
        <f t="shared" si="26"/>
        <v>N/A</v>
      </c>
      <c r="G177" s="4">
        <v>9.8041226541000004</v>
      </c>
      <c r="H177" s="27" t="str">
        <f t="shared" si="27"/>
        <v>N/A</v>
      </c>
      <c r="I177" s="8">
        <v>-17</v>
      </c>
      <c r="J177" s="8">
        <v>9.6470000000000002</v>
      </c>
      <c r="K177" s="28" t="s">
        <v>736</v>
      </c>
      <c r="L177" s="111" t="str">
        <f t="shared" si="28"/>
        <v>Yes</v>
      </c>
    </row>
    <row r="178" spans="1:12" x14ac:dyDescent="0.25">
      <c r="A178" s="134" t="s">
        <v>1351</v>
      </c>
      <c r="B178" s="22" t="s">
        <v>213</v>
      </c>
      <c r="C178" s="4">
        <v>8.6743364733000003</v>
      </c>
      <c r="D178" s="27" t="str">
        <f t="shared" si="25"/>
        <v>N/A</v>
      </c>
      <c r="E178" s="4">
        <v>7.0563577084000002</v>
      </c>
      <c r="F178" s="27" t="str">
        <f t="shared" si="26"/>
        <v>N/A</v>
      </c>
      <c r="G178" s="4">
        <v>7.2027429886999998</v>
      </c>
      <c r="H178" s="27" t="str">
        <f t="shared" si="27"/>
        <v>N/A</v>
      </c>
      <c r="I178" s="8">
        <v>-18.7</v>
      </c>
      <c r="J178" s="8">
        <v>2.0750000000000002</v>
      </c>
      <c r="K178" s="28" t="s">
        <v>736</v>
      </c>
      <c r="L178" s="111" t="str">
        <f t="shared" si="28"/>
        <v>Yes</v>
      </c>
    </row>
    <row r="179" spans="1:12" x14ac:dyDescent="0.25">
      <c r="A179" s="134" t="s">
        <v>1352</v>
      </c>
      <c r="B179" s="22" t="s">
        <v>213</v>
      </c>
      <c r="C179" s="4">
        <v>0.41094622730000002</v>
      </c>
      <c r="D179" s="27" t="str">
        <f t="shared" si="25"/>
        <v>N/A</v>
      </c>
      <c r="E179" s="4">
        <v>0.38094122520000001</v>
      </c>
      <c r="F179" s="27" t="str">
        <f t="shared" si="26"/>
        <v>N/A</v>
      </c>
      <c r="G179" s="4">
        <v>0.40552403580000002</v>
      </c>
      <c r="H179" s="27" t="str">
        <f t="shared" si="27"/>
        <v>N/A</v>
      </c>
      <c r="I179" s="8">
        <v>-7.3</v>
      </c>
      <c r="J179" s="8">
        <v>6.4530000000000003</v>
      </c>
      <c r="K179" s="28" t="s">
        <v>736</v>
      </c>
      <c r="L179" s="111" t="str">
        <f t="shared" si="28"/>
        <v>Yes</v>
      </c>
    </row>
    <row r="180" spans="1:12" x14ac:dyDescent="0.25">
      <c r="A180" s="134" t="s">
        <v>1353</v>
      </c>
      <c r="B180" s="22" t="s">
        <v>213</v>
      </c>
      <c r="C180" s="4">
        <v>4.82564194E-2</v>
      </c>
      <c r="D180" s="27" t="str">
        <f t="shared" si="25"/>
        <v>N/A</v>
      </c>
      <c r="E180" s="4">
        <v>4.7257200399999998E-2</v>
      </c>
      <c r="F180" s="27" t="str">
        <f t="shared" si="26"/>
        <v>N/A</v>
      </c>
      <c r="G180" s="4">
        <v>4.8524987399999997E-2</v>
      </c>
      <c r="H180" s="27" t="str">
        <f t="shared" si="27"/>
        <v>N/A</v>
      </c>
      <c r="I180" s="8">
        <v>-2.0699999999999998</v>
      </c>
      <c r="J180" s="8">
        <v>2.6829999999999998</v>
      </c>
      <c r="K180" s="28" t="s">
        <v>736</v>
      </c>
      <c r="L180" s="111" t="str">
        <f t="shared" si="28"/>
        <v>Yes</v>
      </c>
    </row>
    <row r="181" spans="1:12" x14ac:dyDescent="0.25">
      <c r="A181" s="134" t="s">
        <v>86</v>
      </c>
      <c r="B181" s="22" t="s">
        <v>213</v>
      </c>
      <c r="C181" s="4">
        <v>3.4561460711000001</v>
      </c>
      <c r="D181" s="27" t="str">
        <f t="shared" si="25"/>
        <v>N/A</v>
      </c>
      <c r="E181" s="4">
        <v>7.1385591597999998</v>
      </c>
      <c r="F181" s="27" t="str">
        <f t="shared" si="26"/>
        <v>N/A</v>
      </c>
      <c r="G181" s="4">
        <v>5.6944024206000003</v>
      </c>
      <c r="H181" s="27" t="str">
        <f t="shared" si="27"/>
        <v>N/A</v>
      </c>
      <c r="I181" s="8">
        <v>106.5</v>
      </c>
      <c r="J181" s="8">
        <v>-20.2</v>
      </c>
      <c r="K181" s="28" t="s">
        <v>736</v>
      </c>
      <c r="L181" s="111" t="str">
        <f t="shared" si="28"/>
        <v>Yes</v>
      </c>
    </row>
    <row r="182" spans="1:12" x14ac:dyDescent="0.25">
      <c r="A182" s="134" t="s">
        <v>87</v>
      </c>
      <c r="B182" s="22" t="s">
        <v>213</v>
      </c>
      <c r="C182" s="4">
        <v>64.975556257999997</v>
      </c>
      <c r="D182" s="27" t="str">
        <f t="shared" si="25"/>
        <v>N/A</v>
      </c>
      <c r="E182" s="4">
        <v>61.14717143</v>
      </c>
      <c r="F182" s="27" t="str">
        <f t="shared" si="26"/>
        <v>N/A</v>
      </c>
      <c r="G182" s="4">
        <v>58.315890058000001</v>
      </c>
      <c r="H182" s="27" t="str">
        <f t="shared" si="27"/>
        <v>N/A</v>
      </c>
      <c r="I182" s="8">
        <v>-5.89</v>
      </c>
      <c r="J182" s="8">
        <v>-4.63</v>
      </c>
      <c r="K182" s="28" t="s">
        <v>736</v>
      </c>
      <c r="L182" s="111" t="str">
        <f t="shared" si="28"/>
        <v>Yes</v>
      </c>
    </row>
    <row r="183" spans="1:12" x14ac:dyDescent="0.25">
      <c r="A183" s="134" t="s">
        <v>467</v>
      </c>
      <c r="B183" s="22" t="s">
        <v>213</v>
      </c>
      <c r="C183" s="4">
        <v>54.397661886999998</v>
      </c>
      <c r="D183" s="27" t="str">
        <f t="shared" si="25"/>
        <v>N/A</v>
      </c>
      <c r="E183" s="4">
        <v>51.633986927999999</v>
      </c>
      <c r="F183" s="27" t="str">
        <f t="shared" si="26"/>
        <v>N/A</v>
      </c>
      <c r="G183" s="4">
        <v>51.697261818999998</v>
      </c>
      <c r="H183" s="27" t="str">
        <f t="shared" si="27"/>
        <v>N/A</v>
      </c>
      <c r="I183" s="8">
        <v>-5.08</v>
      </c>
      <c r="J183" s="8">
        <v>0.1225</v>
      </c>
      <c r="K183" s="28" t="s">
        <v>736</v>
      </c>
      <c r="L183" s="111" t="str">
        <f t="shared" si="28"/>
        <v>Yes</v>
      </c>
    </row>
    <row r="184" spans="1:12" x14ac:dyDescent="0.25">
      <c r="A184" s="134" t="s">
        <v>468</v>
      </c>
      <c r="B184" s="22" t="s">
        <v>213</v>
      </c>
      <c r="C184" s="4">
        <v>74.762924635000005</v>
      </c>
      <c r="D184" s="27" t="str">
        <f t="shared" si="25"/>
        <v>N/A</v>
      </c>
      <c r="E184" s="4">
        <v>73.116881437000004</v>
      </c>
      <c r="F184" s="27" t="str">
        <f t="shared" si="26"/>
        <v>N/A</v>
      </c>
      <c r="G184" s="4">
        <v>72.916183793000002</v>
      </c>
      <c r="H184" s="27" t="str">
        <f t="shared" si="27"/>
        <v>N/A</v>
      </c>
      <c r="I184" s="8">
        <v>-2.2000000000000002</v>
      </c>
      <c r="J184" s="8">
        <v>-0.27400000000000002</v>
      </c>
      <c r="K184" s="28" t="s">
        <v>736</v>
      </c>
      <c r="L184" s="111" t="str">
        <f t="shared" si="28"/>
        <v>Yes</v>
      </c>
    </row>
    <row r="185" spans="1:12" x14ac:dyDescent="0.25">
      <c r="A185" s="134" t="s">
        <v>469</v>
      </c>
      <c r="B185" s="22" t="s">
        <v>213</v>
      </c>
      <c r="C185" s="4">
        <v>60.602505205</v>
      </c>
      <c r="D185" s="27" t="str">
        <f t="shared" si="25"/>
        <v>N/A</v>
      </c>
      <c r="E185" s="4">
        <v>56.085140899000002</v>
      </c>
      <c r="F185" s="27" t="str">
        <f t="shared" si="26"/>
        <v>N/A</v>
      </c>
      <c r="G185" s="4">
        <v>53.057808829000003</v>
      </c>
      <c r="H185" s="27" t="str">
        <f t="shared" si="27"/>
        <v>N/A</v>
      </c>
      <c r="I185" s="8">
        <v>-7.45</v>
      </c>
      <c r="J185" s="8">
        <v>-5.4</v>
      </c>
      <c r="K185" s="28" t="s">
        <v>736</v>
      </c>
      <c r="L185" s="111" t="str">
        <f t="shared" si="28"/>
        <v>Yes</v>
      </c>
    </row>
    <row r="186" spans="1:12" x14ac:dyDescent="0.25">
      <c r="A186" s="134" t="s">
        <v>470</v>
      </c>
      <c r="B186" s="22" t="s">
        <v>213</v>
      </c>
      <c r="C186" s="4">
        <v>72.287975121000002</v>
      </c>
      <c r="D186" s="27" t="str">
        <f t="shared" si="25"/>
        <v>N/A</v>
      </c>
      <c r="E186" s="4">
        <v>69.919049391000001</v>
      </c>
      <c r="F186" s="27" t="str">
        <f t="shared" si="26"/>
        <v>N/A</v>
      </c>
      <c r="G186" s="4">
        <v>67.597072032</v>
      </c>
      <c r="H186" s="27" t="str">
        <f t="shared" si="27"/>
        <v>N/A</v>
      </c>
      <c r="I186" s="8">
        <v>-3.28</v>
      </c>
      <c r="J186" s="8">
        <v>-3.32</v>
      </c>
      <c r="K186" s="28" t="s">
        <v>736</v>
      </c>
      <c r="L186" s="111" t="str">
        <f t="shared" si="28"/>
        <v>Yes</v>
      </c>
    </row>
    <row r="187" spans="1:12" x14ac:dyDescent="0.25">
      <c r="A187" s="134" t="s">
        <v>116</v>
      </c>
      <c r="B187" s="22" t="s">
        <v>213</v>
      </c>
      <c r="C187" s="4">
        <v>82.768709668</v>
      </c>
      <c r="D187" s="27" t="str">
        <f t="shared" si="25"/>
        <v>N/A</v>
      </c>
      <c r="E187" s="4">
        <v>80.256267049000002</v>
      </c>
      <c r="F187" s="27" t="str">
        <f t="shared" si="26"/>
        <v>N/A</v>
      </c>
      <c r="G187" s="4">
        <v>79.531762928000006</v>
      </c>
      <c r="H187" s="27" t="str">
        <f t="shared" si="27"/>
        <v>N/A</v>
      </c>
      <c r="I187" s="8">
        <v>-3.04</v>
      </c>
      <c r="J187" s="8">
        <v>-0.90300000000000002</v>
      </c>
      <c r="K187" s="28" t="s">
        <v>736</v>
      </c>
      <c r="L187" s="111" t="str">
        <f t="shared" si="28"/>
        <v>Yes</v>
      </c>
    </row>
    <row r="188" spans="1:12" x14ac:dyDescent="0.25">
      <c r="A188" s="134" t="s">
        <v>471</v>
      </c>
      <c r="B188" s="22" t="s">
        <v>213</v>
      </c>
      <c r="C188" s="4">
        <v>64.946570463</v>
      </c>
      <c r="D188" s="27" t="str">
        <f t="shared" si="25"/>
        <v>N/A</v>
      </c>
      <c r="E188" s="4">
        <v>64.569716776000007</v>
      </c>
      <c r="F188" s="27" t="str">
        <f t="shared" si="26"/>
        <v>N/A</v>
      </c>
      <c r="G188" s="4">
        <v>70.126140909</v>
      </c>
      <c r="H188" s="27" t="str">
        <f t="shared" si="27"/>
        <v>N/A</v>
      </c>
      <c r="I188" s="8">
        <v>-0.57999999999999996</v>
      </c>
      <c r="J188" s="8">
        <v>8.6050000000000004</v>
      </c>
      <c r="K188" s="28" t="s">
        <v>736</v>
      </c>
      <c r="L188" s="111" t="str">
        <f t="shared" si="28"/>
        <v>Yes</v>
      </c>
    </row>
    <row r="189" spans="1:12" x14ac:dyDescent="0.25">
      <c r="A189" s="134" t="s">
        <v>472</v>
      </c>
      <c r="B189" s="22" t="s">
        <v>213</v>
      </c>
      <c r="C189" s="4">
        <v>84.496755811</v>
      </c>
      <c r="D189" s="27" t="str">
        <f t="shared" si="25"/>
        <v>N/A</v>
      </c>
      <c r="E189" s="4">
        <v>83.684598664999996</v>
      </c>
      <c r="F189" s="27" t="str">
        <f t="shared" si="26"/>
        <v>N/A</v>
      </c>
      <c r="G189" s="4">
        <v>84.693771530000006</v>
      </c>
      <c r="H189" s="27" t="str">
        <f t="shared" si="27"/>
        <v>N/A</v>
      </c>
      <c r="I189" s="8">
        <v>-0.96099999999999997</v>
      </c>
      <c r="J189" s="8">
        <v>1.206</v>
      </c>
      <c r="K189" s="28" t="s">
        <v>736</v>
      </c>
      <c r="L189" s="111" t="str">
        <f t="shared" si="28"/>
        <v>Yes</v>
      </c>
    </row>
    <row r="190" spans="1:12" x14ac:dyDescent="0.25">
      <c r="A190" s="134" t="s">
        <v>473</v>
      </c>
      <c r="B190" s="22" t="s">
        <v>213</v>
      </c>
      <c r="C190" s="4">
        <v>84.463099447999994</v>
      </c>
      <c r="D190" s="27" t="str">
        <f t="shared" si="25"/>
        <v>N/A</v>
      </c>
      <c r="E190" s="4">
        <v>81.893861676</v>
      </c>
      <c r="F190" s="27" t="str">
        <f t="shared" si="26"/>
        <v>N/A</v>
      </c>
      <c r="G190" s="4">
        <v>81.905435467999993</v>
      </c>
      <c r="H190" s="27" t="str">
        <f t="shared" si="27"/>
        <v>N/A</v>
      </c>
      <c r="I190" s="8">
        <v>-3.04</v>
      </c>
      <c r="J190" s="8">
        <v>1.41E-2</v>
      </c>
      <c r="K190" s="28" t="s">
        <v>736</v>
      </c>
      <c r="L190" s="111" t="str">
        <f t="shared" si="28"/>
        <v>Yes</v>
      </c>
    </row>
    <row r="191" spans="1:12" x14ac:dyDescent="0.25">
      <c r="A191" s="134" t="s">
        <v>474</v>
      </c>
      <c r="B191" s="22" t="s">
        <v>213</v>
      </c>
      <c r="C191" s="4">
        <v>79.041192921000004</v>
      </c>
      <c r="D191" s="27" t="str">
        <f t="shared" si="25"/>
        <v>N/A</v>
      </c>
      <c r="E191" s="4">
        <v>76.133440952000001</v>
      </c>
      <c r="F191" s="27" t="str">
        <f t="shared" si="26"/>
        <v>N/A</v>
      </c>
      <c r="G191" s="4">
        <v>73.357282130000002</v>
      </c>
      <c r="H191" s="27" t="str">
        <f t="shared" si="27"/>
        <v>N/A</v>
      </c>
      <c r="I191" s="8">
        <v>-3.68</v>
      </c>
      <c r="J191" s="8">
        <v>-3.65</v>
      </c>
      <c r="K191" s="28" t="s">
        <v>736</v>
      </c>
      <c r="L191" s="111" t="str">
        <f t="shared" si="28"/>
        <v>Yes</v>
      </c>
    </row>
    <row r="192" spans="1:12" x14ac:dyDescent="0.25">
      <c r="A192" s="134" t="s">
        <v>1354</v>
      </c>
      <c r="B192" s="22" t="s">
        <v>213</v>
      </c>
      <c r="C192" s="23">
        <v>7.5713303560999998</v>
      </c>
      <c r="D192" s="27" t="str">
        <f t="shared" si="25"/>
        <v>N/A</v>
      </c>
      <c r="E192" s="23">
        <v>7.3326987474000003</v>
      </c>
      <c r="F192" s="27" t="str">
        <f t="shared" si="26"/>
        <v>N/A</v>
      </c>
      <c r="G192" s="23">
        <v>7.3535443569999996</v>
      </c>
      <c r="H192" s="27" t="str">
        <f t="shared" si="27"/>
        <v>N/A</v>
      </c>
      <c r="I192" s="8">
        <v>-3.15</v>
      </c>
      <c r="J192" s="8">
        <v>0.2843</v>
      </c>
      <c r="K192" s="28" t="s">
        <v>736</v>
      </c>
      <c r="L192" s="111" t="str">
        <f t="shared" si="28"/>
        <v>Yes</v>
      </c>
    </row>
    <row r="193" spans="1:12" x14ac:dyDescent="0.25">
      <c r="A193" s="134" t="s">
        <v>1355</v>
      </c>
      <c r="B193" s="22" t="s">
        <v>213</v>
      </c>
      <c r="C193" s="23">
        <v>12.635881908</v>
      </c>
      <c r="D193" s="27" t="str">
        <f t="shared" si="25"/>
        <v>N/A</v>
      </c>
      <c r="E193" s="23">
        <v>10.104026846</v>
      </c>
      <c r="F193" s="27" t="str">
        <f t="shared" si="26"/>
        <v>N/A</v>
      </c>
      <c r="G193" s="23">
        <v>10.337912087999999</v>
      </c>
      <c r="H193" s="27" t="str">
        <f t="shared" si="27"/>
        <v>N/A</v>
      </c>
      <c r="I193" s="8">
        <v>-20</v>
      </c>
      <c r="J193" s="8">
        <v>2.3149999999999999</v>
      </c>
      <c r="K193" s="28" t="s">
        <v>736</v>
      </c>
      <c r="L193" s="111" t="str">
        <f t="shared" si="28"/>
        <v>Yes</v>
      </c>
    </row>
    <row r="194" spans="1:12" x14ac:dyDescent="0.25">
      <c r="A194" s="134" t="s">
        <v>1356</v>
      </c>
      <c r="B194" s="22" t="s">
        <v>213</v>
      </c>
      <c r="C194" s="23">
        <v>16.615837676999998</v>
      </c>
      <c r="D194" s="27" t="str">
        <f t="shared" si="25"/>
        <v>N/A</v>
      </c>
      <c r="E194" s="23">
        <v>15.77302282</v>
      </c>
      <c r="F194" s="27" t="str">
        <f t="shared" si="26"/>
        <v>N/A</v>
      </c>
      <c r="G194" s="23">
        <v>15.941875669</v>
      </c>
      <c r="H194" s="27" t="str">
        <f t="shared" si="27"/>
        <v>N/A</v>
      </c>
      <c r="I194" s="8">
        <v>-5.07</v>
      </c>
      <c r="J194" s="8">
        <v>1.071</v>
      </c>
      <c r="K194" s="28" t="s">
        <v>736</v>
      </c>
      <c r="L194" s="111" t="str">
        <f t="shared" si="28"/>
        <v>Yes</v>
      </c>
    </row>
    <row r="195" spans="1:12" x14ac:dyDescent="0.25">
      <c r="A195" s="134" t="s">
        <v>1357</v>
      </c>
      <c r="B195" s="22" t="s">
        <v>213</v>
      </c>
      <c r="C195" s="23">
        <v>6.7789175373999999</v>
      </c>
      <c r="D195" s="27" t="str">
        <f t="shared" si="25"/>
        <v>N/A</v>
      </c>
      <c r="E195" s="23">
        <v>6.8459429431999999</v>
      </c>
      <c r="F195" s="27" t="str">
        <f t="shared" si="26"/>
        <v>N/A</v>
      </c>
      <c r="G195" s="23">
        <v>7.2131974614000001</v>
      </c>
      <c r="H195" s="27" t="str">
        <f t="shared" si="27"/>
        <v>N/A</v>
      </c>
      <c r="I195" s="8">
        <v>0.98870000000000002</v>
      </c>
      <c r="J195" s="8">
        <v>5.3650000000000002</v>
      </c>
      <c r="K195" s="28" t="s">
        <v>736</v>
      </c>
      <c r="L195" s="111" t="str">
        <f t="shared" si="28"/>
        <v>Yes</v>
      </c>
    </row>
    <row r="196" spans="1:12" x14ac:dyDescent="0.25">
      <c r="A196" s="134" t="s">
        <v>1358</v>
      </c>
      <c r="B196" s="22" t="s">
        <v>213</v>
      </c>
      <c r="C196" s="23">
        <v>3.969668081</v>
      </c>
      <c r="D196" s="27" t="str">
        <f t="shared" si="25"/>
        <v>N/A</v>
      </c>
      <c r="E196" s="23">
        <v>3.9269585189999998</v>
      </c>
      <c r="F196" s="27" t="str">
        <f t="shared" si="26"/>
        <v>N/A</v>
      </c>
      <c r="G196" s="23">
        <v>3.9019833424999999</v>
      </c>
      <c r="H196" s="27" t="str">
        <f t="shared" si="27"/>
        <v>N/A</v>
      </c>
      <c r="I196" s="8">
        <v>-1.08</v>
      </c>
      <c r="J196" s="8">
        <v>-0.63600000000000001</v>
      </c>
      <c r="K196" s="28" t="s">
        <v>736</v>
      </c>
      <c r="L196" s="111" t="str">
        <f t="shared" si="28"/>
        <v>Yes</v>
      </c>
    </row>
    <row r="197" spans="1:12" x14ac:dyDescent="0.25">
      <c r="A197" s="134" t="s">
        <v>1359</v>
      </c>
      <c r="B197" s="22" t="s">
        <v>213</v>
      </c>
      <c r="C197" s="23">
        <v>184.72397409999999</v>
      </c>
      <c r="D197" s="27" t="str">
        <f t="shared" si="25"/>
        <v>N/A</v>
      </c>
      <c r="E197" s="23">
        <v>169.96455336</v>
      </c>
      <c r="F197" s="27" t="str">
        <f t="shared" si="26"/>
        <v>N/A</v>
      </c>
      <c r="G197" s="23">
        <v>153.48641452000001</v>
      </c>
      <c r="H197" s="27" t="str">
        <f t="shared" si="27"/>
        <v>N/A</v>
      </c>
      <c r="I197" s="8">
        <v>-7.99</v>
      </c>
      <c r="J197" s="8">
        <v>-9.6999999999999993</v>
      </c>
      <c r="K197" s="28" t="s">
        <v>736</v>
      </c>
      <c r="L197" s="111" t="str">
        <f t="shared" si="28"/>
        <v>Yes</v>
      </c>
    </row>
    <row r="198" spans="1:12" x14ac:dyDescent="0.25">
      <c r="A198" s="134" t="s">
        <v>1360</v>
      </c>
      <c r="B198" s="22" t="s">
        <v>213</v>
      </c>
      <c r="C198" s="23">
        <v>233.33474576</v>
      </c>
      <c r="D198" s="27" t="str">
        <f t="shared" si="25"/>
        <v>N/A</v>
      </c>
      <c r="E198" s="23">
        <v>235.1928934</v>
      </c>
      <c r="F198" s="27" t="str">
        <f t="shared" si="26"/>
        <v>N/A</v>
      </c>
      <c r="G198" s="23">
        <v>226.46548117</v>
      </c>
      <c r="H198" s="27" t="str">
        <f t="shared" si="27"/>
        <v>N/A</v>
      </c>
      <c r="I198" s="8">
        <v>0.79630000000000001</v>
      </c>
      <c r="J198" s="8">
        <v>-3.71</v>
      </c>
      <c r="K198" s="28" t="s">
        <v>736</v>
      </c>
      <c r="L198" s="111" t="str">
        <f t="shared" si="28"/>
        <v>Yes</v>
      </c>
    </row>
    <row r="199" spans="1:12" x14ac:dyDescent="0.25">
      <c r="A199" s="134" t="s">
        <v>1361</v>
      </c>
      <c r="B199" s="22" t="s">
        <v>213</v>
      </c>
      <c r="C199" s="23">
        <v>256.67443553999999</v>
      </c>
      <c r="D199" s="27" t="str">
        <f t="shared" si="25"/>
        <v>N/A</v>
      </c>
      <c r="E199" s="23">
        <v>249.4776311</v>
      </c>
      <c r="F199" s="27" t="str">
        <f t="shared" si="26"/>
        <v>N/A</v>
      </c>
      <c r="G199" s="23">
        <v>240.82600976000001</v>
      </c>
      <c r="H199" s="27" t="str">
        <f t="shared" si="27"/>
        <v>N/A</v>
      </c>
      <c r="I199" s="8">
        <v>-2.8</v>
      </c>
      <c r="J199" s="8">
        <v>-3.47</v>
      </c>
      <c r="K199" s="28" t="s">
        <v>736</v>
      </c>
      <c r="L199" s="111" t="str">
        <f t="shared" si="28"/>
        <v>Yes</v>
      </c>
    </row>
    <row r="200" spans="1:12" x14ac:dyDescent="0.25">
      <c r="A200" s="134" t="s">
        <v>1362</v>
      </c>
      <c r="B200" s="22" t="s">
        <v>213</v>
      </c>
      <c r="C200" s="23">
        <v>23.272639537</v>
      </c>
      <c r="D200" s="27" t="str">
        <f t="shared" si="25"/>
        <v>N/A</v>
      </c>
      <c r="E200" s="23">
        <v>22.909902463000002</v>
      </c>
      <c r="F200" s="27" t="str">
        <f t="shared" si="26"/>
        <v>N/A</v>
      </c>
      <c r="G200" s="23">
        <v>21.310261763</v>
      </c>
      <c r="H200" s="27" t="str">
        <f t="shared" si="27"/>
        <v>N/A</v>
      </c>
      <c r="I200" s="8">
        <v>-1.56</v>
      </c>
      <c r="J200" s="8">
        <v>-6.98</v>
      </c>
      <c r="K200" s="28" t="s">
        <v>736</v>
      </c>
      <c r="L200" s="111" t="str">
        <f t="shared" si="28"/>
        <v>Yes</v>
      </c>
    </row>
    <row r="201" spans="1:12" x14ac:dyDescent="0.25">
      <c r="A201" s="134" t="s">
        <v>1363</v>
      </c>
      <c r="B201" s="22" t="s">
        <v>213</v>
      </c>
      <c r="C201" s="23">
        <v>63.385964911999999</v>
      </c>
      <c r="D201" s="27" t="str">
        <f t="shared" si="25"/>
        <v>N/A</v>
      </c>
      <c r="E201" s="23">
        <v>45.938053097000001</v>
      </c>
      <c r="F201" s="27" t="str">
        <f t="shared" si="26"/>
        <v>N/A</v>
      </c>
      <c r="G201" s="23">
        <v>51.027272727000003</v>
      </c>
      <c r="H201" s="27" t="str">
        <f t="shared" si="27"/>
        <v>N/A</v>
      </c>
      <c r="I201" s="8">
        <v>-27.5</v>
      </c>
      <c r="J201" s="8">
        <v>11.08</v>
      </c>
      <c r="K201" s="28" t="s">
        <v>736</v>
      </c>
      <c r="L201" s="111" t="str">
        <f t="shared" si="28"/>
        <v>Yes</v>
      </c>
    </row>
    <row r="202" spans="1:12" x14ac:dyDescent="0.25">
      <c r="A202" s="134" t="s">
        <v>28</v>
      </c>
      <c r="B202" s="22" t="s">
        <v>213</v>
      </c>
      <c r="C202" s="4">
        <v>2.2037430212000002</v>
      </c>
      <c r="D202" s="27" t="str">
        <f t="shared" si="25"/>
        <v>N/A</v>
      </c>
      <c r="E202" s="4">
        <v>2.0848206697</v>
      </c>
      <c r="F202" s="27" t="str">
        <f t="shared" si="26"/>
        <v>N/A</v>
      </c>
      <c r="G202" s="4">
        <v>1.8150791583999999</v>
      </c>
      <c r="H202" s="27" t="str">
        <f t="shared" si="27"/>
        <v>N/A</v>
      </c>
      <c r="I202" s="8">
        <v>-5.4</v>
      </c>
      <c r="J202" s="8">
        <v>-12.9</v>
      </c>
      <c r="K202" s="28" t="s">
        <v>736</v>
      </c>
      <c r="L202" s="111" t="str">
        <f t="shared" si="28"/>
        <v>Yes</v>
      </c>
    </row>
    <row r="203" spans="1:12" x14ac:dyDescent="0.25">
      <c r="A203" s="134" t="s">
        <v>123</v>
      </c>
      <c r="B203" s="22" t="s">
        <v>213</v>
      </c>
      <c r="C203" s="23">
        <v>34</v>
      </c>
      <c r="D203" s="27" t="str">
        <f t="shared" ref="D203:D213" si="29">IF($B203="N/A","N/A",IF(C203&gt;10,"No",IF(C203&lt;-10,"No","Yes")))</f>
        <v>N/A</v>
      </c>
      <c r="E203" s="23">
        <v>43</v>
      </c>
      <c r="F203" s="27" t="str">
        <f t="shared" ref="F203:F213" si="30">IF($B203="N/A","N/A",IF(E203&gt;10,"No",IF(E203&lt;-10,"No","Yes")))</f>
        <v>N/A</v>
      </c>
      <c r="G203" s="23">
        <v>22</v>
      </c>
      <c r="H203" s="27" t="str">
        <f t="shared" ref="H203:H213" si="31">IF($B203="N/A","N/A",IF(G203&gt;10,"No",IF(G203&lt;-10,"No","Yes")))</f>
        <v>N/A</v>
      </c>
      <c r="I203" s="8">
        <v>26.47</v>
      </c>
      <c r="J203" s="8">
        <v>-48.8</v>
      </c>
      <c r="K203" s="10" t="s">
        <v>213</v>
      </c>
      <c r="L203" s="111" t="str">
        <f t="shared" ref="L203:L213" si="32">IF(J203="Div by 0", "N/A", IF(K203="N/A","N/A", IF(J203&gt;VALUE(MID(K203,1,2)), "No", IF(J203&lt;-1*VALUE(MID(K203,1,2)), "No", "Yes"))))</f>
        <v>N/A</v>
      </c>
    </row>
    <row r="204" spans="1:12" x14ac:dyDescent="0.25">
      <c r="A204" s="134" t="s">
        <v>124</v>
      </c>
      <c r="B204" s="22" t="s">
        <v>213</v>
      </c>
      <c r="C204" s="23">
        <v>262</v>
      </c>
      <c r="D204" s="27" t="str">
        <f t="shared" si="29"/>
        <v>N/A</v>
      </c>
      <c r="E204" s="23">
        <v>277</v>
      </c>
      <c r="F204" s="27" t="str">
        <f t="shared" si="30"/>
        <v>N/A</v>
      </c>
      <c r="G204" s="23">
        <v>241</v>
      </c>
      <c r="H204" s="27" t="str">
        <f t="shared" si="31"/>
        <v>N/A</v>
      </c>
      <c r="I204" s="8">
        <v>5.7249999999999996</v>
      </c>
      <c r="J204" s="8">
        <v>-13</v>
      </c>
      <c r="K204" s="10" t="s">
        <v>213</v>
      </c>
      <c r="L204" s="111" t="str">
        <f t="shared" si="32"/>
        <v>N/A</v>
      </c>
    </row>
    <row r="205" spans="1:12" ht="25" x14ac:dyDescent="0.25">
      <c r="A205" s="134" t="s">
        <v>1611</v>
      </c>
      <c r="B205" s="22" t="s">
        <v>213</v>
      </c>
      <c r="C205" s="23">
        <v>174</v>
      </c>
      <c r="D205" s="27" t="str">
        <f t="shared" si="29"/>
        <v>N/A</v>
      </c>
      <c r="E205" s="23">
        <v>192</v>
      </c>
      <c r="F205" s="27" t="str">
        <f t="shared" si="30"/>
        <v>N/A</v>
      </c>
      <c r="G205" s="23">
        <v>159</v>
      </c>
      <c r="H205" s="27" t="str">
        <f t="shared" si="31"/>
        <v>N/A</v>
      </c>
      <c r="I205" s="8">
        <v>10.34</v>
      </c>
      <c r="J205" s="8">
        <v>-17.2</v>
      </c>
      <c r="K205" s="10" t="s">
        <v>213</v>
      </c>
      <c r="L205" s="111" t="str">
        <f t="shared" si="32"/>
        <v>N/A</v>
      </c>
    </row>
    <row r="206" spans="1:12" ht="25" x14ac:dyDescent="0.25">
      <c r="A206" s="134" t="s">
        <v>1364</v>
      </c>
      <c r="B206" s="22" t="s">
        <v>213</v>
      </c>
      <c r="C206" s="23">
        <v>88</v>
      </c>
      <c r="D206" s="27" t="str">
        <f t="shared" si="29"/>
        <v>N/A</v>
      </c>
      <c r="E206" s="23">
        <v>108</v>
      </c>
      <c r="F206" s="27" t="str">
        <f t="shared" si="30"/>
        <v>N/A</v>
      </c>
      <c r="G206" s="23">
        <v>110</v>
      </c>
      <c r="H206" s="27" t="str">
        <f t="shared" si="31"/>
        <v>N/A</v>
      </c>
      <c r="I206" s="8">
        <v>22.73</v>
      </c>
      <c r="J206" s="8">
        <v>1.8520000000000001</v>
      </c>
      <c r="K206" s="10" t="s">
        <v>213</v>
      </c>
      <c r="L206" s="111" t="str">
        <f t="shared" si="32"/>
        <v>N/A</v>
      </c>
    </row>
    <row r="207" spans="1:12" x14ac:dyDescent="0.25">
      <c r="A207" s="134" t="s">
        <v>1612</v>
      </c>
      <c r="B207" s="22" t="s">
        <v>213</v>
      </c>
      <c r="C207" s="23">
        <v>86</v>
      </c>
      <c r="D207" s="27" t="str">
        <f t="shared" si="29"/>
        <v>N/A</v>
      </c>
      <c r="E207" s="23">
        <v>104</v>
      </c>
      <c r="F207" s="27" t="str">
        <f t="shared" si="30"/>
        <v>N/A</v>
      </c>
      <c r="G207" s="23">
        <v>102</v>
      </c>
      <c r="H207" s="27" t="str">
        <f t="shared" si="31"/>
        <v>N/A</v>
      </c>
      <c r="I207" s="8">
        <v>20.93</v>
      </c>
      <c r="J207" s="8">
        <v>-1.92</v>
      </c>
      <c r="K207" s="10" t="s">
        <v>213</v>
      </c>
      <c r="L207" s="111" t="str">
        <f t="shared" si="32"/>
        <v>N/A</v>
      </c>
    </row>
    <row r="208" spans="1:12" x14ac:dyDescent="0.25">
      <c r="A208" s="134" t="s">
        <v>1613</v>
      </c>
      <c r="B208" s="22" t="s">
        <v>213</v>
      </c>
      <c r="C208" s="23">
        <v>155</v>
      </c>
      <c r="D208" s="27" t="str">
        <f t="shared" si="29"/>
        <v>N/A</v>
      </c>
      <c r="E208" s="23">
        <v>129</v>
      </c>
      <c r="F208" s="27" t="str">
        <f t="shared" si="30"/>
        <v>N/A</v>
      </c>
      <c r="G208" s="23">
        <v>55</v>
      </c>
      <c r="H208" s="27" t="str">
        <f t="shared" si="31"/>
        <v>N/A</v>
      </c>
      <c r="I208" s="8">
        <v>-16.8</v>
      </c>
      <c r="J208" s="8">
        <v>-57.4</v>
      </c>
      <c r="K208" s="10" t="s">
        <v>213</v>
      </c>
      <c r="L208" s="111" t="str">
        <f t="shared" si="32"/>
        <v>N/A</v>
      </c>
    </row>
    <row r="209" spans="1:12" x14ac:dyDescent="0.25">
      <c r="A209" s="134" t="s">
        <v>125</v>
      </c>
      <c r="B209" s="22" t="s">
        <v>213</v>
      </c>
      <c r="C209" s="29">
        <v>3709098</v>
      </c>
      <c r="D209" s="27" t="str">
        <f t="shared" si="29"/>
        <v>N/A</v>
      </c>
      <c r="E209" s="29">
        <v>5535646</v>
      </c>
      <c r="F209" s="27" t="str">
        <f t="shared" si="30"/>
        <v>N/A</v>
      </c>
      <c r="G209" s="29">
        <v>4595347</v>
      </c>
      <c r="H209" s="27" t="str">
        <f t="shared" si="31"/>
        <v>N/A</v>
      </c>
      <c r="I209" s="8">
        <v>49.25</v>
      </c>
      <c r="J209" s="8">
        <v>-17</v>
      </c>
      <c r="K209" s="10" t="s">
        <v>213</v>
      </c>
      <c r="L209" s="111" t="str">
        <f t="shared" si="32"/>
        <v>N/A</v>
      </c>
    </row>
    <row r="210" spans="1:12" x14ac:dyDescent="0.25">
      <c r="A210" s="174" t="s">
        <v>1608</v>
      </c>
      <c r="B210" s="22" t="s">
        <v>213</v>
      </c>
      <c r="C210" s="29">
        <v>2671292</v>
      </c>
      <c r="D210" s="27" t="str">
        <f t="shared" si="29"/>
        <v>N/A</v>
      </c>
      <c r="E210" s="29">
        <v>5475294</v>
      </c>
      <c r="F210" s="27" t="str">
        <f t="shared" si="30"/>
        <v>N/A</v>
      </c>
      <c r="G210" s="29">
        <v>4563930</v>
      </c>
      <c r="H210" s="27" t="str">
        <f t="shared" si="31"/>
        <v>N/A</v>
      </c>
      <c r="I210" s="8">
        <v>105</v>
      </c>
      <c r="J210" s="8">
        <v>-16.600000000000001</v>
      </c>
      <c r="K210" s="10" t="s">
        <v>213</v>
      </c>
      <c r="L210" s="111" t="str">
        <f t="shared" si="32"/>
        <v>N/A</v>
      </c>
    </row>
    <row r="211" spans="1:12" x14ac:dyDescent="0.25">
      <c r="A211" s="174" t="s">
        <v>1365</v>
      </c>
      <c r="B211" s="22" t="s">
        <v>213</v>
      </c>
      <c r="C211" s="29">
        <v>308729</v>
      </c>
      <c r="D211" s="27" t="str">
        <f t="shared" si="29"/>
        <v>N/A</v>
      </c>
      <c r="E211" s="29">
        <v>257406</v>
      </c>
      <c r="F211" s="27" t="str">
        <f t="shared" si="30"/>
        <v>N/A</v>
      </c>
      <c r="G211" s="29">
        <v>292346</v>
      </c>
      <c r="H211" s="27" t="str">
        <f t="shared" si="31"/>
        <v>N/A</v>
      </c>
      <c r="I211" s="8">
        <v>-16.600000000000001</v>
      </c>
      <c r="J211" s="8">
        <v>13.57</v>
      </c>
      <c r="K211" s="10" t="s">
        <v>213</v>
      </c>
      <c r="L211" s="111" t="str">
        <f t="shared" si="32"/>
        <v>N/A</v>
      </c>
    </row>
    <row r="212" spans="1:12" x14ac:dyDescent="0.25">
      <c r="A212" s="174" t="s">
        <v>1602</v>
      </c>
      <c r="B212" s="22" t="s">
        <v>213</v>
      </c>
      <c r="C212" s="29">
        <v>3675646</v>
      </c>
      <c r="D212" s="27" t="str">
        <f t="shared" si="29"/>
        <v>N/A</v>
      </c>
      <c r="E212" s="29">
        <v>4687975</v>
      </c>
      <c r="F212" s="27" t="str">
        <f t="shared" si="30"/>
        <v>N/A</v>
      </c>
      <c r="G212" s="29">
        <v>2765481</v>
      </c>
      <c r="H212" s="27" t="str">
        <f t="shared" si="31"/>
        <v>N/A</v>
      </c>
      <c r="I212" s="8">
        <v>27.54</v>
      </c>
      <c r="J212" s="8">
        <v>-41</v>
      </c>
      <c r="K212" s="10" t="s">
        <v>213</v>
      </c>
      <c r="L212" s="111" t="str">
        <f t="shared" si="32"/>
        <v>N/A</v>
      </c>
    </row>
    <row r="213" spans="1:12" x14ac:dyDescent="0.25">
      <c r="A213" s="174" t="s">
        <v>1603</v>
      </c>
      <c r="B213" s="22" t="s">
        <v>213</v>
      </c>
      <c r="C213" s="29">
        <v>668369</v>
      </c>
      <c r="D213" s="27" t="str">
        <f t="shared" si="29"/>
        <v>N/A</v>
      </c>
      <c r="E213" s="29">
        <v>803698</v>
      </c>
      <c r="F213" s="27" t="str">
        <f t="shared" si="30"/>
        <v>N/A</v>
      </c>
      <c r="G213" s="29">
        <v>984922</v>
      </c>
      <c r="H213" s="27" t="str">
        <f t="shared" si="31"/>
        <v>N/A</v>
      </c>
      <c r="I213" s="8">
        <v>20.25</v>
      </c>
      <c r="J213" s="8">
        <v>22.55</v>
      </c>
      <c r="K213" s="10" t="s">
        <v>213</v>
      </c>
      <c r="L213" s="111" t="str">
        <f t="shared" si="32"/>
        <v>N/A</v>
      </c>
    </row>
    <row r="214" spans="1:12" ht="25" x14ac:dyDescent="0.25">
      <c r="A214" s="134" t="s">
        <v>1366</v>
      </c>
      <c r="B214" s="22" t="s">
        <v>213</v>
      </c>
      <c r="C214" s="29">
        <v>76816678</v>
      </c>
      <c r="D214" s="27" t="str">
        <f t="shared" ref="D214:D228" si="33">IF($B214="N/A","N/A",IF(C214&gt;10,"No",IF(C214&lt;-10,"No","Yes")))</f>
        <v>N/A</v>
      </c>
      <c r="E214" s="29">
        <v>63198312</v>
      </c>
      <c r="F214" s="27" t="str">
        <f t="shared" ref="F214:F228" si="34">IF($B214="N/A","N/A",IF(E214&gt;10,"No",IF(E214&lt;-10,"No","Yes")))</f>
        <v>N/A</v>
      </c>
      <c r="G214" s="29">
        <v>44687398</v>
      </c>
      <c r="H214" s="27" t="str">
        <f t="shared" ref="H214:H228" si="35">IF($B214="N/A","N/A",IF(G214&gt;10,"No",IF(G214&lt;-10,"No","Yes")))</f>
        <v>N/A</v>
      </c>
      <c r="I214" s="8">
        <v>-17.7</v>
      </c>
      <c r="J214" s="8">
        <v>-29.3</v>
      </c>
      <c r="K214" s="28" t="s">
        <v>736</v>
      </c>
      <c r="L214" s="111" t="str">
        <f t="shared" ref="L214:L228" si="36">IF(J214="Div by 0", "N/A", IF(K214="N/A","N/A", IF(J214&gt;VALUE(MID(K214,1,2)), "No", IF(J214&lt;-1*VALUE(MID(K214,1,2)), "No", "Yes"))))</f>
        <v>Yes</v>
      </c>
    </row>
    <row r="215" spans="1:12" x14ac:dyDescent="0.25">
      <c r="A215" s="142" t="s">
        <v>647</v>
      </c>
      <c r="B215" s="22" t="s">
        <v>213</v>
      </c>
      <c r="C215" s="23">
        <v>215769</v>
      </c>
      <c r="D215" s="27" t="str">
        <f t="shared" si="33"/>
        <v>N/A</v>
      </c>
      <c r="E215" s="23">
        <v>196469</v>
      </c>
      <c r="F215" s="27" t="str">
        <f t="shared" si="34"/>
        <v>N/A</v>
      </c>
      <c r="G215" s="23">
        <v>156577</v>
      </c>
      <c r="H215" s="27" t="str">
        <f t="shared" si="35"/>
        <v>N/A</v>
      </c>
      <c r="I215" s="8">
        <v>-8.94</v>
      </c>
      <c r="J215" s="8">
        <v>-20.3</v>
      </c>
      <c r="K215" s="28" t="s">
        <v>736</v>
      </c>
      <c r="L215" s="111" t="str">
        <f t="shared" si="36"/>
        <v>Yes</v>
      </c>
    </row>
    <row r="216" spans="1:12" x14ac:dyDescent="0.25">
      <c r="A216" s="143" t="s">
        <v>1367</v>
      </c>
      <c r="B216" s="22" t="s">
        <v>213</v>
      </c>
      <c r="C216" s="29">
        <v>356.01350517999998</v>
      </c>
      <c r="D216" s="27" t="str">
        <f t="shared" si="33"/>
        <v>N/A</v>
      </c>
      <c r="E216" s="29">
        <v>321.67065542</v>
      </c>
      <c r="F216" s="27" t="str">
        <f t="shared" si="34"/>
        <v>N/A</v>
      </c>
      <c r="G216" s="29">
        <v>285.40205777</v>
      </c>
      <c r="H216" s="27" t="str">
        <f t="shared" si="35"/>
        <v>N/A</v>
      </c>
      <c r="I216" s="8">
        <v>-9.65</v>
      </c>
      <c r="J216" s="8">
        <v>-11.3</v>
      </c>
      <c r="K216" s="28" t="s">
        <v>736</v>
      </c>
      <c r="L216" s="111" t="str">
        <f t="shared" si="36"/>
        <v>Yes</v>
      </c>
    </row>
    <row r="217" spans="1:12" ht="25" x14ac:dyDescent="0.25">
      <c r="A217" s="134" t="s">
        <v>1368</v>
      </c>
      <c r="B217" s="22" t="s">
        <v>213</v>
      </c>
      <c r="C217" s="29">
        <v>59325712</v>
      </c>
      <c r="D217" s="27" t="str">
        <f t="shared" si="33"/>
        <v>N/A</v>
      </c>
      <c r="E217" s="29">
        <v>57032746</v>
      </c>
      <c r="F217" s="27" t="str">
        <f t="shared" si="34"/>
        <v>N/A</v>
      </c>
      <c r="G217" s="29">
        <v>48930056</v>
      </c>
      <c r="H217" s="27" t="str">
        <f t="shared" si="35"/>
        <v>N/A</v>
      </c>
      <c r="I217" s="8">
        <v>-3.87</v>
      </c>
      <c r="J217" s="8">
        <v>-14.2</v>
      </c>
      <c r="K217" s="28" t="s">
        <v>736</v>
      </c>
      <c r="L217" s="111" t="str">
        <f t="shared" si="36"/>
        <v>Yes</v>
      </c>
    </row>
    <row r="218" spans="1:12" x14ac:dyDescent="0.25">
      <c r="A218" s="143" t="s">
        <v>514</v>
      </c>
      <c r="B218" s="22" t="s">
        <v>213</v>
      </c>
      <c r="C218" s="23">
        <v>240737</v>
      </c>
      <c r="D218" s="27" t="str">
        <f t="shared" si="33"/>
        <v>N/A</v>
      </c>
      <c r="E218" s="23">
        <v>236318</v>
      </c>
      <c r="F218" s="27" t="str">
        <f t="shared" si="34"/>
        <v>N/A</v>
      </c>
      <c r="G218" s="23">
        <v>205171</v>
      </c>
      <c r="H218" s="27" t="str">
        <f t="shared" si="35"/>
        <v>N/A</v>
      </c>
      <c r="I218" s="8">
        <v>-1.84</v>
      </c>
      <c r="J218" s="8">
        <v>-13.2</v>
      </c>
      <c r="K218" s="28" t="s">
        <v>736</v>
      </c>
      <c r="L218" s="111" t="str">
        <f t="shared" si="36"/>
        <v>Yes</v>
      </c>
    </row>
    <row r="219" spans="1:12" x14ac:dyDescent="0.25">
      <c r="A219" s="134" t="s">
        <v>1369</v>
      </c>
      <c r="B219" s="22" t="s">
        <v>213</v>
      </c>
      <c r="C219" s="29">
        <v>246.43370981999999</v>
      </c>
      <c r="D219" s="27" t="str">
        <f t="shared" si="33"/>
        <v>N/A</v>
      </c>
      <c r="E219" s="29">
        <v>241.33898391</v>
      </c>
      <c r="F219" s="27" t="str">
        <f t="shared" si="34"/>
        <v>N/A</v>
      </c>
      <c r="G219" s="29">
        <v>238.48426921999999</v>
      </c>
      <c r="H219" s="27" t="str">
        <f t="shared" si="35"/>
        <v>N/A</v>
      </c>
      <c r="I219" s="8">
        <v>-2.0699999999999998</v>
      </c>
      <c r="J219" s="8">
        <v>-1.18</v>
      </c>
      <c r="K219" s="28" t="s">
        <v>736</v>
      </c>
      <c r="L219" s="111" t="str">
        <f t="shared" si="36"/>
        <v>Yes</v>
      </c>
    </row>
    <row r="220" spans="1:12" ht="25" x14ac:dyDescent="0.25">
      <c r="A220" s="134" t="s">
        <v>1370</v>
      </c>
      <c r="B220" s="22" t="s">
        <v>213</v>
      </c>
      <c r="C220" s="29">
        <v>177492802</v>
      </c>
      <c r="D220" s="27" t="str">
        <f t="shared" si="33"/>
        <v>N/A</v>
      </c>
      <c r="E220" s="29">
        <v>172265019</v>
      </c>
      <c r="F220" s="27" t="str">
        <f t="shared" si="34"/>
        <v>N/A</v>
      </c>
      <c r="G220" s="29">
        <v>150655759</v>
      </c>
      <c r="H220" s="27" t="str">
        <f t="shared" si="35"/>
        <v>N/A</v>
      </c>
      <c r="I220" s="8">
        <v>-2.95</v>
      </c>
      <c r="J220" s="8">
        <v>-12.5</v>
      </c>
      <c r="K220" s="28" t="s">
        <v>736</v>
      </c>
      <c r="L220" s="111" t="str">
        <f t="shared" si="36"/>
        <v>Yes</v>
      </c>
    </row>
    <row r="221" spans="1:12" x14ac:dyDescent="0.25">
      <c r="A221" s="143" t="s">
        <v>515</v>
      </c>
      <c r="B221" s="22" t="s">
        <v>213</v>
      </c>
      <c r="C221" s="23">
        <v>644021</v>
      </c>
      <c r="D221" s="27" t="str">
        <f t="shared" si="33"/>
        <v>N/A</v>
      </c>
      <c r="E221" s="23">
        <v>640903</v>
      </c>
      <c r="F221" s="27" t="str">
        <f t="shared" si="34"/>
        <v>N/A</v>
      </c>
      <c r="G221" s="23">
        <v>586385</v>
      </c>
      <c r="H221" s="27" t="str">
        <f t="shared" si="35"/>
        <v>N/A</v>
      </c>
      <c r="I221" s="8">
        <v>-0.48399999999999999</v>
      </c>
      <c r="J221" s="8">
        <v>-8.51</v>
      </c>
      <c r="K221" s="28" t="s">
        <v>736</v>
      </c>
      <c r="L221" s="111" t="str">
        <f t="shared" si="36"/>
        <v>Yes</v>
      </c>
    </row>
    <row r="222" spans="1:12" x14ac:dyDescent="0.25">
      <c r="A222" s="134" t="s">
        <v>1371</v>
      </c>
      <c r="B222" s="22" t="s">
        <v>213</v>
      </c>
      <c r="C222" s="29">
        <v>275.60095401000001</v>
      </c>
      <c r="D222" s="27" t="str">
        <f t="shared" si="33"/>
        <v>N/A</v>
      </c>
      <c r="E222" s="29">
        <v>268.78485355999999</v>
      </c>
      <c r="F222" s="27" t="str">
        <f t="shared" si="34"/>
        <v>N/A</v>
      </c>
      <c r="G222" s="29">
        <v>256.92294141000002</v>
      </c>
      <c r="H222" s="27" t="str">
        <f t="shared" si="35"/>
        <v>N/A</v>
      </c>
      <c r="I222" s="8">
        <v>-2.4700000000000002</v>
      </c>
      <c r="J222" s="8">
        <v>-4.41</v>
      </c>
      <c r="K222" s="28" t="s">
        <v>736</v>
      </c>
      <c r="L222" s="111" t="str">
        <f t="shared" si="36"/>
        <v>Yes</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352188757</v>
      </c>
      <c r="D226" s="27" t="str">
        <f t="shared" si="33"/>
        <v>N/A</v>
      </c>
      <c r="E226" s="29">
        <v>340223503</v>
      </c>
      <c r="F226" s="27" t="str">
        <f t="shared" si="34"/>
        <v>N/A</v>
      </c>
      <c r="G226" s="29">
        <v>308398550</v>
      </c>
      <c r="H226" s="27" t="str">
        <f t="shared" si="35"/>
        <v>N/A</v>
      </c>
      <c r="I226" s="8">
        <v>-3.4</v>
      </c>
      <c r="J226" s="8">
        <v>-9.35</v>
      </c>
      <c r="K226" s="28" t="s">
        <v>736</v>
      </c>
      <c r="L226" s="111" t="str">
        <f t="shared" si="36"/>
        <v>Yes</v>
      </c>
    </row>
    <row r="227" spans="1:12" ht="25" x14ac:dyDescent="0.25">
      <c r="A227" s="134" t="s">
        <v>517</v>
      </c>
      <c r="B227" s="22" t="s">
        <v>213</v>
      </c>
      <c r="C227" s="23">
        <v>20650</v>
      </c>
      <c r="D227" s="27" t="str">
        <f t="shared" si="33"/>
        <v>N/A</v>
      </c>
      <c r="E227" s="23">
        <v>32009</v>
      </c>
      <c r="F227" s="27" t="str">
        <f t="shared" si="34"/>
        <v>N/A</v>
      </c>
      <c r="G227" s="23">
        <v>33291</v>
      </c>
      <c r="H227" s="27" t="str">
        <f t="shared" si="35"/>
        <v>N/A</v>
      </c>
      <c r="I227" s="8">
        <v>55.01</v>
      </c>
      <c r="J227" s="8">
        <v>4.0049999999999999</v>
      </c>
      <c r="K227" s="28" t="s">
        <v>736</v>
      </c>
      <c r="L227" s="111" t="str">
        <f t="shared" si="36"/>
        <v>Yes</v>
      </c>
    </row>
    <row r="228" spans="1:12" ht="25" x14ac:dyDescent="0.25">
      <c r="A228" s="134" t="s">
        <v>1375</v>
      </c>
      <c r="B228" s="22" t="s">
        <v>213</v>
      </c>
      <c r="C228" s="29">
        <v>17055.145616999998</v>
      </c>
      <c r="D228" s="27" t="str">
        <f t="shared" si="33"/>
        <v>N/A</v>
      </c>
      <c r="E228" s="29">
        <v>10628.995064000001</v>
      </c>
      <c r="F228" s="27" t="str">
        <f t="shared" si="34"/>
        <v>N/A</v>
      </c>
      <c r="G228" s="29">
        <v>9263.7214261999998</v>
      </c>
      <c r="H228" s="27" t="str">
        <f t="shared" si="35"/>
        <v>N/A</v>
      </c>
      <c r="I228" s="8">
        <v>-37.700000000000003</v>
      </c>
      <c r="J228" s="8">
        <v>-12.8</v>
      </c>
      <c r="K228" s="28" t="s">
        <v>736</v>
      </c>
      <c r="L228" s="111" t="str">
        <f t="shared" si="36"/>
        <v>Yes</v>
      </c>
    </row>
    <row r="229" spans="1:12" x14ac:dyDescent="0.25">
      <c r="A229" s="134" t="s">
        <v>1376</v>
      </c>
      <c r="B229" s="22" t="s">
        <v>213</v>
      </c>
      <c r="C229" s="32">
        <v>472332405</v>
      </c>
      <c r="D229" s="27" t="str">
        <f t="shared" ref="D229:D252" si="37">IF($B229="N/A","N/A",IF(C229&gt;10,"No",IF(C229&lt;-10,"No","Yes")))</f>
        <v>N/A</v>
      </c>
      <c r="E229" s="32">
        <v>456816291</v>
      </c>
      <c r="F229" s="27" t="str">
        <f t="shared" ref="F229:F252" si="38">IF($B229="N/A","N/A",IF(E229&gt;10,"No",IF(E229&lt;-10,"No","Yes")))</f>
        <v>N/A</v>
      </c>
      <c r="G229" s="32">
        <v>381359306</v>
      </c>
      <c r="H229" s="27" t="str">
        <f t="shared" ref="H229:H252" si="39">IF($B229="N/A","N/A",IF(G229&gt;10,"No",IF(G229&lt;-10,"No","Yes")))</f>
        <v>N/A</v>
      </c>
      <c r="I229" s="8">
        <v>-3.28</v>
      </c>
      <c r="J229" s="8">
        <v>-16.5</v>
      </c>
      <c r="K229" s="28" t="s">
        <v>736</v>
      </c>
      <c r="L229" s="111" t="str">
        <f t="shared" ref="L229:L252" si="40">IF(J229="Div by 0", "N/A", IF(K229="N/A","N/A", IF(J229&gt;VALUE(MID(K229,1,2)), "No", IF(J229&lt;-1*VALUE(MID(K229,1,2)), "No", "Yes"))))</f>
        <v>Yes</v>
      </c>
    </row>
    <row r="230" spans="1:12" x14ac:dyDescent="0.25">
      <c r="A230" s="143" t="s">
        <v>1377</v>
      </c>
      <c r="B230" s="22" t="s">
        <v>213</v>
      </c>
      <c r="C230" s="31">
        <v>32880</v>
      </c>
      <c r="D230" s="27" t="str">
        <f t="shared" si="37"/>
        <v>N/A</v>
      </c>
      <c r="E230" s="31">
        <v>43272</v>
      </c>
      <c r="F230" s="27" t="str">
        <f t="shared" si="38"/>
        <v>N/A</v>
      </c>
      <c r="G230" s="31">
        <v>43636</v>
      </c>
      <c r="H230" s="27" t="str">
        <f t="shared" si="39"/>
        <v>N/A</v>
      </c>
      <c r="I230" s="8">
        <v>31.61</v>
      </c>
      <c r="J230" s="8">
        <v>0.84119999999999995</v>
      </c>
      <c r="K230" s="28" t="s">
        <v>736</v>
      </c>
      <c r="L230" s="111" t="str">
        <f t="shared" si="40"/>
        <v>Yes</v>
      </c>
    </row>
    <row r="231" spans="1:12" x14ac:dyDescent="0.25">
      <c r="A231" s="143" t="s">
        <v>1378</v>
      </c>
      <c r="B231" s="22" t="s">
        <v>213</v>
      </c>
      <c r="C231" s="32">
        <v>14365.340785</v>
      </c>
      <c r="D231" s="27" t="str">
        <f t="shared" si="37"/>
        <v>N/A</v>
      </c>
      <c r="E231" s="32">
        <v>10556.85642</v>
      </c>
      <c r="F231" s="27" t="str">
        <f t="shared" si="38"/>
        <v>N/A</v>
      </c>
      <c r="G231" s="32">
        <v>8739.5569254999991</v>
      </c>
      <c r="H231" s="27" t="str">
        <f t="shared" si="39"/>
        <v>N/A</v>
      </c>
      <c r="I231" s="8">
        <v>-26.5</v>
      </c>
      <c r="J231" s="8">
        <v>-17.2</v>
      </c>
      <c r="K231" s="28" t="s">
        <v>736</v>
      </c>
      <c r="L231" s="111" t="str">
        <f t="shared" si="40"/>
        <v>Yes</v>
      </c>
    </row>
    <row r="232" spans="1:12" x14ac:dyDescent="0.25">
      <c r="A232" s="143" t="s">
        <v>1379</v>
      </c>
      <c r="B232" s="22" t="s">
        <v>213</v>
      </c>
      <c r="C232" s="32">
        <v>8629.7768923999993</v>
      </c>
      <c r="D232" s="27" t="str">
        <f t="shared" si="37"/>
        <v>N/A</v>
      </c>
      <c r="E232" s="32">
        <v>9208.5310633000008</v>
      </c>
      <c r="F232" s="27" t="str">
        <f t="shared" si="38"/>
        <v>N/A</v>
      </c>
      <c r="G232" s="32">
        <v>9050.2178163999997</v>
      </c>
      <c r="H232" s="27" t="str">
        <f t="shared" si="39"/>
        <v>N/A</v>
      </c>
      <c r="I232" s="8">
        <v>6.7060000000000004</v>
      </c>
      <c r="J232" s="8">
        <v>-1.72</v>
      </c>
      <c r="K232" s="28" t="s">
        <v>736</v>
      </c>
      <c r="L232" s="111" t="str">
        <f t="shared" si="40"/>
        <v>Yes</v>
      </c>
    </row>
    <row r="233" spans="1:12" ht="25" x14ac:dyDescent="0.25">
      <c r="A233" s="143" t="s">
        <v>1380</v>
      </c>
      <c r="B233" s="22" t="s">
        <v>213</v>
      </c>
      <c r="C233" s="32">
        <v>15564.226712</v>
      </c>
      <c r="D233" s="27" t="str">
        <f t="shared" si="37"/>
        <v>N/A</v>
      </c>
      <c r="E233" s="32">
        <v>14705.322636000001</v>
      </c>
      <c r="F233" s="27" t="str">
        <f t="shared" si="38"/>
        <v>N/A</v>
      </c>
      <c r="G233" s="32">
        <v>15597.145671</v>
      </c>
      <c r="H233" s="27" t="str">
        <f t="shared" si="39"/>
        <v>N/A</v>
      </c>
      <c r="I233" s="8">
        <v>-5.52</v>
      </c>
      <c r="J233" s="8">
        <v>6.0650000000000004</v>
      </c>
      <c r="K233" s="28" t="s">
        <v>736</v>
      </c>
      <c r="L233" s="111" t="str">
        <f t="shared" si="40"/>
        <v>Yes</v>
      </c>
    </row>
    <row r="234" spans="1:12" x14ac:dyDescent="0.25">
      <c r="A234" s="143" t="s">
        <v>1381</v>
      </c>
      <c r="B234" s="22" t="s">
        <v>213</v>
      </c>
      <c r="C234" s="32">
        <v>16490.925297000002</v>
      </c>
      <c r="D234" s="27" t="str">
        <f t="shared" si="37"/>
        <v>N/A</v>
      </c>
      <c r="E234" s="32">
        <v>7373.5332652999996</v>
      </c>
      <c r="F234" s="27" t="str">
        <f t="shared" si="38"/>
        <v>N/A</v>
      </c>
      <c r="G234" s="32">
        <v>4617.1812575000004</v>
      </c>
      <c r="H234" s="27" t="str">
        <f t="shared" si="39"/>
        <v>N/A</v>
      </c>
      <c r="I234" s="8">
        <v>-55.3</v>
      </c>
      <c r="J234" s="8">
        <v>-37.4</v>
      </c>
      <c r="K234" s="28" t="s">
        <v>736</v>
      </c>
      <c r="L234" s="111" t="str">
        <f t="shared" si="40"/>
        <v>No</v>
      </c>
    </row>
    <row r="235" spans="1:12" x14ac:dyDescent="0.25">
      <c r="A235" s="143" t="s">
        <v>1382</v>
      </c>
      <c r="B235" s="22" t="s">
        <v>213</v>
      </c>
      <c r="C235" s="32">
        <v>2585.8006408000001</v>
      </c>
      <c r="D235" s="27" t="str">
        <f t="shared" si="37"/>
        <v>N/A</v>
      </c>
      <c r="E235" s="32">
        <v>2429.4638313</v>
      </c>
      <c r="F235" s="27" t="str">
        <f t="shared" si="38"/>
        <v>N/A</v>
      </c>
      <c r="G235" s="32">
        <v>2513.6825127000002</v>
      </c>
      <c r="H235" s="27" t="str">
        <f t="shared" si="39"/>
        <v>N/A</v>
      </c>
      <c r="I235" s="8">
        <v>-6.05</v>
      </c>
      <c r="J235" s="8">
        <v>3.4670000000000001</v>
      </c>
      <c r="K235" s="28" t="s">
        <v>736</v>
      </c>
      <c r="L235" s="111" t="str">
        <f t="shared" si="40"/>
        <v>Yes</v>
      </c>
    </row>
    <row r="236" spans="1:12" x14ac:dyDescent="0.25">
      <c r="A236" s="143" t="s">
        <v>1383</v>
      </c>
      <c r="B236" s="22" t="s">
        <v>213</v>
      </c>
      <c r="C236" s="27">
        <v>1.3752741765000001</v>
      </c>
      <c r="D236" s="27" t="str">
        <f t="shared" si="37"/>
        <v>N/A</v>
      </c>
      <c r="E236" s="27">
        <v>1.751293072</v>
      </c>
      <c r="F236" s="27" t="str">
        <f t="shared" si="38"/>
        <v>N/A</v>
      </c>
      <c r="G236" s="27">
        <v>1.8564750289</v>
      </c>
      <c r="H236" s="27" t="str">
        <f t="shared" si="39"/>
        <v>N/A</v>
      </c>
      <c r="I236" s="8">
        <v>27.34</v>
      </c>
      <c r="J236" s="8">
        <v>6.0060000000000002</v>
      </c>
      <c r="K236" s="28" t="s">
        <v>736</v>
      </c>
      <c r="L236" s="111" t="str">
        <f t="shared" si="40"/>
        <v>Yes</v>
      </c>
    </row>
    <row r="237" spans="1:12" x14ac:dyDescent="0.25">
      <c r="A237" s="143" t="s">
        <v>1384</v>
      </c>
      <c r="B237" s="22" t="s">
        <v>213</v>
      </c>
      <c r="C237" s="27">
        <v>13.754680793</v>
      </c>
      <c r="D237" s="27" t="str">
        <f t="shared" si="37"/>
        <v>N/A</v>
      </c>
      <c r="E237" s="27">
        <v>15.196078431</v>
      </c>
      <c r="F237" s="27" t="str">
        <f t="shared" si="38"/>
        <v>N/A</v>
      </c>
      <c r="G237" s="27">
        <v>18.880114859999999</v>
      </c>
      <c r="H237" s="27" t="str">
        <f t="shared" si="39"/>
        <v>N/A</v>
      </c>
      <c r="I237" s="8">
        <v>10.48</v>
      </c>
      <c r="J237" s="8">
        <v>24.24</v>
      </c>
      <c r="K237" s="28" t="s">
        <v>736</v>
      </c>
      <c r="L237" s="111" t="str">
        <f t="shared" si="40"/>
        <v>Yes</v>
      </c>
    </row>
    <row r="238" spans="1:12" x14ac:dyDescent="0.25">
      <c r="A238" s="142" t="s">
        <v>1385</v>
      </c>
      <c r="B238" s="22" t="s">
        <v>213</v>
      </c>
      <c r="C238" s="27">
        <v>12.947063172</v>
      </c>
      <c r="D238" s="27" t="str">
        <f t="shared" si="37"/>
        <v>N/A</v>
      </c>
      <c r="E238" s="27">
        <v>13.082854629</v>
      </c>
      <c r="F238" s="27" t="str">
        <f t="shared" si="38"/>
        <v>N/A</v>
      </c>
      <c r="G238" s="27">
        <v>12.860556750000001</v>
      </c>
      <c r="H238" s="27" t="str">
        <f t="shared" si="39"/>
        <v>N/A</v>
      </c>
      <c r="I238" s="8">
        <v>1.0489999999999999</v>
      </c>
      <c r="J238" s="8">
        <v>-1.7</v>
      </c>
      <c r="K238" s="28" t="s">
        <v>736</v>
      </c>
      <c r="L238" s="111" t="str">
        <f t="shared" si="40"/>
        <v>Yes</v>
      </c>
    </row>
    <row r="239" spans="1:12" x14ac:dyDescent="0.25">
      <c r="A239" s="142" t="s">
        <v>1386</v>
      </c>
      <c r="B239" s="22" t="s">
        <v>213</v>
      </c>
      <c r="C239" s="27">
        <v>0.53356248139999995</v>
      </c>
      <c r="D239" s="27" t="str">
        <f t="shared" si="37"/>
        <v>N/A</v>
      </c>
      <c r="E239" s="27">
        <v>1.1728002045000001</v>
      </c>
      <c r="F239" s="27" t="str">
        <f t="shared" si="38"/>
        <v>N/A</v>
      </c>
      <c r="G239" s="27">
        <v>1.5205034827999999</v>
      </c>
      <c r="H239" s="27" t="str">
        <f t="shared" si="39"/>
        <v>N/A</v>
      </c>
      <c r="I239" s="8">
        <v>119.8</v>
      </c>
      <c r="J239" s="8">
        <v>29.65</v>
      </c>
      <c r="K239" s="28" t="s">
        <v>736</v>
      </c>
      <c r="L239" s="111" t="str">
        <f t="shared" si="40"/>
        <v>Yes</v>
      </c>
    </row>
    <row r="240" spans="1:12" x14ac:dyDescent="0.25">
      <c r="A240" s="142" t="s">
        <v>1387</v>
      </c>
      <c r="B240" s="22" t="s">
        <v>213</v>
      </c>
      <c r="C240" s="27">
        <v>0.39635170180000001</v>
      </c>
      <c r="D240" s="27" t="str">
        <f t="shared" si="37"/>
        <v>N/A</v>
      </c>
      <c r="E240" s="27">
        <v>0.38349427270000003</v>
      </c>
      <c r="F240" s="27" t="str">
        <f t="shared" si="38"/>
        <v>N/A</v>
      </c>
      <c r="G240" s="27">
        <v>0.34643900109999998</v>
      </c>
      <c r="H240" s="27" t="str">
        <f t="shared" si="39"/>
        <v>N/A</v>
      </c>
      <c r="I240" s="8">
        <v>-3.24</v>
      </c>
      <c r="J240" s="8">
        <v>-9.66</v>
      </c>
      <c r="K240" s="28" t="s">
        <v>736</v>
      </c>
      <c r="L240" s="111" t="str">
        <f t="shared" si="40"/>
        <v>Yes</v>
      </c>
    </row>
    <row r="241" spans="1:12" x14ac:dyDescent="0.25">
      <c r="A241" s="142" t="s">
        <v>1388</v>
      </c>
      <c r="B241" s="22" t="s">
        <v>213</v>
      </c>
      <c r="C241" s="32">
        <v>352188757</v>
      </c>
      <c r="D241" s="27" t="str">
        <f t="shared" si="37"/>
        <v>N/A</v>
      </c>
      <c r="E241" s="32">
        <v>340223503</v>
      </c>
      <c r="F241" s="27" t="str">
        <f t="shared" si="38"/>
        <v>N/A</v>
      </c>
      <c r="G241" s="32">
        <v>308398550</v>
      </c>
      <c r="H241" s="27" t="str">
        <f t="shared" si="39"/>
        <v>N/A</v>
      </c>
      <c r="I241" s="8">
        <v>-3.4</v>
      </c>
      <c r="J241" s="8">
        <v>-9.35</v>
      </c>
      <c r="K241" s="28" t="s">
        <v>736</v>
      </c>
      <c r="L241" s="111" t="str">
        <f t="shared" si="40"/>
        <v>Yes</v>
      </c>
    </row>
    <row r="242" spans="1:12" x14ac:dyDescent="0.25">
      <c r="A242" s="142" t="s">
        <v>1389</v>
      </c>
      <c r="B242" s="22" t="s">
        <v>213</v>
      </c>
      <c r="C242" s="31">
        <v>20650</v>
      </c>
      <c r="D242" s="27" t="str">
        <f t="shared" si="37"/>
        <v>N/A</v>
      </c>
      <c r="E242" s="31">
        <v>32009</v>
      </c>
      <c r="F242" s="27" t="str">
        <f t="shared" si="38"/>
        <v>N/A</v>
      </c>
      <c r="G242" s="31">
        <v>33291</v>
      </c>
      <c r="H242" s="27" t="str">
        <f t="shared" si="39"/>
        <v>N/A</v>
      </c>
      <c r="I242" s="8">
        <v>55.01</v>
      </c>
      <c r="J242" s="8">
        <v>4.0049999999999999</v>
      </c>
      <c r="K242" s="28" t="s">
        <v>736</v>
      </c>
      <c r="L242" s="111" t="str">
        <f t="shared" si="40"/>
        <v>Yes</v>
      </c>
    </row>
    <row r="243" spans="1:12" ht="25" x14ac:dyDescent="0.25">
      <c r="A243" s="142" t="s">
        <v>1390</v>
      </c>
      <c r="B243" s="22" t="s">
        <v>213</v>
      </c>
      <c r="C243" s="32">
        <v>17055.145616999998</v>
      </c>
      <c r="D243" s="27" t="str">
        <f t="shared" si="37"/>
        <v>N/A</v>
      </c>
      <c r="E243" s="32">
        <v>10628.995064000001</v>
      </c>
      <c r="F243" s="27" t="str">
        <f t="shared" si="38"/>
        <v>N/A</v>
      </c>
      <c r="G243" s="32">
        <v>9263.7214261999998</v>
      </c>
      <c r="H243" s="27" t="str">
        <f t="shared" si="39"/>
        <v>N/A</v>
      </c>
      <c r="I243" s="8">
        <v>-37.700000000000003</v>
      </c>
      <c r="J243" s="8">
        <v>-12.8</v>
      </c>
      <c r="K243" s="28" t="s">
        <v>736</v>
      </c>
      <c r="L243" s="111" t="str">
        <f t="shared" si="40"/>
        <v>Yes</v>
      </c>
    </row>
    <row r="244" spans="1:12" ht="25" x14ac:dyDescent="0.25">
      <c r="A244" s="142" t="s">
        <v>1391</v>
      </c>
      <c r="B244" s="22" t="s">
        <v>213</v>
      </c>
      <c r="C244" s="32">
        <v>9551.3826606999992</v>
      </c>
      <c r="D244" s="27" t="str">
        <f t="shared" si="37"/>
        <v>N/A</v>
      </c>
      <c r="E244" s="32">
        <v>9943.4395820000009</v>
      </c>
      <c r="F244" s="27" t="str">
        <f t="shared" si="38"/>
        <v>N/A</v>
      </c>
      <c r="G244" s="32">
        <v>9714.1878680999998</v>
      </c>
      <c r="H244" s="27" t="str">
        <f t="shared" si="39"/>
        <v>N/A</v>
      </c>
      <c r="I244" s="8">
        <v>4.1050000000000004</v>
      </c>
      <c r="J244" s="8">
        <v>-2.31</v>
      </c>
      <c r="K244" s="28" t="s">
        <v>736</v>
      </c>
      <c r="L244" s="111" t="str">
        <f t="shared" si="40"/>
        <v>Yes</v>
      </c>
    </row>
    <row r="245" spans="1:12" ht="25" x14ac:dyDescent="0.25">
      <c r="A245" s="142" t="s">
        <v>1392</v>
      </c>
      <c r="B245" s="22" t="s">
        <v>213</v>
      </c>
      <c r="C245" s="32">
        <v>17607.514432</v>
      </c>
      <c r="D245" s="27" t="str">
        <f t="shared" si="37"/>
        <v>N/A</v>
      </c>
      <c r="E245" s="32">
        <v>16542.199818000001</v>
      </c>
      <c r="F245" s="27" t="str">
        <f t="shared" si="38"/>
        <v>N/A</v>
      </c>
      <c r="G245" s="32">
        <v>17846.639038000001</v>
      </c>
      <c r="H245" s="27" t="str">
        <f t="shared" si="39"/>
        <v>N/A</v>
      </c>
      <c r="I245" s="8">
        <v>-6.05</v>
      </c>
      <c r="J245" s="8">
        <v>7.8860000000000001</v>
      </c>
      <c r="K245" s="28" t="s">
        <v>736</v>
      </c>
      <c r="L245" s="111" t="str">
        <f t="shared" si="40"/>
        <v>Yes</v>
      </c>
    </row>
    <row r="246" spans="1:12" ht="25" x14ac:dyDescent="0.25">
      <c r="A246" s="142" t="s">
        <v>1393</v>
      </c>
      <c r="B246" s="22" t="s">
        <v>213</v>
      </c>
      <c r="C246" s="32">
        <v>18948.008652</v>
      </c>
      <c r="D246" s="27" t="str">
        <f t="shared" si="37"/>
        <v>N/A</v>
      </c>
      <c r="E246" s="32">
        <v>3514.8391655</v>
      </c>
      <c r="F246" s="27" t="str">
        <f t="shared" si="38"/>
        <v>N/A</v>
      </c>
      <c r="G246" s="32">
        <v>2849.112509</v>
      </c>
      <c r="H246" s="27" t="str">
        <f t="shared" si="39"/>
        <v>N/A</v>
      </c>
      <c r="I246" s="8">
        <v>-81.5</v>
      </c>
      <c r="J246" s="8">
        <v>-18.899999999999999</v>
      </c>
      <c r="K246" s="28" t="s">
        <v>736</v>
      </c>
      <c r="L246" s="111" t="str">
        <f t="shared" si="40"/>
        <v>Yes</v>
      </c>
    </row>
    <row r="247" spans="1:12" ht="25" x14ac:dyDescent="0.25">
      <c r="A247" s="142" t="s">
        <v>1394</v>
      </c>
      <c r="B247" s="22" t="s">
        <v>213</v>
      </c>
      <c r="C247" s="32">
        <v>10753.316699000001</v>
      </c>
      <c r="D247" s="27" t="str">
        <f t="shared" si="37"/>
        <v>N/A</v>
      </c>
      <c r="E247" s="32">
        <v>10328.016129</v>
      </c>
      <c r="F247" s="27" t="str">
        <f t="shared" si="38"/>
        <v>N/A</v>
      </c>
      <c r="G247" s="32">
        <v>11644.085994999999</v>
      </c>
      <c r="H247" s="27" t="str">
        <f t="shared" si="39"/>
        <v>N/A</v>
      </c>
      <c r="I247" s="8">
        <v>-3.96</v>
      </c>
      <c r="J247" s="8">
        <v>12.74</v>
      </c>
      <c r="K247" s="28" t="s">
        <v>736</v>
      </c>
      <c r="L247" s="111" t="str">
        <f t="shared" si="40"/>
        <v>Yes</v>
      </c>
    </row>
    <row r="248" spans="1:12" ht="25" x14ac:dyDescent="0.25">
      <c r="A248" s="142" t="s">
        <v>1395</v>
      </c>
      <c r="B248" s="22" t="s">
        <v>213</v>
      </c>
      <c r="C248" s="27">
        <v>0.86372906760000001</v>
      </c>
      <c r="D248" s="27" t="str">
        <f t="shared" si="37"/>
        <v>N/A</v>
      </c>
      <c r="E248" s="27">
        <v>1.2954598803999999</v>
      </c>
      <c r="F248" s="27" t="str">
        <f t="shared" si="38"/>
        <v>N/A</v>
      </c>
      <c r="G248" s="27">
        <v>1.4163514114</v>
      </c>
      <c r="H248" s="27" t="str">
        <f t="shared" si="39"/>
        <v>N/A</v>
      </c>
      <c r="I248" s="8">
        <v>49.98</v>
      </c>
      <c r="J248" s="8">
        <v>9.3320000000000007</v>
      </c>
      <c r="K248" s="28" t="s">
        <v>736</v>
      </c>
      <c r="L248" s="111" t="str">
        <f t="shared" si="40"/>
        <v>Yes</v>
      </c>
    </row>
    <row r="249" spans="1:12" ht="25" x14ac:dyDescent="0.25">
      <c r="A249" s="142" t="s">
        <v>1396</v>
      </c>
      <c r="B249" s="22" t="s">
        <v>213</v>
      </c>
      <c r="C249" s="27">
        <v>12.220294091</v>
      </c>
      <c r="D249" s="27" t="str">
        <f t="shared" si="37"/>
        <v>N/A</v>
      </c>
      <c r="E249" s="27">
        <v>13.897966594</v>
      </c>
      <c r="F249" s="27" t="str">
        <f t="shared" si="38"/>
        <v>N/A</v>
      </c>
      <c r="G249" s="27">
        <v>17.413598605000001</v>
      </c>
      <c r="H249" s="27" t="str">
        <f t="shared" si="39"/>
        <v>N/A</v>
      </c>
      <c r="I249" s="8">
        <v>13.73</v>
      </c>
      <c r="J249" s="8">
        <v>25.3</v>
      </c>
      <c r="K249" s="28" t="s">
        <v>736</v>
      </c>
      <c r="L249" s="111" t="str">
        <f t="shared" si="40"/>
        <v>Yes</v>
      </c>
    </row>
    <row r="250" spans="1:12" ht="25" x14ac:dyDescent="0.25">
      <c r="A250" s="142" t="s">
        <v>1397</v>
      </c>
      <c r="B250" s="22" t="s">
        <v>213</v>
      </c>
      <c r="C250" s="27">
        <v>10.484385563</v>
      </c>
      <c r="D250" s="27" t="str">
        <f t="shared" si="37"/>
        <v>N/A</v>
      </c>
      <c r="E250" s="27">
        <v>10.651167002999999</v>
      </c>
      <c r="F250" s="27" t="str">
        <f t="shared" si="38"/>
        <v>N/A</v>
      </c>
      <c r="G250" s="27">
        <v>10.568338941</v>
      </c>
      <c r="H250" s="27" t="str">
        <f t="shared" si="39"/>
        <v>N/A</v>
      </c>
      <c r="I250" s="8">
        <v>1.591</v>
      </c>
      <c r="J250" s="8">
        <v>-0.77800000000000002</v>
      </c>
      <c r="K250" s="28" t="s">
        <v>736</v>
      </c>
      <c r="L250" s="111" t="str">
        <f t="shared" si="40"/>
        <v>Yes</v>
      </c>
    </row>
    <row r="251" spans="1:12" ht="25" x14ac:dyDescent="0.25">
      <c r="A251" s="142" t="s">
        <v>1398</v>
      </c>
      <c r="B251" s="22" t="s">
        <v>213</v>
      </c>
      <c r="C251" s="27">
        <v>0.1451564927</v>
      </c>
      <c r="D251" s="27" t="str">
        <f t="shared" si="37"/>
        <v>N/A</v>
      </c>
      <c r="E251" s="27">
        <v>0.85124525399999995</v>
      </c>
      <c r="F251" s="27" t="str">
        <f t="shared" si="38"/>
        <v>N/A</v>
      </c>
      <c r="G251" s="27">
        <v>1.1698134341999999</v>
      </c>
      <c r="H251" s="27" t="str">
        <f t="shared" si="39"/>
        <v>N/A</v>
      </c>
      <c r="I251" s="8">
        <v>486.4</v>
      </c>
      <c r="J251" s="8">
        <v>37.42</v>
      </c>
      <c r="K251" s="28" t="s">
        <v>736</v>
      </c>
      <c r="L251" s="111" t="str">
        <f t="shared" si="40"/>
        <v>No</v>
      </c>
    </row>
    <row r="252" spans="1:12" ht="25" x14ac:dyDescent="0.25">
      <c r="A252" s="177" t="s">
        <v>1399</v>
      </c>
      <c r="B252" s="119" t="s">
        <v>213</v>
      </c>
      <c r="C252" s="151">
        <v>7.3513434200000005E-2</v>
      </c>
      <c r="D252" s="151" t="str">
        <f t="shared" si="37"/>
        <v>N/A</v>
      </c>
      <c r="E252" s="151">
        <v>6.9143278500000002E-2</v>
      </c>
      <c r="F252" s="151" t="str">
        <f t="shared" si="38"/>
        <v>N/A</v>
      </c>
      <c r="G252" s="151">
        <v>5.9847484499999999E-2</v>
      </c>
      <c r="H252" s="151" t="str">
        <f t="shared" si="39"/>
        <v>N/A</v>
      </c>
      <c r="I252" s="152">
        <v>-5.94</v>
      </c>
      <c r="J252" s="152">
        <v>-13.4</v>
      </c>
      <c r="K252" s="167" t="s">
        <v>736</v>
      </c>
      <c r="L252" s="122" t="str">
        <f t="shared" si="40"/>
        <v>Yes</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344212</v>
      </c>
      <c r="D6" s="27" t="str">
        <f t="shared" ref="D6:D37" si="0">IF($B6="N/A","N/A",IF(C6&gt;10,"No",IF(C6&lt;-10,"No","Yes")))</f>
        <v>N/A</v>
      </c>
      <c r="E6" s="23">
        <v>354286</v>
      </c>
      <c r="F6" s="27" t="str">
        <f t="shared" ref="F6:F37" si="1">IF($B6="N/A","N/A",IF(E6&gt;10,"No",IF(E6&lt;-10,"No","Yes")))</f>
        <v>N/A</v>
      </c>
      <c r="G6" s="23">
        <v>353382</v>
      </c>
      <c r="H6" s="27" t="str">
        <f t="shared" ref="H6:H37" si="2">IF($B6="N/A","N/A",IF(G6&gt;10,"No",IF(G6&lt;-10,"No","Yes")))</f>
        <v>N/A</v>
      </c>
      <c r="I6" s="8">
        <v>2.927</v>
      </c>
      <c r="J6" s="8">
        <v>-0.255</v>
      </c>
      <c r="K6" s="28" t="s">
        <v>736</v>
      </c>
      <c r="L6" s="111" t="str">
        <f t="shared" ref="L6:L39" si="3">IF(J6="Div by 0", "N/A", IF(K6="N/A","N/A", IF(J6&gt;VALUE(MID(K6,1,2)), "No", IF(J6&lt;-1*VALUE(MID(K6,1,2)), "No", "Yes"))))</f>
        <v>Yes</v>
      </c>
    </row>
    <row r="7" spans="1:12" x14ac:dyDescent="0.25">
      <c r="A7" s="174" t="s">
        <v>6</v>
      </c>
      <c r="B7" s="22" t="s">
        <v>213</v>
      </c>
      <c r="C7" s="23">
        <v>298452</v>
      </c>
      <c r="D7" s="27" t="str">
        <f t="shared" si="0"/>
        <v>N/A</v>
      </c>
      <c r="E7" s="23">
        <v>303319</v>
      </c>
      <c r="F7" s="27" t="str">
        <f t="shared" si="1"/>
        <v>N/A</v>
      </c>
      <c r="G7" s="23">
        <v>301292</v>
      </c>
      <c r="H7" s="27" t="str">
        <f t="shared" si="2"/>
        <v>N/A</v>
      </c>
      <c r="I7" s="8">
        <v>1.631</v>
      </c>
      <c r="J7" s="8">
        <v>-0.66800000000000004</v>
      </c>
      <c r="K7" s="28" t="s">
        <v>736</v>
      </c>
      <c r="L7" s="111" t="str">
        <f t="shared" si="3"/>
        <v>Yes</v>
      </c>
    </row>
    <row r="8" spans="1:12" x14ac:dyDescent="0.25">
      <c r="A8" s="174" t="s">
        <v>360</v>
      </c>
      <c r="B8" s="22" t="s">
        <v>213</v>
      </c>
      <c r="C8" s="4">
        <v>86.705867314000002</v>
      </c>
      <c r="D8" s="27" t="str">
        <f t="shared" si="0"/>
        <v>N/A</v>
      </c>
      <c r="E8" s="4">
        <v>85.614164826999996</v>
      </c>
      <c r="F8" s="27" t="str">
        <f t="shared" si="1"/>
        <v>N/A</v>
      </c>
      <c r="G8" s="4">
        <v>85.259577453999995</v>
      </c>
      <c r="H8" s="27" t="str">
        <f t="shared" si="2"/>
        <v>N/A</v>
      </c>
      <c r="I8" s="8">
        <v>-1.26</v>
      </c>
      <c r="J8" s="8">
        <v>-0.41399999999999998</v>
      </c>
      <c r="K8" s="28" t="s">
        <v>736</v>
      </c>
      <c r="L8" s="111" t="str">
        <f t="shared" si="3"/>
        <v>Yes</v>
      </c>
    </row>
    <row r="9" spans="1:12" x14ac:dyDescent="0.25">
      <c r="A9" s="143" t="s">
        <v>88</v>
      </c>
      <c r="B9" s="30" t="s">
        <v>213</v>
      </c>
      <c r="C9" s="1">
        <v>311136.96999999997</v>
      </c>
      <c r="D9" s="7" t="str">
        <f t="shared" si="0"/>
        <v>N/A</v>
      </c>
      <c r="E9" s="1">
        <v>322167.65999999997</v>
      </c>
      <c r="F9" s="7" t="str">
        <f t="shared" si="1"/>
        <v>N/A</v>
      </c>
      <c r="G9" s="1">
        <v>324782.42</v>
      </c>
      <c r="H9" s="7" t="str">
        <f t="shared" si="2"/>
        <v>N/A</v>
      </c>
      <c r="I9" s="8">
        <v>3.5449999999999999</v>
      </c>
      <c r="J9" s="8">
        <v>0.81159999999999999</v>
      </c>
      <c r="K9" s="30" t="s">
        <v>736</v>
      </c>
      <c r="L9" s="111" t="str">
        <f t="shared" si="3"/>
        <v>Yes</v>
      </c>
    </row>
    <row r="10" spans="1:12" x14ac:dyDescent="0.25">
      <c r="A10" s="143" t="s">
        <v>1400</v>
      </c>
      <c r="B10" s="22" t="s">
        <v>213</v>
      </c>
      <c r="C10" s="4">
        <v>1.7001150454</v>
      </c>
      <c r="D10" s="27" t="str">
        <f t="shared" si="0"/>
        <v>N/A</v>
      </c>
      <c r="E10" s="4">
        <v>1.7516921356999999</v>
      </c>
      <c r="F10" s="27" t="str">
        <f t="shared" si="1"/>
        <v>N/A</v>
      </c>
      <c r="G10" s="4">
        <v>1.9055865890000001</v>
      </c>
      <c r="H10" s="27" t="str">
        <f t="shared" si="2"/>
        <v>N/A</v>
      </c>
      <c r="I10" s="8">
        <v>3.0339999999999998</v>
      </c>
      <c r="J10" s="8">
        <v>8.7850000000000001</v>
      </c>
      <c r="K10" s="28" t="s">
        <v>736</v>
      </c>
      <c r="L10" s="111" t="str">
        <f t="shared" si="3"/>
        <v>Yes</v>
      </c>
    </row>
    <row r="11" spans="1:12" x14ac:dyDescent="0.25">
      <c r="A11" s="143" t="s">
        <v>1401</v>
      </c>
      <c r="B11" s="22" t="s">
        <v>213</v>
      </c>
      <c r="C11" s="4">
        <v>0.42967705950000001</v>
      </c>
      <c r="D11" s="27" t="str">
        <f t="shared" si="0"/>
        <v>N/A</v>
      </c>
      <c r="E11" s="4">
        <v>0.4857657373</v>
      </c>
      <c r="F11" s="27" t="str">
        <f t="shared" si="1"/>
        <v>N/A</v>
      </c>
      <c r="G11" s="4">
        <v>0.49210203120000001</v>
      </c>
      <c r="H11" s="27" t="str">
        <f t="shared" si="2"/>
        <v>N/A</v>
      </c>
      <c r="I11" s="8">
        <v>13.05</v>
      </c>
      <c r="J11" s="8">
        <v>1.304</v>
      </c>
      <c r="K11" s="28" t="s">
        <v>736</v>
      </c>
      <c r="L11" s="111" t="str">
        <f t="shared" si="3"/>
        <v>Yes</v>
      </c>
    </row>
    <row r="12" spans="1:12" x14ac:dyDescent="0.25">
      <c r="A12" s="143" t="s">
        <v>1402</v>
      </c>
      <c r="B12" s="22" t="s">
        <v>213</v>
      </c>
      <c r="C12" s="4">
        <v>45.252053967000002</v>
      </c>
      <c r="D12" s="27" t="str">
        <f t="shared" si="0"/>
        <v>N/A</v>
      </c>
      <c r="E12" s="4">
        <v>44.470851232999998</v>
      </c>
      <c r="F12" s="27" t="str">
        <f t="shared" si="1"/>
        <v>N/A</v>
      </c>
      <c r="G12" s="4">
        <v>45.136990564999998</v>
      </c>
      <c r="H12" s="27" t="str">
        <f t="shared" si="2"/>
        <v>N/A</v>
      </c>
      <c r="I12" s="8">
        <v>-1.73</v>
      </c>
      <c r="J12" s="8">
        <v>1.498</v>
      </c>
      <c r="K12" s="28" t="s">
        <v>736</v>
      </c>
      <c r="L12" s="111" t="str">
        <f t="shared" si="3"/>
        <v>Yes</v>
      </c>
    </row>
    <row r="13" spans="1:12" x14ac:dyDescent="0.25">
      <c r="A13" s="143" t="s">
        <v>1403</v>
      </c>
      <c r="B13" s="22" t="s">
        <v>213</v>
      </c>
      <c r="C13" s="4">
        <v>1.7890137473000001</v>
      </c>
      <c r="D13" s="27" t="str">
        <f t="shared" si="0"/>
        <v>N/A</v>
      </c>
      <c r="E13" s="4">
        <v>1.8789904202000001</v>
      </c>
      <c r="F13" s="27" t="str">
        <f t="shared" si="1"/>
        <v>N/A</v>
      </c>
      <c r="G13" s="4">
        <v>2.1829068826000002</v>
      </c>
      <c r="H13" s="27" t="str">
        <f t="shared" si="2"/>
        <v>N/A</v>
      </c>
      <c r="I13" s="8">
        <v>5.0289999999999999</v>
      </c>
      <c r="J13" s="8">
        <v>16.170000000000002</v>
      </c>
      <c r="K13" s="28" t="s">
        <v>736</v>
      </c>
      <c r="L13" s="111" t="str">
        <f t="shared" si="3"/>
        <v>Yes</v>
      </c>
    </row>
    <row r="14" spans="1:12" x14ac:dyDescent="0.25">
      <c r="A14" s="143" t="s">
        <v>1404</v>
      </c>
      <c r="B14" s="22" t="s">
        <v>213</v>
      </c>
      <c r="C14" s="4">
        <v>6.7821575076</v>
      </c>
      <c r="D14" s="27" t="str">
        <f t="shared" si="0"/>
        <v>N/A</v>
      </c>
      <c r="E14" s="4">
        <v>6.6449139959999997</v>
      </c>
      <c r="F14" s="27" t="str">
        <f t="shared" si="1"/>
        <v>N/A</v>
      </c>
      <c r="G14" s="4">
        <v>6.1508509204999999</v>
      </c>
      <c r="H14" s="27" t="str">
        <f t="shared" si="2"/>
        <v>N/A</v>
      </c>
      <c r="I14" s="8">
        <v>-2.02</v>
      </c>
      <c r="J14" s="8">
        <v>-7.44</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1.2817682126000001</v>
      </c>
      <c r="D16" s="27" t="str">
        <f t="shared" si="0"/>
        <v>N/A</v>
      </c>
      <c r="E16" s="4">
        <v>1.3435473036000001</v>
      </c>
      <c r="F16" s="27" t="str">
        <f t="shared" si="1"/>
        <v>N/A</v>
      </c>
      <c r="G16" s="4">
        <v>1.4596102800999999</v>
      </c>
      <c r="H16" s="27" t="str">
        <f t="shared" si="2"/>
        <v>N/A</v>
      </c>
      <c r="I16" s="8">
        <v>4.82</v>
      </c>
      <c r="J16" s="8">
        <v>8.6389999999999993</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42.765214460999999</v>
      </c>
      <c r="D18" s="27" t="str">
        <f t="shared" si="0"/>
        <v>N/A</v>
      </c>
      <c r="E18" s="4">
        <v>43.424239174</v>
      </c>
      <c r="F18" s="27" t="str">
        <f t="shared" si="1"/>
        <v>N/A</v>
      </c>
      <c r="G18" s="4">
        <v>42.671952730999998</v>
      </c>
      <c r="H18" s="27" t="str">
        <f t="shared" si="2"/>
        <v>N/A</v>
      </c>
      <c r="I18" s="8">
        <v>1.5409999999999999</v>
      </c>
      <c r="J18" s="8">
        <v>-1.73</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96.499540980999996</v>
      </c>
      <c r="D20" s="27" t="str">
        <f t="shared" si="0"/>
        <v>N/A</v>
      </c>
      <c r="E20" s="4">
        <v>96.291696539</v>
      </c>
      <c r="F20" s="27" t="str">
        <f t="shared" si="1"/>
        <v>N/A</v>
      </c>
      <c r="G20" s="4">
        <v>95.865380806000005</v>
      </c>
      <c r="H20" s="27" t="str">
        <f t="shared" si="2"/>
        <v>N/A</v>
      </c>
      <c r="I20" s="8">
        <v>-0.215</v>
      </c>
      <c r="J20" s="8">
        <v>-0.443</v>
      </c>
      <c r="K20" s="28" t="s">
        <v>736</v>
      </c>
      <c r="L20" s="111" t="str">
        <f t="shared" si="3"/>
        <v>Yes</v>
      </c>
    </row>
    <row r="21" spans="1:12" x14ac:dyDescent="0.25">
      <c r="A21" s="134" t="s">
        <v>962</v>
      </c>
      <c r="B21" s="22" t="s">
        <v>213</v>
      </c>
      <c r="C21" s="4">
        <v>3.5004590194</v>
      </c>
      <c r="D21" s="27" t="str">
        <f t="shared" si="0"/>
        <v>N/A</v>
      </c>
      <c r="E21" s="4">
        <v>3.7083034609999999</v>
      </c>
      <c r="F21" s="27" t="str">
        <f t="shared" si="1"/>
        <v>N/A</v>
      </c>
      <c r="G21" s="4">
        <v>4.1346191939999999</v>
      </c>
      <c r="H21" s="27" t="str">
        <f t="shared" si="2"/>
        <v>N/A</v>
      </c>
      <c r="I21" s="8">
        <v>5.9379999999999997</v>
      </c>
      <c r="J21" s="8">
        <v>11.5</v>
      </c>
      <c r="K21" s="28" t="s">
        <v>736</v>
      </c>
      <c r="L21" s="111" t="str">
        <f t="shared" si="3"/>
        <v>Yes</v>
      </c>
    </row>
    <row r="22" spans="1:12" x14ac:dyDescent="0.25">
      <c r="A22" s="110" t="s">
        <v>1705</v>
      </c>
      <c r="B22" s="22" t="s">
        <v>213</v>
      </c>
      <c r="C22" s="23">
        <v>133076</v>
      </c>
      <c r="D22" s="27" t="str">
        <f t="shared" si="0"/>
        <v>N/A</v>
      </c>
      <c r="E22" s="23">
        <v>135500</v>
      </c>
      <c r="F22" s="27" t="str">
        <f t="shared" si="1"/>
        <v>N/A</v>
      </c>
      <c r="G22" s="23">
        <v>133024</v>
      </c>
      <c r="H22" s="27" t="str">
        <f t="shared" si="2"/>
        <v>N/A</v>
      </c>
      <c r="I22" s="8">
        <v>1.8220000000000001</v>
      </c>
      <c r="J22" s="8">
        <v>-1.83</v>
      </c>
      <c r="K22" s="28" t="s">
        <v>736</v>
      </c>
      <c r="L22" s="111" t="str">
        <f t="shared" si="3"/>
        <v>Yes</v>
      </c>
    </row>
    <row r="23" spans="1:12" x14ac:dyDescent="0.25">
      <c r="A23" s="110" t="s">
        <v>977</v>
      </c>
      <c r="B23" s="22" t="s">
        <v>213</v>
      </c>
      <c r="C23" s="23">
        <v>14424</v>
      </c>
      <c r="D23" s="27" t="str">
        <f t="shared" si="0"/>
        <v>N/A</v>
      </c>
      <c r="E23" s="23">
        <v>15545</v>
      </c>
      <c r="F23" s="27" t="str">
        <f t="shared" si="1"/>
        <v>N/A</v>
      </c>
      <c r="G23" s="23">
        <v>14991</v>
      </c>
      <c r="H23" s="27" t="str">
        <f t="shared" si="2"/>
        <v>N/A</v>
      </c>
      <c r="I23" s="8">
        <v>7.7720000000000002</v>
      </c>
      <c r="J23" s="8">
        <v>-3.56</v>
      </c>
      <c r="K23" s="28" t="s">
        <v>736</v>
      </c>
      <c r="L23" s="111" t="str">
        <f t="shared" si="3"/>
        <v>Yes</v>
      </c>
    </row>
    <row r="24" spans="1:12" x14ac:dyDescent="0.25">
      <c r="A24" s="110" t="s">
        <v>978</v>
      </c>
      <c r="B24" s="22" t="s">
        <v>213</v>
      </c>
      <c r="C24" s="23">
        <v>63921</v>
      </c>
      <c r="D24" s="27" t="str">
        <f t="shared" si="0"/>
        <v>N/A</v>
      </c>
      <c r="E24" s="23">
        <v>62711</v>
      </c>
      <c r="F24" s="27" t="str">
        <f t="shared" si="1"/>
        <v>N/A</v>
      </c>
      <c r="G24" s="23">
        <v>58794</v>
      </c>
      <c r="H24" s="27" t="str">
        <f t="shared" si="2"/>
        <v>N/A</v>
      </c>
      <c r="I24" s="8">
        <v>-1.89</v>
      </c>
      <c r="J24" s="8">
        <v>-6.25</v>
      </c>
      <c r="K24" s="28" t="s">
        <v>736</v>
      </c>
      <c r="L24" s="111" t="str">
        <f t="shared" si="3"/>
        <v>Yes</v>
      </c>
    </row>
    <row r="25" spans="1:12" x14ac:dyDescent="0.25">
      <c r="A25" s="110" t="s">
        <v>979</v>
      </c>
      <c r="B25" s="22" t="s">
        <v>213</v>
      </c>
      <c r="C25" s="23">
        <v>28083</v>
      </c>
      <c r="D25" s="27" t="str">
        <f t="shared" si="0"/>
        <v>N/A</v>
      </c>
      <c r="E25" s="23">
        <v>28424</v>
      </c>
      <c r="F25" s="27" t="str">
        <f t="shared" si="1"/>
        <v>N/A</v>
      </c>
      <c r="G25" s="23">
        <v>30003</v>
      </c>
      <c r="H25" s="27" t="str">
        <f t="shared" si="2"/>
        <v>N/A</v>
      </c>
      <c r="I25" s="8">
        <v>1.214</v>
      </c>
      <c r="J25" s="8">
        <v>5.5549999999999997</v>
      </c>
      <c r="K25" s="28" t="s">
        <v>736</v>
      </c>
      <c r="L25" s="111" t="str">
        <f t="shared" si="3"/>
        <v>Yes</v>
      </c>
    </row>
    <row r="26" spans="1:12" x14ac:dyDescent="0.25">
      <c r="A26" s="110" t="s">
        <v>980</v>
      </c>
      <c r="B26" s="22" t="s">
        <v>213</v>
      </c>
      <c r="C26" s="23">
        <v>26648</v>
      </c>
      <c r="D26" s="27" t="str">
        <f t="shared" si="0"/>
        <v>N/A</v>
      </c>
      <c r="E26" s="23">
        <v>28820</v>
      </c>
      <c r="F26" s="27" t="str">
        <f t="shared" si="1"/>
        <v>N/A</v>
      </c>
      <c r="G26" s="23">
        <v>29236</v>
      </c>
      <c r="H26" s="27" t="str">
        <f t="shared" si="2"/>
        <v>N/A</v>
      </c>
      <c r="I26" s="8">
        <v>8.1509999999999998</v>
      </c>
      <c r="J26" s="8">
        <v>1.4430000000000001</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191994</v>
      </c>
      <c r="D28" s="27" t="str">
        <f t="shared" si="0"/>
        <v>N/A</v>
      </c>
      <c r="E28" s="23">
        <v>198801</v>
      </c>
      <c r="F28" s="27" t="str">
        <f t="shared" si="1"/>
        <v>N/A</v>
      </c>
      <c r="G28" s="23">
        <v>200748</v>
      </c>
      <c r="H28" s="27" t="str">
        <f t="shared" si="2"/>
        <v>N/A</v>
      </c>
      <c r="I28" s="8">
        <v>3.5449999999999999</v>
      </c>
      <c r="J28" s="8">
        <v>0.97940000000000005</v>
      </c>
      <c r="K28" s="28" t="s">
        <v>736</v>
      </c>
      <c r="L28" s="111" t="str">
        <f t="shared" si="3"/>
        <v>Yes</v>
      </c>
    </row>
    <row r="29" spans="1:12" x14ac:dyDescent="0.25">
      <c r="A29" s="110" t="s">
        <v>982</v>
      </c>
      <c r="B29" s="22" t="s">
        <v>213</v>
      </c>
      <c r="C29" s="23">
        <v>31938</v>
      </c>
      <c r="D29" s="27" t="str">
        <f t="shared" si="0"/>
        <v>N/A</v>
      </c>
      <c r="E29" s="23">
        <v>40252</v>
      </c>
      <c r="F29" s="27" t="str">
        <f t="shared" si="1"/>
        <v>N/A</v>
      </c>
      <c r="G29" s="23">
        <v>43033</v>
      </c>
      <c r="H29" s="27" t="str">
        <f t="shared" si="2"/>
        <v>N/A</v>
      </c>
      <c r="I29" s="8">
        <v>26.03</v>
      </c>
      <c r="J29" s="8">
        <v>6.9089999999999998</v>
      </c>
      <c r="K29" s="28" t="s">
        <v>736</v>
      </c>
      <c r="L29" s="111" t="str">
        <f t="shared" si="3"/>
        <v>Yes</v>
      </c>
    </row>
    <row r="30" spans="1:12" x14ac:dyDescent="0.25">
      <c r="A30" s="110" t="s">
        <v>983</v>
      </c>
      <c r="B30" s="22" t="s">
        <v>213</v>
      </c>
      <c r="C30" s="23">
        <v>69047</v>
      </c>
      <c r="D30" s="27" t="str">
        <f t="shared" si="0"/>
        <v>N/A</v>
      </c>
      <c r="E30" s="23">
        <v>68381</v>
      </c>
      <c r="F30" s="27" t="str">
        <f t="shared" si="1"/>
        <v>N/A</v>
      </c>
      <c r="G30" s="23">
        <v>65031</v>
      </c>
      <c r="H30" s="27" t="str">
        <f t="shared" si="2"/>
        <v>N/A</v>
      </c>
      <c r="I30" s="8">
        <v>-0.96499999999999997</v>
      </c>
      <c r="J30" s="8">
        <v>-4.9000000000000004</v>
      </c>
      <c r="K30" s="28" t="s">
        <v>736</v>
      </c>
      <c r="L30" s="111" t="str">
        <f t="shared" si="3"/>
        <v>Yes</v>
      </c>
    </row>
    <row r="31" spans="1:12" x14ac:dyDescent="0.25">
      <c r="A31" s="110" t="s">
        <v>984</v>
      </c>
      <c r="B31" s="22" t="s">
        <v>213</v>
      </c>
      <c r="C31" s="23">
        <v>62117</v>
      </c>
      <c r="D31" s="27" t="str">
        <f t="shared" si="0"/>
        <v>N/A</v>
      </c>
      <c r="E31" s="23">
        <v>60466</v>
      </c>
      <c r="F31" s="27" t="str">
        <f t="shared" si="1"/>
        <v>N/A</v>
      </c>
      <c r="G31" s="23">
        <v>62204</v>
      </c>
      <c r="H31" s="27" t="str">
        <f t="shared" si="2"/>
        <v>N/A</v>
      </c>
      <c r="I31" s="8">
        <v>-2.66</v>
      </c>
      <c r="J31" s="8">
        <v>2.8740000000000001</v>
      </c>
      <c r="K31" s="28" t="s">
        <v>736</v>
      </c>
      <c r="L31" s="111" t="str">
        <f t="shared" si="3"/>
        <v>Yes</v>
      </c>
    </row>
    <row r="32" spans="1:12" x14ac:dyDescent="0.25">
      <c r="A32" s="110" t="s">
        <v>985</v>
      </c>
      <c r="B32" s="22" t="s">
        <v>213</v>
      </c>
      <c r="C32" s="23">
        <v>28892</v>
      </c>
      <c r="D32" s="27" t="str">
        <f t="shared" si="0"/>
        <v>N/A</v>
      </c>
      <c r="E32" s="23">
        <v>29702</v>
      </c>
      <c r="F32" s="27" t="str">
        <f t="shared" si="1"/>
        <v>N/A</v>
      </c>
      <c r="G32" s="23">
        <v>30480</v>
      </c>
      <c r="H32" s="27" t="str">
        <f t="shared" si="2"/>
        <v>N/A</v>
      </c>
      <c r="I32" s="8">
        <v>2.8039999999999998</v>
      </c>
      <c r="J32" s="8">
        <v>2.6190000000000002</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3596896322</v>
      </c>
      <c r="D34" s="27" t="str">
        <f t="shared" si="0"/>
        <v>N/A</v>
      </c>
      <c r="E34" s="29">
        <v>3651053826</v>
      </c>
      <c r="F34" s="27" t="str">
        <f t="shared" si="1"/>
        <v>N/A</v>
      </c>
      <c r="G34" s="29">
        <v>3574739632</v>
      </c>
      <c r="H34" s="27" t="str">
        <f t="shared" si="2"/>
        <v>N/A</v>
      </c>
      <c r="I34" s="8">
        <v>1.506</v>
      </c>
      <c r="J34" s="8">
        <v>-2.09</v>
      </c>
      <c r="K34" s="28" t="s">
        <v>736</v>
      </c>
      <c r="L34" s="111" t="str">
        <f t="shared" si="3"/>
        <v>Yes</v>
      </c>
    </row>
    <row r="35" spans="1:12" x14ac:dyDescent="0.25">
      <c r="A35" s="174" t="s">
        <v>1410</v>
      </c>
      <c r="B35" s="22" t="s">
        <v>213</v>
      </c>
      <c r="C35" s="29">
        <v>10449.654055999999</v>
      </c>
      <c r="D35" s="27" t="str">
        <f t="shared" si="0"/>
        <v>N/A</v>
      </c>
      <c r="E35" s="29">
        <v>10305.385553</v>
      </c>
      <c r="F35" s="27" t="str">
        <f t="shared" si="1"/>
        <v>N/A</v>
      </c>
      <c r="G35" s="29">
        <v>10115.794330000001</v>
      </c>
      <c r="H35" s="27" t="str">
        <f t="shared" si="2"/>
        <v>N/A</v>
      </c>
      <c r="I35" s="8">
        <v>-1.38</v>
      </c>
      <c r="J35" s="8">
        <v>-1.84</v>
      </c>
      <c r="K35" s="28" t="s">
        <v>736</v>
      </c>
      <c r="L35" s="111" t="str">
        <f t="shared" si="3"/>
        <v>Yes</v>
      </c>
    </row>
    <row r="36" spans="1:12" x14ac:dyDescent="0.25">
      <c r="A36" s="174" t="s">
        <v>1411</v>
      </c>
      <c r="B36" s="22" t="s">
        <v>213</v>
      </c>
      <c r="C36" s="29">
        <v>12051.841911</v>
      </c>
      <c r="D36" s="27" t="str">
        <f t="shared" si="0"/>
        <v>N/A</v>
      </c>
      <c r="E36" s="29">
        <v>12037.009966</v>
      </c>
      <c r="F36" s="27" t="str">
        <f t="shared" si="1"/>
        <v>N/A</v>
      </c>
      <c r="G36" s="29">
        <v>11864.701459</v>
      </c>
      <c r="H36" s="27" t="str">
        <f t="shared" si="2"/>
        <v>N/A</v>
      </c>
      <c r="I36" s="8">
        <v>-0.123</v>
      </c>
      <c r="J36" s="8">
        <v>-1.43</v>
      </c>
      <c r="K36" s="28" t="s">
        <v>736</v>
      </c>
      <c r="L36" s="111" t="str">
        <f t="shared" si="3"/>
        <v>Yes</v>
      </c>
    </row>
    <row r="37" spans="1:12" x14ac:dyDescent="0.25">
      <c r="A37" s="143" t="s">
        <v>107</v>
      </c>
      <c r="B37" s="22" t="s">
        <v>213</v>
      </c>
      <c r="C37" s="29">
        <v>4994967</v>
      </c>
      <c r="D37" s="27" t="str">
        <f t="shared" si="0"/>
        <v>N/A</v>
      </c>
      <c r="E37" s="29">
        <v>2475572</v>
      </c>
      <c r="F37" s="27" t="str">
        <f t="shared" si="1"/>
        <v>N/A</v>
      </c>
      <c r="G37" s="29">
        <v>896359</v>
      </c>
      <c r="H37" s="27" t="str">
        <f t="shared" si="2"/>
        <v>N/A</v>
      </c>
      <c r="I37" s="8">
        <v>-50.4</v>
      </c>
      <c r="J37" s="8">
        <v>-63.8</v>
      </c>
      <c r="K37" s="28" t="s">
        <v>736</v>
      </c>
      <c r="L37" s="111" t="str">
        <f t="shared" si="3"/>
        <v>No</v>
      </c>
    </row>
    <row r="38" spans="1:12" x14ac:dyDescent="0.25">
      <c r="A38" s="174" t="s">
        <v>158</v>
      </c>
      <c r="B38" s="30" t="s">
        <v>217</v>
      </c>
      <c r="C38" s="1">
        <v>270</v>
      </c>
      <c r="D38" s="27" t="str">
        <f>IF($B38="N/A","N/A",IF(C38&gt;0,"No",IF(C38&lt;0,"No","Yes")))</f>
        <v>No</v>
      </c>
      <c r="E38" s="1">
        <v>275</v>
      </c>
      <c r="F38" s="27" t="str">
        <f>IF($B38="N/A","N/A",IF(E38&gt;0,"No",IF(E38&lt;0,"No","Yes")))</f>
        <v>No</v>
      </c>
      <c r="G38" s="1">
        <v>126</v>
      </c>
      <c r="H38" s="27" t="str">
        <f>IF($B38="N/A","N/A",IF(G38&gt;0,"No",IF(G38&lt;0,"No","Yes")))</f>
        <v>No</v>
      </c>
      <c r="I38" s="8">
        <v>1.8520000000000001</v>
      </c>
      <c r="J38" s="8">
        <v>-54.2</v>
      </c>
      <c r="K38" s="28" t="s">
        <v>736</v>
      </c>
      <c r="L38" s="111" t="str">
        <f t="shared" si="3"/>
        <v>No</v>
      </c>
    </row>
    <row r="39" spans="1:12" x14ac:dyDescent="0.25">
      <c r="A39" s="174" t="s">
        <v>156</v>
      </c>
      <c r="B39" s="22" t="s">
        <v>213</v>
      </c>
      <c r="C39" s="29">
        <v>4566692</v>
      </c>
      <c r="D39" s="27" t="str">
        <f t="shared" ref="D39:D40" si="4">IF($B39="N/A","N/A",IF(C39&gt;10,"No",IF(C39&lt;-10,"No","Yes")))</f>
        <v>N/A</v>
      </c>
      <c r="E39" s="29">
        <v>2024248</v>
      </c>
      <c r="F39" s="27" t="str">
        <f t="shared" ref="F39:F40" si="5">IF($B39="N/A","N/A",IF(E39&gt;10,"No",IF(E39&lt;-10,"No","Yes")))</f>
        <v>N/A</v>
      </c>
      <c r="G39" s="29">
        <v>470836</v>
      </c>
      <c r="H39" s="27" t="str">
        <f t="shared" ref="H39:H40" si="6">IF($B39="N/A","N/A",IF(G39&gt;10,"No",IF(G39&lt;-10,"No","Yes")))</f>
        <v>N/A</v>
      </c>
      <c r="I39" s="8">
        <v>-55.7</v>
      </c>
      <c r="J39" s="8">
        <v>-76.7</v>
      </c>
      <c r="K39" s="28" t="s">
        <v>736</v>
      </c>
      <c r="L39" s="111" t="str">
        <f t="shared" si="3"/>
        <v>No</v>
      </c>
    </row>
    <row r="40" spans="1:12" x14ac:dyDescent="0.25">
      <c r="A40" s="174" t="s">
        <v>1290</v>
      </c>
      <c r="B40" s="22" t="s">
        <v>213</v>
      </c>
      <c r="C40" s="29">
        <v>16913.674073999999</v>
      </c>
      <c r="D40" s="27" t="str">
        <f t="shared" si="4"/>
        <v>N/A</v>
      </c>
      <c r="E40" s="29">
        <v>7360.9018182</v>
      </c>
      <c r="F40" s="27" t="str">
        <f t="shared" si="5"/>
        <v>N/A</v>
      </c>
      <c r="G40" s="29">
        <v>3736.7936507999998</v>
      </c>
      <c r="H40" s="27" t="str">
        <f t="shared" si="6"/>
        <v>N/A</v>
      </c>
      <c r="I40" s="8">
        <v>-56.5</v>
      </c>
      <c r="J40" s="8">
        <v>-49.2</v>
      </c>
      <c r="K40" s="28" t="s">
        <v>736</v>
      </c>
      <c r="L40" s="111" t="str">
        <f>IF(J40="Div by 0", "N/A", IF(OR(J40="N/A",K40="N/A"),"N/A", IF(J40&gt;VALUE(MID(K40,1,2)), "No", IF(J40&lt;-1*VALUE(MID(K40,1,2)), "No", "Yes"))))</f>
        <v>No</v>
      </c>
    </row>
    <row r="41" spans="1:12" x14ac:dyDescent="0.25">
      <c r="A41" s="110" t="s">
        <v>1412</v>
      </c>
      <c r="B41" s="22" t="s">
        <v>213</v>
      </c>
      <c r="C41" s="29">
        <v>10055.391197999999</v>
      </c>
      <c r="D41" s="27" t="str">
        <f t="shared" ref="D41:D52" si="7">IF($B41="N/A","N/A",IF(C41&gt;10,"No",IF(C41&lt;-10,"No","Yes")))</f>
        <v>N/A</v>
      </c>
      <c r="E41" s="29">
        <v>10264.233498</v>
      </c>
      <c r="F41" s="27" t="str">
        <f t="shared" ref="F41:F52" si="8">IF($B41="N/A","N/A",IF(E41&gt;10,"No",IF(E41&lt;-10,"No","Yes")))</f>
        <v>N/A</v>
      </c>
      <c r="G41" s="29">
        <v>9978.8516507999993</v>
      </c>
      <c r="H41" s="27" t="str">
        <f t="shared" ref="H41:H52" si="9">IF($B41="N/A","N/A",IF(G41&gt;10,"No",IF(G41&lt;-10,"No","Yes")))</f>
        <v>N/A</v>
      </c>
      <c r="I41" s="8">
        <v>2.077</v>
      </c>
      <c r="J41" s="8">
        <v>-2.78</v>
      </c>
      <c r="K41" s="28" t="s">
        <v>736</v>
      </c>
      <c r="L41" s="111" t="str">
        <f t="shared" ref="L41:L52" si="10">IF(J41="Div by 0", "N/A", IF(K41="N/A","N/A", IF(J41&gt;VALUE(MID(K41,1,2)), "No", IF(J41&lt;-1*VALUE(MID(K41,1,2)), "No", "Yes"))))</f>
        <v>Yes</v>
      </c>
    </row>
    <row r="42" spans="1:12" x14ac:dyDescent="0.25">
      <c r="A42" s="110" t="s">
        <v>1413</v>
      </c>
      <c r="B42" s="22" t="s">
        <v>213</v>
      </c>
      <c r="C42" s="29">
        <v>2598.5685662999999</v>
      </c>
      <c r="D42" s="27" t="str">
        <f t="shared" si="7"/>
        <v>N/A</v>
      </c>
      <c r="E42" s="29">
        <v>2153.5898360000001</v>
      </c>
      <c r="F42" s="27" t="str">
        <f t="shared" si="8"/>
        <v>N/A</v>
      </c>
      <c r="G42" s="29">
        <v>2104.9587753000001</v>
      </c>
      <c r="H42" s="27" t="str">
        <f t="shared" si="9"/>
        <v>N/A</v>
      </c>
      <c r="I42" s="8">
        <v>-17.100000000000001</v>
      </c>
      <c r="J42" s="8">
        <v>-2.2599999999999998</v>
      </c>
      <c r="K42" s="28" t="s">
        <v>736</v>
      </c>
      <c r="L42" s="111" t="str">
        <f t="shared" si="10"/>
        <v>Yes</v>
      </c>
    </row>
    <row r="43" spans="1:12" x14ac:dyDescent="0.25">
      <c r="A43" s="110" t="s">
        <v>1414</v>
      </c>
      <c r="B43" s="22" t="s">
        <v>213</v>
      </c>
      <c r="C43" s="29">
        <v>12862.291375000001</v>
      </c>
      <c r="D43" s="27" t="str">
        <f t="shared" si="7"/>
        <v>N/A</v>
      </c>
      <c r="E43" s="29">
        <v>13482.139864000001</v>
      </c>
      <c r="F43" s="27" t="str">
        <f t="shared" si="8"/>
        <v>N/A</v>
      </c>
      <c r="G43" s="29">
        <v>13253.242695000001</v>
      </c>
      <c r="H43" s="27" t="str">
        <f t="shared" si="9"/>
        <v>N/A</v>
      </c>
      <c r="I43" s="8">
        <v>4.819</v>
      </c>
      <c r="J43" s="8">
        <v>-1.7</v>
      </c>
      <c r="K43" s="28" t="s">
        <v>736</v>
      </c>
      <c r="L43" s="111" t="str">
        <f t="shared" si="10"/>
        <v>Yes</v>
      </c>
    </row>
    <row r="44" spans="1:12" x14ac:dyDescent="0.25">
      <c r="A44" s="110" t="s">
        <v>1415</v>
      </c>
      <c r="B44" s="22" t="s">
        <v>213</v>
      </c>
      <c r="C44" s="29">
        <v>2441.1672898000002</v>
      </c>
      <c r="D44" s="27" t="str">
        <f t="shared" si="7"/>
        <v>N/A</v>
      </c>
      <c r="E44" s="29">
        <v>2563.7355756000002</v>
      </c>
      <c r="F44" s="27" t="str">
        <f t="shared" si="8"/>
        <v>N/A</v>
      </c>
      <c r="G44" s="29">
        <v>2726.0624604</v>
      </c>
      <c r="H44" s="27" t="str">
        <f t="shared" si="9"/>
        <v>N/A</v>
      </c>
      <c r="I44" s="8">
        <v>5.0209999999999999</v>
      </c>
      <c r="J44" s="8">
        <v>6.3319999999999999</v>
      </c>
      <c r="K44" s="28" t="s">
        <v>736</v>
      </c>
      <c r="L44" s="111" t="str">
        <f t="shared" si="10"/>
        <v>Yes</v>
      </c>
    </row>
    <row r="45" spans="1:12" x14ac:dyDescent="0.25">
      <c r="A45" s="110" t="s">
        <v>1416</v>
      </c>
      <c r="B45" s="22" t="s">
        <v>213</v>
      </c>
      <c r="C45" s="29">
        <v>15382.905209</v>
      </c>
      <c r="D45" s="27" t="str">
        <f t="shared" si="7"/>
        <v>N/A</v>
      </c>
      <c r="E45" s="29">
        <v>15231.644414</v>
      </c>
      <c r="F45" s="27" t="str">
        <f t="shared" si="8"/>
        <v>N/A</v>
      </c>
      <c r="G45" s="29">
        <v>14874.474005</v>
      </c>
      <c r="H45" s="27" t="str">
        <f t="shared" si="9"/>
        <v>N/A</v>
      </c>
      <c r="I45" s="8">
        <v>-0.98299999999999998</v>
      </c>
      <c r="J45" s="8">
        <v>-2.34</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11461.325978999999</v>
      </c>
      <c r="D47" s="27" t="str">
        <f t="shared" si="7"/>
        <v>N/A</v>
      </c>
      <c r="E47" s="29">
        <v>11086.076247000001</v>
      </c>
      <c r="F47" s="27" t="str">
        <f t="shared" si="8"/>
        <v>N/A</v>
      </c>
      <c r="G47" s="29">
        <v>10938.750593000001</v>
      </c>
      <c r="H47" s="27" t="str">
        <f t="shared" si="9"/>
        <v>N/A</v>
      </c>
      <c r="I47" s="8">
        <v>-3.27</v>
      </c>
      <c r="J47" s="8">
        <v>-1.33</v>
      </c>
      <c r="K47" s="28" t="s">
        <v>736</v>
      </c>
      <c r="L47" s="111" t="str">
        <f t="shared" si="10"/>
        <v>Yes</v>
      </c>
    </row>
    <row r="48" spans="1:12" x14ac:dyDescent="0.25">
      <c r="A48" s="110" t="s">
        <v>1419</v>
      </c>
      <c r="B48" s="30" t="s">
        <v>213</v>
      </c>
      <c r="C48" s="10">
        <v>3247.5659403</v>
      </c>
      <c r="D48" s="7" t="str">
        <f t="shared" si="7"/>
        <v>N/A</v>
      </c>
      <c r="E48" s="10">
        <v>2716.6190003000002</v>
      </c>
      <c r="F48" s="7" t="str">
        <f t="shared" si="8"/>
        <v>N/A</v>
      </c>
      <c r="G48" s="10">
        <v>2580.9162271</v>
      </c>
      <c r="H48" s="7" t="str">
        <f t="shared" si="9"/>
        <v>N/A</v>
      </c>
      <c r="I48" s="36">
        <v>-16.3</v>
      </c>
      <c r="J48" s="36">
        <v>-5</v>
      </c>
      <c r="K48" s="30" t="s">
        <v>736</v>
      </c>
      <c r="L48" s="111" t="str">
        <f t="shared" si="10"/>
        <v>Yes</v>
      </c>
    </row>
    <row r="49" spans="1:12" x14ac:dyDescent="0.25">
      <c r="A49" s="110" t="s">
        <v>1420</v>
      </c>
      <c r="B49" s="30" t="s">
        <v>213</v>
      </c>
      <c r="C49" s="10">
        <v>16675.158081000001</v>
      </c>
      <c r="D49" s="7" t="str">
        <f t="shared" si="7"/>
        <v>N/A</v>
      </c>
      <c r="E49" s="10">
        <v>16999.046168000001</v>
      </c>
      <c r="F49" s="7" t="str">
        <f t="shared" si="8"/>
        <v>N/A</v>
      </c>
      <c r="G49" s="10">
        <v>17045.476064999999</v>
      </c>
      <c r="H49" s="7" t="str">
        <f t="shared" si="9"/>
        <v>N/A</v>
      </c>
      <c r="I49" s="36">
        <v>1.9419999999999999</v>
      </c>
      <c r="J49" s="36">
        <v>0.27310000000000001</v>
      </c>
      <c r="K49" s="30" t="s">
        <v>736</v>
      </c>
      <c r="L49" s="111" t="str">
        <f t="shared" si="10"/>
        <v>Yes</v>
      </c>
    </row>
    <row r="50" spans="1:12" x14ac:dyDescent="0.25">
      <c r="A50" s="110" t="s">
        <v>1421</v>
      </c>
      <c r="B50" s="30" t="s">
        <v>213</v>
      </c>
      <c r="C50" s="10">
        <v>6372.7575543000003</v>
      </c>
      <c r="D50" s="7" t="str">
        <f t="shared" si="7"/>
        <v>N/A</v>
      </c>
      <c r="E50" s="10">
        <v>6277.3526278999998</v>
      </c>
      <c r="F50" s="7" t="str">
        <f t="shared" si="8"/>
        <v>N/A</v>
      </c>
      <c r="G50" s="10">
        <v>6257.7850941999995</v>
      </c>
      <c r="H50" s="7" t="str">
        <f t="shared" si="9"/>
        <v>N/A</v>
      </c>
      <c r="I50" s="36">
        <v>-1.5</v>
      </c>
      <c r="J50" s="36">
        <v>-0.312</v>
      </c>
      <c r="K50" s="30" t="s">
        <v>736</v>
      </c>
      <c r="L50" s="111" t="str">
        <f t="shared" si="10"/>
        <v>Yes</v>
      </c>
    </row>
    <row r="51" spans="1:12" x14ac:dyDescent="0.25">
      <c r="A51" s="110" t="s">
        <v>1422</v>
      </c>
      <c r="B51" s="30" t="s">
        <v>213</v>
      </c>
      <c r="C51" s="10">
        <v>19021.142114999999</v>
      </c>
      <c r="D51" s="7" t="str">
        <f t="shared" si="7"/>
        <v>N/A</v>
      </c>
      <c r="E51" s="10">
        <v>18604.656791000001</v>
      </c>
      <c r="F51" s="7" t="str">
        <f t="shared" si="8"/>
        <v>N/A</v>
      </c>
      <c r="G51" s="10">
        <v>19262.602297000001</v>
      </c>
      <c r="H51" s="7" t="str">
        <f t="shared" si="9"/>
        <v>N/A</v>
      </c>
      <c r="I51" s="36">
        <v>-2.19</v>
      </c>
      <c r="J51" s="36">
        <v>3.536</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195053373</v>
      </c>
      <c r="D53" s="27" t="str">
        <f t="shared" ref="D53:D122" si="11">IF($B53="N/A","N/A",IF(C53&gt;10,"No",IF(C53&lt;-10,"No","Yes")))</f>
        <v>N/A</v>
      </c>
      <c r="E53" s="29">
        <v>181693401</v>
      </c>
      <c r="F53" s="27" t="str">
        <f t="shared" ref="F53:F122" si="12">IF($B53="N/A","N/A",IF(E53&gt;10,"No",IF(E53&lt;-10,"No","Yes")))</f>
        <v>N/A</v>
      </c>
      <c r="G53" s="29">
        <v>147704356</v>
      </c>
      <c r="H53" s="27" t="str">
        <f t="shared" ref="H53:H122" si="13">IF($B53="N/A","N/A",IF(G53&gt;10,"No",IF(G53&lt;-10,"No","Yes")))</f>
        <v>N/A</v>
      </c>
      <c r="I53" s="8">
        <v>-6.85</v>
      </c>
      <c r="J53" s="8">
        <v>-18.7</v>
      </c>
      <c r="K53" s="28" t="s">
        <v>736</v>
      </c>
      <c r="L53" s="111" t="str">
        <f t="shared" ref="L53:L113" si="14">IF(J53="Div by 0", "N/A", IF(K53="N/A","N/A", IF(J53&gt;VALUE(MID(K53,1,2)), "No", IF(J53&lt;-1*VALUE(MID(K53,1,2)), "No", "Yes"))))</f>
        <v>Yes</v>
      </c>
    </row>
    <row r="54" spans="1:12" x14ac:dyDescent="0.25">
      <c r="A54" s="174" t="s">
        <v>596</v>
      </c>
      <c r="B54" s="22" t="s">
        <v>213</v>
      </c>
      <c r="C54" s="23">
        <v>22484</v>
      </c>
      <c r="D54" s="27" t="str">
        <f t="shared" si="11"/>
        <v>N/A</v>
      </c>
      <c r="E54" s="23">
        <v>20152</v>
      </c>
      <c r="F54" s="27" t="str">
        <f t="shared" si="12"/>
        <v>N/A</v>
      </c>
      <c r="G54" s="23">
        <v>16928</v>
      </c>
      <c r="H54" s="27" t="str">
        <f t="shared" si="13"/>
        <v>N/A</v>
      </c>
      <c r="I54" s="8">
        <v>-10.4</v>
      </c>
      <c r="J54" s="8">
        <v>-16</v>
      </c>
      <c r="K54" s="28" t="s">
        <v>736</v>
      </c>
      <c r="L54" s="111" t="str">
        <f t="shared" si="14"/>
        <v>Yes</v>
      </c>
    </row>
    <row r="55" spans="1:12" x14ac:dyDescent="0.25">
      <c r="A55" s="174" t="s">
        <v>1424</v>
      </c>
      <c r="B55" s="22" t="s">
        <v>213</v>
      </c>
      <c r="C55" s="29">
        <v>8675.2078366999995</v>
      </c>
      <c r="D55" s="27" t="str">
        <f t="shared" si="11"/>
        <v>N/A</v>
      </c>
      <c r="E55" s="29">
        <v>9016.1473303000002</v>
      </c>
      <c r="F55" s="27" t="str">
        <f t="shared" si="12"/>
        <v>N/A</v>
      </c>
      <c r="G55" s="29">
        <v>8725.4463610999992</v>
      </c>
      <c r="H55" s="27" t="str">
        <f t="shared" si="13"/>
        <v>N/A</v>
      </c>
      <c r="I55" s="8">
        <v>3.93</v>
      </c>
      <c r="J55" s="8">
        <v>-3.22</v>
      </c>
      <c r="K55" s="28" t="s">
        <v>736</v>
      </c>
      <c r="L55" s="111" t="str">
        <f t="shared" si="14"/>
        <v>Yes</v>
      </c>
    </row>
    <row r="56" spans="1:12" x14ac:dyDescent="0.25">
      <c r="A56" s="174" t="s">
        <v>1425</v>
      </c>
      <c r="B56" s="22" t="s">
        <v>213</v>
      </c>
      <c r="C56" s="23">
        <v>5.9322629425000004</v>
      </c>
      <c r="D56" s="27" t="str">
        <f t="shared" si="11"/>
        <v>N/A</v>
      </c>
      <c r="E56" s="23">
        <v>5.8566891624000004</v>
      </c>
      <c r="F56" s="27" t="str">
        <f t="shared" si="12"/>
        <v>N/A</v>
      </c>
      <c r="G56" s="23">
        <v>5.7094754253</v>
      </c>
      <c r="H56" s="27" t="str">
        <f t="shared" si="13"/>
        <v>N/A</v>
      </c>
      <c r="I56" s="8">
        <v>-1.27</v>
      </c>
      <c r="J56" s="8">
        <v>-2.5099999999999998</v>
      </c>
      <c r="K56" s="28" t="s">
        <v>736</v>
      </c>
      <c r="L56" s="111" t="str">
        <f t="shared" si="14"/>
        <v>Yes</v>
      </c>
    </row>
    <row r="57" spans="1:12" x14ac:dyDescent="0.25">
      <c r="A57" s="174" t="s">
        <v>597</v>
      </c>
      <c r="B57" s="22" t="s">
        <v>213</v>
      </c>
      <c r="C57" s="29">
        <v>25470749</v>
      </c>
      <c r="D57" s="27" t="str">
        <f t="shared" si="11"/>
        <v>N/A</v>
      </c>
      <c r="E57" s="29">
        <v>24132275</v>
      </c>
      <c r="F57" s="27" t="str">
        <f t="shared" si="12"/>
        <v>N/A</v>
      </c>
      <c r="G57" s="29">
        <v>27886708</v>
      </c>
      <c r="H57" s="27" t="str">
        <f t="shared" si="13"/>
        <v>N/A</v>
      </c>
      <c r="I57" s="8">
        <v>-5.25</v>
      </c>
      <c r="J57" s="8">
        <v>15.56</v>
      </c>
      <c r="K57" s="28" t="s">
        <v>736</v>
      </c>
      <c r="L57" s="111" t="str">
        <f t="shared" si="14"/>
        <v>Yes</v>
      </c>
    </row>
    <row r="58" spans="1:12" x14ac:dyDescent="0.25">
      <c r="A58" s="174" t="s">
        <v>598</v>
      </c>
      <c r="B58" s="22" t="s">
        <v>213</v>
      </c>
      <c r="C58" s="23">
        <v>860</v>
      </c>
      <c r="D58" s="27" t="str">
        <f t="shared" si="11"/>
        <v>N/A</v>
      </c>
      <c r="E58" s="23">
        <v>1302</v>
      </c>
      <c r="F58" s="27" t="str">
        <f t="shared" si="12"/>
        <v>N/A</v>
      </c>
      <c r="G58" s="23">
        <v>2317</v>
      </c>
      <c r="H58" s="27" t="str">
        <f t="shared" si="13"/>
        <v>N/A</v>
      </c>
      <c r="I58" s="8">
        <v>51.4</v>
      </c>
      <c r="J58" s="8">
        <v>77.959999999999994</v>
      </c>
      <c r="K58" s="28" t="s">
        <v>736</v>
      </c>
      <c r="L58" s="111" t="str">
        <f t="shared" si="14"/>
        <v>No</v>
      </c>
    </row>
    <row r="59" spans="1:12" x14ac:dyDescent="0.25">
      <c r="A59" s="174" t="s">
        <v>1426</v>
      </c>
      <c r="B59" s="22" t="s">
        <v>213</v>
      </c>
      <c r="C59" s="29">
        <v>29617.15</v>
      </c>
      <c r="D59" s="27" t="str">
        <f t="shared" si="11"/>
        <v>N/A</v>
      </c>
      <c r="E59" s="29">
        <v>18534.773424999999</v>
      </c>
      <c r="F59" s="27" t="str">
        <f t="shared" si="12"/>
        <v>N/A</v>
      </c>
      <c r="G59" s="29">
        <v>12035.696158999999</v>
      </c>
      <c r="H59" s="27" t="str">
        <f t="shared" si="13"/>
        <v>N/A</v>
      </c>
      <c r="I59" s="8">
        <v>-37.4</v>
      </c>
      <c r="J59" s="8">
        <v>-35.1</v>
      </c>
      <c r="K59" s="28" t="s">
        <v>736</v>
      </c>
      <c r="L59" s="111" t="str">
        <f t="shared" si="14"/>
        <v>No</v>
      </c>
    </row>
    <row r="60" spans="1:12" ht="25" x14ac:dyDescent="0.25">
      <c r="A60" s="174" t="s">
        <v>599</v>
      </c>
      <c r="B60" s="22" t="s">
        <v>213</v>
      </c>
      <c r="C60" s="29">
        <v>1076804</v>
      </c>
      <c r="D60" s="27" t="str">
        <f t="shared" si="11"/>
        <v>N/A</v>
      </c>
      <c r="E60" s="29">
        <v>230191</v>
      </c>
      <c r="F60" s="27" t="str">
        <f t="shared" si="12"/>
        <v>N/A</v>
      </c>
      <c r="G60" s="29">
        <v>610561</v>
      </c>
      <c r="H60" s="27" t="str">
        <f t="shared" si="13"/>
        <v>N/A</v>
      </c>
      <c r="I60" s="8">
        <v>-78.599999999999994</v>
      </c>
      <c r="J60" s="8">
        <v>165.2</v>
      </c>
      <c r="K60" s="28" t="s">
        <v>736</v>
      </c>
      <c r="L60" s="111" t="str">
        <f t="shared" si="14"/>
        <v>No</v>
      </c>
    </row>
    <row r="61" spans="1:12" x14ac:dyDescent="0.25">
      <c r="A61" s="143" t="s">
        <v>600</v>
      </c>
      <c r="B61" s="30" t="s">
        <v>213</v>
      </c>
      <c r="C61" s="1">
        <v>48</v>
      </c>
      <c r="D61" s="7" t="str">
        <f t="shared" si="11"/>
        <v>N/A</v>
      </c>
      <c r="E61" s="1">
        <v>27</v>
      </c>
      <c r="F61" s="7" t="str">
        <f t="shared" si="12"/>
        <v>N/A</v>
      </c>
      <c r="G61" s="1">
        <v>41</v>
      </c>
      <c r="H61" s="7" t="str">
        <f t="shared" si="13"/>
        <v>N/A</v>
      </c>
      <c r="I61" s="36">
        <v>-43.8</v>
      </c>
      <c r="J61" s="36">
        <v>51.85</v>
      </c>
      <c r="K61" s="30" t="s">
        <v>736</v>
      </c>
      <c r="L61" s="111" t="str">
        <f t="shared" si="14"/>
        <v>No</v>
      </c>
    </row>
    <row r="62" spans="1:12" ht="25" x14ac:dyDescent="0.25">
      <c r="A62" s="143" t="s">
        <v>1427</v>
      </c>
      <c r="B62" s="30" t="s">
        <v>213</v>
      </c>
      <c r="C62" s="10">
        <v>22433.416667000001</v>
      </c>
      <c r="D62" s="7" t="str">
        <f t="shared" si="11"/>
        <v>N/A</v>
      </c>
      <c r="E62" s="10">
        <v>8525.5925926</v>
      </c>
      <c r="F62" s="7" t="str">
        <f t="shared" si="12"/>
        <v>N/A</v>
      </c>
      <c r="G62" s="10">
        <v>14891.731707000001</v>
      </c>
      <c r="H62" s="7" t="str">
        <f t="shared" si="13"/>
        <v>N/A</v>
      </c>
      <c r="I62" s="36">
        <v>-62</v>
      </c>
      <c r="J62" s="36">
        <v>74.67</v>
      </c>
      <c r="K62" s="30" t="s">
        <v>736</v>
      </c>
      <c r="L62" s="111" t="str">
        <f t="shared" si="14"/>
        <v>No</v>
      </c>
    </row>
    <row r="63" spans="1:12" x14ac:dyDescent="0.25">
      <c r="A63" s="143" t="s">
        <v>601</v>
      </c>
      <c r="B63" s="30" t="s">
        <v>213</v>
      </c>
      <c r="C63" s="10">
        <v>456186023</v>
      </c>
      <c r="D63" s="7" t="str">
        <f t="shared" si="11"/>
        <v>N/A</v>
      </c>
      <c r="E63" s="10">
        <v>471484610</v>
      </c>
      <c r="F63" s="7" t="str">
        <f t="shared" si="12"/>
        <v>N/A</v>
      </c>
      <c r="G63" s="10">
        <v>484358581</v>
      </c>
      <c r="H63" s="7" t="str">
        <f t="shared" si="13"/>
        <v>N/A</v>
      </c>
      <c r="I63" s="36">
        <v>3.3540000000000001</v>
      </c>
      <c r="J63" s="36">
        <v>2.7309999999999999</v>
      </c>
      <c r="K63" s="30" t="s">
        <v>736</v>
      </c>
      <c r="L63" s="111" t="str">
        <f t="shared" si="14"/>
        <v>Yes</v>
      </c>
    </row>
    <row r="64" spans="1:12" x14ac:dyDescent="0.25">
      <c r="A64" s="143" t="s">
        <v>602</v>
      </c>
      <c r="B64" s="30" t="s">
        <v>213</v>
      </c>
      <c r="C64" s="1">
        <v>5959</v>
      </c>
      <c r="D64" s="7" t="str">
        <f t="shared" si="11"/>
        <v>N/A</v>
      </c>
      <c r="E64" s="1">
        <v>6086</v>
      </c>
      <c r="F64" s="7" t="str">
        <f t="shared" si="12"/>
        <v>N/A</v>
      </c>
      <c r="G64" s="1">
        <v>5911</v>
      </c>
      <c r="H64" s="7" t="str">
        <f t="shared" si="13"/>
        <v>N/A</v>
      </c>
      <c r="I64" s="36">
        <v>2.1309999999999998</v>
      </c>
      <c r="J64" s="36">
        <v>-2.88</v>
      </c>
      <c r="K64" s="30" t="s">
        <v>736</v>
      </c>
      <c r="L64" s="111" t="str">
        <f t="shared" si="14"/>
        <v>Yes</v>
      </c>
    </row>
    <row r="65" spans="1:12" x14ac:dyDescent="0.25">
      <c r="A65" s="143" t="s">
        <v>1428</v>
      </c>
      <c r="B65" s="30" t="s">
        <v>213</v>
      </c>
      <c r="C65" s="10">
        <v>76554.123678000004</v>
      </c>
      <c r="D65" s="7" t="str">
        <f t="shared" si="11"/>
        <v>N/A</v>
      </c>
      <c r="E65" s="10">
        <v>77470.359842000005</v>
      </c>
      <c r="F65" s="7" t="str">
        <f t="shared" si="12"/>
        <v>N/A</v>
      </c>
      <c r="G65" s="10">
        <v>81941.901708999998</v>
      </c>
      <c r="H65" s="7" t="str">
        <f t="shared" si="13"/>
        <v>N/A</v>
      </c>
      <c r="I65" s="36">
        <v>1.1970000000000001</v>
      </c>
      <c r="J65" s="36">
        <v>5.7720000000000002</v>
      </c>
      <c r="K65" s="30" t="s">
        <v>736</v>
      </c>
      <c r="L65" s="111" t="str">
        <f t="shared" si="14"/>
        <v>Yes</v>
      </c>
    </row>
    <row r="66" spans="1:12" x14ac:dyDescent="0.25">
      <c r="A66" s="143" t="s">
        <v>603</v>
      </c>
      <c r="B66" s="30" t="s">
        <v>213</v>
      </c>
      <c r="C66" s="10">
        <v>1358888507</v>
      </c>
      <c r="D66" s="7" t="str">
        <f t="shared" si="11"/>
        <v>N/A</v>
      </c>
      <c r="E66" s="10">
        <v>1408164345</v>
      </c>
      <c r="F66" s="7" t="str">
        <f t="shared" si="12"/>
        <v>N/A</v>
      </c>
      <c r="G66" s="10">
        <v>1326943357</v>
      </c>
      <c r="H66" s="7" t="str">
        <f t="shared" si="13"/>
        <v>N/A</v>
      </c>
      <c r="I66" s="36">
        <v>3.6259999999999999</v>
      </c>
      <c r="J66" s="36">
        <v>-5.77</v>
      </c>
      <c r="K66" s="30" t="s">
        <v>736</v>
      </c>
      <c r="L66" s="111" t="str">
        <f t="shared" si="14"/>
        <v>Yes</v>
      </c>
    </row>
    <row r="67" spans="1:12" x14ac:dyDescent="0.25">
      <c r="A67" s="143" t="s">
        <v>604</v>
      </c>
      <c r="B67" s="30" t="s">
        <v>213</v>
      </c>
      <c r="C67" s="1">
        <v>58555</v>
      </c>
      <c r="D67" s="7" t="str">
        <f t="shared" si="11"/>
        <v>N/A</v>
      </c>
      <c r="E67" s="1">
        <v>56060</v>
      </c>
      <c r="F67" s="7" t="str">
        <f t="shared" si="12"/>
        <v>N/A</v>
      </c>
      <c r="G67" s="1">
        <v>53621</v>
      </c>
      <c r="H67" s="7" t="str">
        <f t="shared" si="13"/>
        <v>N/A</v>
      </c>
      <c r="I67" s="36">
        <v>-4.26</v>
      </c>
      <c r="J67" s="36">
        <v>-4.3499999999999996</v>
      </c>
      <c r="K67" s="30" t="s">
        <v>736</v>
      </c>
      <c r="L67" s="111" t="str">
        <f t="shared" si="14"/>
        <v>Yes</v>
      </c>
    </row>
    <row r="68" spans="1:12" x14ac:dyDescent="0.25">
      <c r="A68" s="143" t="s">
        <v>1429</v>
      </c>
      <c r="B68" s="30" t="s">
        <v>213</v>
      </c>
      <c r="C68" s="10">
        <v>23207.044777999999</v>
      </c>
      <c r="D68" s="7" t="str">
        <f t="shared" si="11"/>
        <v>N/A</v>
      </c>
      <c r="E68" s="10">
        <v>25118.878790999999</v>
      </c>
      <c r="F68" s="7" t="str">
        <f t="shared" si="12"/>
        <v>N/A</v>
      </c>
      <c r="G68" s="10">
        <v>24746.710374999999</v>
      </c>
      <c r="H68" s="7" t="str">
        <f t="shared" si="13"/>
        <v>N/A</v>
      </c>
      <c r="I68" s="36">
        <v>8.2379999999999995</v>
      </c>
      <c r="J68" s="36">
        <v>-1.48</v>
      </c>
      <c r="K68" s="30" t="s">
        <v>736</v>
      </c>
      <c r="L68" s="111" t="str">
        <f t="shared" si="14"/>
        <v>Yes</v>
      </c>
    </row>
    <row r="69" spans="1:12" x14ac:dyDescent="0.25">
      <c r="A69" s="143" t="s">
        <v>605</v>
      </c>
      <c r="B69" s="30" t="s">
        <v>213</v>
      </c>
      <c r="C69" s="10">
        <v>39776160</v>
      </c>
      <c r="D69" s="7" t="str">
        <f t="shared" si="11"/>
        <v>N/A</v>
      </c>
      <c r="E69" s="10">
        <v>51920533</v>
      </c>
      <c r="F69" s="7" t="str">
        <f t="shared" si="12"/>
        <v>N/A</v>
      </c>
      <c r="G69" s="10">
        <v>74508607</v>
      </c>
      <c r="H69" s="7" t="str">
        <f t="shared" si="13"/>
        <v>N/A</v>
      </c>
      <c r="I69" s="36">
        <v>30.53</v>
      </c>
      <c r="J69" s="36">
        <v>43.51</v>
      </c>
      <c r="K69" s="30" t="s">
        <v>736</v>
      </c>
      <c r="L69" s="111" t="str">
        <f t="shared" si="14"/>
        <v>No</v>
      </c>
    </row>
    <row r="70" spans="1:12" x14ac:dyDescent="0.25">
      <c r="A70" s="143" t="s">
        <v>606</v>
      </c>
      <c r="B70" s="30" t="s">
        <v>213</v>
      </c>
      <c r="C70" s="1">
        <v>220826</v>
      </c>
      <c r="D70" s="7" t="str">
        <f t="shared" si="11"/>
        <v>N/A</v>
      </c>
      <c r="E70" s="1">
        <v>225136</v>
      </c>
      <c r="F70" s="7" t="str">
        <f t="shared" si="12"/>
        <v>N/A</v>
      </c>
      <c r="G70" s="1">
        <v>246778</v>
      </c>
      <c r="H70" s="7" t="str">
        <f t="shared" si="13"/>
        <v>N/A</v>
      </c>
      <c r="I70" s="36">
        <v>1.952</v>
      </c>
      <c r="J70" s="36">
        <v>9.6129999999999995</v>
      </c>
      <c r="K70" s="30" t="s">
        <v>736</v>
      </c>
      <c r="L70" s="111" t="str">
        <f t="shared" si="14"/>
        <v>Yes</v>
      </c>
    </row>
    <row r="71" spans="1:12" x14ac:dyDescent="0.25">
      <c r="A71" s="143" t="s">
        <v>1430</v>
      </c>
      <c r="B71" s="30" t="s">
        <v>213</v>
      </c>
      <c r="C71" s="10">
        <v>180.12444187</v>
      </c>
      <c r="D71" s="7" t="str">
        <f t="shared" si="11"/>
        <v>N/A</v>
      </c>
      <c r="E71" s="10">
        <v>230.61852836</v>
      </c>
      <c r="F71" s="7" t="str">
        <f t="shared" si="12"/>
        <v>N/A</v>
      </c>
      <c r="G71" s="10">
        <v>301.92564571999998</v>
      </c>
      <c r="H71" s="7" t="str">
        <f t="shared" si="13"/>
        <v>N/A</v>
      </c>
      <c r="I71" s="36">
        <v>28.03</v>
      </c>
      <c r="J71" s="36">
        <v>30.92</v>
      </c>
      <c r="K71" s="30" t="s">
        <v>736</v>
      </c>
      <c r="L71" s="111" t="str">
        <f t="shared" si="14"/>
        <v>No</v>
      </c>
    </row>
    <row r="72" spans="1:12" x14ac:dyDescent="0.25">
      <c r="A72" s="143" t="s">
        <v>607</v>
      </c>
      <c r="B72" s="30" t="s">
        <v>213</v>
      </c>
      <c r="C72" s="10">
        <v>15977330</v>
      </c>
      <c r="D72" s="7" t="str">
        <f t="shared" si="11"/>
        <v>N/A</v>
      </c>
      <c r="E72" s="10">
        <v>10887029</v>
      </c>
      <c r="F72" s="7" t="str">
        <f t="shared" si="12"/>
        <v>N/A</v>
      </c>
      <c r="G72" s="10">
        <v>1667369</v>
      </c>
      <c r="H72" s="7" t="str">
        <f t="shared" si="13"/>
        <v>N/A</v>
      </c>
      <c r="I72" s="36">
        <v>-31.9</v>
      </c>
      <c r="J72" s="36">
        <v>-84.7</v>
      </c>
      <c r="K72" s="30" t="s">
        <v>736</v>
      </c>
      <c r="L72" s="111" t="str">
        <f t="shared" si="14"/>
        <v>No</v>
      </c>
    </row>
    <row r="73" spans="1:12" x14ac:dyDescent="0.25">
      <c r="A73" s="143" t="s">
        <v>608</v>
      </c>
      <c r="B73" s="30" t="s">
        <v>213</v>
      </c>
      <c r="C73" s="1">
        <v>59362</v>
      </c>
      <c r="D73" s="7" t="str">
        <f t="shared" si="11"/>
        <v>N/A</v>
      </c>
      <c r="E73" s="1">
        <v>43762</v>
      </c>
      <c r="F73" s="7" t="str">
        <f t="shared" si="12"/>
        <v>N/A</v>
      </c>
      <c r="G73" s="1">
        <v>11868</v>
      </c>
      <c r="H73" s="7" t="str">
        <f t="shared" si="13"/>
        <v>N/A</v>
      </c>
      <c r="I73" s="36">
        <v>-26.3</v>
      </c>
      <c r="J73" s="36">
        <v>-72.900000000000006</v>
      </c>
      <c r="K73" s="30" t="s">
        <v>736</v>
      </c>
      <c r="L73" s="111" t="str">
        <f t="shared" si="14"/>
        <v>No</v>
      </c>
    </row>
    <row r="74" spans="1:12" x14ac:dyDescent="0.25">
      <c r="A74" s="143" t="s">
        <v>1431</v>
      </c>
      <c r="B74" s="30" t="s">
        <v>213</v>
      </c>
      <c r="C74" s="10">
        <v>269.15080354000003</v>
      </c>
      <c r="D74" s="7" t="str">
        <f t="shared" si="11"/>
        <v>N/A</v>
      </c>
      <c r="E74" s="10">
        <v>248.77814085</v>
      </c>
      <c r="F74" s="7" t="str">
        <f t="shared" si="12"/>
        <v>N/A</v>
      </c>
      <c r="G74" s="10">
        <v>140.49283788</v>
      </c>
      <c r="H74" s="7" t="str">
        <f t="shared" si="13"/>
        <v>N/A</v>
      </c>
      <c r="I74" s="36">
        <v>-7.57</v>
      </c>
      <c r="J74" s="36">
        <v>-43.5</v>
      </c>
      <c r="K74" s="30" t="s">
        <v>736</v>
      </c>
      <c r="L74" s="111" t="str">
        <f t="shared" si="14"/>
        <v>No</v>
      </c>
    </row>
    <row r="75" spans="1:12" ht="25" x14ac:dyDescent="0.25">
      <c r="A75" s="143" t="s">
        <v>609</v>
      </c>
      <c r="B75" s="30" t="s">
        <v>213</v>
      </c>
      <c r="C75" s="10">
        <v>3378994</v>
      </c>
      <c r="D75" s="7" t="str">
        <f t="shared" si="11"/>
        <v>N/A</v>
      </c>
      <c r="E75" s="10">
        <v>2785009</v>
      </c>
      <c r="F75" s="7" t="str">
        <f t="shared" si="12"/>
        <v>N/A</v>
      </c>
      <c r="G75" s="10">
        <v>2354460</v>
      </c>
      <c r="H75" s="7" t="str">
        <f t="shared" si="13"/>
        <v>N/A</v>
      </c>
      <c r="I75" s="36">
        <v>-17.600000000000001</v>
      </c>
      <c r="J75" s="36">
        <v>-15.5</v>
      </c>
      <c r="K75" s="30" t="s">
        <v>736</v>
      </c>
      <c r="L75" s="111" t="str">
        <f t="shared" si="14"/>
        <v>Yes</v>
      </c>
    </row>
    <row r="76" spans="1:12" x14ac:dyDescent="0.25">
      <c r="A76" s="174" t="s">
        <v>610</v>
      </c>
      <c r="B76" s="22" t="s">
        <v>213</v>
      </c>
      <c r="C76" s="23">
        <v>77912</v>
      </c>
      <c r="D76" s="27" t="str">
        <f t="shared" si="11"/>
        <v>N/A</v>
      </c>
      <c r="E76" s="23">
        <v>72580</v>
      </c>
      <c r="F76" s="27" t="str">
        <f t="shared" si="12"/>
        <v>N/A</v>
      </c>
      <c r="G76" s="23">
        <v>65989</v>
      </c>
      <c r="H76" s="27" t="str">
        <f t="shared" si="13"/>
        <v>N/A</v>
      </c>
      <c r="I76" s="8">
        <v>-6.84</v>
      </c>
      <c r="J76" s="8">
        <v>-9.08</v>
      </c>
      <c r="K76" s="28" t="s">
        <v>736</v>
      </c>
      <c r="L76" s="111" t="str">
        <f t="shared" si="14"/>
        <v>Yes</v>
      </c>
    </row>
    <row r="77" spans="1:12" ht="25" x14ac:dyDescent="0.25">
      <c r="A77" s="174" t="s">
        <v>1432</v>
      </c>
      <c r="B77" s="22" t="s">
        <v>213</v>
      </c>
      <c r="C77" s="29">
        <v>43.369365438000003</v>
      </c>
      <c r="D77" s="27" t="str">
        <f t="shared" si="11"/>
        <v>N/A</v>
      </c>
      <c r="E77" s="29">
        <v>38.371576191999999</v>
      </c>
      <c r="F77" s="27" t="str">
        <f t="shared" si="12"/>
        <v>N/A</v>
      </c>
      <c r="G77" s="29">
        <v>35.679582961000001</v>
      </c>
      <c r="H77" s="27" t="str">
        <f t="shared" si="13"/>
        <v>N/A</v>
      </c>
      <c r="I77" s="8">
        <v>-11.5</v>
      </c>
      <c r="J77" s="8">
        <v>-7.02</v>
      </c>
      <c r="K77" s="28" t="s">
        <v>736</v>
      </c>
      <c r="L77" s="111" t="str">
        <f t="shared" si="14"/>
        <v>Yes</v>
      </c>
    </row>
    <row r="78" spans="1:12" x14ac:dyDescent="0.25">
      <c r="A78" s="174" t="s">
        <v>611</v>
      </c>
      <c r="B78" s="22" t="s">
        <v>213</v>
      </c>
      <c r="C78" s="29">
        <v>26882626</v>
      </c>
      <c r="D78" s="27" t="str">
        <f t="shared" si="11"/>
        <v>N/A</v>
      </c>
      <c r="E78" s="29">
        <v>25466385</v>
      </c>
      <c r="F78" s="27" t="str">
        <f t="shared" si="12"/>
        <v>N/A</v>
      </c>
      <c r="G78" s="29">
        <v>16754653</v>
      </c>
      <c r="H78" s="27" t="str">
        <f t="shared" si="13"/>
        <v>N/A</v>
      </c>
      <c r="I78" s="8">
        <v>-5.27</v>
      </c>
      <c r="J78" s="8">
        <v>-34.200000000000003</v>
      </c>
      <c r="K78" s="28" t="s">
        <v>736</v>
      </c>
      <c r="L78" s="111" t="str">
        <f t="shared" si="14"/>
        <v>No</v>
      </c>
    </row>
    <row r="79" spans="1:12" x14ac:dyDescent="0.25">
      <c r="A79" s="174" t="s">
        <v>612</v>
      </c>
      <c r="B79" s="22" t="s">
        <v>213</v>
      </c>
      <c r="C79" s="23">
        <v>64578</v>
      </c>
      <c r="D79" s="27" t="str">
        <f t="shared" si="11"/>
        <v>N/A</v>
      </c>
      <c r="E79" s="23">
        <v>67576</v>
      </c>
      <c r="F79" s="27" t="str">
        <f t="shared" si="12"/>
        <v>N/A</v>
      </c>
      <c r="G79" s="23">
        <v>53827</v>
      </c>
      <c r="H79" s="27" t="str">
        <f t="shared" si="13"/>
        <v>N/A</v>
      </c>
      <c r="I79" s="8">
        <v>4.6420000000000003</v>
      </c>
      <c r="J79" s="8">
        <v>-20.3</v>
      </c>
      <c r="K79" s="28" t="s">
        <v>736</v>
      </c>
      <c r="L79" s="111" t="str">
        <f t="shared" si="14"/>
        <v>Yes</v>
      </c>
    </row>
    <row r="80" spans="1:12" x14ac:dyDescent="0.25">
      <c r="A80" s="174" t="s">
        <v>1433</v>
      </c>
      <c r="B80" s="22" t="s">
        <v>213</v>
      </c>
      <c r="C80" s="29">
        <v>416.28148905</v>
      </c>
      <c r="D80" s="27" t="str">
        <f t="shared" si="11"/>
        <v>N/A</v>
      </c>
      <c r="E80" s="29">
        <v>376.85546643999999</v>
      </c>
      <c r="F80" s="27" t="str">
        <f t="shared" si="12"/>
        <v>N/A</v>
      </c>
      <c r="G80" s="29">
        <v>311.26856409999999</v>
      </c>
      <c r="H80" s="27" t="str">
        <f t="shared" si="13"/>
        <v>N/A</v>
      </c>
      <c r="I80" s="8">
        <v>-9.4700000000000006</v>
      </c>
      <c r="J80" s="8">
        <v>-17.399999999999999</v>
      </c>
      <c r="K80" s="28" t="s">
        <v>736</v>
      </c>
      <c r="L80" s="111" t="str">
        <f t="shared" si="14"/>
        <v>Yes</v>
      </c>
    </row>
    <row r="81" spans="1:12" x14ac:dyDescent="0.25">
      <c r="A81" s="174" t="s">
        <v>613</v>
      </c>
      <c r="B81" s="22" t="s">
        <v>213</v>
      </c>
      <c r="C81" s="29">
        <v>12655441</v>
      </c>
      <c r="D81" s="27" t="str">
        <f t="shared" si="11"/>
        <v>N/A</v>
      </c>
      <c r="E81" s="29">
        <v>15834084</v>
      </c>
      <c r="F81" s="27" t="str">
        <f t="shared" si="12"/>
        <v>N/A</v>
      </c>
      <c r="G81" s="29">
        <v>16495870</v>
      </c>
      <c r="H81" s="27" t="str">
        <f t="shared" si="13"/>
        <v>N/A</v>
      </c>
      <c r="I81" s="8">
        <v>25.12</v>
      </c>
      <c r="J81" s="8">
        <v>4.18</v>
      </c>
      <c r="K81" s="28" t="s">
        <v>736</v>
      </c>
      <c r="L81" s="111" t="str">
        <f t="shared" si="14"/>
        <v>Yes</v>
      </c>
    </row>
    <row r="82" spans="1:12" x14ac:dyDescent="0.25">
      <c r="A82" s="174" t="s">
        <v>614</v>
      </c>
      <c r="B82" s="22" t="s">
        <v>213</v>
      </c>
      <c r="C82" s="23">
        <v>49818</v>
      </c>
      <c r="D82" s="27" t="str">
        <f t="shared" si="11"/>
        <v>N/A</v>
      </c>
      <c r="E82" s="23">
        <v>55138</v>
      </c>
      <c r="F82" s="27" t="str">
        <f t="shared" si="12"/>
        <v>N/A</v>
      </c>
      <c r="G82" s="23">
        <v>55551</v>
      </c>
      <c r="H82" s="27" t="str">
        <f t="shared" si="13"/>
        <v>N/A</v>
      </c>
      <c r="I82" s="8">
        <v>10.68</v>
      </c>
      <c r="J82" s="8">
        <v>0.749</v>
      </c>
      <c r="K82" s="28" t="s">
        <v>736</v>
      </c>
      <c r="L82" s="111" t="str">
        <f t="shared" si="14"/>
        <v>Yes</v>
      </c>
    </row>
    <row r="83" spans="1:12" x14ac:dyDescent="0.25">
      <c r="A83" s="174" t="s">
        <v>1434</v>
      </c>
      <c r="B83" s="22" t="s">
        <v>213</v>
      </c>
      <c r="C83" s="29">
        <v>254.03350194999999</v>
      </c>
      <c r="D83" s="27" t="str">
        <f t="shared" si="11"/>
        <v>N/A</v>
      </c>
      <c r="E83" s="29">
        <v>287.17189596999998</v>
      </c>
      <c r="F83" s="27" t="str">
        <f t="shared" si="12"/>
        <v>N/A</v>
      </c>
      <c r="G83" s="29">
        <v>296.9500099</v>
      </c>
      <c r="H83" s="27" t="str">
        <f t="shared" si="13"/>
        <v>N/A</v>
      </c>
      <c r="I83" s="8">
        <v>13.04</v>
      </c>
      <c r="J83" s="8">
        <v>3.4049999999999998</v>
      </c>
      <c r="K83" s="28" t="s">
        <v>736</v>
      </c>
      <c r="L83" s="111" t="str">
        <f t="shared" si="14"/>
        <v>Yes</v>
      </c>
    </row>
    <row r="84" spans="1:12" ht="25" x14ac:dyDescent="0.25">
      <c r="A84" s="174" t="s">
        <v>615</v>
      </c>
      <c r="B84" s="22" t="s">
        <v>213</v>
      </c>
      <c r="C84" s="29">
        <v>691473</v>
      </c>
      <c r="D84" s="27" t="str">
        <f t="shared" si="11"/>
        <v>N/A</v>
      </c>
      <c r="E84" s="29">
        <v>1372193</v>
      </c>
      <c r="F84" s="27" t="str">
        <f t="shared" si="12"/>
        <v>N/A</v>
      </c>
      <c r="G84" s="29">
        <v>1482189</v>
      </c>
      <c r="H84" s="27" t="str">
        <f t="shared" si="13"/>
        <v>N/A</v>
      </c>
      <c r="I84" s="8">
        <v>98.44</v>
      </c>
      <c r="J84" s="8">
        <v>8.016</v>
      </c>
      <c r="K84" s="28" t="s">
        <v>736</v>
      </c>
      <c r="L84" s="111" t="str">
        <f t="shared" si="14"/>
        <v>Yes</v>
      </c>
    </row>
    <row r="85" spans="1:12" x14ac:dyDescent="0.25">
      <c r="A85" s="174" t="s">
        <v>616</v>
      </c>
      <c r="B85" s="22" t="s">
        <v>213</v>
      </c>
      <c r="C85" s="23">
        <v>658</v>
      </c>
      <c r="D85" s="27" t="str">
        <f t="shared" si="11"/>
        <v>N/A</v>
      </c>
      <c r="E85" s="23">
        <v>647</v>
      </c>
      <c r="F85" s="27" t="str">
        <f t="shared" si="12"/>
        <v>N/A</v>
      </c>
      <c r="G85" s="23">
        <v>733</v>
      </c>
      <c r="H85" s="27" t="str">
        <f t="shared" si="13"/>
        <v>N/A</v>
      </c>
      <c r="I85" s="8">
        <v>-1.67</v>
      </c>
      <c r="J85" s="8">
        <v>13.29</v>
      </c>
      <c r="K85" s="28" t="s">
        <v>736</v>
      </c>
      <c r="L85" s="111" t="str">
        <f t="shared" si="14"/>
        <v>Yes</v>
      </c>
    </row>
    <row r="86" spans="1:12" x14ac:dyDescent="0.25">
      <c r="A86" s="174" t="s">
        <v>1435</v>
      </c>
      <c r="B86" s="22" t="s">
        <v>213</v>
      </c>
      <c r="C86" s="29">
        <v>1050.8708207</v>
      </c>
      <c r="D86" s="27" t="str">
        <f t="shared" si="11"/>
        <v>N/A</v>
      </c>
      <c r="E86" s="29">
        <v>2120.8547140999999</v>
      </c>
      <c r="F86" s="27" t="str">
        <f t="shared" si="12"/>
        <v>N/A</v>
      </c>
      <c r="G86" s="29">
        <v>2022.0859482000001</v>
      </c>
      <c r="H86" s="27" t="str">
        <f t="shared" si="13"/>
        <v>N/A</v>
      </c>
      <c r="I86" s="8">
        <v>101.8</v>
      </c>
      <c r="J86" s="8">
        <v>-4.66</v>
      </c>
      <c r="K86" s="28" t="s">
        <v>736</v>
      </c>
      <c r="L86" s="111" t="str">
        <f t="shared" si="14"/>
        <v>Yes</v>
      </c>
    </row>
    <row r="87" spans="1:12" x14ac:dyDescent="0.25">
      <c r="A87" s="174" t="s">
        <v>617</v>
      </c>
      <c r="B87" s="22" t="s">
        <v>213</v>
      </c>
      <c r="C87" s="29">
        <v>13509464</v>
      </c>
      <c r="D87" s="27" t="str">
        <f t="shared" si="11"/>
        <v>N/A</v>
      </c>
      <c r="E87" s="29">
        <v>14060065</v>
      </c>
      <c r="F87" s="27" t="str">
        <f t="shared" si="12"/>
        <v>N/A</v>
      </c>
      <c r="G87" s="29">
        <v>17365288</v>
      </c>
      <c r="H87" s="27" t="str">
        <f t="shared" si="13"/>
        <v>N/A</v>
      </c>
      <c r="I87" s="8">
        <v>4.0759999999999996</v>
      </c>
      <c r="J87" s="8">
        <v>23.51</v>
      </c>
      <c r="K87" s="28" t="s">
        <v>736</v>
      </c>
      <c r="L87" s="111" t="str">
        <f t="shared" si="14"/>
        <v>Yes</v>
      </c>
    </row>
    <row r="88" spans="1:12" x14ac:dyDescent="0.25">
      <c r="A88" s="174" t="s">
        <v>618</v>
      </c>
      <c r="B88" s="22" t="s">
        <v>213</v>
      </c>
      <c r="C88" s="23">
        <v>171654</v>
      </c>
      <c r="D88" s="27" t="str">
        <f t="shared" si="11"/>
        <v>N/A</v>
      </c>
      <c r="E88" s="23">
        <v>175323</v>
      </c>
      <c r="F88" s="27" t="str">
        <f t="shared" si="12"/>
        <v>N/A</v>
      </c>
      <c r="G88" s="23">
        <v>172785</v>
      </c>
      <c r="H88" s="27" t="str">
        <f t="shared" si="13"/>
        <v>N/A</v>
      </c>
      <c r="I88" s="8">
        <v>2.137</v>
      </c>
      <c r="J88" s="8">
        <v>-1.45</v>
      </c>
      <c r="K88" s="28" t="s">
        <v>736</v>
      </c>
      <c r="L88" s="111" t="str">
        <f t="shared" si="14"/>
        <v>Yes</v>
      </c>
    </row>
    <row r="89" spans="1:12" x14ac:dyDescent="0.25">
      <c r="A89" s="174" t="s">
        <v>1436</v>
      </c>
      <c r="B89" s="22" t="s">
        <v>213</v>
      </c>
      <c r="C89" s="29">
        <v>78.701713913000006</v>
      </c>
      <c r="D89" s="27" t="str">
        <f t="shared" si="11"/>
        <v>N/A</v>
      </c>
      <c r="E89" s="29">
        <v>80.195211125</v>
      </c>
      <c r="F89" s="27" t="str">
        <f t="shared" si="12"/>
        <v>N/A</v>
      </c>
      <c r="G89" s="29">
        <v>100.50228897</v>
      </c>
      <c r="H89" s="27" t="str">
        <f t="shared" si="13"/>
        <v>N/A</v>
      </c>
      <c r="I89" s="8">
        <v>1.8979999999999999</v>
      </c>
      <c r="J89" s="8">
        <v>25.32</v>
      </c>
      <c r="K89" s="28" t="s">
        <v>736</v>
      </c>
      <c r="L89" s="111" t="str">
        <f t="shared" si="14"/>
        <v>Yes</v>
      </c>
    </row>
    <row r="90" spans="1:12" x14ac:dyDescent="0.25">
      <c r="A90" s="174" t="s">
        <v>619</v>
      </c>
      <c r="B90" s="22" t="s">
        <v>213</v>
      </c>
      <c r="C90" s="29">
        <v>52493371</v>
      </c>
      <c r="D90" s="27" t="str">
        <f t="shared" si="11"/>
        <v>N/A</v>
      </c>
      <c r="E90" s="29">
        <v>44139750</v>
      </c>
      <c r="F90" s="27" t="str">
        <f t="shared" si="12"/>
        <v>N/A</v>
      </c>
      <c r="G90" s="29">
        <v>29147154</v>
      </c>
      <c r="H90" s="27" t="str">
        <f t="shared" si="13"/>
        <v>N/A</v>
      </c>
      <c r="I90" s="8">
        <v>-15.9</v>
      </c>
      <c r="J90" s="8">
        <v>-34</v>
      </c>
      <c r="K90" s="28" t="s">
        <v>736</v>
      </c>
      <c r="L90" s="111" t="str">
        <f t="shared" si="14"/>
        <v>No</v>
      </c>
    </row>
    <row r="91" spans="1:12" x14ac:dyDescent="0.25">
      <c r="A91" s="174" t="s">
        <v>620</v>
      </c>
      <c r="B91" s="22" t="s">
        <v>213</v>
      </c>
      <c r="C91" s="23">
        <v>172921</v>
      </c>
      <c r="D91" s="27" t="str">
        <f t="shared" si="11"/>
        <v>N/A</v>
      </c>
      <c r="E91" s="23">
        <v>146218</v>
      </c>
      <c r="F91" s="27" t="str">
        <f t="shared" si="12"/>
        <v>N/A</v>
      </c>
      <c r="G91" s="23">
        <v>89780</v>
      </c>
      <c r="H91" s="27" t="str">
        <f t="shared" si="13"/>
        <v>N/A</v>
      </c>
      <c r="I91" s="8">
        <v>-15.4</v>
      </c>
      <c r="J91" s="8">
        <v>-38.6</v>
      </c>
      <c r="K91" s="28" t="s">
        <v>736</v>
      </c>
      <c r="L91" s="111" t="str">
        <f t="shared" si="14"/>
        <v>No</v>
      </c>
    </row>
    <row r="92" spans="1:12" x14ac:dyDescent="0.25">
      <c r="A92" s="174" t="s">
        <v>1437</v>
      </c>
      <c r="B92" s="22" t="s">
        <v>213</v>
      </c>
      <c r="C92" s="29">
        <v>303.56851395000001</v>
      </c>
      <c r="D92" s="27" t="str">
        <f t="shared" si="11"/>
        <v>N/A</v>
      </c>
      <c r="E92" s="29">
        <v>301.87630797999998</v>
      </c>
      <c r="F92" s="27" t="str">
        <f t="shared" si="12"/>
        <v>N/A</v>
      </c>
      <c r="G92" s="29">
        <v>324.65085764999998</v>
      </c>
      <c r="H92" s="27" t="str">
        <f t="shared" si="13"/>
        <v>N/A</v>
      </c>
      <c r="I92" s="8">
        <v>-0.55700000000000005</v>
      </c>
      <c r="J92" s="8">
        <v>7.5439999999999996</v>
      </c>
      <c r="K92" s="28" t="s">
        <v>736</v>
      </c>
      <c r="L92" s="111" t="str">
        <f t="shared" si="14"/>
        <v>Yes</v>
      </c>
    </row>
    <row r="93" spans="1:12" ht="25" x14ac:dyDescent="0.25">
      <c r="A93" s="174" t="s">
        <v>621</v>
      </c>
      <c r="B93" s="22" t="s">
        <v>213</v>
      </c>
      <c r="C93" s="29">
        <v>631220318</v>
      </c>
      <c r="D93" s="27" t="str">
        <f t="shared" si="11"/>
        <v>N/A</v>
      </c>
      <c r="E93" s="29">
        <v>563235758</v>
      </c>
      <c r="F93" s="27" t="str">
        <f t="shared" si="12"/>
        <v>N/A</v>
      </c>
      <c r="G93" s="29">
        <v>564919229</v>
      </c>
      <c r="H93" s="27" t="str">
        <f t="shared" si="13"/>
        <v>N/A</v>
      </c>
      <c r="I93" s="8">
        <v>-10.8</v>
      </c>
      <c r="J93" s="8">
        <v>0.2989</v>
      </c>
      <c r="K93" s="28" t="s">
        <v>736</v>
      </c>
      <c r="L93" s="111" t="str">
        <f t="shared" si="14"/>
        <v>Yes</v>
      </c>
    </row>
    <row r="94" spans="1:12" x14ac:dyDescent="0.25">
      <c r="A94" s="178" t="s">
        <v>622</v>
      </c>
      <c r="B94" s="23" t="s">
        <v>213</v>
      </c>
      <c r="C94" s="23">
        <v>86048</v>
      </c>
      <c r="D94" s="27" t="str">
        <f t="shared" si="11"/>
        <v>N/A</v>
      </c>
      <c r="E94" s="23">
        <v>84263</v>
      </c>
      <c r="F94" s="27" t="str">
        <f t="shared" si="12"/>
        <v>N/A</v>
      </c>
      <c r="G94" s="23">
        <v>80375</v>
      </c>
      <c r="H94" s="27" t="str">
        <f t="shared" si="13"/>
        <v>N/A</v>
      </c>
      <c r="I94" s="8">
        <v>-2.0699999999999998</v>
      </c>
      <c r="J94" s="8">
        <v>-4.6100000000000003</v>
      </c>
      <c r="K94" s="31" t="s">
        <v>736</v>
      </c>
      <c r="L94" s="111" t="str">
        <f t="shared" si="14"/>
        <v>Yes</v>
      </c>
    </row>
    <row r="95" spans="1:12" x14ac:dyDescent="0.25">
      <c r="A95" s="174" t="s">
        <v>1438</v>
      </c>
      <c r="B95" s="22" t="s">
        <v>213</v>
      </c>
      <c r="C95" s="29">
        <v>7335.6768082999997</v>
      </c>
      <c r="D95" s="27" t="str">
        <f t="shared" si="11"/>
        <v>N/A</v>
      </c>
      <c r="E95" s="29">
        <v>6684.2594970999999</v>
      </c>
      <c r="F95" s="27" t="str">
        <f t="shared" si="12"/>
        <v>N/A</v>
      </c>
      <c r="G95" s="29">
        <v>7028.5440621999996</v>
      </c>
      <c r="H95" s="27" t="str">
        <f t="shared" si="13"/>
        <v>N/A</v>
      </c>
      <c r="I95" s="8">
        <v>-8.8800000000000008</v>
      </c>
      <c r="J95" s="8">
        <v>5.1509999999999998</v>
      </c>
      <c r="K95" s="28" t="s">
        <v>736</v>
      </c>
      <c r="L95" s="111" t="str">
        <f t="shared" si="14"/>
        <v>Yes</v>
      </c>
    </row>
    <row r="96" spans="1:12" ht="25" x14ac:dyDescent="0.25">
      <c r="A96" s="174" t="s">
        <v>623</v>
      </c>
      <c r="B96" s="22" t="s">
        <v>213</v>
      </c>
      <c r="C96" s="29">
        <v>33028012</v>
      </c>
      <c r="D96" s="27" t="str">
        <f t="shared" si="11"/>
        <v>N/A</v>
      </c>
      <c r="E96" s="29">
        <v>34259753</v>
      </c>
      <c r="F96" s="27" t="str">
        <f t="shared" si="12"/>
        <v>N/A</v>
      </c>
      <c r="G96" s="29">
        <v>32828113</v>
      </c>
      <c r="H96" s="27" t="str">
        <f t="shared" si="13"/>
        <v>N/A</v>
      </c>
      <c r="I96" s="8">
        <v>3.7290000000000001</v>
      </c>
      <c r="J96" s="8">
        <v>-4.18</v>
      </c>
      <c r="K96" s="28" t="s">
        <v>736</v>
      </c>
      <c r="L96" s="111" t="str">
        <f t="shared" si="14"/>
        <v>Yes</v>
      </c>
    </row>
    <row r="97" spans="1:12" x14ac:dyDescent="0.25">
      <c r="A97" s="174" t="s">
        <v>624</v>
      </c>
      <c r="B97" s="22" t="s">
        <v>213</v>
      </c>
      <c r="C97" s="23">
        <v>56970</v>
      </c>
      <c r="D97" s="27" t="str">
        <f t="shared" si="11"/>
        <v>N/A</v>
      </c>
      <c r="E97" s="23">
        <v>57546</v>
      </c>
      <c r="F97" s="27" t="str">
        <f t="shared" si="12"/>
        <v>N/A</v>
      </c>
      <c r="G97" s="23">
        <v>56175</v>
      </c>
      <c r="H97" s="27" t="str">
        <f t="shared" si="13"/>
        <v>N/A</v>
      </c>
      <c r="I97" s="8">
        <v>1.0109999999999999</v>
      </c>
      <c r="J97" s="8">
        <v>-2.38</v>
      </c>
      <c r="K97" s="28" t="s">
        <v>736</v>
      </c>
      <c r="L97" s="111" t="str">
        <f t="shared" si="14"/>
        <v>Yes</v>
      </c>
    </row>
    <row r="98" spans="1:12" x14ac:dyDescent="0.25">
      <c r="A98" s="174" t="s">
        <v>1439</v>
      </c>
      <c r="B98" s="22" t="s">
        <v>213</v>
      </c>
      <c r="C98" s="29">
        <v>579.74393540000005</v>
      </c>
      <c r="D98" s="27" t="str">
        <f t="shared" si="11"/>
        <v>N/A</v>
      </c>
      <c r="E98" s="29">
        <v>595.34551489</v>
      </c>
      <c r="F98" s="27" t="str">
        <f t="shared" si="12"/>
        <v>N/A</v>
      </c>
      <c r="G98" s="29">
        <v>584.39008455999999</v>
      </c>
      <c r="H98" s="27" t="str">
        <f t="shared" si="13"/>
        <v>N/A</v>
      </c>
      <c r="I98" s="8">
        <v>2.6909999999999998</v>
      </c>
      <c r="J98" s="8">
        <v>-1.84</v>
      </c>
      <c r="K98" s="28" t="s">
        <v>736</v>
      </c>
      <c r="L98" s="111" t="str">
        <f t="shared" si="14"/>
        <v>Yes</v>
      </c>
    </row>
    <row r="99" spans="1:12" ht="25" x14ac:dyDescent="0.25">
      <c r="A99" s="174" t="s">
        <v>625</v>
      </c>
      <c r="B99" s="22" t="s">
        <v>213</v>
      </c>
      <c r="C99" s="29">
        <v>201838925</v>
      </c>
      <c r="D99" s="27" t="str">
        <f t="shared" si="11"/>
        <v>N/A</v>
      </c>
      <c r="E99" s="29">
        <v>199682530</v>
      </c>
      <c r="F99" s="27" t="str">
        <f t="shared" si="12"/>
        <v>N/A</v>
      </c>
      <c r="G99" s="29">
        <v>206393538</v>
      </c>
      <c r="H99" s="27" t="str">
        <f t="shared" si="13"/>
        <v>N/A</v>
      </c>
      <c r="I99" s="8">
        <v>-1.07</v>
      </c>
      <c r="J99" s="8">
        <v>3.3610000000000002</v>
      </c>
      <c r="K99" s="28" t="s">
        <v>736</v>
      </c>
      <c r="L99" s="111" t="str">
        <f t="shared" si="14"/>
        <v>Yes</v>
      </c>
    </row>
    <row r="100" spans="1:12" x14ac:dyDescent="0.25">
      <c r="A100" s="174" t="s">
        <v>626</v>
      </c>
      <c r="B100" s="22" t="s">
        <v>213</v>
      </c>
      <c r="C100" s="23">
        <v>13765</v>
      </c>
      <c r="D100" s="27" t="str">
        <f t="shared" si="11"/>
        <v>N/A</v>
      </c>
      <c r="E100" s="23">
        <v>14020</v>
      </c>
      <c r="F100" s="27" t="str">
        <f t="shared" si="12"/>
        <v>N/A</v>
      </c>
      <c r="G100" s="23">
        <v>13516</v>
      </c>
      <c r="H100" s="27" t="str">
        <f t="shared" si="13"/>
        <v>N/A</v>
      </c>
      <c r="I100" s="8">
        <v>1.853</v>
      </c>
      <c r="J100" s="8">
        <v>-3.59</v>
      </c>
      <c r="K100" s="28" t="s">
        <v>736</v>
      </c>
      <c r="L100" s="111" t="str">
        <f t="shared" si="14"/>
        <v>Yes</v>
      </c>
    </row>
    <row r="101" spans="1:12" ht="25" x14ac:dyDescent="0.25">
      <c r="A101" s="174" t="s">
        <v>1440</v>
      </c>
      <c r="B101" s="22" t="s">
        <v>213</v>
      </c>
      <c r="C101" s="29">
        <v>14663.198329000001</v>
      </c>
      <c r="D101" s="27" t="str">
        <f t="shared" si="11"/>
        <v>N/A</v>
      </c>
      <c r="E101" s="29">
        <v>14242.691155</v>
      </c>
      <c r="F101" s="27" t="str">
        <f t="shared" si="12"/>
        <v>N/A</v>
      </c>
      <c r="G101" s="29">
        <v>15270.312075</v>
      </c>
      <c r="H101" s="27" t="str">
        <f t="shared" si="13"/>
        <v>N/A</v>
      </c>
      <c r="I101" s="8">
        <v>-2.87</v>
      </c>
      <c r="J101" s="8">
        <v>7.2149999999999999</v>
      </c>
      <c r="K101" s="28" t="s">
        <v>736</v>
      </c>
      <c r="L101" s="111" t="str">
        <f t="shared" si="14"/>
        <v>Yes</v>
      </c>
    </row>
    <row r="102" spans="1:12" ht="25" x14ac:dyDescent="0.25">
      <c r="A102" s="174" t="s">
        <v>627</v>
      </c>
      <c r="B102" s="22" t="s">
        <v>213</v>
      </c>
      <c r="C102" s="29">
        <v>5998952</v>
      </c>
      <c r="D102" s="27" t="str">
        <f t="shared" si="11"/>
        <v>N/A</v>
      </c>
      <c r="E102" s="29">
        <v>5753441</v>
      </c>
      <c r="F102" s="27" t="str">
        <f t="shared" si="12"/>
        <v>N/A</v>
      </c>
      <c r="G102" s="29">
        <v>6170146</v>
      </c>
      <c r="H102" s="27" t="str">
        <f t="shared" si="13"/>
        <v>N/A</v>
      </c>
      <c r="I102" s="8">
        <v>-4.09</v>
      </c>
      <c r="J102" s="8">
        <v>7.2430000000000003</v>
      </c>
      <c r="K102" s="28" t="s">
        <v>736</v>
      </c>
      <c r="L102" s="111" t="str">
        <f t="shared" si="14"/>
        <v>Yes</v>
      </c>
    </row>
    <row r="103" spans="1:12" x14ac:dyDescent="0.25">
      <c r="A103" s="174" t="s">
        <v>628</v>
      </c>
      <c r="B103" s="22" t="s">
        <v>213</v>
      </c>
      <c r="C103" s="23">
        <v>15509</v>
      </c>
      <c r="D103" s="27" t="str">
        <f t="shared" si="11"/>
        <v>N/A</v>
      </c>
      <c r="E103" s="23">
        <v>14904</v>
      </c>
      <c r="F103" s="27" t="str">
        <f t="shared" si="12"/>
        <v>N/A</v>
      </c>
      <c r="G103" s="23">
        <v>16869</v>
      </c>
      <c r="H103" s="27" t="str">
        <f t="shared" si="13"/>
        <v>N/A</v>
      </c>
      <c r="I103" s="8">
        <v>-3.9</v>
      </c>
      <c r="J103" s="8">
        <v>13.18</v>
      </c>
      <c r="K103" s="28" t="s">
        <v>736</v>
      </c>
      <c r="L103" s="111" t="str">
        <f t="shared" si="14"/>
        <v>Yes</v>
      </c>
    </row>
    <row r="104" spans="1:12" ht="25" x14ac:dyDescent="0.25">
      <c r="A104" s="174" t="s">
        <v>1441</v>
      </c>
      <c r="B104" s="22" t="s">
        <v>213</v>
      </c>
      <c r="C104" s="29">
        <v>386.80456508999998</v>
      </c>
      <c r="D104" s="27" t="str">
        <f t="shared" si="11"/>
        <v>N/A</v>
      </c>
      <c r="E104" s="29">
        <v>386.03334675000002</v>
      </c>
      <c r="F104" s="27" t="str">
        <f t="shared" si="12"/>
        <v>N/A</v>
      </c>
      <c r="G104" s="29">
        <v>365.76833243999999</v>
      </c>
      <c r="H104" s="27" t="str">
        <f t="shared" si="13"/>
        <v>N/A</v>
      </c>
      <c r="I104" s="8">
        <v>-0.19900000000000001</v>
      </c>
      <c r="J104" s="8">
        <v>-5.25</v>
      </c>
      <c r="K104" s="28" t="s">
        <v>736</v>
      </c>
      <c r="L104" s="111" t="str">
        <f t="shared" si="14"/>
        <v>Yes</v>
      </c>
    </row>
    <row r="105" spans="1:12" ht="25" x14ac:dyDescent="0.25">
      <c r="A105" s="174" t="s">
        <v>629</v>
      </c>
      <c r="B105" s="22" t="s">
        <v>213</v>
      </c>
      <c r="C105" s="29">
        <v>100936</v>
      </c>
      <c r="D105" s="27" t="str">
        <f t="shared" si="11"/>
        <v>N/A</v>
      </c>
      <c r="E105" s="29">
        <v>82044</v>
      </c>
      <c r="F105" s="27" t="str">
        <f t="shared" si="12"/>
        <v>N/A</v>
      </c>
      <c r="G105" s="29">
        <v>3011416</v>
      </c>
      <c r="H105" s="27" t="str">
        <f t="shared" si="13"/>
        <v>N/A</v>
      </c>
      <c r="I105" s="8">
        <v>-18.7</v>
      </c>
      <c r="J105" s="8">
        <v>3570</v>
      </c>
      <c r="K105" s="28" t="s">
        <v>736</v>
      </c>
      <c r="L105" s="111" t="str">
        <f t="shared" si="14"/>
        <v>No</v>
      </c>
    </row>
    <row r="106" spans="1:12" x14ac:dyDescent="0.25">
      <c r="A106" s="174" t="s">
        <v>630</v>
      </c>
      <c r="B106" s="22" t="s">
        <v>213</v>
      </c>
      <c r="C106" s="23">
        <v>107</v>
      </c>
      <c r="D106" s="27" t="str">
        <f t="shared" si="11"/>
        <v>N/A</v>
      </c>
      <c r="E106" s="23">
        <v>80</v>
      </c>
      <c r="F106" s="27" t="str">
        <f t="shared" si="12"/>
        <v>N/A</v>
      </c>
      <c r="G106" s="23">
        <v>7554</v>
      </c>
      <c r="H106" s="27" t="str">
        <f t="shared" si="13"/>
        <v>N/A</v>
      </c>
      <c r="I106" s="8">
        <v>-25.2</v>
      </c>
      <c r="J106" s="8">
        <v>9343</v>
      </c>
      <c r="K106" s="28" t="s">
        <v>736</v>
      </c>
      <c r="L106" s="111" t="str">
        <f t="shared" si="14"/>
        <v>No</v>
      </c>
    </row>
    <row r="107" spans="1:12" ht="25" x14ac:dyDescent="0.25">
      <c r="A107" s="174" t="s">
        <v>1442</v>
      </c>
      <c r="B107" s="22" t="s">
        <v>213</v>
      </c>
      <c r="C107" s="29">
        <v>943.32710280000003</v>
      </c>
      <c r="D107" s="27" t="str">
        <f t="shared" si="11"/>
        <v>N/A</v>
      </c>
      <c r="E107" s="29">
        <v>1025.55</v>
      </c>
      <c r="F107" s="27" t="str">
        <f t="shared" si="12"/>
        <v>N/A</v>
      </c>
      <c r="G107" s="29">
        <v>398.65184008</v>
      </c>
      <c r="H107" s="27" t="str">
        <f t="shared" si="13"/>
        <v>N/A</v>
      </c>
      <c r="I107" s="8">
        <v>8.7159999999999993</v>
      </c>
      <c r="J107" s="8">
        <v>-61.1</v>
      </c>
      <c r="K107" s="28" t="s">
        <v>736</v>
      </c>
      <c r="L107" s="111" t="str">
        <f t="shared" si="14"/>
        <v>No</v>
      </c>
    </row>
    <row r="108" spans="1:12" ht="25" x14ac:dyDescent="0.25">
      <c r="A108" s="174" t="s">
        <v>631</v>
      </c>
      <c r="B108" s="22" t="s">
        <v>213</v>
      </c>
      <c r="C108" s="29">
        <v>1648986</v>
      </c>
      <c r="D108" s="27" t="str">
        <f t="shared" si="11"/>
        <v>N/A</v>
      </c>
      <c r="E108" s="29">
        <v>1487082</v>
      </c>
      <c r="F108" s="27" t="str">
        <f t="shared" si="12"/>
        <v>N/A</v>
      </c>
      <c r="G108" s="29">
        <v>1703366</v>
      </c>
      <c r="H108" s="27" t="str">
        <f t="shared" si="13"/>
        <v>N/A</v>
      </c>
      <c r="I108" s="8">
        <v>-9.82</v>
      </c>
      <c r="J108" s="8">
        <v>14.54</v>
      </c>
      <c r="K108" s="28" t="s">
        <v>736</v>
      </c>
      <c r="L108" s="111" t="str">
        <f t="shared" si="14"/>
        <v>Yes</v>
      </c>
    </row>
    <row r="109" spans="1:12" x14ac:dyDescent="0.25">
      <c r="A109" s="174" t="s">
        <v>632</v>
      </c>
      <c r="B109" s="22" t="s">
        <v>213</v>
      </c>
      <c r="C109" s="23">
        <v>10362</v>
      </c>
      <c r="D109" s="27" t="str">
        <f t="shared" si="11"/>
        <v>N/A</v>
      </c>
      <c r="E109" s="23">
        <v>10720</v>
      </c>
      <c r="F109" s="27" t="str">
        <f t="shared" si="12"/>
        <v>N/A</v>
      </c>
      <c r="G109" s="23">
        <v>11745</v>
      </c>
      <c r="H109" s="27" t="str">
        <f t="shared" si="13"/>
        <v>N/A</v>
      </c>
      <c r="I109" s="8">
        <v>3.4550000000000001</v>
      </c>
      <c r="J109" s="8">
        <v>9.5619999999999994</v>
      </c>
      <c r="K109" s="28" t="s">
        <v>736</v>
      </c>
      <c r="L109" s="111" t="str">
        <f t="shared" si="14"/>
        <v>Yes</v>
      </c>
    </row>
    <row r="110" spans="1:12" ht="25" x14ac:dyDescent="0.25">
      <c r="A110" s="174" t="s">
        <v>1443</v>
      </c>
      <c r="B110" s="22" t="s">
        <v>213</v>
      </c>
      <c r="C110" s="29">
        <v>159.13781123000001</v>
      </c>
      <c r="D110" s="27" t="str">
        <f t="shared" si="11"/>
        <v>N/A</v>
      </c>
      <c r="E110" s="29">
        <v>138.72033582</v>
      </c>
      <c r="F110" s="27" t="str">
        <f t="shared" si="12"/>
        <v>N/A</v>
      </c>
      <c r="G110" s="29">
        <v>145.02903362999999</v>
      </c>
      <c r="H110" s="27" t="str">
        <f t="shared" si="13"/>
        <v>N/A</v>
      </c>
      <c r="I110" s="8">
        <v>-12.8</v>
      </c>
      <c r="J110" s="8">
        <v>4.548</v>
      </c>
      <c r="K110" s="28" t="s">
        <v>736</v>
      </c>
      <c r="L110" s="111" t="str">
        <f t="shared" si="14"/>
        <v>Yes</v>
      </c>
    </row>
    <row r="111" spans="1:12" x14ac:dyDescent="0.25">
      <c r="A111" s="174" t="s">
        <v>633</v>
      </c>
      <c r="B111" s="22" t="s">
        <v>213</v>
      </c>
      <c r="C111" s="29">
        <v>69094622</v>
      </c>
      <c r="D111" s="27" t="str">
        <f t="shared" si="11"/>
        <v>N/A</v>
      </c>
      <c r="E111" s="29">
        <v>77292679</v>
      </c>
      <c r="F111" s="27" t="str">
        <f t="shared" si="12"/>
        <v>N/A</v>
      </c>
      <c r="G111" s="29">
        <v>68996554</v>
      </c>
      <c r="H111" s="27" t="str">
        <f t="shared" si="13"/>
        <v>N/A</v>
      </c>
      <c r="I111" s="8">
        <v>11.86</v>
      </c>
      <c r="J111" s="8">
        <v>-10.7</v>
      </c>
      <c r="K111" s="28" t="s">
        <v>736</v>
      </c>
      <c r="L111" s="111" t="str">
        <f t="shared" si="14"/>
        <v>Yes</v>
      </c>
    </row>
    <row r="112" spans="1:12" x14ac:dyDescent="0.25">
      <c r="A112" s="174" t="s">
        <v>634</v>
      </c>
      <c r="B112" s="22" t="s">
        <v>213</v>
      </c>
      <c r="C112" s="23">
        <v>7838</v>
      </c>
      <c r="D112" s="27" t="str">
        <f t="shared" si="11"/>
        <v>N/A</v>
      </c>
      <c r="E112" s="23">
        <v>7828</v>
      </c>
      <c r="F112" s="27" t="str">
        <f t="shared" si="12"/>
        <v>N/A</v>
      </c>
      <c r="G112" s="23">
        <v>7326</v>
      </c>
      <c r="H112" s="27" t="str">
        <f t="shared" si="13"/>
        <v>N/A</v>
      </c>
      <c r="I112" s="8">
        <v>-0.128</v>
      </c>
      <c r="J112" s="8">
        <v>-6.41</v>
      </c>
      <c r="K112" s="28" t="s">
        <v>736</v>
      </c>
      <c r="L112" s="111" t="str">
        <f t="shared" si="14"/>
        <v>Yes</v>
      </c>
    </row>
    <row r="113" spans="1:12" x14ac:dyDescent="0.25">
      <c r="A113" s="174" t="s">
        <v>1444</v>
      </c>
      <c r="B113" s="22" t="s">
        <v>213</v>
      </c>
      <c r="C113" s="29">
        <v>8815.3383515999994</v>
      </c>
      <c r="D113" s="27" t="str">
        <f t="shared" si="11"/>
        <v>N/A</v>
      </c>
      <c r="E113" s="29">
        <v>9873.8731477000001</v>
      </c>
      <c r="F113" s="27" t="str">
        <f t="shared" si="12"/>
        <v>N/A</v>
      </c>
      <c r="G113" s="29">
        <v>9418.0390389999993</v>
      </c>
      <c r="H113" s="27" t="str">
        <f t="shared" si="13"/>
        <v>N/A</v>
      </c>
      <c r="I113" s="8">
        <v>12.01</v>
      </c>
      <c r="J113" s="8">
        <v>-4.62</v>
      </c>
      <c r="K113" s="28" t="s">
        <v>736</v>
      </c>
      <c r="L113" s="111" t="str">
        <f t="shared" si="14"/>
        <v>Yes</v>
      </c>
    </row>
    <row r="114" spans="1:12" ht="25" x14ac:dyDescent="0.25">
      <c r="A114" s="174" t="s">
        <v>635</v>
      </c>
      <c r="B114" s="22" t="s">
        <v>213</v>
      </c>
      <c r="C114" s="29">
        <v>1103878</v>
      </c>
      <c r="D114" s="27" t="str">
        <f t="shared" si="11"/>
        <v>N/A</v>
      </c>
      <c r="E114" s="29">
        <v>1171510</v>
      </c>
      <c r="F114" s="27" t="str">
        <f t="shared" si="12"/>
        <v>N/A</v>
      </c>
      <c r="G114" s="29">
        <v>1258275</v>
      </c>
      <c r="H114" s="27" t="str">
        <f t="shared" si="13"/>
        <v>N/A</v>
      </c>
      <c r="I114" s="8">
        <v>6.1269999999999998</v>
      </c>
      <c r="J114" s="8">
        <v>7.4059999999999997</v>
      </c>
      <c r="K114" s="28" t="s">
        <v>736</v>
      </c>
      <c r="L114" s="111" t="str">
        <f>IF(J114="Div by 0", "N/A", IF(OR(J114="N/A",K114="N/A"),"N/A", IF(J114&gt;VALUE(MID(K114,1,2)), "No", IF(J114&lt;-1*VALUE(MID(K114,1,2)), "No", "Yes"))))</f>
        <v>Yes</v>
      </c>
    </row>
    <row r="115" spans="1:12" x14ac:dyDescent="0.25">
      <c r="A115" s="174" t="s">
        <v>636</v>
      </c>
      <c r="B115" s="22" t="s">
        <v>213</v>
      </c>
      <c r="C115" s="23">
        <v>22992</v>
      </c>
      <c r="D115" s="27" t="str">
        <f t="shared" si="11"/>
        <v>N/A</v>
      </c>
      <c r="E115" s="23">
        <v>22926</v>
      </c>
      <c r="F115" s="27" t="str">
        <f t="shared" si="12"/>
        <v>N/A</v>
      </c>
      <c r="G115" s="23">
        <v>26544</v>
      </c>
      <c r="H115" s="27" t="str">
        <f t="shared" si="13"/>
        <v>N/A</v>
      </c>
      <c r="I115" s="8">
        <v>-0.28699999999999998</v>
      </c>
      <c r="J115" s="8">
        <v>15.78</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48.011395268000001</v>
      </c>
      <c r="D116" s="27" t="str">
        <f t="shared" si="11"/>
        <v>N/A</v>
      </c>
      <c r="E116" s="29">
        <v>51.09962488</v>
      </c>
      <c r="F116" s="27" t="str">
        <f t="shared" si="12"/>
        <v>N/A</v>
      </c>
      <c r="G116" s="29">
        <v>47.403367993000003</v>
      </c>
      <c r="H116" s="27" t="str">
        <f t="shared" si="13"/>
        <v>N/A</v>
      </c>
      <c r="I116" s="8">
        <v>6.4320000000000004</v>
      </c>
      <c r="J116" s="8">
        <v>-7.23</v>
      </c>
      <c r="K116" s="28" t="s">
        <v>736</v>
      </c>
      <c r="L116" s="111" t="str">
        <f t="shared" si="15"/>
        <v>Yes</v>
      </c>
    </row>
    <row r="117" spans="1:12" ht="25" x14ac:dyDescent="0.25">
      <c r="A117" s="174" t="s">
        <v>637</v>
      </c>
      <c r="B117" s="22" t="s">
        <v>213</v>
      </c>
      <c r="C117" s="29">
        <v>334528</v>
      </c>
      <c r="D117" s="27" t="str">
        <f t="shared" si="11"/>
        <v>N/A</v>
      </c>
      <c r="E117" s="29">
        <v>57828</v>
      </c>
      <c r="F117" s="27" t="str">
        <f t="shared" si="12"/>
        <v>N/A</v>
      </c>
      <c r="G117" s="29">
        <v>11054</v>
      </c>
      <c r="H117" s="27" t="str">
        <f t="shared" si="13"/>
        <v>N/A</v>
      </c>
      <c r="I117" s="8">
        <v>-82.7</v>
      </c>
      <c r="J117" s="8">
        <v>-80.900000000000006</v>
      </c>
      <c r="K117" s="28" t="s">
        <v>736</v>
      </c>
      <c r="L117" s="111" t="str">
        <f t="shared" si="15"/>
        <v>No</v>
      </c>
    </row>
    <row r="118" spans="1:12" x14ac:dyDescent="0.25">
      <c r="A118" s="174" t="s">
        <v>638</v>
      </c>
      <c r="B118" s="22" t="s">
        <v>213</v>
      </c>
      <c r="C118" s="23">
        <v>11</v>
      </c>
      <c r="D118" s="27" t="str">
        <f t="shared" si="11"/>
        <v>N/A</v>
      </c>
      <c r="E118" s="23">
        <v>11</v>
      </c>
      <c r="F118" s="27" t="str">
        <f t="shared" si="12"/>
        <v>N/A</v>
      </c>
      <c r="G118" s="23">
        <v>11</v>
      </c>
      <c r="H118" s="27" t="str">
        <f t="shared" si="13"/>
        <v>N/A</v>
      </c>
      <c r="I118" s="8">
        <v>-25</v>
      </c>
      <c r="J118" s="8">
        <v>-33.299999999999997</v>
      </c>
      <c r="K118" s="28" t="s">
        <v>736</v>
      </c>
      <c r="L118" s="111" t="str">
        <f t="shared" si="15"/>
        <v>No</v>
      </c>
    </row>
    <row r="119" spans="1:12" ht="25" x14ac:dyDescent="0.25">
      <c r="A119" s="174" t="s">
        <v>1446</v>
      </c>
      <c r="B119" s="22" t="s">
        <v>213</v>
      </c>
      <c r="C119" s="29">
        <v>41816</v>
      </c>
      <c r="D119" s="27" t="str">
        <f t="shared" si="11"/>
        <v>N/A</v>
      </c>
      <c r="E119" s="29">
        <v>9638</v>
      </c>
      <c r="F119" s="27" t="str">
        <f t="shared" si="12"/>
        <v>N/A</v>
      </c>
      <c r="G119" s="29">
        <v>2763.5</v>
      </c>
      <c r="H119" s="27" t="str">
        <f t="shared" si="13"/>
        <v>N/A</v>
      </c>
      <c r="I119" s="8">
        <v>-77</v>
      </c>
      <c r="J119" s="8">
        <v>-71.3</v>
      </c>
      <c r="K119" s="28" t="s">
        <v>736</v>
      </c>
      <c r="L119" s="111" t="str">
        <f t="shared" si="15"/>
        <v>No</v>
      </c>
    </row>
    <row r="120" spans="1:12" ht="25" x14ac:dyDescent="0.25">
      <c r="A120" s="174" t="s">
        <v>639</v>
      </c>
      <c r="B120" s="22" t="s">
        <v>213</v>
      </c>
      <c r="C120" s="29">
        <v>102964982</v>
      </c>
      <c r="D120" s="27" t="str">
        <f t="shared" si="11"/>
        <v>N/A</v>
      </c>
      <c r="E120" s="29">
        <v>90731129</v>
      </c>
      <c r="F120" s="27" t="str">
        <f t="shared" si="12"/>
        <v>N/A</v>
      </c>
      <c r="G120" s="29">
        <v>73370925</v>
      </c>
      <c r="H120" s="27" t="str">
        <f t="shared" si="13"/>
        <v>N/A</v>
      </c>
      <c r="I120" s="8">
        <v>-11.9</v>
      </c>
      <c r="J120" s="8">
        <v>-19.100000000000001</v>
      </c>
      <c r="K120" s="28" t="s">
        <v>736</v>
      </c>
      <c r="L120" s="111" t="str">
        <f t="shared" ref="L120:L131" si="16">IF(J120="Div by 0", "N/A", IF(K120="N/A","N/A", IF(J120&gt;VALUE(MID(K120,1,2)), "No", IF(J120&lt;-1*VALUE(MID(K120,1,2)), "No", "Yes"))))</f>
        <v>Yes</v>
      </c>
    </row>
    <row r="121" spans="1:12" x14ac:dyDescent="0.25">
      <c r="A121" s="174" t="s">
        <v>640</v>
      </c>
      <c r="B121" s="22" t="s">
        <v>213</v>
      </c>
      <c r="C121" s="23">
        <v>151949</v>
      </c>
      <c r="D121" s="27" t="str">
        <f t="shared" si="11"/>
        <v>N/A</v>
      </c>
      <c r="E121" s="23">
        <v>149861</v>
      </c>
      <c r="F121" s="27" t="str">
        <f t="shared" si="12"/>
        <v>N/A</v>
      </c>
      <c r="G121" s="23">
        <v>139509</v>
      </c>
      <c r="H121" s="27" t="str">
        <f t="shared" si="13"/>
        <v>N/A</v>
      </c>
      <c r="I121" s="8">
        <v>-1.37</v>
      </c>
      <c r="J121" s="8">
        <v>-6.91</v>
      </c>
      <c r="K121" s="28" t="s">
        <v>736</v>
      </c>
      <c r="L121" s="111" t="str">
        <f t="shared" si="16"/>
        <v>Yes</v>
      </c>
    </row>
    <row r="122" spans="1:12" ht="25" x14ac:dyDescent="0.25">
      <c r="A122" s="174" t="s">
        <v>1447</v>
      </c>
      <c r="B122" s="22" t="s">
        <v>213</v>
      </c>
      <c r="C122" s="29">
        <v>677.62855958</v>
      </c>
      <c r="D122" s="27" t="str">
        <f t="shared" si="11"/>
        <v>N/A</v>
      </c>
      <c r="E122" s="29">
        <v>605.43522998000003</v>
      </c>
      <c r="F122" s="27" t="str">
        <f t="shared" si="12"/>
        <v>N/A</v>
      </c>
      <c r="G122" s="29">
        <v>525.92252112999995</v>
      </c>
      <c r="H122" s="27" t="str">
        <f t="shared" si="13"/>
        <v>N/A</v>
      </c>
      <c r="I122" s="8">
        <v>-10.7</v>
      </c>
      <c r="J122" s="8">
        <v>-13.1</v>
      </c>
      <c r="K122" s="28" t="s">
        <v>736</v>
      </c>
      <c r="L122" s="111" t="str">
        <f t="shared" si="16"/>
        <v>Yes</v>
      </c>
    </row>
    <row r="123" spans="1:12" ht="25" x14ac:dyDescent="0.25">
      <c r="A123" s="174" t="s">
        <v>641</v>
      </c>
      <c r="B123" s="22" t="s">
        <v>213</v>
      </c>
      <c r="C123" s="29">
        <v>257447592</v>
      </c>
      <c r="D123" s="27" t="str">
        <f t="shared" ref="D123:D131" si="17">IF($B123="N/A","N/A",IF(C123&gt;10,"No",IF(C123&lt;-10,"No","Yes")))</f>
        <v>N/A</v>
      </c>
      <c r="E123" s="29">
        <v>238794604</v>
      </c>
      <c r="F123" s="27" t="str">
        <f t="shared" ref="F123:F131" si="18">IF($B123="N/A","N/A",IF(E123&gt;10,"No",IF(E123&lt;-10,"No","Yes")))</f>
        <v>N/A</v>
      </c>
      <c r="G123" s="29">
        <v>270419775</v>
      </c>
      <c r="H123" s="27" t="str">
        <f t="shared" ref="H123:H131" si="19">IF($B123="N/A","N/A",IF(G123&gt;10,"No",IF(G123&lt;-10,"No","Yes")))</f>
        <v>N/A</v>
      </c>
      <c r="I123" s="8">
        <v>-7.25</v>
      </c>
      <c r="J123" s="8">
        <v>13.24</v>
      </c>
      <c r="K123" s="28" t="s">
        <v>736</v>
      </c>
      <c r="L123" s="111" t="str">
        <f t="shared" si="16"/>
        <v>Yes</v>
      </c>
    </row>
    <row r="124" spans="1:12" x14ac:dyDescent="0.25">
      <c r="A124" s="174" t="s">
        <v>642</v>
      </c>
      <c r="B124" s="22" t="s">
        <v>213</v>
      </c>
      <c r="C124" s="23">
        <v>7038</v>
      </c>
      <c r="D124" s="27" t="str">
        <f t="shared" si="17"/>
        <v>N/A</v>
      </c>
      <c r="E124" s="23">
        <v>7207</v>
      </c>
      <c r="F124" s="27" t="str">
        <f t="shared" si="18"/>
        <v>N/A</v>
      </c>
      <c r="G124" s="23">
        <v>7676</v>
      </c>
      <c r="H124" s="27" t="str">
        <f t="shared" si="19"/>
        <v>N/A</v>
      </c>
      <c r="I124" s="8">
        <v>2.4009999999999998</v>
      </c>
      <c r="J124" s="8">
        <v>6.508</v>
      </c>
      <c r="K124" s="28" t="s">
        <v>736</v>
      </c>
      <c r="L124" s="111" t="str">
        <f t="shared" si="16"/>
        <v>Yes</v>
      </c>
    </row>
    <row r="125" spans="1:12" ht="25" x14ac:dyDescent="0.25">
      <c r="A125" s="174" t="s">
        <v>1448</v>
      </c>
      <c r="B125" s="22" t="s">
        <v>213</v>
      </c>
      <c r="C125" s="29">
        <v>36579.652174000003</v>
      </c>
      <c r="D125" s="27" t="str">
        <f t="shared" si="17"/>
        <v>N/A</v>
      </c>
      <c r="E125" s="29">
        <v>33133.703899</v>
      </c>
      <c r="F125" s="27" t="str">
        <f t="shared" si="18"/>
        <v>N/A</v>
      </c>
      <c r="G125" s="29">
        <v>35229.256774000001</v>
      </c>
      <c r="H125" s="27" t="str">
        <f t="shared" si="19"/>
        <v>N/A</v>
      </c>
      <c r="I125" s="8">
        <v>-9.42</v>
      </c>
      <c r="J125" s="8">
        <v>6.3250000000000002</v>
      </c>
      <c r="K125" s="28" t="s">
        <v>736</v>
      </c>
      <c r="L125" s="111" t="str">
        <f t="shared" si="16"/>
        <v>Yes</v>
      </c>
    </row>
    <row r="126" spans="1:12" ht="25" x14ac:dyDescent="0.25">
      <c r="A126" s="174" t="s">
        <v>643</v>
      </c>
      <c r="B126" s="22" t="s">
        <v>213</v>
      </c>
      <c r="C126" s="29">
        <v>78943836</v>
      </c>
      <c r="D126" s="27" t="str">
        <f t="shared" si="17"/>
        <v>N/A</v>
      </c>
      <c r="E126" s="29">
        <v>82722969</v>
      </c>
      <c r="F126" s="27" t="str">
        <f t="shared" si="18"/>
        <v>N/A</v>
      </c>
      <c r="G126" s="29">
        <v>80239039</v>
      </c>
      <c r="H126" s="27" t="str">
        <f t="shared" si="19"/>
        <v>N/A</v>
      </c>
      <c r="I126" s="8">
        <v>4.7869999999999999</v>
      </c>
      <c r="J126" s="8">
        <v>-3</v>
      </c>
      <c r="K126" s="28" t="s">
        <v>736</v>
      </c>
      <c r="L126" s="111" t="str">
        <f t="shared" si="16"/>
        <v>Yes</v>
      </c>
    </row>
    <row r="127" spans="1:12" x14ac:dyDescent="0.25">
      <c r="A127" s="174" t="s">
        <v>644</v>
      </c>
      <c r="B127" s="22" t="s">
        <v>213</v>
      </c>
      <c r="C127" s="23">
        <v>43105</v>
      </c>
      <c r="D127" s="27" t="str">
        <f t="shared" si="17"/>
        <v>N/A</v>
      </c>
      <c r="E127" s="23">
        <v>47181</v>
      </c>
      <c r="F127" s="27" t="str">
        <f t="shared" si="18"/>
        <v>N/A</v>
      </c>
      <c r="G127" s="23">
        <v>36610</v>
      </c>
      <c r="H127" s="27" t="str">
        <f t="shared" si="19"/>
        <v>N/A</v>
      </c>
      <c r="I127" s="8">
        <v>9.4559999999999995</v>
      </c>
      <c r="J127" s="8">
        <v>-22.4</v>
      </c>
      <c r="K127" s="28" t="s">
        <v>736</v>
      </c>
      <c r="L127" s="111" t="str">
        <f t="shared" si="16"/>
        <v>Yes</v>
      </c>
    </row>
    <row r="128" spans="1:12" x14ac:dyDescent="0.25">
      <c r="A128" s="174" t="s">
        <v>1449</v>
      </c>
      <c r="B128" s="22" t="s">
        <v>213</v>
      </c>
      <c r="C128" s="29">
        <v>1831.4310637000001</v>
      </c>
      <c r="D128" s="27" t="str">
        <f t="shared" si="17"/>
        <v>N/A</v>
      </c>
      <c r="E128" s="29">
        <v>1753.3110574</v>
      </c>
      <c r="F128" s="27" t="str">
        <f t="shared" si="18"/>
        <v>N/A</v>
      </c>
      <c r="G128" s="29">
        <v>2191.7246381</v>
      </c>
      <c r="H128" s="27" t="str">
        <f t="shared" si="19"/>
        <v>N/A</v>
      </c>
      <c r="I128" s="8">
        <v>-4.2699999999999996</v>
      </c>
      <c r="J128" s="8">
        <v>25</v>
      </c>
      <c r="K128" s="28" t="s">
        <v>736</v>
      </c>
      <c r="L128" s="111" t="str">
        <f t="shared" si="16"/>
        <v>Yes</v>
      </c>
    </row>
    <row r="129" spans="1:12" ht="25" x14ac:dyDescent="0.25">
      <c r="A129" s="174" t="s">
        <v>645</v>
      </c>
      <c r="B129" s="22" t="s">
        <v>213</v>
      </c>
      <c r="C129" s="29">
        <v>11082854</v>
      </c>
      <c r="D129" s="27" t="str">
        <f t="shared" si="17"/>
        <v>N/A</v>
      </c>
      <c r="E129" s="29">
        <v>103561837</v>
      </c>
      <c r="F129" s="27" t="str">
        <f t="shared" si="18"/>
        <v>N/A</v>
      </c>
      <c r="G129" s="29">
        <v>107700008</v>
      </c>
      <c r="H129" s="27" t="str">
        <f t="shared" si="19"/>
        <v>N/A</v>
      </c>
      <c r="I129" s="8">
        <v>834.4</v>
      </c>
      <c r="J129" s="8">
        <v>3.996</v>
      </c>
      <c r="K129" s="28" t="s">
        <v>736</v>
      </c>
      <c r="L129" s="111" t="str">
        <f t="shared" si="16"/>
        <v>Yes</v>
      </c>
    </row>
    <row r="130" spans="1:12" x14ac:dyDescent="0.25">
      <c r="A130" s="174" t="s">
        <v>646</v>
      </c>
      <c r="B130" s="22" t="s">
        <v>213</v>
      </c>
      <c r="C130" s="23">
        <v>2420</v>
      </c>
      <c r="D130" s="27" t="str">
        <f t="shared" si="17"/>
        <v>N/A</v>
      </c>
      <c r="E130" s="23">
        <v>11992</v>
      </c>
      <c r="F130" s="27" t="str">
        <f t="shared" si="18"/>
        <v>N/A</v>
      </c>
      <c r="G130" s="23">
        <v>12582</v>
      </c>
      <c r="H130" s="27" t="str">
        <f t="shared" si="19"/>
        <v>N/A</v>
      </c>
      <c r="I130" s="8">
        <v>395.5</v>
      </c>
      <c r="J130" s="8">
        <v>4.92</v>
      </c>
      <c r="K130" s="28" t="s">
        <v>736</v>
      </c>
      <c r="L130" s="111" t="str">
        <f t="shared" si="16"/>
        <v>Yes</v>
      </c>
    </row>
    <row r="131" spans="1:12" x14ac:dyDescent="0.25">
      <c r="A131" s="174" t="s">
        <v>1450</v>
      </c>
      <c r="B131" s="22" t="s">
        <v>213</v>
      </c>
      <c r="C131" s="29">
        <v>4579.6917354999996</v>
      </c>
      <c r="D131" s="27" t="str">
        <f t="shared" si="17"/>
        <v>N/A</v>
      </c>
      <c r="E131" s="29">
        <v>8635.9103568999999</v>
      </c>
      <c r="F131" s="27" t="str">
        <f t="shared" si="18"/>
        <v>N/A</v>
      </c>
      <c r="G131" s="29">
        <v>8559.8480369000008</v>
      </c>
      <c r="H131" s="27" t="str">
        <f t="shared" si="19"/>
        <v>N/A</v>
      </c>
      <c r="I131" s="8">
        <v>88.57</v>
      </c>
      <c r="J131" s="8">
        <v>-0.88100000000000001</v>
      </c>
      <c r="K131" s="28" t="s">
        <v>736</v>
      </c>
      <c r="L131" s="111" t="str">
        <f t="shared" si="16"/>
        <v>Yes</v>
      </c>
    </row>
    <row r="132" spans="1:12" x14ac:dyDescent="0.25">
      <c r="A132" s="174" t="s">
        <v>1451</v>
      </c>
      <c r="B132" s="22" t="s">
        <v>213</v>
      </c>
      <c r="C132" s="29">
        <v>566.66639454999995</v>
      </c>
      <c r="D132" s="27" t="str">
        <f t="shared" ref="D132:D143" si="20">IF($B132="N/A","N/A",IF(C132&gt;10,"No",IF(C132&lt;-10,"No","Yes")))</f>
        <v>N/A</v>
      </c>
      <c r="E132" s="29">
        <v>512.84386343000006</v>
      </c>
      <c r="F132" s="27" t="str">
        <f t="shared" ref="F132:F143" si="21">IF($B132="N/A","N/A",IF(E132&gt;10,"No",IF(E132&lt;-10,"No","Yes")))</f>
        <v>N/A</v>
      </c>
      <c r="G132" s="29">
        <v>417.97362627000001</v>
      </c>
      <c r="H132" s="27" t="str">
        <f t="shared" ref="H132:H143" si="22">IF($B132="N/A","N/A",IF(G132&gt;10,"No",IF(G132&lt;-10,"No","Yes")))</f>
        <v>N/A</v>
      </c>
      <c r="I132" s="8">
        <v>-9.5</v>
      </c>
      <c r="J132" s="8">
        <v>-18.5</v>
      </c>
      <c r="K132" s="28" t="s">
        <v>736</v>
      </c>
      <c r="L132" s="111" t="str">
        <f t="shared" ref="L132:L143" si="23">IF(J132="Div by 0", "N/A", IF(K132="N/A","N/A", IF(J132&gt;VALUE(MID(K132,1,2)), "No", IF(J132&lt;-1*VALUE(MID(K132,1,2)), "No", "Yes"))))</f>
        <v>Yes</v>
      </c>
    </row>
    <row r="133" spans="1:12" x14ac:dyDescent="0.25">
      <c r="A133" s="174" t="s">
        <v>1452</v>
      </c>
      <c r="B133" s="22" t="s">
        <v>213</v>
      </c>
      <c r="C133" s="29">
        <v>412.56439928999998</v>
      </c>
      <c r="D133" s="27" t="str">
        <f t="shared" si="20"/>
        <v>N/A</v>
      </c>
      <c r="E133" s="29">
        <v>355.26404428000001</v>
      </c>
      <c r="F133" s="27" t="str">
        <f t="shared" si="21"/>
        <v>N/A</v>
      </c>
      <c r="G133" s="29">
        <v>271.17396108999998</v>
      </c>
      <c r="H133" s="27" t="str">
        <f t="shared" si="22"/>
        <v>N/A</v>
      </c>
      <c r="I133" s="8">
        <v>-13.9</v>
      </c>
      <c r="J133" s="8">
        <v>-23.7</v>
      </c>
      <c r="K133" s="28" t="s">
        <v>736</v>
      </c>
      <c r="L133" s="111" t="str">
        <f t="shared" si="23"/>
        <v>Yes</v>
      </c>
    </row>
    <row r="134" spans="1:12" x14ac:dyDescent="0.25">
      <c r="A134" s="174" t="s">
        <v>1453</v>
      </c>
      <c r="B134" s="22" t="s">
        <v>213</v>
      </c>
      <c r="C134" s="29">
        <v>663.98618707000003</v>
      </c>
      <c r="D134" s="27" t="str">
        <f t="shared" si="20"/>
        <v>N/A</v>
      </c>
      <c r="E134" s="29">
        <v>611.53472065000005</v>
      </c>
      <c r="F134" s="27" t="str">
        <f t="shared" si="21"/>
        <v>N/A</v>
      </c>
      <c r="G134" s="29">
        <v>491.87817064000001</v>
      </c>
      <c r="H134" s="27" t="str">
        <f t="shared" si="22"/>
        <v>N/A</v>
      </c>
      <c r="I134" s="8">
        <v>-7.9</v>
      </c>
      <c r="J134" s="8">
        <v>-19.600000000000001</v>
      </c>
      <c r="K134" s="28" t="s">
        <v>736</v>
      </c>
      <c r="L134" s="111" t="str">
        <f t="shared" si="23"/>
        <v>Yes</v>
      </c>
    </row>
    <row r="135" spans="1:12" x14ac:dyDescent="0.25">
      <c r="A135" s="174" t="s">
        <v>1454</v>
      </c>
      <c r="B135" s="22" t="s">
        <v>213</v>
      </c>
      <c r="C135" s="29">
        <v>5350.2553164999999</v>
      </c>
      <c r="D135" s="27" t="str">
        <f t="shared" si="20"/>
        <v>N/A</v>
      </c>
      <c r="E135" s="29">
        <v>5374.2214510000003</v>
      </c>
      <c r="F135" s="27" t="str">
        <f t="shared" si="21"/>
        <v>N/A</v>
      </c>
      <c r="G135" s="29">
        <v>5206.2617988000002</v>
      </c>
      <c r="H135" s="27" t="str">
        <f t="shared" si="22"/>
        <v>N/A</v>
      </c>
      <c r="I135" s="8">
        <v>0.44790000000000002</v>
      </c>
      <c r="J135" s="8">
        <v>-3.13</v>
      </c>
      <c r="K135" s="28" t="s">
        <v>736</v>
      </c>
      <c r="L135" s="111" t="str">
        <f t="shared" si="23"/>
        <v>Yes</v>
      </c>
    </row>
    <row r="136" spans="1:12" x14ac:dyDescent="0.25">
      <c r="A136" s="174" t="s">
        <v>1455</v>
      </c>
      <c r="B136" s="22" t="s">
        <v>213</v>
      </c>
      <c r="C136" s="29">
        <v>6533.248963</v>
      </c>
      <c r="D136" s="27" t="str">
        <f t="shared" si="20"/>
        <v>N/A</v>
      </c>
      <c r="E136" s="29">
        <v>6650.9973062999998</v>
      </c>
      <c r="F136" s="27" t="str">
        <f t="shared" si="21"/>
        <v>N/A</v>
      </c>
      <c r="G136" s="29">
        <v>6326.9061973999997</v>
      </c>
      <c r="H136" s="27" t="str">
        <f t="shared" si="22"/>
        <v>N/A</v>
      </c>
      <c r="I136" s="8">
        <v>1.802</v>
      </c>
      <c r="J136" s="8">
        <v>-4.87</v>
      </c>
      <c r="K136" s="28" t="s">
        <v>736</v>
      </c>
      <c r="L136" s="111" t="str">
        <f t="shared" si="23"/>
        <v>Yes</v>
      </c>
    </row>
    <row r="137" spans="1:12" x14ac:dyDescent="0.25">
      <c r="A137" s="174" t="s">
        <v>1456</v>
      </c>
      <c r="B137" s="22" t="s">
        <v>213</v>
      </c>
      <c r="C137" s="29">
        <v>5056.1672812999996</v>
      </c>
      <c r="D137" s="27" t="str">
        <f t="shared" si="20"/>
        <v>N/A</v>
      </c>
      <c r="E137" s="29">
        <v>5040.1381029000004</v>
      </c>
      <c r="F137" s="27" t="str">
        <f t="shared" si="21"/>
        <v>N/A</v>
      </c>
      <c r="G137" s="29">
        <v>4967.1650427000004</v>
      </c>
      <c r="H137" s="27" t="str">
        <f t="shared" si="22"/>
        <v>N/A</v>
      </c>
      <c r="I137" s="8">
        <v>-0.317</v>
      </c>
      <c r="J137" s="8">
        <v>-1.45</v>
      </c>
      <c r="K137" s="28" t="s">
        <v>736</v>
      </c>
      <c r="L137" s="111" t="str">
        <f t="shared" si="23"/>
        <v>Yes</v>
      </c>
    </row>
    <row r="138" spans="1:12" x14ac:dyDescent="0.25">
      <c r="A138" s="174" t="s">
        <v>1457</v>
      </c>
      <c r="B138" s="22" t="s">
        <v>213</v>
      </c>
      <c r="C138" s="29">
        <v>152.50302429999999</v>
      </c>
      <c r="D138" s="27" t="str">
        <f t="shared" si="20"/>
        <v>N/A</v>
      </c>
      <c r="E138" s="29">
        <v>124.58790356</v>
      </c>
      <c r="F138" s="27" t="str">
        <f t="shared" si="21"/>
        <v>N/A</v>
      </c>
      <c r="G138" s="29">
        <v>82.480584750000006</v>
      </c>
      <c r="H138" s="27" t="str">
        <f t="shared" si="22"/>
        <v>N/A</v>
      </c>
      <c r="I138" s="8">
        <v>-18.3</v>
      </c>
      <c r="J138" s="8">
        <v>-33.799999999999997</v>
      </c>
      <c r="K138" s="28" t="s">
        <v>736</v>
      </c>
      <c r="L138" s="111" t="str">
        <f t="shared" si="23"/>
        <v>No</v>
      </c>
    </row>
    <row r="139" spans="1:12" x14ac:dyDescent="0.25">
      <c r="A139" s="174" t="s">
        <v>1458</v>
      </c>
      <c r="B139" s="22" t="s">
        <v>213</v>
      </c>
      <c r="C139" s="29">
        <v>36.912779164</v>
      </c>
      <c r="D139" s="27" t="str">
        <f t="shared" si="20"/>
        <v>N/A</v>
      </c>
      <c r="E139" s="29">
        <v>27.911837638000002</v>
      </c>
      <c r="F139" s="27" t="str">
        <f t="shared" si="21"/>
        <v>N/A</v>
      </c>
      <c r="G139" s="29">
        <v>16.091246691999999</v>
      </c>
      <c r="H139" s="27" t="str">
        <f t="shared" si="22"/>
        <v>N/A</v>
      </c>
      <c r="I139" s="8">
        <v>-24.4</v>
      </c>
      <c r="J139" s="8">
        <v>-42.3</v>
      </c>
      <c r="K139" s="28" t="s">
        <v>736</v>
      </c>
      <c r="L139" s="111" t="str">
        <f t="shared" si="23"/>
        <v>No</v>
      </c>
    </row>
    <row r="140" spans="1:12" x14ac:dyDescent="0.25">
      <c r="A140" s="174" t="s">
        <v>1459</v>
      </c>
      <c r="B140" s="22" t="s">
        <v>213</v>
      </c>
      <c r="C140" s="29">
        <v>183.63585841</v>
      </c>
      <c r="D140" s="27" t="str">
        <f t="shared" si="20"/>
        <v>N/A</v>
      </c>
      <c r="E140" s="29">
        <v>148.71380929</v>
      </c>
      <c r="F140" s="27" t="str">
        <f t="shared" si="21"/>
        <v>N/A</v>
      </c>
      <c r="G140" s="29">
        <v>90.299748938999997</v>
      </c>
      <c r="H140" s="27" t="str">
        <f t="shared" si="22"/>
        <v>N/A</v>
      </c>
      <c r="I140" s="8">
        <v>-19</v>
      </c>
      <c r="J140" s="8">
        <v>-39.299999999999997</v>
      </c>
      <c r="K140" s="28" t="s">
        <v>736</v>
      </c>
      <c r="L140" s="111" t="str">
        <f t="shared" si="23"/>
        <v>No</v>
      </c>
    </row>
    <row r="141" spans="1:12" x14ac:dyDescent="0.25">
      <c r="A141" s="174" t="s">
        <v>1460</v>
      </c>
      <c r="B141" s="22" t="s">
        <v>213</v>
      </c>
      <c r="C141" s="29">
        <v>4380.2293208999999</v>
      </c>
      <c r="D141" s="27" t="str">
        <f t="shared" si="20"/>
        <v>N/A</v>
      </c>
      <c r="E141" s="29">
        <v>4293.7323348999998</v>
      </c>
      <c r="F141" s="27" t="str">
        <f t="shared" si="21"/>
        <v>N/A</v>
      </c>
      <c r="G141" s="29">
        <v>4409.0783203000001</v>
      </c>
      <c r="H141" s="27" t="str">
        <f t="shared" si="22"/>
        <v>N/A</v>
      </c>
      <c r="I141" s="8">
        <v>-1.97</v>
      </c>
      <c r="J141" s="8">
        <v>2.6859999999999999</v>
      </c>
      <c r="K141" s="28" t="s">
        <v>736</v>
      </c>
      <c r="L141" s="111" t="str">
        <f t="shared" si="23"/>
        <v>Yes</v>
      </c>
    </row>
    <row r="142" spans="1:12" x14ac:dyDescent="0.25">
      <c r="A142" s="174" t="s">
        <v>1461</v>
      </c>
      <c r="B142" s="22" t="s">
        <v>213</v>
      </c>
      <c r="C142" s="29">
        <v>3072.6650561000001</v>
      </c>
      <c r="D142" s="27" t="str">
        <f t="shared" si="20"/>
        <v>N/A</v>
      </c>
      <c r="E142" s="29">
        <v>3230.0603099999998</v>
      </c>
      <c r="F142" s="27" t="str">
        <f t="shared" si="21"/>
        <v>N/A</v>
      </c>
      <c r="G142" s="29">
        <v>3364.6802456999999</v>
      </c>
      <c r="H142" s="27" t="str">
        <f t="shared" si="22"/>
        <v>N/A</v>
      </c>
      <c r="I142" s="8">
        <v>5.1219999999999999</v>
      </c>
      <c r="J142" s="8">
        <v>4.1680000000000001</v>
      </c>
      <c r="K142" s="28" t="s">
        <v>736</v>
      </c>
      <c r="L142" s="111" t="str">
        <f t="shared" si="23"/>
        <v>Yes</v>
      </c>
    </row>
    <row r="143" spans="1:12" x14ac:dyDescent="0.25">
      <c r="A143" s="174" t="s">
        <v>1462</v>
      </c>
      <c r="B143" s="22" t="s">
        <v>213</v>
      </c>
      <c r="C143" s="29">
        <v>5557.5366522000004</v>
      </c>
      <c r="D143" s="27" t="str">
        <f t="shared" si="20"/>
        <v>N/A</v>
      </c>
      <c r="E143" s="29">
        <v>5285.6896141999996</v>
      </c>
      <c r="F143" s="27" t="str">
        <f t="shared" si="21"/>
        <v>N/A</v>
      </c>
      <c r="G143" s="29">
        <v>5389.4076304999999</v>
      </c>
      <c r="H143" s="27" t="str">
        <f t="shared" si="22"/>
        <v>N/A</v>
      </c>
      <c r="I143" s="8">
        <v>-4.8899999999999997</v>
      </c>
      <c r="J143" s="8">
        <v>1.962</v>
      </c>
      <c r="K143" s="28" t="s">
        <v>736</v>
      </c>
      <c r="L143" s="111" t="str">
        <f t="shared" si="23"/>
        <v>Yes</v>
      </c>
    </row>
    <row r="144" spans="1:12" x14ac:dyDescent="0.25">
      <c r="A144" s="174" t="s">
        <v>89</v>
      </c>
      <c r="B144" s="22" t="s">
        <v>213</v>
      </c>
      <c r="C144" s="4">
        <v>6.5320209638</v>
      </c>
      <c r="D144" s="27" t="str">
        <f t="shared" ref="D144:D161" si="24">IF($B144="N/A","N/A",IF(C144&gt;10,"No",IF(C144&lt;-10,"No","Yes")))</f>
        <v>N/A</v>
      </c>
      <c r="E144" s="4">
        <v>5.6880599289999996</v>
      </c>
      <c r="F144" s="27" t="str">
        <f t="shared" ref="F144:F161" si="25">IF($B144="N/A","N/A",IF(E144&gt;10,"No",IF(E144&lt;-10,"No","Yes")))</f>
        <v>N/A</v>
      </c>
      <c r="G144" s="4">
        <v>4.7902836023999997</v>
      </c>
      <c r="H144" s="27" t="str">
        <f t="shared" ref="H144:H161" si="26">IF($B144="N/A","N/A",IF(G144&gt;10,"No",IF(G144&lt;-10,"No","Yes")))</f>
        <v>N/A</v>
      </c>
      <c r="I144" s="8">
        <v>-12.9</v>
      </c>
      <c r="J144" s="8">
        <v>-15.8</v>
      </c>
      <c r="K144" s="28" t="s">
        <v>736</v>
      </c>
      <c r="L144" s="111" t="str">
        <f t="shared" ref="L144:L161" si="27">IF(J144="Div by 0", "N/A", IF(K144="N/A","N/A", IF(J144&gt;VALUE(MID(K144,1,2)), "No", IF(J144&lt;-1*VALUE(MID(K144,1,2)), "No", "Yes"))))</f>
        <v>Yes</v>
      </c>
    </row>
    <row r="145" spans="1:12" x14ac:dyDescent="0.25">
      <c r="A145" s="174" t="s">
        <v>475</v>
      </c>
      <c r="B145" s="22" t="s">
        <v>213</v>
      </c>
      <c r="C145" s="4">
        <v>5.6035648802000004</v>
      </c>
      <c r="D145" s="27" t="str">
        <f t="shared" si="24"/>
        <v>N/A</v>
      </c>
      <c r="E145" s="4">
        <v>4.8494464945000004</v>
      </c>
      <c r="F145" s="27" t="str">
        <f t="shared" si="25"/>
        <v>N/A</v>
      </c>
      <c r="G145" s="4">
        <v>4.0812184267999996</v>
      </c>
      <c r="H145" s="27" t="str">
        <f t="shared" si="26"/>
        <v>N/A</v>
      </c>
      <c r="I145" s="8">
        <v>-13.5</v>
      </c>
      <c r="J145" s="8">
        <v>-15.8</v>
      </c>
      <c r="K145" s="28" t="s">
        <v>736</v>
      </c>
      <c r="L145" s="111" t="str">
        <f t="shared" si="27"/>
        <v>Yes</v>
      </c>
    </row>
    <row r="146" spans="1:12" x14ac:dyDescent="0.25">
      <c r="A146" s="174" t="s">
        <v>476</v>
      </c>
      <c r="B146" s="22" t="s">
        <v>213</v>
      </c>
      <c r="C146" s="4">
        <v>7.1465774972</v>
      </c>
      <c r="D146" s="27" t="str">
        <f t="shared" si="24"/>
        <v>N/A</v>
      </c>
      <c r="E146" s="4">
        <v>6.2424233279000001</v>
      </c>
      <c r="F146" s="27" t="str">
        <f t="shared" si="25"/>
        <v>N/A</v>
      </c>
      <c r="G146" s="4">
        <v>5.2369139419000001</v>
      </c>
      <c r="H146" s="27" t="str">
        <f t="shared" si="26"/>
        <v>N/A</v>
      </c>
      <c r="I146" s="8">
        <v>-12.7</v>
      </c>
      <c r="J146" s="8">
        <v>-16.100000000000001</v>
      </c>
      <c r="K146" s="28" t="s">
        <v>736</v>
      </c>
      <c r="L146" s="111" t="str">
        <f t="shared" si="27"/>
        <v>Yes</v>
      </c>
    </row>
    <row r="147" spans="1:12" x14ac:dyDescent="0.25">
      <c r="A147" s="174" t="s">
        <v>1463</v>
      </c>
      <c r="B147" s="22" t="s">
        <v>213</v>
      </c>
      <c r="C147" s="4">
        <v>18.913053583</v>
      </c>
      <c r="D147" s="27" t="str">
        <f t="shared" si="24"/>
        <v>N/A</v>
      </c>
      <c r="E147" s="4">
        <v>17.693332505000001</v>
      </c>
      <c r="F147" s="27" t="str">
        <f t="shared" si="25"/>
        <v>N/A</v>
      </c>
      <c r="G147" s="4">
        <v>17.016712792</v>
      </c>
      <c r="H147" s="27" t="str">
        <f t="shared" si="26"/>
        <v>N/A</v>
      </c>
      <c r="I147" s="8">
        <v>-6.45</v>
      </c>
      <c r="J147" s="8">
        <v>-3.82</v>
      </c>
      <c r="K147" s="28" t="s">
        <v>736</v>
      </c>
      <c r="L147" s="111" t="str">
        <f t="shared" si="27"/>
        <v>Yes</v>
      </c>
    </row>
    <row r="148" spans="1:12" x14ac:dyDescent="0.25">
      <c r="A148" s="174" t="s">
        <v>1464</v>
      </c>
      <c r="B148" s="22" t="s">
        <v>213</v>
      </c>
      <c r="C148" s="4">
        <v>29.561303315</v>
      </c>
      <c r="D148" s="27" t="str">
        <f t="shared" si="24"/>
        <v>N/A</v>
      </c>
      <c r="E148" s="4">
        <v>27.255350554</v>
      </c>
      <c r="F148" s="27" t="str">
        <f t="shared" si="25"/>
        <v>N/A</v>
      </c>
      <c r="G148" s="4">
        <v>25.994557372999999</v>
      </c>
      <c r="H148" s="27" t="str">
        <f t="shared" si="26"/>
        <v>N/A</v>
      </c>
      <c r="I148" s="8">
        <v>-7.8</v>
      </c>
      <c r="J148" s="8">
        <v>-4.63</v>
      </c>
      <c r="K148" s="28" t="s">
        <v>736</v>
      </c>
      <c r="L148" s="111" t="str">
        <f t="shared" si="27"/>
        <v>Yes</v>
      </c>
    </row>
    <row r="149" spans="1:12" x14ac:dyDescent="0.25">
      <c r="A149" s="174" t="s">
        <v>1465</v>
      </c>
      <c r="B149" s="22" t="s">
        <v>213</v>
      </c>
      <c r="C149" s="4">
        <v>13.361355042</v>
      </c>
      <c r="D149" s="27" t="str">
        <f t="shared" si="24"/>
        <v>N/A</v>
      </c>
      <c r="E149" s="4">
        <v>12.902349586</v>
      </c>
      <c r="F149" s="27" t="str">
        <f t="shared" si="25"/>
        <v>N/A</v>
      </c>
      <c r="G149" s="4">
        <v>12.683563473</v>
      </c>
      <c r="H149" s="27" t="str">
        <f t="shared" si="26"/>
        <v>N/A</v>
      </c>
      <c r="I149" s="8">
        <v>-3.44</v>
      </c>
      <c r="J149" s="8">
        <v>-1.7</v>
      </c>
      <c r="K149" s="28" t="s">
        <v>736</v>
      </c>
      <c r="L149" s="111" t="str">
        <f t="shared" si="27"/>
        <v>Yes</v>
      </c>
    </row>
    <row r="150" spans="1:12" x14ac:dyDescent="0.25">
      <c r="A150" s="174" t="s">
        <v>90</v>
      </c>
      <c r="B150" s="22" t="s">
        <v>213</v>
      </c>
      <c r="C150" s="4">
        <v>50.236772686999998</v>
      </c>
      <c r="D150" s="27" t="str">
        <f t="shared" si="24"/>
        <v>N/A</v>
      </c>
      <c r="E150" s="4">
        <v>41.271176394000001</v>
      </c>
      <c r="F150" s="27" t="str">
        <f t="shared" si="25"/>
        <v>N/A</v>
      </c>
      <c r="G150" s="4">
        <v>25.405934653999999</v>
      </c>
      <c r="H150" s="27" t="str">
        <f t="shared" si="26"/>
        <v>N/A</v>
      </c>
      <c r="I150" s="8">
        <v>-17.8</v>
      </c>
      <c r="J150" s="8">
        <v>-38.4</v>
      </c>
      <c r="K150" s="28" t="s">
        <v>736</v>
      </c>
      <c r="L150" s="111" t="str">
        <f t="shared" si="27"/>
        <v>No</v>
      </c>
    </row>
    <row r="151" spans="1:12" x14ac:dyDescent="0.25">
      <c r="A151" s="174" t="s">
        <v>477</v>
      </c>
      <c r="B151" s="22" t="s">
        <v>213</v>
      </c>
      <c r="C151" s="4">
        <v>45.139619465999999</v>
      </c>
      <c r="D151" s="27" t="str">
        <f t="shared" si="24"/>
        <v>N/A</v>
      </c>
      <c r="E151" s="4">
        <v>35.577859779000001</v>
      </c>
      <c r="F151" s="27" t="str">
        <f t="shared" si="25"/>
        <v>N/A</v>
      </c>
      <c r="G151" s="4">
        <v>23.657385133999998</v>
      </c>
      <c r="H151" s="27" t="str">
        <f t="shared" si="26"/>
        <v>N/A</v>
      </c>
      <c r="I151" s="8">
        <v>-21.2</v>
      </c>
      <c r="J151" s="8">
        <v>-33.5</v>
      </c>
      <c r="K151" s="28" t="s">
        <v>736</v>
      </c>
      <c r="L151" s="111" t="str">
        <f t="shared" si="27"/>
        <v>No</v>
      </c>
    </row>
    <row r="152" spans="1:12" x14ac:dyDescent="0.25">
      <c r="A152" s="174" t="s">
        <v>478</v>
      </c>
      <c r="B152" s="22" t="s">
        <v>213</v>
      </c>
      <c r="C152" s="4">
        <v>53.165723929000002</v>
      </c>
      <c r="D152" s="27" t="str">
        <f t="shared" si="24"/>
        <v>N/A</v>
      </c>
      <c r="E152" s="4">
        <v>44.219093465</v>
      </c>
      <c r="F152" s="27" t="str">
        <f t="shared" si="25"/>
        <v>N/A</v>
      </c>
      <c r="G152" s="4">
        <v>25.954430429999999</v>
      </c>
      <c r="H152" s="27" t="str">
        <f t="shared" si="26"/>
        <v>N/A</v>
      </c>
      <c r="I152" s="8">
        <v>-16.8</v>
      </c>
      <c r="J152" s="8">
        <v>-41.3</v>
      </c>
      <c r="K152" s="28" t="s">
        <v>736</v>
      </c>
      <c r="L152" s="111" t="str">
        <f t="shared" si="27"/>
        <v>No</v>
      </c>
    </row>
    <row r="153" spans="1:12" x14ac:dyDescent="0.25">
      <c r="A153" s="174" t="s">
        <v>117</v>
      </c>
      <c r="B153" s="22" t="s">
        <v>213</v>
      </c>
      <c r="C153" s="4">
        <v>83.570299699000003</v>
      </c>
      <c r="D153" s="27" t="str">
        <f t="shared" si="24"/>
        <v>N/A</v>
      </c>
      <c r="E153" s="4">
        <v>82.877675099000001</v>
      </c>
      <c r="F153" s="27" t="str">
        <f t="shared" si="25"/>
        <v>N/A</v>
      </c>
      <c r="G153" s="4">
        <v>83.155056001999995</v>
      </c>
      <c r="H153" s="27" t="str">
        <f t="shared" si="26"/>
        <v>N/A</v>
      </c>
      <c r="I153" s="8">
        <v>-0.82899999999999996</v>
      </c>
      <c r="J153" s="8">
        <v>0.3347</v>
      </c>
      <c r="K153" s="28" t="s">
        <v>736</v>
      </c>
      <c r="L153" s="111" t="str">
        <f t="shared" si="27"/>
        <v>Yes</v>
      </c>
    </row>
    <row r="154" spans="1:12" x14ac:dyDescent="0.25">
      <c r="A154" s="174" t="s">
        <v>479</v>
      </c>
      <c r="B154" s="22" t="s">
        <v>213</v>
      </c>
      <c r="C154" s="4">
        <v>77.685683369000003</v>
      </c>
      <c r="D154" s="27" t="str">
        <f t="shared" si="24"/>
        <v>N/A</v>
      </c>
      <c r="E154" s="4">
        <v>77.151291513000004</v>
      </c>
      <c r="F154" s="27" t="str">
        <f t="shared" si="25"/>
        <v>N/A</v>
      </c>
      <c r="G154" s="4">
        <v>78.037045946999996</v>
      </c>
      <c r="H154" s="27" t="str">
        <f t="shared" si="26"/>
        <v>N/A</v>
      </c>
      <c r="I154" s="8">
        <v>-0.68799999999999994</v>
      </c>
      <c r="J154" s="8">
        <v>1.1479999999999999</v>
      </c>
      <c r="K154" s="28" t="s">
        <v>736</v>
      </c>
      <c r="L154" s="111" t="str">
        <f t="shared" si="27"/>
        <v>Yes</v>
      </c>
    </row>
    <row r="155" spans="1:12" x14ac:dyDescent="0.25">
      <c r="A155" s="174" t="s">
        <v>480</v>
      </c>
      <c r="B155" s="22" t="s">
        <v>213</v>
      </c>
      <c r="C155" s="4">
        <v>87.295436316000007</v>
      </c>
      <c r="D155" s="27" t="str">
        <f t="shared" si="24"/>
        <v>N/A</v>
      </c>
      <c r="E155" s="4">
        <v>86.42461557</v>
      </c>
      <c r="F155" s="27" t="str">
        <f t="shared" si="25"/>
        <v>N/A</v>
      </c>
      <c r="G155" s="4">
        <v>86.242951361999999</v>
      </c>
      <c r="H155" s="27" t="str">
        <f t="shared" si="26"/>
        <v>N/A</v>
      </c>
      <c r="I155" s="8">
        <v>-0.998</v>
      </c>
      <c r="J155" s="8">
        <v>-0.21</v>
      </c>
      <c r="K155" s="28" t="s">
        <v>736</v>
      </c>
      <c r="L155" s="111" t="str">
        <f t="shared" si="27"/>
        <v>Yes</v>
      </c>
    </row>
    <row r="156" spans="1:12" x14ac:dyDescent="0.25">
      <c r="A156" s="174" t="s">
        <v>1466</v>
      </c>
      <c r="B156" s="22" t="s">
        <v>213</v>
      </c>
      <c r="C156" s="23">
        <v>5.9322629425000004</v>
      </c>
      <c r="D156" s="27" t="str">
        <f t="shared" si="24"/>
        <v>N/A</v>
      </c>
      <c r="E156" s="23">
        <v>5.8566891624000004</v>
      </c>
      <c r="F156" s="27" t="str">
        <f t="shared" si="25"/>
        <v>N/A</v>
      </c>
      <c r="G156" s="23">
        <v>5.7094754253</v>
      </c>
      <c r="H156" s="27" t="str">
        <f t="shared" si="26"/>
        <v>N/A</v>
      </c>
      <c r="I156" s="8">
        <v>-1.27</v>
      </c>
      <c r="J156" s="8">
        <v>-2.5099999999999998</v>
      </c>
      <c r="K156" s="28" t="s">
        <v>736</v>
      </c>
      <c r="L156" s="111" t="str">
        <f t="shared" si="27"/>
        <v>Yes</v>
      </c>
    </row>
    <row r="157" spans="1:12" x14ac:dyDescent="0.25">
      <c r="A157" s="174" t="s">
        <v>1467</v>
      </c>
      <c r="B157" s="22" t="s">
        <v>213</v>
      </c>
      <c r="C157" s="23">
        <v>5.2247552634999996</v>
      </c>
      <c r="D157" s="27" t="str">
        <f t="shared" si="24"/>
        <v>N/A</v>
      </c>
      <c r="E157" s="23">
        <v>5.1590321108000001</v>
      </c>
      <c r="F157" s="27" t="str">
        <f t="shared" si="25"/>
        <v>N/A</v>
      </c>
      <c r="G157" s="23">
        <v>4.9762387180000003</v>
      </c>
      <c r="H157" s="27" t="str">
        <f t="shared" si="26"/>
        <v>N/A</v>
      </c>
      <c r="I157" s="8">
        <v>-1.26</v>
      </c>
      <c r="J157" s="8">
        <v>-3.54</v>
      </c>
      <c r="K157" s="28" t="s">
        <v>736</v>
      </c>
      <c r="L157" s="111" t="str">
        <f t="shared" si="27"/>
        <v>Yes</v>
      </c>
    </row>
    <row r="158" spans="1:12" x14ac:dyDescent="0.25">
      <c r="A158" s="174" t="s">
        <v>1468</v>
      </c>
      <c r="B158" s="22" t="s">
        <v>213</v>
      </c>
      <c r="C158" s="23">
        <v>6.3636032359000003</v>
      </c>
      <c r="D158" s="27" t="str">
        <f t="shared" si="24"/>
        <v>N/A</v>
      </c>
      <c r="E158" s="23">
        <v>6.2457695406999996</v>
      </c>
      <c r="F158" s="27" t="str">
        <f t="shared" si="25"/>
        <v>N/A</v>
      </c>
      <c r="G158" s="23">
        <v>6.0313897079999998</v>
      </c>
      <c r="H158" s="27" t="str">
        <f t="shared" si="26"/>
        <v>N/A</v>
      </c>
      <c r="I158" s="8">
        <v>-1.85</v>
      </c>
      <c r="J158" s="8">
        <v>-3.43</v>
      </c>
      <c r="K158" s="28" t="s">
        <v>736</v>
      </c>
      <c r="L158" s="111" t="str">
        <f t="shared" si="27"/>
        <v>Yes</v>
      </c>
    </row>
    <row r="159" spans="1:12" x14ac:dyDescent="0.25">
      <c r="A159" s="174" t="s">
        <v>1469</v>
      </c>
      <c r="B159" s="22" t="s">
        <v>213</v>
      </c>
      <c r="C159" s="23">
        <v>258.65873027999999</v>
      </c>
      <c r="D159" s="27" t="str">
        <f t="shared" si="24"/>
        <v>N/A</v>
      </c>
      <c r="E159" s="23">
        <v>264.50267208999998</v>
      </c>
      <c r="F159" s="27" t="str">
        <f t="shared" si="25"/>
        <v>N/A</v>
      </c>
      <c r="G159" s="23">
        <v>262.64219909000002</v>
      </c>
      <c r="H159" s="27" t="str">
        <f t="shared" si="26"/>
        <v>N/A</v>
      </c>
      <c r="I159" s="8">
        <v>2.2589999999999999</v>
      </c>
      <c r="J159" s="8">
        <v>-0.70299999999999996</v>
      </c>
      <c r="K159" s="28" t="s">
        <v>736</v>
      </c>
      <c r="L159" s="111" t="str">
        <f t="shared" si="27"/>
        <v>Yes</v>
      </c>
    </row>
    <row r="160" spans="1:12" x14ac:dyDescent="0.25">
      <c r="A160" s="174" t="s">
        <v>1470</v>
      </c>
      <c r="B160" s="22" t="s">
        <v>213</v>
      </c>
      <c r="C160" s="23">
        <v>241.13495513000001</v>
      </c>
      <c r="D160" s="27" t="str">
        <f t="shared" si="24"/>
        <v>N/A</v>
      </c>
      <c r="E160" s="23">
        <v>245.02328667</v>
      </c>
      <c r="F160" s="27" t="str">
        <f t="shared" si="25"/>
        <v>N/A</v>
      </c>
      <c r="G160" s="23">
        <v>242.19650655000001</v>
      </c>
      <c r="H160" s="27" t="str">
        <f t="shared" si="26"/>
        <v>N/A</v>
      </c>
      <c r="I160" s="8">
        <v>1.613</v>
      </c>
      <c r="J160" s="8">
        <v>-1.1499999999999999</v>
      </c>
      <c r="K160" s="28" t="s">
        <v>736</v>
      </c>
      <c r="L160" s="111" t="str">
        <f t="shared" si="27"/>
        <v>Yes</v>
      </c>
    </row>
    <row r="161" spans="1:12" x14ac:dyDescent="0.25">
      <c r="A161" s="174" t="s">
        <v>1471</v>
      </c>
      <c r="B161" s="22" t="s">
        <v>213</v>
      </c>
      <c r="C161" s="23">
        <v>286.31259502</v>
      </c>
      <c r="D161" s="27" t="str">
        <f t="shared" si="24"/>
        <v>N/A</v>
      </c>
      <c r="E161" s="23">
        <v>293.38592592999998</v>
      </c>
      <c r="F161" s="27" t="str">
        <f t="shared" si="25"/>
        <v>N/A</v>
      </c>
      <c r="G161" s="23">
        <v>291.07744874999997</v>
      </c>
      <c r="H161" s="27" t="str">
        <f t="shared" si="26"/>
        <v>N/A</v>
      </c>
      <c r="I161" s="8">
        <v>2.4700000000000002</v>
      </c>
      <c r="J161" s="8">
        <v>-0.78700000000000003</v>
      </c>
      <c r="K161" s="28" t="s">
        <v>736</v>
      </c>
      <c r="L161" s="111" t="str">
        <f t="shared" si="27"/>
        <v>Yes</v>
      </c>
    </row>
    <row r="162" spans="1:12" x14ac:dyDescent="0.25">
      <c r="A162" s="174" t="s">
        <v>1604</v>
      </c>
      <c r="B162" s="22" t="s">
        <v>213</v>
      </c>
      <c r="C162" s="23">
        <v>0</v>
      </c>
      <c r="D162" s="27" t="str">
        <f t="shared" ref="D162:D172" si="28">IF($B162="N/A","N/A",IF(C162&gt;10,"No",IF(C162&lt;-10,"No","Yes")))</f>
        <v>N/A</v>
      </c>
      <c r="E162" s="23">
        <v>11</v>
      </c>
      <c r="F162" s="27" t="str">
        <f t="shared" ref="F162:F172" si="29">IF($B162="N/A","N/A",IF(E162&gt;10,"No",IF(E162&lt;-10,"No","Yes")))</f>
        <v>N/A</v>
      </c>
      <c r="G162" s="23">
        <v>11</v>
      </c>
      <c r="H162" s="27" t="str">
        <f t="shared" ref="H162:H172" si="30">IF($B162="N/A","N/A",IF(G162&gt;10,"No",IF(G162&lt;-10,"No","Yes")))</f>
        <v>N/A</v>
      </c>
      <c r="I162" s="8" t="s">
        <v>1748</v>
      </c>
      <c r="J162" s="8">
        <v>0</v>
      </c>
      <c r="K162" s="10" t="s">
        <v>213</v>
      </c>
      <c r="L162" s="111" t="str">
        <f t="shared" ref="L162:L172" si="31">IF(J162="Div by 0", "N/A", IF(K162="N/A","N/A", IF(J162&gt;VALUE(MID(K162,1,2)), "No", IF(J162&lt;-1*VALUE(MID(K162,1,2)), "No", "Yes"))))</f>
        <v>N/A</v>
      </c>
    </row>
    <row r="163" spans="1:12" x14ac:dyDescent="0.25">
      <c r="A163" s="174" t="s">
        <v>126</v>
      </c>
      <c r="B163" s="22" t="s">
        <v>213</v>
      </c>
      <c r="C163" s="23">
        <v>14</v>
      </c>
      <c r="D163" s="27" t="str">
        <f t="shared" si="28"/>
        <v>N/A</v>
      </c>
      <c r="E163" s="23">
        <v>11</v>
      </c>
      <c r="F163" s="27" t="str">
        <f t="shared" si="29"/>
        <v>N/A</v>
      </c>
      <c r="G163" s="23">
        <v>11</v>
      </c>
      <c r="H163" s="27" t="str">
        <f t="shared" si="30"/>
        <v>N/A</v>
      </c>
      <c r="I163" s="8">
        <v>-21.4</v>
      </c>
      <c r="J163" s="8">
        <v>0</v>
      </c>
      <c r="K163" s="10" t="s">
        <v>213</v>
      </c>
      <c r="L163" s="111" t="str">
        <f t="shared" si="31"/>
        <v>N/A</v>
      </c>
    </row>
    <row r="164" spans="1:12" ht="25" x14ac:dyDescent="0.25">
      <c r="A164" s="174" t="s">
        <v>1605</v>
      </c>
      <c r="B164" s="22" t="s">
        <v>213</v>
      </c>
      <c r="C164" s="23">
        <v>11</v>
      </c>
      <c r="D164" s="27" t="str">
        <f t="shared" si="28"/>
        <v>N/A</v>
      </c>
      <c r="E164" s="23">
        <v>11</v>
      </c>
      <c r="F164" s="27" t="str">
        <f t="shared" si="29"/>
        <v>N/A</v>
      </c>
      <c r="G164" s="23">
        <v>11</v>
      </c>
      <c r="H164" s="27" t="str">
        <f t="shared" si="30"/>
        <v>N/A</v>
      </c>
      <c r="I164" s="8">
        <v>0</v>
      </c>
      <c r="J164" s="8">
        <v>-20</v>
      </c>
      <c r="K164" s="10" t="s">
        <v>213</v>
      </c>
      <c r="L164" s="111" t="str">
        <f t="shared" si="31"/>
        <v>N/A</v>
      </c>
    </row>
    <row r="165" spans="1:12" ht="25" x14ac:dyDescent="0.25">
      <c r="A165" s="174" t="s">
        <v>1472</v>
      </c>
      <c r="B165" s="22" t="s">
        <v>213</v>
      </c>
      <c r="C165" s="23">
        <v>115</v>
      </c>
      <c r="D165" s="27" t="str">
        <f t="shared" si="28"/>
        <v>N/A</v>
      </c>
      <c r="E165" s="23">
        <v>298</v>
      </c>
      <c r="F165" s="27" t="str">
        <f t="shared" si="29"/>
        <v>N/A</v>
      </c>
      <c r="G165" s="23">
        <v>857</v>
      </c>
      <c r="H165" s="27" t="str">
        <f t="shared" si="30"/>
        <v>N/A</v>
      </c>
      <c r="I165" s="8">
        <v>159.1</v>
      </c>
      <c r="J165" s="8">
        <v>187.6</v>
      </c>
      <c r="K165" s="10" t="s">
        <v>213</v>
      </c>
      <c r="L165" s="111" t="str">
        <f t="shared" si="31"/>
        <v>N/A</v>
      </c>
    </row>
    <row r="166" spans="1:12" x14ac:dyDescent="0.25">
      <c r="A166" s="174" t="s">
        <v>1606</v>
      </c>
      <c r="B166" s="22" t="s">
        <v>213</v>
      </c>
      <c r="C166" s="23">
        <v>11</v>
      </c>
      <c r="D166" s="27" t="str">
        <f t="shared" si="28"/>
        <v>N/A</v>
      </c>
      <c r="E166" s="23">
        <v>11</v>
      </c>
      <c r="F166" s="27" t="str">
        <f t="shared" si="29"/>
        <v>N/A</v>
      </c>
      <c r="G166" s="23">
        <v>11</v>
      </c>
      <c r="H166" s="27" t="str">
        <f t="shared" si="30"/>
        <v>N/A</v>
      </c>
      <c r="I166" s="8">
        <v>0</v>
      </c>
      <c r="J166" s="8">
        <v>0</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11</v>
      </c>
      <c r="H167" s="27" t="str">
        <f t="shared" si="30"/>
        <v>N/A</v>
      </c>
      <c r="I167" s="8">
        <v>-20</v>
      </c>
      <c r="J167" s="8">
        <v>75</v>
      </c>
      <c r="K167" s="10" t="s">
        <v>213</v>
      </c>
      <c r="L167" s="111" t="str">
        <f t="shared" si="31"/>
        <v>N/A</v>
      </c>
    </row>
    <row r="168" spans="1:12" x14ac:dyDescent="0.25">
      <c r="A168" s="174" t="s">
        <v>125</v>
      </c>
      <c r="B168" s="22" t="s">
        <v>213</v>
      </c>
      <c r="C168" s="29">
        <v>786882</v>
      </c>
      <c r="D168" s="27" t="str">
        <f t="shared" si="28"/>
        <v>N/A</v>
      </c>
      <c r="E168" s="29">
        <v>1508763</v>
      </c>
      <c r="F168" s="27" t="str">
        <f t="shared" si="29"/>
        <v>N/A</v>
      </c>
      <c r="G168" s="29">
        <v>1045375</v>
      </c>
      <c r="H168" s="27" t="str">
        <f t="shared" si="30"/>
        <v>N/A</v>
      </c>
      <c r="I168" s="8">
        <v>91.74</v>
      </c>
      <c r="J168" s="8">
        <v>-30.7</v>
      </c>
      <c r="K168" s="10" t="s">
        <v>213</v>
      </c>
      <c r="L168" s="111" t="str">
        <f t="shared" si="31"/>
        <v>N/A</v>
      </c>
    </row>
    <row r="169" spans="1:12" x14ac:dyDescent="0.25">
      <c r="A169" s="174" t="s">
        <v>1608</v>
      </c>
      <c r="B169" s="22" t="s">
        <v>213</v>
      </c>
      <c r="C169" s="29">
        <v>786523</v>
      </c>
      <c r="D169" s="27" t="str">
        <f t="shared" si="28"/>
        <v>N/A</v>
      </c>
      <c r="E169" s="29">
        <v>1448597</v>
      </c>
      <c r="F169" s="27" t="str">
        <f t="shared" si="29"/>
        <v>N/A</v>
      </c>
      <c r="G169" s="29">
        <v>966491</v>
      </c>
      <c r="H169" s="27" t="str">
        <f t="shared" si="30"/>
        <v>N/A</v>
      </c>
      <c r="I169" s="8">
        <v>84.18</v>
      </c>
      <c r="J169" s="8">
        <v>-33.299999999999997</v>
      </c>
      <c r="K169" s="10" t="s">
        <v>213</v>
      </c>
      <c r="L169" s="111" t="str">
        <f t="shared" si="31"/>
        <v>N/A</v>
      </c>
    </row>
    <row r="170" spans="1:12" x14ac:dyDescent="0.25">
      <c r="A170" s="174" t="s">
        <v>1365</v>
      </c>
      <c r="B170" s="22" t="s">
        <v>213</v>
      </c>
      <c r="C170" s="29">
        <v>359892</v>
      </c>
      <c r="D170" s="27" t="str">
        <f t="shared" si="28"/>
        <v>N/A</v>
      </c>
      <c r="E170" s="29">
        <v>393675</v>
      </c>
      <c r="F170" s="27" t="str">
        <f t="shared" si="29"/>
        <v>N/A</v>
      </c>
      <c r="G170" s="29">
        <v>330377</v>
      </c>
      <c r="H170" s="27" t="str">
        <f t="shared" si="30"/>
        <v>N/A</v>
      </c>
      <c r="I170" s="8">
        <v>9.3870000000000005</v>
      </c>
      <c r="J170" s="8">
        <v>-16.100000000000001</v>
      </c>
      <c r="K170" s="10" t="s">
        <v>213</v>
      </c>
      <c r="L170" s="111" t="str">
        <f t="shared" si="31"/>
        <v>N/A</v>
      </c>
    </row>
    <row r="171" spans="1:12" x14ac:dyDescent="0.25">
      <c r="A171" s="174" t="s">
        <v>1602</v>
      </c>
      <c r="B171" s="22" t="s">
        <v>213</v>
      </c>
      <c r="C171" s="29">
        <v>250646</v>
      </c>
      <c r="D171" s="27" t="str">
        <f t="shared" si="28"/>
        <v>N/A</v>
      </c>
      <c r="E171" s="29">
        <v>207510</v>
      </c>
      <c r="F171" s="27" t="str">
        <f t="shared" si="29"/>
        <v>N/A</v>
      </c>
      <c r="G171" s="29">
        <v>474500</v>
      </c>
      <c r="H171" s="27" t="str">
        <f t="shared" si="30"/>
        <v>N/A</v>
      </c>
      <c r="I171" s="8">
        <v>-17.2</v>
      </c>
      <c r="J171" s="8">
        <v>128.69999999999999</v>
      </c>
      <c r="K171" s="10" t="s">
        <v>213</v>
      </c>
      <c r="L171" s="111" t="str">
        <f t="shared" si="31"/>
        <v>N/A</v>
      </c>
    </row>
    <row r="172" spans="1:12" x14ac:dyDescent="0.25">
      <c r="A172" s="174" t="s">
        <v>1603</v>
      </c>
      <c r="B172" s="22" t="s">
        <v>213</v>
      </c>
      <c r="C172" s="29">
        <v>513711</v>
      </c>
      <c r="D172" s="27" t="str">
        <f t="shared" si="28"/>
        <v>N/A</v>
      </c>
      <c r="E172" s="29">
        <v>630419</v>
      </c>
      <c r="F172" s="27" t="str">
        <f t="shared" si="29"/>
        <v>N/A</v>
      </c>
      <c r="G172" s="29">
        <v>335339</v>
      </c>
      <c r="H172" s="27" t="str">
        <f t="shared" si="30"/>
        <v>N/A</v>
      </c>
      <c r="I172" s="8">
        <v>22.72</v>
      </c>
      <c r="J172" s="8">
        <v>-46.8</v>
      </c>
      <c r="K172" s="10" t="s">
        <v>213</v>
      </c>
      <c r="L172" s="111" t="str">
        <f t="shared" si="31"/>
        <v>N/A</v>
      </c>
    </row>
    <row r="173" spans="1:12" ht="25" x14ac:dyDescent="0.25">
      <c r="A173" s="174" t="s">
        <v>1366</v>
      </c>
      <c r="B173" s="22" t="s">
        <v>213</v>
      </c>
      <c r="C173" s="29">
        <v>314706</v>
      </c>
      <c r="D173" s="27" t="str">
        <f t="shared" ref="D173:D187" si="32">IF($B173="N/A","N/A",IF(C173&gt;10,"No",IF(C173&lt;-10,"No","Yes")))</f>
        <v>N/A</v>
      </c>
      <c r="E173" s="29">
        <v>271496</v>
      </c>
      <c r="F173" s="27" t="str">
        <f t="shared" ref="F173:F187" si="33">IF($B173="N/A","N/A",IF(E173&gt;10,"No",IF(E173&lt;-10,"No","Yes")))</f>
        <v>N/A</v>
      </c>
      <c r="G173" s="29">
        <v>186817</v>
      </c>
      <c r="H173" s="27" t="str">
        <f t="shared" ref="H173:H187" si="34">IF($B173="N/A","N/A",IF(G173&gt;10,"No",IF(G173&lt;-10,"No","Yes")))</f>
        <v>N/A</v>
      </c>
      <c r="I173" s="8">
        <v>-13.7</v>
      </c>
      <c r="J173" s="8">
        <v>-31.2</v>
      </c>
      <c r="K173" s="28" t="s">
        <v>736</v>
      </c>
      <c r="L173" s="111" t="str">
        <f t="shared" ref="L173:L187" si="35">IF(J173="Div by 0", "N/A", IF(K173="N/A","N/A", IF(J173&gt;VALUE(MID(K173,1,2)), "No", IF(J173&lt;-1*VALUE(MID(K173,1,2)), "No", "Yes"))))</f>
        <v>No</v>
      </c>
    </row>
    <row r="174" spans="1:12" x14ac:dyDescent="0.25">
      <c r="A174" s="174" t="s">
        <v>647</v>
      </c>
      <c r="B174" s="22" t="s">
        <v>213</v>
      </c>
      <c r="C174" s="23">
        <v>2425</v>
      </c>
      <c r="D174" s="27" t="str">
        <f t="shared" si="32"/>
        <v>N/A</v>
      </c>
      <c r="E174" s="23">
        <v>1935</v>
      </c>
      <c r="F174" s="27" t="str">
        <f t="shared" si="33"/>
        <v>N/A</v>
      </c>
      <c r="G174" s="23">
        <v>1616</v>
      </c>
      <c r="H174" s="27" t="str">
        <f t="shared" si="34"/>
        <v>N/A</v>
      </c>
      <c r="I174" s="8">
        <v>-20.2</v>
      </c>
      <c r="J174" s="8">
        <v>-16.5</v>
      </c>
      <c r="K174" s="28" t="s">
        <v>736</v>
      </c>
      <c r="L174" s="111" t="str">
        <f t="shared" si="35"/>
        <v>Yes</v>
      </c>
    </row>
    <row r="175" spans="1:12" x14ac:dyDescent="0.25">
      <c r="A175" s="174" t="s">
        <v>1367</v>
      </c>
      <c r="B175" s="22" t="s">
        <v>213</v>
      </c>
      <c r="C175" s="29">
        <v>129.77567010000001</v>
      </c>
      <c r="D175" s="27" t="str">
        <f t="shared" si="32"/>
        <v>N/A</v>
      </c>
      <c r="E175" s="29">
        <v>140.30801034000001</v>
      </c>
      <c r="F175" s="27" t="str">
        <f t="shared" si="33"/>
        <v>N/A</v>
      </c>
      <c r="G175" s="29">
        <v>115.60457921</v>
      </c>
      <c r="H175" s="27" t="str">
        <f t="shared" si="34"/>
        <v>N/A</v>
      </c>
      <c r="I175" s="8">
        <v>8.1159999999999997</v>
      </c>
      <c r="J175" s="8">
        <v>-17.600000000000001</v>
      </c>
      <c r="K175" s="28" t="s">
        <v>736</v>
      </c>
      <c r="L175" s="111" t="str">
        <f t="shared" si="35"/>
        <v>Yes</v>
      </c>
    </row>
    <row r="176" spans="1:12" ht="25" x14ac:dyDescent="0.25">
      <c r="A176" s="174" t="s">
        <v>1368</v>
      </c>
      <c r="B176" s="22" t="s">
        <v>213</v>
      </c>
      <c r="C176" s="29">
        <v>2846086</v>
      </c>
      <c r="D176" s="27" t="str">
        <f t="shared" si="32"/>
        <v>N/A</v>
      </c>
      <c r="E176" s="29">
        <v>2912884</v>
      </c>
      <c r="F176" s="27" t="str">
        <f t="shared" si="33"/>
        <v>N/A</v>
      </c>
      <c r="G176" s="29">
        <v>2762450</v>
      </c>
      <c r="H176" s="27" t="str">
        <f t="shared" si="34"/>
        <v>N/A</v>
      </c>
      <c r="I176" s="8">
        <v>2.347</v>
      </c>
      <c r="J176" s="8">
        <v>-5.16</v>
      </c>
      <c r="K176" s="28" t="s">
        <v>736</v>
      </c>
      <c r="L176" s="111" t="str">
        <f t="shared" si="35"/>
        <v>Yes</v>
      </c>
    </row>
    <row r="177" spans="1:12" x14ac:dyDescent="0.25">
      <c r="A177" s="174" t="s">
        <v>514</v>
      </c>
      <c r="B177" s="22" t="s">
        <v>213</v>
      </c>
      <c r="C177" s="23">
        <v>20170</v>
      </c>
      <c r="D177" s="27" t="str">
        <f t="shared" si="32"/>
        <v>N/A</v>
      </c>
      <c r="E177" s="23">
        <v>21148</v>
      </c>
      <c r="F177" s="27" t="str">
        <f t="shared" si="33"/>
        <v>N/A</v>
      </c>
      <c r="G177" s="23">
        <v>19986</v>
      </c>
      <c r="H177" s="27" t="str">
        <f t="shared" si="34"/>
        <v>N/A</v>
      </c>
      <c r="I177" s="8">
        <v>4.8490000000000002</v>
      </c>
      <c r="J177" s="8">
        <v>-5.49</v>
      </c>
      <c r="K177" s="28" t="s">
        <v>736</v>
      </c>
      <c r="L177" s="111" t="str">
        <f t="shared" si="35"/>
        <v>Yes</v>
      </c>
    </row>
    <row r="178" spans="1:12" x14ac:dyDescent="0.25">
      <c r="A178" s="174" t="s">
        <v>1369</v>
      </c>
      <c r="B178" s="22" t="s">
        <v>213</v>
      </c>
      <c r="C178" s="29">
        <v>141.10490827999999</v>
      </c>
      <c r="D178" s="27" t="str">
        <f t="shared" si="32"/>
        <v>N/A</v>
      </c>
      <c r="E178" s="29">
        <v>137.73803669</v>
      </c>
      <c r="F178" s="27" t="str">
        <f t="shared" si="33"/>
        <v>N/A</v>
      </c>
      <c r="G178" s="29">
        <v>138.21925347999999</v>
      </c>
      <c r="H178" s="27" t="str">
        <f t="shared" si="34"/>
        <v>N/A</v>
      </c>
      <c r="I178" s="8">
        <v>-2.39</v>
      </c>
      <c r="J178" s="8">
        <v>0.34939999999999999</v>
      </c>
      <c r="K178" s="28" t="s">
        <v>736</v>
      </c>
      <c r="L178" s="111" t="str">
        <f t="shared" si="35"/>
        <v>Yes</v>
      </c>
    </row>
    <row r="179" spans="1:12" ht="25" x14ac:dyDescent="0.25">
      <c r="A179" s="174" t="s">
        <v>1370</v>
      </c>
      <c r="B179" s="22" t="s">
        <v>213</v>
      </c>
      <c r="C179" s="29">
        <v>4263632</v>
      </c>
      <c r="D179" s="27" t="str">
        <f t="shared" si="32"/>
        <v>N/A</v>
      </c>
      <c r="E179" s="29">
        <v>5033507</v>
      </c>
      <c r="F179" s="27" t="str">
        <f t="shared" si="33"/>
        <v>N/A</v>
      </c>
      <c r="G179" s="29">
        <v>4988059</v>
      </c>
      <c r="H179" s="27" t="str">
        <f t="shared" si="34"/>
        <v>N/A</v>
      </c>
      <c r="I179" s="8">
        <v>18.059999999999999</v>
      </c>
      <c r="J179" s="8">
        <v>-0.90300000000000002</v>
      </c>
      <c r="K179" s="28" t="s">
        <v>736</v>
      </c>
      <c r="L179" s="111" t="str">
        <f t="shared" si="35"/>
        <v>Yes</v>
      </c>
    </row>
    <row r="180" spans="1:12" x14ac:dyDescent="0.25">
      <c r="A180" s="174" t="s">
        <v>515</v>
      </c>
      <c r="B180" s="22" t="s">
        <v>213</v>
      </c>
      <c r="C180" s="23">
        <v>24442</v>
      </c>
      <c r="D180" s="27" t="str">
        <f t="shared" si="32"/>
        <v>N/A</v>
      </c>
      <c r="E180" s="23">
        <v>27927</v>
      </c>
      <c r="F180" s="27" t="str">
        <f t="shared" si="33"/>
        <v>N/A</v>
      </c>
      <c r="G180" s="23">
        <v>28691</v>
      </c>
      <c r="H180" s="27" t="str">
        <f t="shared" si="34"/>
        <v>N/A</v>
      </c>
      <c r="I180" s="8">
        <v>14.26</v>
      </c>
      <c r="J180" s="8">
        <v>2.7360000000000002</v>
      </c>
      <c r="K180" s="28" t="s">
        <v>736</v>
      </c>
      <c r="L180" s="111" t="str">
        <f t="shared" si="35"/>
        <v>Yes</v>
      </c>
    </row>
    <row r="181" spans="1:12" x14ac:dyDescent="0.25">
      <c r="A181" s="174" t="s">
        <v>1371</v>
      </c>
      <c r="B181" s="22" t="s">
        <v>213</v>
      </c>
      <c r="C181" s="29">
        <v>174.43875297</v>
      </c>
      <c r="D181" s="27" t="str">
        <f t="shared" si="32"/>
        <v>N/A</v>
      </c>
      <c r="E181" s="29">
        <v>180.23801338999999</v>
      </c>
      <c r="F181" s="27" t="str">
        <f t="shared" si="33"/>
        <v>N/A</v>
      </c>
      <c r="G181" s="29">
        <v>173.85448398</v>
      </c>
      <c r="H181" s="27" t="str">
        <f t="shared" si="34"/>
        <v>N/A</v>
      </c>
      <c r="I181" s="8">
        <v>3.3250000000000002</v>
      </c>
      <c r="J181" s="8">
        <v>-3.54</v>
      </c>
      <c r="K181" s="28" t="s">
        <v>736</v>
      </c>
      <c r="L181" s="111" t="str">
        <f t="shared" si="35"/>
        <v>Yes</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1087298119</v>
      </c>
      <c r="D185" s="27" t="str">
        <f t="shared" si="32"/>
        <v>N/A</v>
      </c>
      <c r="E185" s="29">
        <v>1094422861</v>
      </c>
      <c r="F185" s="27" t="str">
        <f t="shared" si="33"/>
        <v>N/A</v>
      </c>
      <c r="G185" s="29">
        <v>1146371510</v>
      </c>
      <c r="H185" s="27" t="str">
        <f t="shared" si="34"/>
        <v>N/A</v>
      </c>
      <c r="I185" s="8">
        <v>0.65529999999999999</v>
      </c>
      <c r="J185" s="8">
        <v>4.7469999999999999</v>
      </c>
      <c r="K185" s="28" t="s">
        <v>736</v>
      </c>
      <c r="L185" s="111" t="str">
        <f t="shared" si="35"/>
        <v>Yes</v>
      </c>
    </row>
    <row r="186" spans="1:12" ht="25" x14ac:dyDescent="0.25">
      <c r="A186" s="174" t="s">
        <v>517</v>
      </c>
      <c r="B186" s="22" t="s">
        <v>213</v>
      </c>
      <c r="C186" s="23">
        <v>75616</v>
      </c>
      <c r="D186" s="27" t="str">
        <f t="shared" si="32"/>
        <v>N/A</v>
      </c>
      <c r="E186" s="23">
        <v>80831</v>
      </c>
      <c r="F186" s="27" t="str">
        <f t="shared" si="33"/>
        <v>N/A</v>
      </c>
      <c r="G186" s="23">
        <v>80891</v>
      </c>
      <c r="H186" s="27" t="str">
        <f t="shared" si="34"/>
        <v>N/A</v>
      </c>
      <c r="I186" s="8">
        <v>6.8970000000000002</v>
      </c>
      <c r="J186" s="8">
        <v>7.4200000000000002E-2</v>
      </c>
      <c r="K186" s="28" t="s">
        <v>736</v>
      </c>
      <c r="L186" s="111" t="str">
        <f t="shared" si="35"/>
        <v>Yes</v>
      </c>
    </row>
    <row r="187" spans="1:12" ht="25" x14ac:dyDescent="0.25">
      <c r="A187" s="174" t="s">
        <v>1375</v>
      </c>
      <c r="B187" s="22" t="s">
        <v>213</v>
      </c>
      <c r="C187" s="29">
        <v>14379.207033000001</v>
      </c>
      <c r="D187" s="27" t="str">
        <f t="shared" si="32"/>
        <v>N/A</v>
      </c>
      <c r="E187" s="29">
        <v>13539.642723999999</v>
      </c>
      <c r="F187" s="27" t="str">
        <f t="shared" si="33"/>
        <v>N/A</v>
      </c>
      <c r="G187" s="29">
        <v>14171.805392</v>
      </c>
      <c r="H187" s="27" t="str">
        <f t="shared" si="34"/>
        <v>N/A</v>
      </c>
      <c r="I187" s="8">
        <v>-5.84</v>
      </c>
      <c r="J187" s="8">
        <v>4.6689999999999996</v>
      </c>
      <c r="K187" s="28" t="s">
        <v>736</v>
      </c>
      <c r="L187" s="111" t="str">
        <f t="shared" si="35"/>
        <v>Yes</v>
      </c>
    </row>
    <row r="188" spans="1:12" x14ac:dyDescent="0.25">
      <c r="A188" s="143" t="s">
        <v>1376</v>
      </c>
      <c r="B188" s="22" t="s">
        <v>213</v>
      </c>
      <c r="C188" s="29">
        <v>1088393631</v>
      </c>
      <c r="D188" s="27" t="str">
        <f t="shared" ref="D188:D203" si="36">IF($B188="N/A","N/A",IF(C188&gt;10,"No",IF(C188&lt;-10,"No","Yes")))</f>
        <v>N/A</v>
      </c>
      <c r="E188" s="29">
        <v>1096048340</v>
      </c>
      <c r="F188" s="27" t="str">
        <f t="shared" ref="F188:F203" si="37">IF($B188="N/A","N/A",IF(E188&gt;10,"No",IF(E188&lt;-10,"No","Yes")))</f>
        <v>N/A</v>
      </c>
      <c r="G188" s="29">
        <v>1147351967</v>
      </c>
      <c r="H188" s="27" t="str">
        <f t="shared" ref="H188:H203" si="38">IF($B188="N/A","N/A",IF(G188&gt;10,"No",IF(G188&lt;-10,"No","Yes")))</f>
        <v>N/A</v>
      </c>
      <c r="I188" s="8">
        <v>0.70330000000000004</v>
      </c>
      <c r="J188" s="8">
        <v>4.681</v>
      </c>
      <c r="K188" s="28" t="s">
        <v>736</v>
      </c>
      <c r="L188" s="111" t="str">
        <f t="shared" ref="L188:L203" si="39">IF(J188="Div by 0", "N/A", IF(K188="N/A","N/A", IF(J188&gt;VALUE(MID(K188,1,2)), "No", IF(J188&lt;-1*VALUE(MID(K188,1,2)), "No", "Yes"))))</f>
        <v>Yes</v>
      </c>
    </row>
    <row r="189" spans="1:12" x14ac:dyDescent="0.25">
      <c r="A189" s="143" t="s">
        <v>1473</v>
      </c>
      <c r="B189" s="22" t="s">
        <v>213</v>
      </c>
      <c r="C189" s="23">
        <v>76084</v>
      </c>
      <c r="D189" s="27" t="str">
        <f t="shared" si="36"/>
        <v>N/A</v>
      </c>
      <c r="E189" s="23">
        <v>81296</v>
      </c>
      <c r="F189" s="27" t="str">
        <f t="shared" si="37"/>
        <v>N/A</v>
      </c>
      <c r="G189" s="23">
        <v>81265</v>
      </c>
      <c r="H189" s="27" t="str">
        <f t="shared" si="38"/>
        <v>N/A</v>
      </c>
      <c r="I189" s="8">
        <v>6.85</v>
      </c>
      <c r="J189" s="8">
        <v>-3.7999999999999999E-2</v>
      </c>
      <c r="K189" s="28" t="s">
        <v>736</v>
      </c>
      <c r="L189" s="111" t="str">
        <f t="shared" si="39"/>
        <v>Yes</v>
      </c>
    </row>
    <row r="190" spans="1:12" x14ac:dyDescent="0.25">
      <c r="A190" s="143" t="s">
        <v>1474</v>
      </c>
      <c r="B190" s="22" t="s">
        <v>213</v>
      </c>
      <c r="C190" s="29">
        <v>14305.157864999999</v>
      </c>
      <c r="D190" s="27" t="str">
        <f t="shared" si="36"/>
        <v>N/A</v>
      </c>
      <c r="E190" s="29">
        <v>13482.192728</v>
      </c>
      <c r="F190" s="27" t="str">
        <f t="shared" si="37"/>
        <v>N/A</v>
      </c>
      <c r="G190" s="29">
        <v>14118.648459</v>
      </c>
      <c r="H190" s="27" t="str">
        <f t="shared" si="38"/>
        <v>N/A</v>
      </c>
      <c r="I190" s="8">
        <v>-5.75</v>
      </c>
      <c r="J190" s="8">
        <v>4.7210000000000001</v>
      </c>
      <c r="K190" s="28" t="s">
        <v>736</v>
      </c>
      <c r="L190" s="111" t="str">
        <f t="shared" si="39"/>
        <v>Yes</v>
      </c>
    </row>
    <row r="191" spans="1:12" x14ac:dyDescent="0.25">
      <c r="A191" s="143" t="s">
        <v>1475</v>
      </c>
      <c r="B191" s="22" t="s">
        <v>213</v>
      </c>
      <c r="C191" s="29">
        <v>10192.359178000001</v>
      </c>
      <c r="D191" s="27" t="str">
        <f t="shared" si="36"/>
        <v>N/A</v>
      </c>
      <c r="E191" s="29">
        <v>10016.875655</v>
      </c>
      <c r="F191" s="27" t="str">
        <f t="shared" si="37"/>
        <v>N/A</v>
      </c>
      <c r="G191" s="29">
        <v>9878.9045698000009</v>
      </c>
      <c r="H191" s="27" t="str">
        <f t="shared" si="38"/>
        <v>N/A</v>
      </c>
      <c r="I191" s="8">
        <v>-1.72</v>
      </c>
      <c r="J191" s="8">
        <v>-1.38</v>
      </c>
      <c r="K191" s="28" t="s">
        <v>736</v>
      </c>
      <c r="L191" s="111" t="str">
        <f t="shared" si="39"/>
        <v>Yes</v>
      </c>
    </row>
    <row r="192" spans="1:12" x14ac:dyDescent="0.25">
      <c r="A192" s="143" t="s">
        <v>1476</v>
      </c>
      <c r="B192" s="22" t="s">
        <v>213</v>
      </c>
      <c r="C192" s="29">
        <v>16804.207761000001</v>
      </c>
      <c r="D192" s="27" t="str">
        <f t="shared" si="36"/>
        <v>N/A</v>
      </c>
      <c r="E192" s="29">
        <v>15685.179574</v>
      </c>
      <c r="F192" s="27" t="str">
        <f t="shared" si="37"/>
        <v>N/A</v>
      </c>
      <c r="G192" s="29">
        <v>17123.004045000001</v>
      </c>
      <c r="H192" s="27" t="str">
        <f t="shared" si="38"/>
        <v>N/A</v>
      </c>
      <c r="I192" s="8">
        <v>-6.66</v>
      </c>
      <c r="J192" s="8">
        <v>9.1669999999999998</v>
      </c>
      <c r="K192" s="28" t="s">
        <v>736</v>
      </c>
      <c r="L192" s="111" t="str">
        <f t="shared" si="39"/>
        <v>Yes</v>
      </c>
    </row>
    <row r="193" spans="1:12" x14ac:dyDescent="0.25">
      <c r="A193" s="174" t="s">
        <v>1477</v>
      </c>
      <c r="B193" s="22" t="s">
        <v>213</v>
      </c>
      <c r="C193" s="5">
        <v>22.103819738999999</v>
      </c>
      <c r="D193" s="27" t="str">
        <f t="shared" si="36"/>
        <v>N/A</v>
      </c>
      <c r="E193" s="5">
        <v>22.946433108000001</v>
      </c>
      <c r="F193" s="27" t="str">
        <f t="shared" si="37"/>
        <v>N/A</v>
      </c>
      <c r="G193" s="5">
        <v>22.996360879000001</v>
      </c>
      <c r="H193" s="27" t="str">
        <f t="shared" si="38"/>
        <v>N/A</v>
      </c>
      <c r="I193" s="8">
        <v>3.8119999999999998</v>
      </c>
      <c r="J193" s="8">
        <v>0.21759999999999999</v>
      </c>
      <c r="K193" s="28" t="s">
        <v>736</v>
      </c>
      <c r="L193" s="111" t="str">
        <f t="shared" si="39"/>
        <v>Yes</v>
      </c>
    </row>
    <row r="194" spans="1:12" x14ac:dyDescent="0.25">
      <c r="A194" s="174" t="s">
        <v>1478</v>
      </c>
      <c r="B194" s="22" t="s">
        <v>213</v>
      </c>
      <c r="C194" s="5">
        <v>21.147314316999999</v>
      </c>
      <c r="D194" s="27" t="str">
        <f t="shared" si="36"/>
        <v>N/A</v>
      </c>
      <c r="E194" s="5">
        <v>22.951291513000001</v>
      </c>
      <c r="F194" s="27" t="str">
        <f t="shared" si="37"/>
        <v>N/A</v>
      </c>
      <c r="G194" s="5">
        <v>24.971433726000001</v>
      </c>
      <c r="H194" s="27" t="str">
        <f t="shared" si="38"/>
        <v>N/A</v>
      </c>
      <c r="I194" s="8">
        <v>8.5310000000000006</v>
      </c>
      <c r="J194" s="8">
        <v>8.8019999999999996</v>
      </c>
      <c r="K194" s="28" t="s">
        <v>736</v>
      </c>
      <c r="L194" s="111" t="str">
        <f t="shared" si="39"/>
        <v>Yes</v>
      </c>
    </row>
    <row r="195" spans="1:12" x14ac:dyDescent="0.25">
      <c r="A195" s="174" t="s">
        <v>1479</v>
      </c>
      <c r="B195" s="22" t="s">
        <v>213</v>
      </c>
      <c r="C195" s="5">
        <v>24.615873412999999</v>
      </c>
      <c r="D195" s="27" t="str">
        <f t="shared" si="36"/>
        <v>N/A</v>
      </c>
      <c r="E195" s="5">
        <v>24.921906831000001</v>
      </c>
      <c r="F195" s="27" t="str">
        <f t="shared" si="37"/>
        <v>N/A</v>
      </c>
      <c r="G195" s="5">
        <v>23.644071174</v>
      </c>
      <c r="H195" s="27" t="str">
        <f t="shared" si="38"/>
        <v>N/A</v>
      </c>
      <c r="I195" s="8">
        <v>1.2430000000000001</v>
      </c>
      <c r="J195" s="8">
        <v>-5.13</v>
      </c>
      <c r="K195" s="28" t="s">
        <v>736</v>
      </c>
      <c r="L195" s="111" t="str">
        <f t="shared" si="39"/>
        <v>Yes</v>
      </c>
    </row>
    <row r="196" spans="1:12" x14ac:dyDescent="0.25">
      <c r="A196" s="143" t="s">
        <v>1388</v>
      </c>
      <c r="B196" s="22" t="s">
        <v>213</v>
      </c>
      <c r="C196" s="29">
        <v>1087298119</v>
      </c>
      <c r="D196" s="27" t="str">
        <f t="shared" si="36"/>
        <v>N/A</v>
      </c>
      <c r="E196" s="29">
        <v>1094422861</v>
      </c>
      <c r="F196" s="27" t="str">
        <f t="shared" si="37"/>
        <v>N/A</v>
      </c>
      <c r="G196" s="29">
        <v>1146371510</v>
      </c>
      <c r="H196" s="27" t="str">
        <f t="shared" si="38"/>
        <v>N/A</v>
      </c>
      <c r="I196" s="8">
        <v>0.65529999999999999</v>
      </c>
      <c r="J196" s="8">
        <v>4.7469999999999999</v>
      </c>
      <c r="K196" s="28" t="s">
        <v>736</v>
      </c>
      <c r="L196" s="111" t="str">
        <f t="shared" si="39"/>
        <v>Yes</v>
      </c>
    </row>
    <row r="197" spans="1:12" x14ac:dyDescent="0.25">
      <c r="A197" s="143" t="s">
        <v>1480</v>
      </c>
      <c r="B197" s="22" t="s">
        <v>213</v>
      </c>
      <c r="C197" s="23">
        <v>75616</v>
      </c>
      <c r="D197" s="27" t="str">
        <f t="shared" si="36"/>
        <v>N/A</v>
      </c>
      <c r="E197" s="23">
        <v>80831</v>
      </c>
      <c r="F197" s="27" t="str">
        <f t="shared" si="37"/>
        <v>N/A</v>
      </c>
      <c r="G197" s="23">
        <v>80891</v>
      </c>
      <c r="H197" s="27" t="str">
        <f t="shared" si="38"/>
        <v>N/A</v>
      </c>
      <c r="I197" s="8">
        <v>6.8970000000000002</v>
      </c>
      <c r="J197" s="8">
        <v>7.4200000000000002E-2</v>
      </c>
      <c r="K197" s="28" t="s">
        <v>736</v>
      </c>
      <c r="L197" s="111" t="str">
        <f t="shared" si="39"/>
        <v>Yes</v>
      </c>
    </row>
    <row r="198" spans="1:12" ht="25" x14ac:dyDescent="0.25">
      <c r="A198" s="143" t="s">
        <v>1481</v>
      </c>
      <c r="B198" s="22" t="s">
        <v>213</v>
      </c>
      <c r="C198" s="29">
        <v>14379.207033000001</v>
      </c>
      <c r="D198" s="27" t="str">
        <f t="shared" si="36"/>
        <v>N/A</v>
      </c>
      <c r="E198" s="29">
        <v>13539.642723999999</v>
      </c>
      <c r="F198" s="27" t="str">
        <f t="shared" si="37"/>
        <v>N/A</v>
      </c>
      <c r="G198" s="29">
        <v>14171.805392</v>
      </c>
      <c r="H198" s="27" t="str">
        <f t="shared" si="38"/>
        <v>N/A</v>
      </c>
      <c r="I198" s="8">
        <v>-5.84</v>
      </c>
      <c r="J198" s="8">
        <v>4.6689999999999996</v>
      </c>
      <c r="K198" s="28" t="s">
        <v>736</v>
      </c>
      <c r="L198" s="111" t="str">
        <f t="shared" si="39"/>
        <v>Yes</v>
      </c>
    </row>
    <row r="199" spans="1:12" ht="25" x14ac:dyDescent="0.25">
      <c r="A199" s="143" t="s">
        <v>1482</v>
      </c>
      <c r="B199" s="22" t="s">
        <v>213</v>
      </c>
      <c r="C199" s="29">
        <v>10199.635229</v>
      </c>
      <c r="D199" s="27" t="str">
        <f t="shared" si="36"/>
        <v>N/A</v>
      </c>
      <c r="E199" s="29">
        <v>10025.862173</v>
      </c>
      <c r="F199" s="27" t="str">
        <f t="shared" si="37"/>
        <v>N/A</v>
      </c>
      <c r="G199" s="29">
        <v>9881.4692845000009</v>
      </c>
      <c r="H199" s="27" t="str">
        <f t="shared" si="38"/>
        <v>N/A</v>
      </c>
      <c r="I199" s="8">
        <v>-1.7</v>
      </c>
      <c r="J199" s="8">
        <v>-1.44</v>
      </c>
      <c r="K199" s="28" t="s">
        <v>736</v>
      </c>
      <c r="L199" s="111" t="str">
        <f t="shared" si="39"/>
        <v>Yes</v>
      </c>
    </row>
    <row r="200" spans="1:12" ht="25" x14ac:dyDescent="0.25">
      <c r="A200" s="143" t="s">
        <v>1483</v>
      </c>
      <c r="B200" s="22" t="s">
        <v>213</v>
      </c>
      <c r="C200" s="29">
        <v>16911.861767999999</v>
      </c>
      <c r="D200" s="27" t="str">
        <f t="shared" si="36"/>
        <v>N/A</v>
      </c>
      <c r="E200" s="29">
        <v>15771.949746</v>
      </c>
      <c r="F200" s="27" t="str">
        <f t="shared" si="37"/>
        <v>N/A</v>
      </c>
      <c r="G200" s="29">
        <v>17207.836963000002</v>
      </c>
      <c r="H200" s="27" t="str">
        <f t="shared" si="38"/>
        <v>N/A</v>
      </c>
      <c r="I200" s="8">
        <v>-6.74</v>
      </c>
      <c r="J200" s="8">
        <v>9.1039999999999992</v>
      </c>
      <c r="K200" s="28" t="s">
        <v>736</v>
      </c>
      <c r="L200" s="111" t="str">
        <f t="shared" si="39"/>
        <v>Yes</v>
      </c>
    </row>
    <row r="201" spans="1:12" ht="25" x14ac:dyDescent="0.25">
      <c r="A201" s="143" t="s">
        <v>1484</v>
      </c>
      <c r="B201" s="22" t="s">
        <v>213</v>
      </c>
      <c r="C201" s="5">
        <v>21.967857018</v>
      </c>
      <c r="D201" s="27" t="str">
        <f t="shared" si="36"/>
        <v>N/A</v>
      </c>
      <c r="E201" s="5">
        <v>22.815183214000001</v>
      </c>
      <c r="F201" s="27" t="str">
        <f t="shared" si="37"/>
        <v>N/A</v>
      </c>
      <c r="G201" s="5">
        <v>22.890526398999999</v>
      </c>
      <c r="H201" s="27" t="str">
        <f t="shared" si="38"/>
        <v>N/A</v>
      </c>
      <c r="I201" s="8">
        <v>3.8570000000000002</v>
      </c>
      <c r="J201" s="8">
        <v>0.33019999999999999</v>
      </c>
      <c r="K201" s="28" t="s">
        <v>736</v>
      </c>
      <c r="L201" s="111" t="str">
        <f t="shared" si="39"/>
        <v>Yes</v>
      </c>
    </row>
    <row r="202" spans="1:12" ht="25" x14ac:dyDescent="0.25">
      <c r="A202" s="143" t="s">
        <v>1485</v>
      </c>
      <c r="B202" s="22" t="s">
        <v>213</v>
      </c>
      <c r="C202" s="5">
        <v>21.130030959999999</v>
      </c>
      <c r="D202" s="27" t="str">
        <f t="shared" si="36"/>
        <v>N/A</v>
      </c>
      <c r="E202" s="5">
        <v>22.928413284000001</v>
      </c>
      <c r="F202" s="27" t="str">
        <f t="shared" si="37"/>
        <v>N/A</v>
      </c>
      <c r="G202" s="5">
        <v>24.963916286</v>
      </c>
      <c r="H202" s="27" t="str">
        <f t="shared" si="38"/>
        <v>N/A</v>
      </c>
      <c r="I202" s="8">
        <v>8.5109999999999992</v>
      </c>
      <c r="J202" s="8">
        <v>8.8780000000000001</v>
      </c>
      <c r="K202" s="28" t="s">
        <v>736</v>
      </c>
      <c r="L202" s="111" t="str">
        <f t="shared" si="39"/>
        <v>Yes</v>
      </c>
    </row>
    <row r="203" spans="1:12" ht="25" x14ac:dyDescent="0.25">
      <c r="A203" s="179" t="s">
        <v>1486</v>
      </c>
      <c r="B203" s="119" t="s">
        <v>213</v>
      </c>
      <c r="C203" s="120">
        <v>24.438784545000001</v>
      </c>
      <c r="D203" s="151" t="str">
        <f t="shared" si="36"/>
        <v>N/A</v>
      </c>
      <c r="E203" s="120">
        <v>24.763456924</v>
      </c>
      <c r="F203" s="151" t="str">
        <f t="shared" si="37"/>
        <v>N/A</v>
      </c>
      <c r="G203" s="120">
        <v>23.514057425000001</v>
      </c>
      <c r="H203" s="151" t="str">
        <f t="shared" si="38"/>
        <v>N/A</v>
      </c>
      <c r="I203" s="152">
        <v>1.329</v>
      </c>
      <c r="J203" s="152">
        <v>-5.05</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2735008</v>
      </c>
      <c r="D6" s="27" t="str">
        <f>IF($B6="N/A","N/A",IF(C6&gt;10,"No",IF(C6&lt;-10,"No","Yes")))</f>
        <v>N/A</v>
      </c>
      <c r="E6" s="23">
        <v>2825146</v>
      </c>
      <c r="F6" s="27" t="str">
        <f>IF($B6="N/A","N/A",IF(E6&gt;10,"No",IF(E6&lt;-10,"No","Yes")))</f>
        <v>N/A</v>
      </c>
      <c r="G6" s="23">
        <v>2703858</v>
      </c>
      <c r="H6" s="27" t="str">
        <f>IF($B6="N/A","N/A",IF(G6&gt;10,"No",IF(G6&lt;-10,"No","Yes")))</f>
        <v>N/A</v>
      </c>
      <c r="I6" s="8">
        <v>3.2959999999999998</v>
      </c>
      <c r="J6" s="8">
        <v>-4.29</v>
      </c>
      <c r="K6" s="28" t="s">
        <v>736</v>
      </c>
      <c r="L6" s="111" t="str">
        <f t="shared" ref="L6:L46" si="0">IF(J6="Div by 0", "N/A", IF(K6="N/A","N/A", IF(J6&gt;VALUE(MID(K6,1,2)), "No", IF(J6&lt;-1*VALUE(MID(K6,1,2)), "No", "Yes"))))</f>
        <v>Yes</v>
      </c>
    </row>
    <row r="7" spans="1:12" x14ac:dyDescent="0.25">
      <c r="A7" s="174" t="s">
        <v>10</v>
      </c>
      <c r="B7" s="22" t="s">
        <v>213</v>
      </c>
      <c r="C7" s="23">
        <v>2334324</v>
      </c>
      <c r="D7" s="27" t="str">
        <f>IF($B7="N/A","N/A",IF(C7&gt;10,"No",IF(C7&lt;-10,"No","Yes")))</f>
        <v>N/A</v>
      </c>
      <c r="E7" s="23">
        <v>2347587</v>
      </c>
      <c r="F7" s="27" t="str">
        <f>IF($B7="N/A","N/A",IF(E7&gt;10,"No",IF(E7&lt;-10,"No","Yes")))</f>
        <v>N/A</v>
      </c>
      <c r="G7" s="23">
        <v>2229619</v>
      </c>
      <c r="H7" s="27" t="str">
        <f>IF($B7="N/A","N/A",IF(G7&gt;10,"No",IF(G7&lt;-10,"No","Yes")))</f>
        <v>N/A</v>
      </c>
      <c r="I7" s="8">
        <v>0.56820000000000004</v>
      </c>
      <c r="J7" s="8">
        <v>-5.03</v>
      </c>
      <c r="K7" s="28" t="s">
        <v>736</v>
      </c>
      <c r="L7" s="111" t="str">
        <f t="shared" si="0"/>
        <v>Yes</v>
      </c>
    </row>
    <row r="8" spans="1:12" x14ac:dyDescent="0.25">
      <c r="A8" s="174" t="s">
        <v>91</v>
      </c>
      <c r="B8" s="5" t="s">
        <v>297</v>
      </c>
      <c r="C8" s="4">
        <v>85.349805192999995</v>
      </c>
      <c r="D8" s="27" t="str">
        <f>IF($B8="N/A","N/A",IF(C8&gt;90,"No",IF(C8&lt;65,"No","Yes")))</f>
        <v>Yes</v>
      </c>
      <c r="E8" s="4">
        <v>83.096130252999998</v>
      </c>
      <c r="F8" s="27" t="str">
        <f>IF($B8="N/A","N/A",IF(E8&gt;90,"No",IF(E8&lt;65,"No","Yes")))</f>
        <v>Yes</v>
      </c>
      <c r="G8" s="4">
        <v>82.460654368999997</v>
      </c>
      <c r="H8" s="27" t="str">
        <f>IF($B8="N/A","N/A",IF(G8&gt;90,"No",IF(G8&lt;65,"No","Yes")))</f>
        <v>Yes</v>
      </c>
      <c r="I8" s="8">
        <v>-2.64</v>
      </c>
      <c r="J8" s="8">
        <v>-0.76500000000000001</v>
      </c>
      <c r="K8" s="28" t="s">
        <v>736</v>
      </c>
      <c r="L8" s="111" t="str">
        <f t="shared" si="0"/>
        <v>Yes</v>
      </c>
    </row>
    <row r="9" spans="1:12" x14ac:dyDescent="0.25">
      <c r="A9" s="174" t="s">
        <v>92</v>
      </c>
      <c r="B9" s="5" t="s">
        <v>298</v>
      </c>
      <c r="C9" s="4">
        <v>81.728172192000002</v>
      </c>
      <c r="D9" s="27" t="str">
        <f>IF($B9="N/A","N/A",IF(C9&gt;100,"No",IF(C9&lt;90,"No","Yes")))</f>
        <v>No</v>
      </c>
      <c r="E9" s="4">
        <v>80.553659668999998</v>
      </c>
      <c r="F9" s="27" t="str">
        <f>IF($B9="N/A","N/A",IF(E9&gt;100,"No",IF(E9&lt;90,"No","Yes")))</f>
        <v>No</v>
      </c>
      <c r="G9" s="4">
        <v>81.182279811000001</v>
      </c>
      <c r="H9" s="27" t="str">
        <f>IF($B9="N/A","N/A",IF(G9&gt;100,"No",IF(G9&lt;90,"No","Yes")))</f>
        <v>No</v>
      </c>
      <c r="I9" s="8">
        <v>-1.44</v>
      </c>
      <c r="J9" s="8">
        <v>0.78039999999999998</v>
      </c>
      <c r="K9" s="28" t="s">
        <v>736</v>
      </c>
      <c r="L9" s="111" t="str">
        <f t="shared" si="0"/>
        <v>Yes</v>
      </c>
    </row>
    <row r="10" spans="1:12" x14ac:dyDescent="0.25">
      <c r="A10" s="174" t="s">
        <v>93</v>
      </c>
      <c r="B10" s="5" t="s">
        <v>299</v>
      </c>
      <c r="C10" s="4">
        <v>87.791091050999995</v>
      </c>
      <c r="D10" s="27" t="str">
        <f>IF($B10="N/A","N/A",IF(C10&gt;100,"No",IF(C10&lt;85,"No","Yes")))</f>
        <v>Yes</v>
      </c>
      <c r="E10" s="4">
        <v>86.875504054000004</v>
      </c>
      <c r="F10" s="27" t="str">
        <f>IF($B10="N/A","N/A",IF(E10&gt;100,"No",IF(E10&lt;85,"No","Yes")))</f>
        <v>Yes</v>
      </c>
      <c r="G10" s="4">
        <v>87.118977987999997</v>
      </c>
      <c r="H10" s="27" t="str">
        <f>IF($B10="N/A","N/A",IF(G10&gt;100,"No",IF(G10&lt;85,"No","Yes")))</f>
        <v>Yes</v>
      </c>
      <c r="I10" s="8">
        <v>-1.04</v>
      </c>
      <c r="J10" s="8">
        <v>0.28029999999999999</v>
      </c>
      <c r="K10" s="28" t="s">
        <v>736</v>
      </c>
      <c r="L10" s="111" t="str">
        <f t="shared" si="0"/>
        <v>Yes</v>
      </c>
    </row>
    <row r="11" spans="1:12" x14ac:dyDescent="0.25">
      <c r="A11" s="174" t="s">
        <v>94</v>
      </c>
      <c r="B11" s="5" t="s">
        <v>300</v>
      </c>
      <c r="C11" s="4">
        <v>86.087195027000007</v>
      </c>
      <c r="D11" s="27" t="str">
        <f>IF($B11="N/A","N/A",IF(C11&gt;100,"No",IF(C11&lt;80,"No","Yes")))</f>
        <v>Yes</v>
      </c>
      <c r="E11" s="4">
        <v>83.455805495000007</v>
      </c>
      <c r="F11" s="27" t="str">
        <f>IF($B11="N/A","N/A",IF(E11&gt;100,"No",IF(E11&lt;80,"No","Yes")))</f>
        <v>Yes</v>
      </c>
      <c r="G11" s="4">
        <v>83.340051063000004</v>
      </c>
      <c r="H11" s="27" t="str">
        <f>IF($B11="N/A","N/A",IF(G11&gt;100,"No",IF(G11&lt;80,"No","Yes")))</f>
        <v>Yes</v>
      </c>
      <c r="I11" s="8">
        <v>-3.06</v>
      </c>
      <c r="J11" s="8">
        <v>-0.13900000000000001</v>
      </c>
      <c r="K11" s="28" t="s">
        <v>736</v>
      </c>
      <c r="L11" s="111" t="str">
        <f t="shared" si="0"/>
        <v>Yes</v>
      </c>
    </row>
    <row r="12" spans="1:12" x14ac:dyDescent="0.25">
      <c r="A12" s="174" t="s">
        <v>95</v>
      </c>
      <c r="B12" s="5" t="s">
        <v>300</v>
      </c>
      <c r="C12" s="4">
        <v>83.358184648999995</v>
      </c>
      <c r="D12" s="27" t="str">
        <f>IF($B12="N/A","N/A",IF(C12&gt;100,"No",IF(C12&lt;80,"No","Yes")))</f>
        <v>Yes</v>
      </c>
      <c r="E12" s="4">
        <v>81.014720625999999</v>
      </c>
      <c r="F12" s="27" t="str">
        <f>IF($B12="N/A","N/A",IF(E12&gt;100,"No",IF(E12&lt;80,"No","Yes")))</f>
        <v>Yes</v>
      </c>
      <c r="G12" s="4">
        <v>78.620659090999993</v>
      </c>
      <c r="H12" s="27" t="str">
        <f>IF($B12="N/A","N/A",IF(G12&gt;100,"No",IF(G12&lt;80,"No","Yes")))</f>
        <v>No</v>
      </c>
      <c r="I12" s="8">
        <v>-2.81</v>
      </c>
      <c r="J12" s="8">
        <v>-2.96</v>
      </c>
      <c r="K12" s="28" t="s">
        <v>736</v>
      </c>
      <c r="L12" s="111" t="str">
        <f t="shared" si="0"/>
        <v>Yes</v>
      </c>
    </row>
    <row r="13" spans="1:12" x14ac:dyDescent="0.25">
      <c r="A13" s="110" t="s">
        <v>96</v>
      </c>
      <c r="B13" s="22" t="s">
        <v>213</v>
      </c>
      <c r="C13" s="23">
        <v>2412699.88</v>
      </c>
      <c r="D13" s="27" t="str">
        <f t="shared" ref="D13:D44" si="1">IF($B13="N/A","N/A",IF(C13&gt;10,"No",IF(C13&lt;-10,"No","Yes")))</f>
        <v>N/A</v>
      </c>
      <c r="E13" s="23">
        <v>2488396.5099999998</v>
      </c>
      <c r="F13" s="27" t="str">
        <f t="shared" ref="F13:F44" si="2">IF($B13="N/A","N/A",IF(E13&gt;10,"No",IF(E13&lt;-10,"No","Yes")))</f>
        <v>N/A</v>
      </c>
      <c r="G13" s="23">
        <v>2390907</v>
      </c>
      <c r="H13" s="27" t="str">
        <f t="shared" ref="H13:H44" si="3">IF($B13="N/A","N/A",IF(G13&gt;10,"No",IF(G13&lt;-10,"No","Yes")))</f>
        <v>N/A</v>
      </c>
      <c r="I13" s="8">
        <v>3.137</v>
      </c>
      <c r="J13" s="8">
        <v>-3.92</v>
      </c>
      <c r="K13" s="28" t="s">
        <v>736</v>
      </c>
      <c r="L13" s="111" t="str">
        <f t="shared" si="0"/>
        <v>Yes</v>
      </c>
    </row>
    <row r="14" spans="1:12" x14ac:dyDescent="0.25">
      <c r="A14" s="110" t="s">
        <v>100</v>
      </c>
      <c r="B14" s="22" t="s">
        <v>213</v>
      </c>
      <c r="C14" s="23">
        <v>144025</v>
      </c>
      <c r="D14" s="27" t="str">
        <f t="shared" si="1"/>
        <v>N/A</v>
      </c>
      <c r="E14" s="23">
        <v>146516</v>
      </c>
      <c r="F14" s="27" t="str">
        <f t="shared" si="2"/>
        <v>N/A</v>
      </c>
      <c r="G14" s="23">
        <v>142775</v>
      </c>
      <c r="H14" s="27" t="str">
        <f t="shared" si="3"/>
        <v>N/A</v>
      </c>
      <c r="I14" s="8">
        <v>1.73</v>
      </c>
      <c r="J14" s="8">
        <v>-2.5499999999999998</v>
      </c>
      <c r="K14" s="28" t="s">
        <v>736</v>
      </c>
      <c r="L14" s="111" t="str">
        <f t="shared" si="0"/>
        <v>Yes</v>
      </c>
    </row>
    <row r="15" spans="1:12" x14ac:dyDescent="0.25">
      <c r="A15" s="110" t="s">
        <v>977</v>
      </c>
      <c r="B15" s="22" t="s">
        <v>213</v>
      </c>
      <c r="C15" s="23">
        <v>15630</v>
      </c>
      <c r="D15" s="27" t="str">
        <f t="shared" si="1"/>
        <v>N/A</v>
      </c>
      <c r="E15" s="23">
        <v>16687</v>
      </c>
      <c r="F15" s="27" t="str">
        <f t="shared" si="2"/>
        <v>N/A</v>
      </c>
      <c r="G15" s="23">
        <v>16066</v>
      </c>
      <c r="H15" s="27" t="str">
        <f t="shared" si="3"/>
        <v>N/A</v>
      </c>
      <c r="I15" s="8">
        <v>6.7629999999999999</v>
      </c>
      <c r="J15" s="8">
        <v>-3.72</v>
      </c>
      <c r="K15" s="28" t="s">
        <v>736</v>
      </c>
      <c r="L15" s="111" t="str">
        <f t="shared" si="0"/>
        <v>Yes</v>
      </c>
    </row>
    <row r="16" spans="1:12" x14ac:dyDescent="0.25">
      <c r="A16" s="110" t="s">
        <v>978</v>
      </c>
      <c r="B16" s="22" t="s">
        <v>213</v>
      </c>
      <c r="C16" s="23">
        <v>70476</v>
      </c>
      <c r="D16" s="27" t="str">
        <f t="shared" si="1"/>
        <v>N/A</v>
      </c>
      <c r="E16" s="23">
        <v>69388</v>
      </c>
      <c r="F16" s="27" t="str">
        <f t="shared" si="2"/>
        <v>N/A</v>
      </c>
      <c r="G16" s="23">
        <v>64714</v>
      </c>
      <c r="H16" s="27" t="str">
        <f t="shared" si="3"/>
        <v>N/A</v>
      </c>
      <c r="I16" s="8">
        <v>-1.54</v>
      </c>
      <c r="J16" s="8">
        <v>-6.74</v>
      </c>
      <c r="K16" s="28" t="s">
        <v>736</v>
      </c>
      <c r="L16" s="111" t="str">
        <f t="shared" si="0"/>
        <v>Yes</v>
      </c>
    </row>
    <row r="17" spans="1:12" x14ac:dyDescent="0.25">
      <c r="A17" s="110" t="s">
        <v>979</v>
      </c>
      <c r="B17" s="22" t="s">
        <v>213</v>
      </c>
      <c r="C17" s="23">
        <v>29625</v>
      </c>
      <c r="D17" s="27" t="str">
        <f t="shared" si="1"/>
        <v>N/A</v>
      </c>
      <c r="E17" s="23">
        <v>29855</v>
      </c>
      <c r="F17" s="27" t="str">
        <f t="shared" si="2"/>
        <v>N/A</v>
      </c>
      <c r="G17" s="23">
        <v>31156</v>
      </c>
      <c r="H17" s="27" t="str">
        <f t="shared" si="3"/>
        <v>N/A</v>
      </c>
      <c r="I17" s="8">
        <v>0.77639999999999998</v>
      </c>
      <c r="J17" s="8">
        <v>4.3579999999999997</v>
      </c>
      <c r="K17" s="28" t="s">
        <v>736</v>
      </c>
      <c r="L17" s="111" t="str">
        <f t="shared" si="0"/>
        <v>Yes</v>
      </c>
    </row>
    <row r="18" spans="1:12" x14ac:dyDescent="0.25">
      <c r="A18" s="110" t="s">
        <v>980</v>
      </c>
      <c r="B18" s="22" t="s">
        <v>213</v>
      </c>
      <c r="C18" s="23">
        <v>28294</v>
      </c>
      <c r="D18" s="27" t="str">
        <f t="shared" si="1"/>
        <v>N/A</v>
      </c>
      <c r="E18" s="23">
        <v>30586</v>
      </c>
      <c r="F18" s="27" t="str">
        <f t="shared" si="2"/>
        <v>N/A</v>
      </c>
      <c r="G18" s="23">
        <v>30839</v>
      </c>
      <c r="H18" s="27" t="str">
        <f t="shared" si="3"/>
        <v>N/A</v>
      </c>
      <c r="I18" s="8">
        <v>8.1010000000000009</v>
      </c>
      <c r="J18" s="8">
        <v>0.82720000000000005</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350277</v>
      </c>
      <c r="D20" s="27" t="str">
        <f t="shared" si="1"/>
        <v>N/A</v>
      </c>
      <c r="E20" s="23">
        <v>353385</v>
      </c>
      <c r="F20" s="27" t="str">
        <f t="shared" si="2"/>
        <v>N/A</v>
      </c>
      <c r="G20" s="23">
        <v>325867</v>
      </c>
      <c r="H20" s="27" t="str">
        <f t="shared" si="3"/>
        <v>N/A</v>
      </c>
      <c r="I20" s="8">
        <v>0.88729999999999998</v>
      </c>
      <c r="J20" s="8">
        <v>-7.79</v>
      </c>
      <c r="K20" s="28" t="s">
        <v>736</v>
      </c>
      <c r="L20" s="111" t="str">
        <f t="shared" si="0"/>
        <v>Yes</v>
      </c>
    </row>
    <row r="21" spans="1:12" x14ac:dyDescent="0.25">
      <c r="A21" s="110" t="s">
        <v>982</v>
      </c>
      <c r="B21" s="22" t="s">
        <v>213</v>
      </c>
      <c r="C21" s="23">
        <v>107350</v>
      </c>
      <c r="D21" s="27" t="str">
        <f t="shared" si="1"/>
        <v>N/A</v>
      </c>
      <c r="E21" s="23">
        <v>125681</v>
      </c>
      <c r="F21" s="27" t="str">
        <f t="shared" si="2"/>
        <v>N/A</v>
      </c>
      <c r="G21" s="23">
        <v>120694</v>
      </c>
      <c r="H21" s="27" t="str">
        <f t="shared" si="3"/>
        <v>N/A</v>
      </c>
      <c r="I21" s="8">
        <v>17.079999999999998</v>
      </c>
      <c r="J21" s="8">
        <v>-3.97</v>
      </c>
      <c r="K21" s="28" t="s">
        <v>736</v>
      </c>
      <c r="L21" s="111" t="str">
        <f t="shared" si="0"/>
        <v>Yes</v>
      </c>
    </row>
    <row r="22" spans="1:12" x14ac:dyDescent="0.25">
      <c r="A22" s="110" t="s">
        <v>983</v>
      </c>
      <c r="B22" s="22" t="s">
        <v>213</v>
      </c>
      <c r="C22" s="23">
        <v>123122</v>
      </c>
      <c r="D22" s="27" t="str">
        <f t="shared" si="1"/>
        <v>N/A</v>
      </c>
      <c r="E22" s="23">
        <v>111249</v>
      </c>
      <c r="F22" s="27" t="str">
        <f t="shared" si="2"/>
        <v>N/A</v>
      </c>
      <c r="G22" s="23">
        <v>91696</v>
      </c>
      <c r="H22" s="27" t="str">
        <f t="shared" si="3"/>
        <v>N/A</v>
      </c>
      <c r="I22" s="8">
        <v>-9.64</v>
      </c>
      <c r="J22" s="8">
        <v>-17.600000000000001</v>
      </c>
      <c r="K22" s="28" t="s">
        <v>736</v>
      </c>
      <c r="L22" s="111" t="str">
        <f t="shared" si="0"/>
        <v>Yes</v>
      </c>
    </row>
    <row r="23" spans="1:12" x14ac:dyDescent="0.25">
      <c r="A23" s="110" t="s">
        <v>984</v>
      </c>
      <c r="B23" s="22" t="s">
        <v>213</v>
      </c>
      <c r="C23" s="23">
        <v>74135</v>
      </c>
      <c r="D23" s="27" t="str">
        <f>IF($B23="N/A","N/A",IF(C23&gt;10,"No",IF(C23&lt;-10,"No","Yes")))</f>
        <v>N/A</v>
      </c>
      <c r="E23" s="23">
        <v>71976</v>
      </c>
      <c r="F23" s="27" t="str">
        <f t="shared" si="2"/>
        <v>N/A</v>
      </c>
      <c r="G23" s="23">
        <v>70907</v>
      </c>
      <c r="H23" s="27" t="str">
        <f t="shared" si="3"/>
        <v>N/A</v>
      </c>
      <c r="I23" s="8">
        <v>-2.91</v>
      </c>
      <c r="J23" s="8">
        <v>-1.49</v>
      </c>
      <c r="K23" s="28" t="s">
        <v>736</v>
      </c>
      <c r="L23" s="111" t="str">
        <f t="shared" si="0"/>
        <v>Yes</v>
      </c>
    </row>
    <row r="24" spans="1:12" x14ac:dyDescent="0.25">
      <c r="A24" s="110" t="s">
        <v>985</v>
      </c>
      <c r="B24" s="22" t="s">
        <v>213</v>
      </c>
      <c r="C24" s="23">
        <v>45670</v>
      </c>
      <c r="D24" s="27" t="str">
        <f t="shared" si="1"/>
        <v>N/A</v>
      </c>
      <c r="E24" s="23">
        <v>44479</v>
      </c>
      <c r="F24" s="27" t="str">
        <f t="shared" si="2"/>
        <v>N/A</v>
      </c>
      <c r="G24" s="23">
        <v>42570</v>
      </c>
      <c r="H24" s="27" t="str">
        <f t="shared" si="3"/>
        <v>N/A</v>
      </c>
      <c r="I24" s="8">
        <v>-2.61</v>
      </c>
      <c r="J24" s="8">
        <v>-4.29</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1513045</v>
      </c>
      <c r="D26" s="27" t="str">
        <f t="shared" si="1"/>
        <v>N/A</v>
      </c>
      <c r="E26" s="23">
        <v>1588116</v>
      </c>
      <c r="F26" s="27" t="str">
        <f t="shared" si="2"/>
        <v>N/A</v>
      </c>
      <c r="G26" s="23">
        <v>1535737</v>
      </c>
      <c r="H26" s="27" t="str">
        <f t="shared" si="3"/>
        <v>N/A</v>
      </c>
      <c r="I26" s="8">
        <v>4.9619999999999997</v>
      </c>
      <c r="J26" s="8">
        <v>-3.3</v>
      </c>
      <c r="K26" s="28" t="s">
        <v>736</v>
      </c>
      <c r="L26" s="111" t="str">
        <f t="shared" si="0"/>
        <v>Yes</v>
      </c>
    </row>
    <row r="27" spans="1:12" x14ac:dyDescent="0.25">
      <c r="A27" s="110" t="s">
        <v>987</v>
      </c>
      <c r="B27" s="22" t="s">
        <v>213</v>
      </c>
      <c r="C27" s="23">
        <v>80995</v>
      </c>
      <c r="D27" s="27" t="str">
        <f t="shared" si="1"/>
        <v>N/A</v>
      </c>
      <c r="E27" s="23">
        <v>82434</v>
      </c>
      <c r="F27" s="27" t="str">
        <f t="shared" si="2"/>
        <v>N/A</v>
      </c>
      <c r="G27" s="23">
        <v>77924</v>
      </c>
      <c r="H27" s="27" t="str">
        <f t="shared" si="3"/>
        <v>N/A</v>
      </c>
      <c r="I27" s="8">
        <v>1.7769999999999999</v>
      </c>
      <c r="J27" s="8">
        <v>-5.47</v>
      </c>
      <c r="K27" s="28" t="s">
        <v>736</v>
      </c>
      <c r="L27" s="111" t="str">
        <f t="shared" si="0"/>
        <v>Yes</v>
      </c>
    </row>
    <row r="28" spans="1:12" x14ac:dyDescent="0.25">
      <c r="A28" s="110" t="s">
        <v>988</v>
      </c>
      <c r="B28" s="22" t="s">
        <v>213</v>
      </c>
      <c r="C28" s="23">
        <v>4704</v>
      </c>
      <c r="D28" s="27" t="str">
        <f t="shared" si="1"/>
        <v>N/A</v>
      </c>
      <c r="E28" s="23">
        <v>4904</v>
      </c>
      <c r="F28" s="27" t="str">
        <f t="shared" si="2"/>
        <v>N/A</v>
      </c>
      <c r="G28" s="23">
        <v>5064</v>
      </c>
      <c r="H28" s="27" t="str">
        <f t="shared" si="3"/>
        <v>N/A</v>
      </c>
      <c r="I28" s="8">
        <v>4.2519999999999998</v>
      </c>
      <c r="J28" s="8">
        <v>3.2629999999999999</v>
      </c>
      <c r="K28" s="28" t="s">
        <v>736</v>
      </c>
      <c r="L28" s="111" t="str">
        <f t="shared" si="0"/>
        <v>Yes</v>
      </c>
    </row>
    <row r="29" spans="1:12" x14ac:dyDescent="0.25">
      <c r="A29" s="110" t="s">
        <v>989</v>
      </c>
      <c r="B29" s="22" t="s">
        <v>213</v>
      </c>
      <c r="C29" s="23">
        <v>4342</v>
      </c>
      <c r="D29" s="27" t="str">
        <f t="shared" si="1"/>
        <v>N/A</v>
      </c>
      <c r="E29" s="23">
        <v>6626</v>
      </c>
      <c r="F29" s="27" t="str">
        <f t="shared" si="2"/>
        <v>N/A</v>
      </c>
      <c r="G29" s="23">
        <v>7436</v>
      </c>
      <c r="H29" s="27" t="str">
        <f t="shared" si="3"/>
        <v>N/A</v>
      </c>
      <c r="I29" s="8">
        <v>52.6</v>
      </c>
      <c r="J29" s="8">
        <v>12.22</v>
      </c>
      <c r="K29" s="28" t="s">
        <v>736</v>
      </c>
      <c r="L29" s="111" t="str">
        <f t="shared" si="0"/>
        <v>Yes</v>
      </c>
    </row>
    <row r="30" spans="1:12" x14ac:dyDescent="0.25">
      <c r="A30" s="110" t="s">
        <v>990</v>
      </c>
      <c r="B30" s="22" t="s">
        <v>213</v>
      </c>
      <c r="C30" s="23">
        <v>1363885</v>
      </c>
      <c r="D30" s="27" t="str">
        <f t="shared" si="1"/>
        <v>N/A</v>
      </c>
      <c r="E30" s="23">
        <v>1437736</v>
      </c>
      <c r="F30" s="27" t="str">
        <f t="shared" si="2"/>
        <v>N/A</v>
      </c>
      <c r="G30" s="23">
        <v>1391830</v>
      </c>
      <c r="H30" s="27" t="str">
        <f t="shared" si="3"/>
        <v>N/A</v>
      </c>
      <c r="I30" s="8">
        <v>5.415</v>
      </c>
      <c r="J30" s="8">
        <v>-3.19</v>
      </c>
      <c r="K30" s="28" t="s">
        <v>736</v>
      </c>
      <c r="L30" s="111" t="str">
        <f t="shared" si="0"/>
        <v>Yes</v>
      </c>
    </row>
    <row r="31" spans="1:12" x14ac:dyDescent="0.25">
      <c r="A31" s="110" t="s">
        <v>991</v>
      </c>
      <c r="B31" s="22" t="s">
        <v>213</v>
      </c>
      <c r="C31" s="23">
        <v>1524</v>
      </c>
      <c r="D31" s="27" t="str">
        <f t="shared" si="1"/>
        <v>N/A</v>
      </c>
      <c r="E31" s="23">
        <v>861</v>
      </c>
      <c r="F31" s="27" t="str">
        <f t="shared" si="2"/>
        <v>N/A</v>
      </c>
      <c r="G31" s="23">
        <v>504</v>
      </c>
      <c r="H31" s="27" t="str">
        <f t="shared" si="3"/>
        <v>N/A</v>
      </c>
      <c r="I31" s="8">
        <v>-43.5</v>
      </c>
      <c r="J31" s="8">
        <v>-41.5</v>
      </c>
      <c r="K31" s="28" t="s">
        <v>736</v>
      </c>
      <c r="L31" s="111" t="str">
        <f t="shared" si="0"/>
        <v>No</v>
      </c>
    </row>
    <row r="32" spans="1:12" x14ac:dyDescent="0.25">
      <c r="A32" s="110" t="s">
        <v>992</v>
      </c>
      <c r="B32" s="22" t="s">
        <v>213</v>
      </c>
      <c r="C32" s="23">
        <v>57595</v>
      </c>
      <c r="D32" s="27" t="str">
        <f t="shared" si="1"/>
        <v>N/A</v>
      </c>
      <c r="E32" s="23">
        <v>55555</v>
      </c>
      <c r="F32" s="27" t="str">
        <f t="shared" si="2"/>
        <v>N/A</v>
      </c>
      <c r="G32" s="23">
        <v>52979</v>
      </c>
      <c r="H32" s="27" t="str">
        <f t="shared" si="3"/>
        <v>N/A</v>
      </c>
      <c r="I32" s="8">
        <v>-3.54</v>
      </c>
      <c r="J32" s="8">
        <v>-4.6399999999999997</v>
      </c>
      <c r="K32" s="28" t="s">
        <v>736</v>
      </c>
      <c r="L32" s="111" t="str">
        <f t="shared" si="0"/>
        <v>Yes</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727661</v>
      </c>
      <c r="D34" s="27" t="str">
        <f t="shared" si="1"/>
        <v>N/A</v>
      </c>
      <c r="E34" s="23">
        <v>737129</v>
      </c>
      <c r="F34" s="27" t="str">
        <f t="shared" si="2"/>
        <v>N/A</v>
      </c>
      <c r="G34" s="23">
        <v>699479</v>
      </c>
      <c r="H34" s="27" t="str">
        <f t="shared" si="3"/>
        <v>N/A</v>
      </c>
      <c r="I34" s="8">
        <v>1.3009999999999999</v>
      </c>
      <c r="J34" s="8">
        <v>-5.1100000000000003</v>
      </c>
      <c r="K34" s="28" t="s">
        <v>736</v>
      </c>
      <c r="L34" s="111" t="str">
        <f t="shared" si="0"/>
        <v>Yes</v>
      </c>
    </row>
    <row r="35" spans="1:12" x14ac:dyDescent="0.25">
      <c r="A35" s="110" t="s">
        <v>994</v>
      </c>
      <c r="B35" s="22" t="s">
        <v>213</v>
      </c>
      <c r="C35" s="23">
        <v>23869</v>
      </c>
      <c r="D35" s="27" t="str">
        <f t="shared" si="1"/>
        <v>N/A</v>
      </c>
      <c r="E35" s="23">
        <v>25518</v>
      </c>
      <c r="F35" s="27" t="str">
        <f t="shared" si="2"/>
        <v>N/A</v>
      </c>
      <c r="G35" s="23">
        <v>24636</v>
      </c>
      <c r="H35" s="27" t="str">
        <f t="shared" si="3"/>
        <v>N/A</v>
      </c>
      <c r="I35" s="8">
        <v>6.9089999999999998</v>
      </c>
      <c r="J35" s="8">
        <v>-3.46</v>
      </c>
      <c r="K35" s="28" t="s">
        <v>736</v>
      </c>
      <c r="L35" s="111" t="str">
        <f t="shared" si="0"/>
        <v>Yes</v>
      </c>
    </row>
    <row r="36" spans="1:12" x14ac:dyDescent="0.25">
      <c r="A36" s="110" t="s">
        <v>995</v>
      </c>
      <c r="B36" s="22" t="s">
        <v>213</v>
      </c>
      <c r="C36" s="23">
        <v>2487</v>
      </c>
      <c r="D36" s="27" t="str">
        <f t="shared" si="1"/>
        <v>N/A</v>
      </c>
      <c r="E36" s="23">
        <v>2834</v>
      </c>
      <c r="F36" s="27" t="str">
        <f t="shared" si="2"/>
        <v>N/A</v>
      </c>
      <c r="G36" s="23">
        <v>2871</v>
      </c>
      <c r="H36" s="27" t="str">
        <f t="shared" si="3"/>
        <v>N/A</v>
      </c>
      <c r="I36" s="8">
        <v>13.95</v>
      </c>
      <c r="J36" s="8">
        <v>1.306</v>
      </c>
      <c r="K36" s="28" t="s">
        <v>736</v>
      </c>
      <c r="L36" s="111" t="str">
        <f t="shared" si="0"/>
        <v>Yes</v>
      </c>
    </row>
    <row r="37" spans="1:12" x14ac:dyDescent="0.25">
      <c r="A37" s="110" t="s">
        <v>996</v>
      </c>
      <c r="B37" s="22" t="s">
        <v>213</v>
      </c>
      <c r="C37" s="23">
        <v>275794</v>
      </c>
      <c r="D37" s="27" t="str">
        <f t="shared" si="1"/>
        <v>N/A</v>
      </c>
      <c r="E37" s="23">
        <v>304958</v>
      </c>
      <c r="F37" s="27" t="str">
        <f t="shared" si="2"/>
        <v>N/A</v>
      </c>
      <c r="G37" s="23">
        <v>279859</v>
      </c>
      <c r="H37" s="27" t="str">
        <f t="shared" si="3"/>
        <v>N/A</v>
      </c>
      <c r="I37" s="8">
        <v>10.57</v>
      </c>
      <c r="J37" s="8">
        <v>-8.23</v>
      </c>
      <c r="K37" s="28" t="s">
        <v>736</v>
      </c>
      <c r="L37" s="111" t="str">
        <f t="shared" si="0"/>
        <v>Yes</v>
      </c>
    </row>
    <row r="38" spans="1:12" x14ac:dyDescent="0.25">
      <c r="A38" s="110" t="s">
        <v>997</v>
      </c>
      <c r="B38" s="22" t="s">
        <v>213</v>
      </c>
      <c r="C38" s="23">
        <v>28818</v>
      </c>
      <c r="D38" s="27" t="str">
        <f t="shared" si="1"/>
        <v>N/A</v>
      </c>
      <c r="E38" s="23">
        <v>29869</v>
      </c>
      <c r="F38" s="27" t="str">
        <f t="shared" si="2"/>
        <v>N/A</v>
      </c>
      <c r="G38" s="23">
        <v>27755</v>
      </c>
      <c r="H38" s="27" t="str">
        <f t="shared" si="3"/>
        <v>N/A</v>
      </c>
      <c r="I38" s="8">
        <v>3.6469999999999998</v>
      </c>
      <c r="J38" s="8">
        <v>-7.08</v>
      </c>
      <c r="K38" s="28" t="s">
        <v>736</v>
      </c>
      <c r="L38" s="111" t="str">
        <f t="shared" si="0"/>
        <v>Yes</v>
      </c>
    </row>
    <row r="39" spans="1:12" x14ac:dyDescent="0.25">
      <c r="A39" s="110" t="s">
        <v>998</v>
      </c>
      <c r="B39" s="22" t="s">
        <v>213</v>
      </c>
      <c r="C39" s="23">
        <v>333404</v>
      </c>
      <c r="D39" s="27" t="str">
        <f t="shared" si="1"/>
        <v>N/A</v>
      </c>
      <c r="E39" s="23">
        <v>302027</v>
      </c>
      <c r="F39" s="27" t="str">
        <f t="shared" si="2"/>
        <v>N/A</v>
      </c>
      <c r="G39" s="23">
        <v>303312</v>
      </c>
      <c r="H39" s="27" t="str">
        <f t="shared" si="3"/>
        <v>N/A</v>
      </c>
      <c r="I39" s="8">
        <v>-9.41</v>
      </c>
      <c r="J39" s="8">
        <v>0.42549999999999999</v>
      </c>
      <c r="K39" s="28" t="s">
        <v>736</v>
      </c>
      <c r="L39" s="111" t="str">
        <f t="shared" si="0"/>
        <v>Yes</v>
      </c>
    </row>
    <row r="40" spans="1:12" x14ac:dyDescent="0.25">
      <c r="A40" s="110" t="s">
        <v>999</v>
      </c>
      <c r="B40" s="22" t="s">
        <v>213</v>
      </c>
      <c r="C40" s="23">
        <v>63289</v>
      </c>
      <c r="D40" s="27" t="str">
        <f t="shared" si="1"/>
        <v>N/A</v>
      </c>
      <c r="E40" s="23">
        <v>71923</v>
      </c>
      <c r="F40" s="27" t="str">
        <f t="shared" si="2"/>
        <v>N/A</v>
      </c>
      <c r="G40" s="23">
        <v>61046</v>
      </c>
      <c r="H40" s="27" t="str">
        <f t="shared" si="3"/>
        <v>N/A</v>
      </c>
      <c r="I40" s="8">
        <v>13.64</v>
      </c>
      <c r="J40" s="8">
        <v>-15.1</v>
      </c>
      <c r="K40" s="28" t="s">
        <v>736</v>
      </c>
      <c r="L40" s="111" t="str">
        <f t="shared" si="0"/>
        <v>Yes</v>
      </c>
    </row>
    <row r="41" spans="1:12" x14ac:dyDescent="0.25">
      <c r="A41" s="174" t="s">
        <v>84</v>
      </c>
      <c r="B41" s="22" t="s">
        <v>213</v>
      </c>
      <c r="C41" s="29">
        <v>10419743135</v>
      </c>
      <c r="D41" s="27" t="str">
        <f t="shared" si="1"/>
        <v>N/A</v>
      </c>
      <c r="E41" s="29">
        <v>10160360596</v>
      </c>
      <c r="F41" s="27" t="str">
        <f t="shared" si="2"/>
        <v>N/A</v>
      </c>
      <c r="G41" s="29">
        <v>9228444980</v>
      </c>
      <c r="H41" s="27" t="str">
        <f t="shared" si="3"/>
        <v>N/A</v>
      </c>
      <c r="I41" s="8">
        <v>-2.4900000000000002</v>
      </c>
      <c r="J41" s="8">
        <v>-9.17</v>
      </c>
      <c r="K41" s="28" t="s">
        <v>736</v>
      </c>
      <c r="L41" s="111" t="str">
        <f t="shared" si="0"/>
        <v>Yes</v>
      </c>
    </row>
    <row r="42" spans="1:12" x14ac:dyDescent="0.25">
      <c r="A42" s="174" t="s">
        <v>1487</v>
      </c>
      <c r="B42" s="22" t="s">
        <v>213</v>
      </c>
      <c r="C42" s="29">
        <v>3809.7669678000002</v>
      </c>
      <c r="D42" s="27" t="str">
        <f t="shared" si="1"/>
        <v>N/A</v>
      </c>
      <c r="E42" s="29">
        <v>3596.4019543999998</v>
      </c>
      <c r="F42" s="27" t="str">
        <f t="shared" si="2"/>
        <v>N/A</v>
      </c>
      <c r="G42" s="29">
        <v>3413.0656935000002</v>
      </c>
      <c r="H42" s="27" t="str">
        <f t="shared" si="3"/>
        <v>N/A</v>
      </c>
      <c r="I42" s="8">
        <v>-5.6</v>
      </c>
      <c r="J42" s="8">
        <v>-5.0999999999999996</v>
      </c>
      <c r="K42" s="28" t="s">
        <v>736</v>
      </c>
      <c r="L42" s="111" t="str">
        <f t="shared" si="0"/>
        <v>Yes</v>
      </c>
    </row>
    <row r="43" spans="1:12" x14ac:dyDescent="0.25">
      <c r="A43" s="174" t="s">
        <v>1488</v>
      </c>
      <c r="B43" s="22" t="s">
        <v>213</v>
      </c>
      <c r="C43" s="29">
        <v>4463.7090373999999</v>
      </c>
      <c r="D43" s="27" t="str">
        <f t="shared" si="1"/>
        <v>N/A</v>
      </c>
      <c r="E43" s="29">
        <v>4328.0017293999999</v>
      </c>
      <c r="F43" s="27" t="str">
        <f t="shared" si="2"/>
        <v>N/A</v>
      </c>
      <c r="G43" s="29">
        <v>4139.023295</v>
      </c>
      <c r="H43" s="27" t="str">
        <f t="shared" si="3"/>
        <v>N/A</v>
      </c>
      <c r="I43" s="8">
        <v>-3.04</v>
      </c>
      <c r="J43" s="8">
        <v>-4.37</v>
      </c>
      <c r="K43" s="28" t="s">
        <v>736</v>
      </c>
      <c r="L43" s="111" t="str">
        <f t="shared" si="0"/>
        <v>Yes</v>
      </c>
    </row>
    <row r="44" spans="1:12" x14ac:dyDescent="0.25">
      <c r="A44" s="143" t="s">
        <v>107</v>
      </c>
      <c r="B44" s="22" t="s">
        <v>213</v>
      </c>
      <c r="C44" s="29">
        <v>106053145</v>
      </c>
      <c r="D44" s="27" t="str">
        <f t="shared" si="1"/>
        <v>N/A</v>
      </c>
      <c r="E44" s="29">
        <v>117846659</v>
      </c>
      <c r="F44" s="27" t="str">
        <f t="shared" si="2"/>
        <v>N/A</v>
      </c>
      <c r="G44" s="29">
        <v>139622540</v>
      </c>
      <c r="H44" s="27" t="str">
        <f t="shared" si="3"/>
        <v>N/A</v>
      </c>
      <c r="I44" s="8">
        <v>11.12</v>
      </c>
      <c r="J44" s="8">
        <v>18.48</v>
      </c>
      <c r="K44" s="28" t="s">
        <v>736</v>
      </c>
      <c r="L44" s="111" t="str">
        <f t="shared" si="0"/>
        <v>Yes</v>
      </c>
    </row>
    <row r="45" spans="1:12" x14ac:dyDescent="0.25">
      <c r="A45" s="174" t="s">
        <v>158</v>
      </c>
      <c r="B45" s="30" t="s">
        <v>217</v>
      </c>
      <c r="C45" s="1">
        <v>335</v>
      </c>
      <c r="D45" s="27" t="str">
        <f>IF($B45="N/A","N/A",IF(C45&gt;0,"No",IF(C45&lt;0,"No","Yes")))</f>
        <v>No</v>
      </c>
      <c r="E45" s="1">
        <v>787</v>
      </c>
      <c r="F45" s="27" t="str">
        <f>IF($B45="N/A","N/A",IF(E45&gt;0,"No",IF(E45&lt;0,"No","Yes")))</f>
        <v>No</v>
      </c>
      <c r="G45" s="1">
        <v>4694</v>
      </c>
      <c r="H45" s="27" t="str">
        <f>IF($B45="N/A","N/A",IF(G45&gt;0,"No",IF(G45&lt;0,"No","Yes")))</f>
        <v>No</v>
      </c>
      <c r="I45" s="8">
        <v>134.9</v>
      </c>
      <c r="J45" s="8">
        <v>496.4</v>
      </c>
      <c r="K45" s="28" t="s">
        <v>736</v>
      </c>
      <c r="L45" s="111" t="str">
        <f t="shared" si="0"/>
        <v>No</v>
      </c>
    </row>
    <row r="46" spans="1:12" x14ac:dyDescent="0.25">
      <c r="A46" s="174" t="s">
        <v>156</v>
      </c>
      <c r="B46" s="22" t="s">
        <v>213</v>
      </c>
      <c r="C46" s="29">
        <v>4851130</v>
      </c>
      <c r="D46" s="27" t="str">
        <f t="shared" ref="D46:D47" si="4">IF($B46="N/A","N/A",IF(C46&gt;10,"No",IF(C46&lt;-10,"No","Yes")))</f>
        <v>N/A</v>
      </c>
      <c r="E46" s="29">
        <v>2908506</v>
      </c>
      <c r="F46" s="27" t="str">
        <f t="shared" ref="F46:F47" si="5">IF($B46="N/A","N/A",IF(E46&gt;10,"No",IF(E46&lt;-10,"No","Yes")))</f>
        <v>N/A</v>
      </c>
      <c r="G46" s="29">
        <v>8179752</v>
      </c>
      <c r="H46" s="27" t="str">
        <f t="shared" ref="H46:H47" si="6">IF($B46="N/A","N/A",IF(G46&gt;10,"No",IF(G46&lt;-10,"No","Yes")))</f>
        <v>N/A</v>
      </c>
      <c r="I46" s="8">
        <v>-40</v>
      </c>
      <c r="J46" s="8">
        <v>181.2</v>
      </c>
      <c r="K46" s="28" t="s">
        <v>736</v>
      </c>
      <c r="L46" s="111" t="str">
        <f t="shared" si="0"/>
        <v>No</v>
      </c>
    </row>
    <row r="47" spans="1:12" x14ac:dyDescent="0.25">
      <c r="A47" s="174" t="s">
        <v>1290</v>
      </c>
      <c r="B47" s="22" t="s">
        <v>213</v>
      </c>
      <c r="C47" s="29">
        <v>14480.985075000001</v>
      </c>
      <c r="D47" s="27" t="str">
        <f t="shared" si="4"/>
        <v>N/A</v>
      </c>
      <c r="E47" s="29">
        <v>3695.6874206000002</v>
      </c>
      <c r="F47" s="27" t="str">
        <f t="shared" si="5"/>
        <v>N/A</v>
      </c>
      <c r="G47" s="29">
        <v>1742.5973583</v>
      </c>
      <c r="H47" s="27" t="str">
        <f t="shared" si="6"/>
        <v>N/A</v>
      </c>
      <c r="I47" s="8">
        <v>-74.5</v>
      </c>
      <c r="J47" s="8">
        <v>-52.8</v>
      </c>
      <c r="K47" s="28" t="s">
        <v>736</v>
      </c>
      <c r="L47" s="111" t="str">
        <f>IF(J47="Div by 0", "N/A", IF(OR(J47="N/A",K47="N/A"),"N/A", IF(J47&gt;VALUE(MID(K47,1,2)), "No", IF(J47&lt;-1*VALUE(MID(K47,1,2)), "No", "Yes"))))</f>
        <v>No</v>
      </c>
    </row>
    <row r="48" spans="1:12" x14ac:dyDescent="0.25">
      <c r="A48" s="174" t="s">
        <v>1489</v>
      </c>
      <c r="B48" s="22" t="s">
        <v>213</v>
      </c>
      <c r="C48" s="29">
        <v>9988.6695851000004</v>
      </c>
      <c r="D48" s="27" t="str">
        <f t="shared" ref="D48:D74" si="7">IF($B48="N/A","N/A",IF(C48&gt;10,"No",IF(C48&lt;-10,"No","Yes")))</f>
        <v>N/A</v>
      </c>
      <c r="E48" s="29">
        <v>10101.291552000001</v>
      </c>
      <c r="F48" s="27" t="str">
        <f t="shared" ref="F48:F74" si="8">IF($B48="N/A","N/A",IF(E48&gt;10,"No",IF(E48&lt;-10,"No","Yes")))</f>
        <v>N/A</v>
      </c>
      <c r="G48" s="29">
        <v>9878.5127859000004</v>
      </c>
      <c r="H48" s="27" t="str">
        <f t="shared" ref="H48:H74" si="9">IF($B48="N/A","N/A",IF(G48&gt;10,"No",IF(G48&lt;-10,"No","Yes")))</f>
        <v>N/A</v>
      </c>
      <c r="I48" s="8">
        <v>1.127</v>
      </c>
      <c r="J48" s="8">
        <v>-2.21</v>
      </c>
      <c r="K48" s="28" t="s">
        <v>736</v>
      </c>
      <c r="L48" s="111" t="str">
        <f t="shared" ref="L48:L74" si="10">IF(J48="Div by 0", "N/A", IF(K48="N/A","N/A", IF(J48&gt;VALUE(MID(K48,1,2)), "No", IF(J48&lt;-1*VALUE(MID(K48,1,2)), "No", "Yes"))))</f>
        <v>Yes</v>
      </c>
    </row>
    <row r="49" spans="1:12" x14ac:dyDescent="0.25">
      <c r="A49" s="174" t="s">
        <v>1490</v>
      </c>
      <c r="B49" s="22" t="s">
        <v>213</v>
      </c>
      <c r="C49" s="29">
        <v>2959.4417146999999</v>
      </c>
      <c r="D49" s="27" t="str">
        <f t="shared" si="7"/>
        <v>N/A</v>
      </c>
      <c r="E49" s="29">
        <v>2325.8136872999999</v>
      </c>
      <c r="F49" s="27" t="str">
        <f t="shared" si="8"/>
        <v>N/A</v>
      </c>
      <c r="G49" s="29">
        <v>2303.4078800000002</v>
      </c>
      <c r="H49" s="27" t="str">
        <f t="shared" si="9"/>
        <v>N/A</v>
      </c>
      <c r="I49" s="8">
        <v>-21.4</v>
      </c>
      <c r="J49" s="8">
        <v>-0.96299999999999997</v>
      </c>
      <c r="K49" s="28" t="s">
        <v>736</v>
      </c>
      <c r="L49" s="111" t="str">
        <f t="shared" si="10"/>
        <v>Yes</v>
      </c>
    </row>
    <row r="50" spans="1:12" x14ac:dyDescent="0.25">
      <c r="A50" s="174" t="s">
        <v>1491</v>
      </c>
      <c r="B50" s="22" t="s">
        <v>213</v>
      </c>
      <c r="C50" s="29">
        <v>12469.296214</v>
      </c>
      <c r="D50" s="27" t="str">
        <f t="shared" si="7"/>
        <v>N/A</v>
      </c>
      <c r="E50" s="29">
        <v>12898.947426000001</v>
      </c>
      <c r="F50" s="27" t="str">
        <f t="shared" si="8"/>
        <v>N/A</v>
      </c>
      <c r="G50" s="29">
        <v>12740.323963999999</v>
      </c>
      <c r="H50" s="27" t="str">
        <f t="shared" si="9"/>
        <v>N/A</v>
      </c>
      <c r="I50" s="8">
        <v>3.4460000000000002</v>
      </c>
      <c r="J50" s="8">
        <v>-1.23</v>
      </c>
      <c r="K50" s="28" t="s">
        <v>736</v>
      </c>
      <c r="L50" s="111" t="str">
        <f t="shared" si="10"/>
        <v>Yes</v>
      </c>
    </row>
    <row r="51" spans="1:12" x14ac:dyDescent="0.25">
      <c r="A51" s="174" t="s">
        <v>1492</v>
      </c>
      <c r="B51" s="22" t="s">
        <v>213</v>
      </c>
      <c r="C51" s="29">
        <v>2459.0818227999998</v>
      </c>
      <c r="D51" s="27" t="str">
        <f t="shared" si="7"/>
        <v>N/A</v>
      </c>
      <c r="E51" s="29">
        <v>2589.7890806</v>
      </c>
      <c r="F51" s="27" t="str">
        <f t="shared" si="8"/>
        <v>N/A</v>
      </c>
      <c r="G51" s="29">
        <v>2794.4100655000002</v>
      </c>
      <c r="H51" s="27" t="str">
        <f t="shared" si="9"/>
        <v>N/A</v>
      </c>
      <c r="I51" s="8">
        <v>5.3150000000000004</v>
      </c>
      <c r="J51" s="8">
        <v>7.9009999999999998</v>
      </c>
      <c r="K51" s="28" t="s">
        <v>736</v>
      </c>
      <c r="L51" s="111" t="str">
        <f t="shared" si="10"/>
        <v>Yes</v>
      </c>
    </row>
    <row r="52" spans="1:12" x14ac:dyDescent="0.25">
      <c r="A52" s="174" t="s">
        <v>1493</v>
      </c>
      <c r="B52" s="22" t="s">
        <v>213</v>
      </c>
      <c r="C52" s="29">
        <v>15576.646779999999</v>
      </c>
      <c r="D52" s="27" t="str">
        <f t="shared" si="7"/>
        <v>N/A</v>
      </c>
      <c r="E52" s="29">
        <v>15328.570685999999</v>
      </c>
      <c r="F52" s="27" t="str">
        <f t="shared" si="8"/>
        <v>N/A</v>
      </c>
      <c r="G52" s="29">
        <v>14976.430721000001</v>
      </c>
      <c r="H52" s="27" t="str">
        <f t="shared" si="9"/>
        <v>N/A</v>
      </c>
      <c r="I52" s="8">
        <v>-1.59</v>
      </c>
      <c r="J52" s="8">
        <v>-2.2999999999999998</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13985.023464</v>
      </c>
      <c r="D54" s="27" t="str">
        <f t="shared" si="7"/>
        <v>N/A</v>
      </c>
      <c r="E54" s="29">
        <v>13094.543804000001</v>
      </c>
      <c r="F54" s="27" t="str">
        <f t="shared" si="8"/>
        <v>N/A</v>
      </c>
      <c r="G54" s="29">
        <v>12547.870729</v>
      </c>
      <c r="H54" s="27" t="str">
        <f t="shared" si="9"/>
        <v>N/A</v>
      </c>
      <c r="I54" s="8">
        <v>-6.37</v>
      </c>
      <c r="J54" s="8">
        <v>-4.17</v>
      </c>
      <c r="K54" s="28" t="s">
        <v>736</v>
      </c>
      <c r="L54" s="111" t="str">
        <f t="shared" si="10"/>
        <v>Yes</v>
      </c>
    </row>
    <row r="55" spans="1:12" x14ac:dyDescent="0.25">
      <c r="A55" s="174" t="s">
        <v>1496</v>
      </c>
      <c r="B55" s="22" t="s">
        <v>213</v>
      </c>
      <c r="C55" s="29">
        <v>8891.6447881000004</v>
      </c>
      <c r="D55" s="27" t="str">
        <f t="shared" si="7"/>
        <v>N/A</v>
      </c>
      <c r="E55" s="29">
        <v>7886.6771349999999</v>
      </c>
      <c r="F55" s="27" t="str">
        <f t="shared" si="8"/>
        <v>N/A</v>
      </c>
      <c r="G55" s="29">
        <v>7437.9803138999996</v>
      </c>
      <c r="H55" s="27" t="str">
        <f t="shared" si="9"/>
        <v>N/A</v>
      </c>
      <c r="I55" s="8">
        <v>-11.3</v>
      </c>
      <c r="J55" s="8">
        <v>-5.69</v>
      </c>
      <c r="K55" s="28" t="s">
        <v>736</v>
      </c>
      <c r="L55" s="111" t="str">
        <f t="shared" si="10"/>
        <v>Yes</v>
      </c>
    </row>
    <row r="56" spans="1:12" x14ac:dyDescent="0.25">
      <c r="A56" s="174" t="s">
        <v>1497</v>
      </c>
      <c r="B56" s="22" t="s">
        <v>213</v>
      </c>
      <c r="C56" s="29">
        <v>18147.456075999999</v>
      </c>
      <c r="D56" s="27" t="str">
        <f t="shared" si="7"/>
        <v>N/A</v>
      </c>
      <c r="E56" s="29">
        <v>18249.390089</v>
      </c>
      <c r="F56" s="27" t="str">
        <f t="shared" si="8"/>
        <v>N/A</v>
      </c>
      <c r="G56" s="29">
        <v>18380.920771000001</v>
      </c>
      <c r="H56" s="27" t="str">
        <f t="shared" si="9"/>
        <v>N/A</v>
      </c>
      <c r="I56" s="8">
        <v>0.56169999999999998</v>
      </c>
      <c r="J56" s="8">
        <v>0.72070000000000001</v>
      </c>
      <c r="K56" s="28" t="s">
        <v>736</v>
      </c>
      <c r="L56" s="111" t="str">
        <f t="shared" si="10"/>
        <v>Yes</v>
      </c>
    </row>
    <row r="57" spans="1:12" x14ac:dyDescent="0.25">
      <c r="A57" s="174" t="s">
        <v>1498</v>
      </c>
      <c r="B57" s="22" t="s">
        <v>213</v>
      </c>
      <c r="C57" s="29">
        <v>7596.3989344000001</v>
      </c>
      <c r="D57" s="27" t="str">
        <f t="shared" si="7"/>
        <v>N/A</v>
      </c>
      <c r="E57" s="29">
        <v>7453.7635461999998</v>
      </c>
      <c r="F57" s="27" t="str">
        <f t="shared" si="8"/>
        <v>N/A</v>
      </c>
      <c r="G57" s="29">
        <v>7134.3620093999998</v>
      </c>
      <c r="H57" s="27" t="str">
        <f t="shared" si="9"/>
        <v>N/A</v>
      </c>
      <c r="I57" s="8">
        <v>-1.88</v>
      </c>
      <c r="J57" s="8">
        <v>-4.29</v>
      </c>
      <c r="K57" s="28" t="s">
        <v>736</v>
      </c>
      <c r="L57" s="111" t="str">
        <f t="shared" si="10"/>
        <v>Yes</v>
      </c>
    </row>
    <row r="58" spans="1:12" x14ac:dyDescent="0.25">
      <c r="A58" s="174" t="s">
        <v>1499</v>
      </c>
      <c r="B58" s="22" t="s">
        <v>213</v>
      </c>
      <c r="C58" s="29">
        <v>25106.281454</v>
      </c>
      <c r="D58" s="27" t="str">
        <f t="shared" si="7"/>
        <v>N/A</v>
      </c>
      <c r="E58" s="29">
        <v>24044.861844999999</v>
      </c>
      <c r="F58" s="27" t="str">
        <f t="shared" si="8"/>
        <v>N/A</v>
      </c>
      <c r="G58" s="29">
        <v>23488.002747999999</v>
      </c>
      <c r="H58" s="27" t="str">
        <f t="shared" si="9"/>
        <v>N/A</v>
      </c>
      <c r="I58" s="8">
        <v>-4.2300000000000004</v>
      </c>
      <c r="J58" s="8">
        <v>-2.3199999999999998</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1617.4491175000001</v>
      </c>
      <c r="D60" s="27" t="str">
        <f t="shared" si="7"/>
        <v>N/A</v>
      </c>
      <c r="E60" s="29">
        <v>1561.7736110000001</v>
      </c>
      <c r="F60" s="27" t="str">
        <f t="shared" si="8"/>
        <v>N/A</v>
      </c>
      <c r="G60" s="29">
        <v>1547.3826091000001</v>
      </c>
      <c r="H60" s="27" t="str">
        <f t="shared" si="9"/>
        <v>N/A</v>
      </c>
      <c r="I60" s="8">
        <v>-3.44</v>
      </c>
      <c r="J60" s="8">
        <v>-0.92100000000000004</v>
      </c>
      <c r="K60" s="28" t="s">
        <v>736</v>
      </c>
      <c r="L60" s="111" t="str">
        <f t="shared" si="10"/>
        <v>Yes</v>
      </c>
    </row>
    <row r="61" spans="1:12" x14ac:dyDescent="0.25">
      <c r="A61" s="174" t="s">
        <v>1502</v>
      </c>
      <c r="B61" s="22" t="s">
        <v>213</v>
      </c>
      <c r="C61" s="29">
        <v>1767.7286128999999</v>
      </c>
      <c r="D61" s="27" t="str">
        <f t="shared" si="7"/>
        <v>N/A</v>
      </c>
      <c r="E61" s="29">
        <v>1793.1300676999999</v>
      </c>
      <c r="F61" s="27" t="str">
        <f t="shared" si="8"/>
        <v>N/A</v>
      </c>
      <c r="G61" s="29">
        <v>1823.9284559</v>
      </c>
      <c r="H61" s="27" t="str">
        <f t="shared" si="9"/>
        <v>N/A</v>
      </c>
      <c r="I61" s="8">
        <v>1.4370000000000001</v>
      </c>
      <c r="J61" s="8">
        <v>1.718</v>
      </c>
      <c r="K61" s="28" t="s">
        <v>736</v>
      </c>
      <c r="L61" s="111" t="str">
        <f t="shared" si="10"/>
        <v>Yes</v>
      </c>
    </row>
    <row r="62" spans="1:12" x14ac:dyDescent="0.25">
      <c r="A62" s="174" t="s">
        <v>1503</v>
      </c>
      <c r="B62" s="22" t="s">
        <v>213</v>
      </c>
      <c r="C62" s="29">
        <v>945.55165815999999</v>
      </c>
      <c r="D62" s="27" t="str">
        <f t="shared" si="7"/>
        <v>N/A</v>
      </c>
      <c r="E62" s="29">
        <v>892.39702283999998</v>
      </c>
      <c r="F62" s="27" t="str">
        <f t="shared" si="8"/>
        <v>N/A</v>
      </c>
      <c r="G62" s="29">
        <v>1097.3414296999999</v>
      </c>
      <c r="H62" s="27" t="str">
        <f t="shared" si="9"/>
        <v>N/A</v>
      </c>
      <c r="I62" s="8">
        <v>-5.62</v>
      </c>
      <c r="J62" s="8">
        <v>22.97</v>
      </c>
      <c r="K62" s="28" t="s">
        <v>736</v>
      </c>
      <c r="L62" s="111" t="str">
        <f t="shared" si="10"/>
        <v>Yes</v>
      </c>
    </row>
    <row r="63" spans="1:12" ht="25" x14ac:dyDescent="0.25">
      <c r="A63" s="174" t="s">
        <v>1504</v>
      </c>
      <c r="B63" s="22" t="s">
        <v>213</v>
      </c>
      <c r="C63" s="29">
        <v>602.45532013000002</v>
      </c>
      <c r="D63" s="27" t="str">
        <f t="shared" si="7"/>
        <v>N/A</v>
      </c>
      <c r="E63" s="29">
        <v>642.61847267999997</v>
      </c>
      <c r="F63" s="27" t="str">
        <f t="shared" si="8"/>
        <v>N/A</v>
      </c>
      <c r="G63" s="29">
        <v>711.73292092999998</v>
      </c>
      <c r="H63" s="27" t="str">
        <f t="shared" si="9"/>
        <v>N/A</v>
      </c>
      <c r="I63" s="8">
        <v>6.6669999999999998</v>
      </c>
      <c r="J63" s="8">
        <v>10.76</v>
      </c>
      <c r="K63" s="28" t="s">
        <v>736</v>
      </c>
      <c r="L63" s="111" t="str">
        <f t="shared" si="10"/>
        <v>Yes</v>
      </c>
    </row>
    <row r="64" spans="1:12" x14ac:dyDescent="0.25">
      <c r="A64" s="174" t="s">
        <v>1505</v>
      </c>
      <c r="B64" s="22" t="s">
        <v>213</v>
      </c>
      <c r="C64" s="29">
        <v>1476.1003639999999</v>
      </c>
      <c r="D64" s="27" t="str">
        <f t="shared" si="7"/>
        <v>N/A</v>
      </c>
      <c r="E64" s="29">
        <v>1432.0972139999999</v>
      </c>
      <c r="F64" s="27" t="str">
        <f t="shared" si="8"/>
        <v>N/A</v>
      </c>
      <c r="G64" s="29">
        <v>1411.9925866999999</v>
      </c>
      <c r="H64" s="27" t="str">
        <f t="shared" si="9"/>
        <v>N/A</v>
      </c>
      <c r="I64" s="8">
        <v>-2.98</v>
      </c>
      <c r="J64" s="8">
        <v>-1.4</v>
      </c>
      <c r="K64" s="28" t="s">
        <v>736</v>
      </c>
      <c r="L64" s="111" t="str">
        <f t="shared" si="10"/>
        <v>Yes</v>
      </c>
    </row>
    <row r="65" spans="1:12" x14ac:dyDescent="0.25">
      <c r="A65" s="174" t="s">
        <v>1506</v>
      </c>
      <c r="B65" s="22" t="s">
        <v>213</v>
      </c>
      <c r="C65" s="29">
        <v>10091.017717000001</v>
      </c>
      <c r="D65" s="27" t="str">
        <f t="shared" si="7"/>
        <v>N/A</v>
      </c>
      <c r="E65" s="29">
        <v>19981.941928</v>
      </c>
      <c r="F65" s="27" t="str">
        <f t="shared" si="8"/>
        <v>N/A</v>
      </c>
      <c r="G65" s="29">
        <v>31614.674602999999</v>
      </c>
      <c r="H65" s="27" t="str">
        <f t="shared" si="9"/>
        <v>N/A</v>
      </c>
      <c r="I65" s="8">
        <v>98.02</v>
      </c>
      <c r="J65" s="8">
        <v>58.22</v>
      </c>
      <c r="K65" s="28" t="s">
        <v>736</v>
      </c>
      <c r="L65" s="111" t="str">
        <f t="shared" si="10"/>
        <v>No</v>
      </c>
    </row>
    <row r="66" spans="1:12" x14ac:dyDescent="0.25">
      <c r="A66" s="174" t="s">
        <v>1507</v>
      </c>
      <c r="B66" s="22" t="s">
        <v>213</v>
      </c>
      <c r="C66" s="29">
        <v>4660.5179095000003</v>
      </c>
      <c r="D66" s="27" t="str">
        <f t="shared" si="7"/>
        <v>N/A</v>
      </c>
      <c r="E66" s="29">
        <v>4457.6779587999999</v>
      </c>
      <c r="F66" s="27" t="str">
        <f t="shared" si="8"/>
        <v>N/A</v>
      </c>
      <c r="G66" s="29">
        <v>4571.7756847000001</v>
      </c>
      <c r="H66" s="27" t="str">
        <f t="shared" si="9"/>
        <v>N/A</v>
      </c>
      <c r="I66" s="8">
        <v>-4.3499999999999996</v>
      </c>
      <c r="J66" s="8">
        <v>2.56</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2247.2272582999999</v>
      </c>
      <c r="D68" s="27" t="str">
        <f t="shared" si="7"/>
        <v>N/A</v>
      </c>
      <c r="E68" s="29">
        <v>2133.5027396999999</v>
      </c>
      <c r="F68" s="27" t="str">
        <f t="shared" si="8"/>
        <v>N/A</v>
      </c>
      <c r="G68" s="29">
        <v>1933.9116684999999</v>
      </c>
      <c r="H68" s="27" t="str">
        <f t="shared" si="9"/>
        <v>N/A</v>
      </c>
      <c r="I68" s="8">
        <v>-5.0599999999999996</v>
      </c>
      <c r="J68" s="8">
        <v>-9.36</v>
      </c>
      <c r="K68" s="28" t="s">
        <v>736</v>
      </c>
      <c r="L68" s="111" t="str">
        <f t="shared" si="10"/>
        <v>Yes</v>
      </c>
    </row>
    <row r="69" spans="1:12" x14ac:dyDescent="0.25">
      <c r="A69" s="174" t="s">
        <v>1510</v>
      </c>
      <c r="B69" s="22" t="s">
        <v>213</v>
      </c>
      <c r="C69" s="29">
        <v>3620.7180443000002</v>
      </c>
      <c r="D69" s="27" t="str">
        <f t="shared" si="7"/>
        <v>N/A</v>
      </c>
      <c r="E69" s="29">
        <v>3414.9957677000002</v>
      </c>
      <c r="F69" s="27" t="str">
        <f t="shared" si="8"/>
        <v>N/A</v>
      </c>
      <c r="G69" s="29">
        <v>2978.0006899999998</v>
      </c>
      <c r="H69" s="27" t="str">
        <f t="shared" si="9"/>
        <v>N/A</v>
      </c>
      <c r="I69" s="8">
        <v>-5.68</v>
      </c>
      <c r="J69" s="8">
        <v>-12.8</v>
      </c>
      <c r="K69" s="28" t="s">
        <v>736</v>
      </c>
      <c r="L69" s="111" t="str">
        <f t="shared" si="10"/>
        <v>Yes</v>
      </c>
    </row>
    <row r="70" spans="1:12" x14ac:dyDescent="0.25">
      <c r="A70" s="174" t="s">
        <v>1511</v>
      </c>
      <c r="B70" s="22" t="s">
        <v>213</v>
      </c>
      <c r="C70" s="29">
        <v>2640.4173703000001</v>
      </c>
      <c r="D70" s="27" t="str">
        <f t="shared" si="7"/>
        <v>N/A</v>
      </c>
      <c r="E70" s="29">
        <v>2620.4580099</v>
      </c>
      <c r="F70" s="27" t="str">
        <f t="shared" si="8"/>
        <v>N/A</v>
      </c>
      <c r="G70" s="29">
        <v>2308.4367815999999</v>
      </c>
      <c r="H70" s="27" t="str">
        <f t="shared" si="9"/>
        <v>N/A</v>
      </c>
      <c r="I70" s="8">
        <v>-0.75600000000000001</v>
      </c>
      <c r="J70" s="8">
        <v>-11.9</v>
      </c>
      <c r="K70" s="28" t="s">
        <v>736</v>
      </c>
      <c r="L70" s="111" t="str">
        <f t="shared" si="10"/>
        <v>Yes</v>
      </c>
    </row>
    <row r="71" spans="1:12" ht="25" x14ac:dyDescent="0.25">
      <c r="A71" s="174" t="s">
        <v>1512</v>
      </c>
      <c r="B71" s="22" t="s">
        <v>213</v>
      </c>
      <c r="C71" s="29">
        <v>2337.0407224</v>
      </c>
      <c r="D71" s="27" t="str">
        <f t="shared" si="7"/>
        <v>N/A</v>
      </c>
      <c r="E71" s="29">
        <v>2262.2253228</v>
      </c>
      <c r="F71" s="27" t="str">
        <f t="shared" si="8"/>
        <v>N/A</v>
      </c>
      <c r="G71" s="29">
        <v>2062.9772957</v>
      </c>
      <c r="H71" s="27" t="str">
        <f t="shared" si="9"/>
        <v>N/A</v>
      </c>
      <c r="I71" s="8">
        <v>-3.2</v>
      </c>
      <c r="J71" s="8">
        <v>-8.81</v>
      </c>
      <c r="K71" s="28" t="s">
        <v>736</v>
      </c>
      <c r="L71" s="111" t="str">
        <f t="shared" si="10"/>
        <v>Yes</v>
      </c>
    </row>
    <row r="72" spans="1:12" x14ac:dyDescent="0.25">
      <c r="A72" s="174" t="s">
        <v>1513</v>
      </c>
      <c r="B72" s="22" t="s">
        <v>213</v>
      </c>
      <c r="C72" s="29">
        <v>2267.2723298000001</v>
      </c>
      <c r="D72" s="27" t="str">
        <f t="shared" si="7"/>
        <v>N/A</v>
      </c>
      <c r="E72" s="29">
        <v>2293.4114969000002</v>
      </c>
      <c r="F72" s="27" t="str">
        <f t="shared" si="8"/>
        <v>N/A</v>
      </c>
      <c r="G72" s="29">
        <v>2156.2989732000001</v>
      </c>
      <c r="H72" s="27" t="str">
        <f t="shared" si="9"/>
        <v>N/A</v>
      </c>
      <c r="I72" s="8">
        <v>1.153</v>
      </c>
      <c r="J72" s="8">
        <v>-5.98</v>
      </c>
      <c r="K72" s="28" t="s">
        <v>736</v>
      </c>
      <c r="L72" s="111" t="str">
        <f t="shared" si="10"/>
        <v>Yes</v>
      </c>
    </row>
    <row r="73" spans="1:12" x14ac:dyDescent="0.25">
      <c r="A73" s="174" t="s">
        <v>1514</v>
      </c>
      <c r="B73" s="22" t="s">
        <v>213</v>
      </c>
      <c r="C73" s="29">
        <v>2278.5733884000001</v>
      </c>
      <c r="D73" s="27" t="str">
        <f t="shared" si="7"/>
        <v>N/A</v>
      </c>
      <c r="E73" s="29">
        <v>2165.5353924999999</v>
      </c>
      <c r="F73" s="27" t="str">
        <f t="shared" si="8"/>
        <v>N/A</v>
      </c>
      <c r="G73" s="29">
        <v>1901.491906</v>
      </c>
      <c r="H73" s="27" t="str">
        <f t="shared" si="9"/>
        <v>N/A</v>
      </c>
      <c r="I73" s="8">
        <v>-4.96</v>
      </c>
      <c r="J73" s="8">
        <v>-12.2</v>
      </c>
      <c r="K73" s="28" t="s">
        <v>736</v>
      </c>
      <c r="L73" s="111" t="str">
        <f t="shared" si="10"/>
        <v>Yes</v>
      </c>
    </row>
    <row r="74" spans="1:12" x14ac:dyDescent="0.25">
      <c r="A74" s="174" t="s">
        <v>1515</v>
      </c>
      <c r="B74" s="22" t="s">
        <v>213</v>
      </c>
      <c r="C74" s="29">
        <v>1148.1371486</v>
      </c>
      <c r="D74" s="27" t="str">
        <f t="shared" si="7"/>
        <v>N/A</v>
      </c>
      <c r="E74" s="29">
        <v>912.93084270999998</v>
      </c>
      <c r="F74" s="27" t="str">
        <f t="shared" si="8"/>
        <v>N/A</v>
      </c>
      <c r="G74" s="29">
        <v>963.22279920000005</v>
      </c>
      <c r="H74" s="27" t="str">
        <f t="shared" si="9"/>
        <v>N/A</v>
      </c>
      <c r="I74" s="8">
        <v>-20.5</v>
      </c>
      <c r="J74" s="8">
        <v>5.5090000000000003</v>
      </c>
      <c r="K74" s="28" t="s">
        <v>736</v>
      </c>
      <c r="L74" s="111" t="str">
        <f t="shared" si="10"/>
        <v>Yes</v>
      </c>
    </row>
    <row r="75" spans="1:12" x14ac:dyDescent="0.25">
      <c r="A75" s="174" t="s">
        <v>1597</v>
      </c>
      <c r="B75" s="22" t="s">
        <v>213</v>
      </c>
      <c r="C75" s="29">
        <v>2140042273</v>
      </c>
      <c r="D75" s="27" t="str">
        <f t="shared" ref="D75:D144" si="11">IF($B75="N/A","N/A",IF(C75&gt;10,"No",IF(C75&lt;-10,"No","Yes")))</f>
        <v>N/A</v>
      </c>
      <c r="E75" s="29">
        <v>2141632494</v>
      </c>
      <c r="F75" s="27" t="str">
        <f t="shared" ref="F75:F144" si="12">IF($B75="N/A","N/A",IF(E75&gt;10,"No",IF(E75&lt;-10,"No","Yes")))</f>
        <v>N/A</v>
      </c>
      <c r="G75" s="29">
        <v>1772347478</v>
      </c>
      <c r="H75" s="27" t="str">
        <f t="shared" ref="H75:H144" si="13">IF($B75="N/A","N/A",IF(G75&gt;10,"No",IF(G75&lt;-10,"No","Yes")))</f>
        <v>N/A</v>
      </c>
      <c r="I75" s="8">
        <v>7.4300000000000005E-2</v>
      </c>
      <c r="J75" s="8">
        <v>-17.2</v>
      </c>
      <c r="K75" s="28" t="s">
        <v>736</v>
      </c>
      <c r="L75" s="111" t="str">
        <f t="shared" ref="L75:L135" si="14">IF(J75="Div by 0", "N/A", IF(K75="N/A","N/A", IF(J75&gt;VALUE(MID(K75,1,2)), "No", IF(J75&lt;-1*VALUE(MID(K75,1,2)), "No", "Yes"))))</f>
        <v>Yes</v>
      </c>
    </row>
    <row r="76" spans="1:12" x14ac:dyDescent="0.25">
      <c r="A76" s="174" t="s">
        <v>596</v>
      </c>
      <c r="B76" s="22" t="s">
        <v>213</v>
      </c>
      <c r="C76" s="23">
        <v>189755</v>
      </c>
      <c r="D76" s="27" t="str">
        <f t="shared" si="11"/>
        <v>N/A</v>
      </c>
      <c r="E76" s="23">
        <v>181412</v>
      </c>
      <c r="F76" s="27" t="str">
        <f t="shared" si="12"/>
        <v>N/A</v>
      </c>
      <c r="G76" s="23">
        <v>154922</v>
      </c>
      <c r="H76" s="27" t="str">
        <f t="shared" si="13"/>
        <v>N/A</v>
      </c>
      <c r="I76" s="8">
        <v>-4.4000000000000004</v>
      </c>
      <c r="J76" s="8">
        <v>-14.6</v>
      </c>
      <c r="K76" s="28" t="s">
        <v>736</v>
      </c>
      <c r="L76" s="111" t="str">
        <f t="shared" si="14"/>
        <v>Yes</v>
      </c>
    </row>
    <row r="77" spans="1:12" x14ac:dyDescent="0.25">
      <c r="A77" s="174" t="s">
        <v>1424</v>
      </c>
      <c r="B77" s="22" t="s">
        <v>213</v>
      </c>
      <c r="C77" s="29">
        <v>11277.922968999999</v>
      </c>
      <c r="D77" s="27" t="str">
        <f t="shared" si="11"/>
        <v>N/A</v>
      </c>
      <c r="E77" s="29">
        <v>11805.351873</v>
      </c>
      <c r="F77" s="27" t="str">
        <f t="shared" si="12"/>
        <v>N/A</v>
      </c>
      <c r="G77" s="29">
        <v>11440.256891000001</v>
      </c>
      <c r="H77" s="27" t="str">
        <f t="shared" si="13"/>
        <v>N/A</v>
      </c>
      <c r="I77" s="8">
        <v>4.6769999999999996</v>
      </c>
      <c r="J77" s="8">
        <v>-3.09</v>
      </c>
      <c r="K77" s="28" t="s">
        <v>736</v>
      </c>
      <c r="L77" s="111" t="str">
        <f t="shared" si="14"/>
        <v>Yes</v>
      </c>
    </row>
    <row r="78" spans="1:12" x14ac:dyDescent="0.25">
      <c r="A78" s="174" t="s">
        <v>1425</v>
      </c>
      <c r="B78" s="22" t="s">
        <v>213</v>
      </c>
      <c r="C78" s="23">
        <v>7.3771178624999996</v>
      </c>
      <c r="D78" s="27" t="str">
        <f t="shared" si="11"/>
        <v>N/A</v>
      </c>
      <c r="E78" s="23">
        <v>7.1687374595</v>
      </c>
      <c r="F78" s="27" t="str">
        <f t="shared" si="12"/>
        <v>N/A</v>
      </c>
      <c r="G78" s="23">
        <v>7.1739004144000003</v>
      </c>
      <c r="H78" s="27" t="str">
        <f t="shared" si="13"/>
        <v>N/A</v>
      </c>
      <c r="I78" s="8">
        <v>-2.82</v>
      </c>
      <c r="J78" s="8">
        <v>7.1999999999999995E-2</v>
      </c>
      <c r="K78" s="28" t="s">
        <v>736</v>
      </c>
      <c r="L78" s="111" t="str">
        <f t="shared" si="14"/>
        <v>Yes</v>
      </c>
    </row>
    <row r="79" spans="1:12" x14ac:dyDescent="0.25">
      <c r="A79" s="174" t="s">
        <v>597</v>
      </c>
      <c r="B79" s="22" t="s">
        <v>213</v>
      </c>
      <c r="C79" s="29">
        <v>46154829</v>
      </c>
      <c r="D79" s="27" t="str">
        <f t="shared" si="11"/>
        <v>N/A</v>
      </c>
      <c r="E79" s="29">
        <v>36749536</v>
      </c>
      <c r="F79" s="27" t="str">
        <f t="shared" si="12"/>
        <v>N/A</v>
      </c>
      <c r="G79" s="29">
        <v>42036968</v>
      </c>
      <c r="H79" s="27" t="str">
        <f t="shared" si="13"/>
        <v>N/A</v>
      </c>
      <c r="I79" s="8">
        <v>-20.399999999999999</v>
      </c>
      <c r="J79" s="8">
        <v>14.39</v>
      </c>
      <c r="K79" s="28" t="s">
        <v>736</v>
      </c>
      <c r="L79" s="111" t="str">
        <f t="shared" si="14"/>
        <v>Yes</v>
      </c>
    </row>
    <row r="80" spans="1:12" x14ac:dyDescent="0.25">
      <c r="A80" s="174" t="s">
        <v>598</v>
      </c>
      <c r="B80" s="22" t="s">
        <v>213</v>
      </c>
      <c r="C80" s="23">
        <v>1613</v>
      </c>
      <c r="D80" s="27" t="str">
        <f t="shared" si="11"/>
        <v>N/A</v>
      </c>
      <c r="E80" s="23">
        <v>1895</v>
      </c>
      <c r="F80" s="27" t="str">
        <f t="shared" si="12"/>
        <v>N/A</v>
      </c>
      <c r="G80" s="23">
        <v>3415</v>
      </c>
      <c r="H80" s="27" t="str">
        <f t="shared" si="13"/>
        <v>N/A</v>
      </c>
      <c r="I80" s="8">
        <v>17.48</v>
      </c>
      <c r="J80" s="8">
        <v>80.209999999999994</v>
      </c>
      <c r="K80" s="28" t="s">
        <v>736</v>
      </c>
      <c r="L80" s="111" t="str">
        <f t="shared" si="14"/>
        <v>No</v>
      </c>
    </row>
    <row r="81" spans="1:12" x14ac:dyDescent="0.25">
      <c r="A81" s="174" t="s">
        <v>1426</v>
      </c>
      <c r="B81" s="22" t="s">
        <v>213</v>
      </c>
      <c r="C81" s="29">
        <v>28614.277123</v>
      </c>
      <c r="D81" s="27" t="str">
        <f t="shared" si="11"/>
        <v>N/A</v>
      </c>
      <c r="E81" s="29">
        <v>19392.894987</v>
      </c>
      <c r="F81" s="27" t="str">
        <f t="shared" si="12"/>
        <v>N/A</v>
      </c>
      <c r="G81" s="29">
        <v>12309.507466999999</v>
      </c>
      <c r="H81" s="27" t="str">
        <f t="shared" si="13"/>
        <v>N/A</v>
      </c>
      <c r="I81" s="8">
        <v>-32.200000000000003</v>
      </c>
      <c r="J81" s="8">
        <v>-36.5</v>
      </c>
      <c r="K81" s="28" t="s">
        <v>736</v>
      </c>
      <c r="L81" s="111" t="str">
        <f t="shared" si="14"/>
        <v>No</v>
      </c>
    </row>
    <row r="82" spans="1:12" ht="25" x14ac:dyDescent="0.25">
      <c r="A82" s="174" t="s">
        <v>599</v>
      </c>
      <c r="B82" s="22" t="s">
        <v>213</v>
      </c>
      <c r="C82" s="29">
        <v>114260144</v>
      </c>
      <c r="D82" s="27" t="str">
        <f t="shared" si="11"/>
        <v>N/A</v>
      </c>
      <c r="E82" s="29">
        <v>114153261</v>
      </c>
      <c r="F82" s="27" t="str">
        <f t="shared" si="12"/>
        <v>N/A</v>
      </c>
      <c r="G82" s="29">
        <v>107081149</v>
      </c>
      <c r="H82" s="27" t="str">
        <f t="shared" si="13"/>
        <v>N/A</v>
      </c>
      <c r="I82" s="8">
        <v>-9.4E-2</v>
      </c>
      <c r="J82" s="8">
        <v>-6.2</v>
      </c>
      <c r="K82" s="28" t="s">
        <v>736</v>
      </c>
      <c r="L82" s="111" t="str">
        <f t="shared" si="14"/>
        <v>Yes</v>
      </c>
    </row>
    <row r="83" spans="1:12" x14ac:dyDescent="0.25">
      <c r="A83" s="174" t="s">
        <v>600</v>
      </c>
      <c r="B83" s="22" t="s">
        <v>213</v>
      </c>
      <c r="C83" s="23">
        <v>6835</v>
      </c>
      <c r="D83" s="27" t="str">
        <f t="shared" si="11"/>
        <v>N/A</v>
      </c>
      <c r="E83" s="23">
        <v>6588</v>
      </c>
      <c r="F83" s="27" t="str">
        <f t="shared" si="12"/>
        <v>N/A</v>
      </c>
      <c r="G83" s="23">
        <v>6777</v>
      </c>
      <c r="H83" s="27" t="str">
        <f t="shared" si="13"/>
        <v>N/A</v>
      </c>
      <c r="I83" s="8">
        <v>-3.61</v>
      </c>
      <c r="J83" s="8">
        <v>2.8690000000000002</v>
      </c>
      <c r="K83" s="28" t="s">
        <v>736</v>
      </c>
      <c r="L83" s="111" t="str">
        <f t="shared" si="14"/>
        <v>Yes</v>
      </c>
    </row>
    <row r="84" spans="1:12" ht="25" x14ac:dyDescent="0.25">
      <c r="A84" s="143" t="s">
        <v>1427</v>
      </c>
      <c r="B84" s="22" t="s">
        <v>213</v>
      </c>
      <c r="C84" s="29">
        <v>16716.919386000001</v>
      </c>
      <c r="D84" s="27" t="str">
        <f t="shared" si="11"/>
        <v>N/A</v>
      </c>
      <c r="E84" s="29">
        <v>17327.453097000001</v>
      </c>
      <c r="F84" s="27" t="str">
        <f t="shared" si="12"/>
        <v>N/A</v>
      </c>
      <c r="G84" s="29">
        <v>15800.671241</v>
      </c>
      <c r="H84" s="27" t="str">
        <f t="shared" si="13"/>
        <v>N/A</v>
      </c>
      <c r="I84" s="8">
        <v>3.6520000000000001</v>
      </c>
      <c r="J84" s="8">
        <v>-8.81</v>
      </c>
      <c r="K84" s="28" t="s">
        <v>736</v>
      </c>
      <c r="L84" s="111" t="str">
        <f t="shared" si="14"/>
        <v>Yes</v>
      </c>
    </row>
    <row r="85" spans="1:12" x14ac:dyDescent="0.25">
      <c r="A85" s="143" t="s">
        <v>601</v>
      </c>
      <c r="B85" s="22" t="s">
        <v>213</v>
      </c>
      <c r="C85" s="29">
        <v>616107515</v>
      </c>
      <c r="D85" s="27" t="str">
        <f t="shared" si="11"/>
        <v>N/A</v>
      </c>
      <c r="E85" s="29">
        <v>601475823</v>
      </c>
      <c r="F85" s="27" t="str">
        <f t="shared" si="12"/>
        <v>N/A</v>
      </c>
      <c r="G85" s="29">
        <v>585392201</v>
      </c>
      <c r="H85" s="27" t="str">
        <f t="shared" si="13"/>
        <v>N/A</v>
      </c>
      <c r="I85" s="8">
        <v>-2.37</v>
      </c>
      <c r="J85" s="8">
        <v>-2.67</v>
      </c>
      <c r="K85" s="28" t="s">
        <v>736</v>
      </c>
      <c r="L85" s="111" t="str">
        <f t="shared" si="14"/>
        <v>Yes</v>
      </c>
    </row>
    <row r="86" spans="1:12" x14ac:dyDescent="0.25">
      <c r="A86" s="143" t="s">
        <v>602</v>
      </c>
      <c r="B86" s="22" t="s">
        <v>213</v>
      </c>
      <c r="C86" s="23">
        <v>8100</v>
      </c>
      <c r="D86" s="27" t="str">
        <f t="shared" si="11"/>
        <v>N/A</v>
      </c>
      <c r="E86" s="23">
        <v>7954</v>
      </c>
      <c r="F86" s="27" t="str">
        <f t="shared" si="12"/>
        <v>N/A</v>
      </c>
      <c r="G86" s="23">
        <v>7262</v>
      </c>
      <c r="H86" s="27" t="str">
        <f t="shared" si="13"/>
        <v>N/A</v>
      </c>
      <c r="I86" s="8">
        <v>-1.8</v>
      </c>
      <c r="J86" s="8">
        <v>-8.6999999999999993</v>
      </c>
      <c r="K86" s="28" t="s">
        <v>736</v>
      </c>
      <c r="L86" s="111" t="str">
        <f t="shared" si="14"/>
        <v>Yes</v>
      </c>
    </row>
    <row r="87" spans="1:12" x14ac:dyDescent="0.25">
      <c r="A87" s="143" t="s">
        <v>1428</v>
      </c>
      <c r="B87" s="22" t="s">
        <v>213</v>
      </c>
      <c r="C87" s="29">
        <v>76062.656172999996</v>
      </c>
      <c r="D87" s="27" t="str">
        <f t="shared" si="11"/>
        <v>N/A</v>
      </c>
      <c r="E87" s="29">
        <v>75619.288786000005</v>
      </c>
      <c r="F87" s="27" t="str">
        <f t="shared" si="12"/>
        <v>N/A</v>
      </c>
      <c r="G87" s="29">
        <v>80610.327871000001</v>
      </c>
      <c r="H87" s="27" t="str">
        <f t="shared" si="13"/>
        <v>N/A</v>
      </c>
      <c r="I87" s="8">
        <v>-0.58299999999999996</v>
      </c>
      <c r="J87" s="8">
        <v>6.6</v>
      </c>
      <c r="K87" s="28" t="s">
        <v>736</v>
      </c>
      <c r="L87" s="111" t="str">
        <f t="shared" si="14"/>
        <v>Yes</v>
      </c>
    </row>
    <row r="88" spans="1:12" x14ac:dyDescent="0.25">
      <c r="A88" s="174" t="s">
        <v>603</v>
      </c>
      <c r="B88" s="22" t="s">
        <v>213</v>
      </c>
      <c r="C88" s="29">
        <v>1691391440</v>
      </c>
      <c r="D88" s="27" t="str">
        <f t="shared" si="11"/>
        <v>N/A</v>
      </c>
      <c r="E88" s="29">
        <v>1664665601</v>
      </c>
      <c r="F88" s="27" t="str">
        <f t="shared" si="12"/>
        <v>N/A</v>
      </c>
      <c r="G88" s="29">
        <v>1537838856</v>
      </c>
      <c r="H88" s="27" t="str">
        <f t="shared" si="13"/>
        <v>N/A</v>
      </c>
      <c r="I88" s="8">
        <v>-1.58</v>
      </c>
      <c r="J88" s="8">
        <v>-7.62</v>
      </c>
      <c r="K88" s="28" t="s">
        <v>736</v>
      </c>
      <c r="L88" s="111" t="str">
        <f t="shared" si="14"/>
        <v>Yes</v>
      </c>
    </row>
    <row r="89" spans="1:12" x14ac:dyDescent="0.25">
      <c r="A89" s="178" t="s">
        <v>604</v>
      </c>
      <c r="B89" s="23" t="s">
        <v>213</v>
      </c>
      <c r="C89" s="23">
        <v>70609</v>
      </c>
      <c r="D89" s="27" t="str">
        <f t="shared" si="11"/>
        <v>N/A</v>
      </c>
      <c r="E89" s="23">
        <v>65598</v>
      </c>
      <c r="F89" s="27" t="str">
        <f t="shared" si="12"/>
        <v>N/A</v>
      </c>
      <c r="G89" s="23">
        <v>61742</v>
      </c>
      <c r="H89" s="27" t="str">
        <f t="shared" si="13"/>
        <v>N/A</v>
      </c>
      <c r="I89" s="8">
        <v>-7.1</v>
      </c>
      <c r="J89" s="8">
        <v>-5.88</v>
      </c>
      <c r="K89" s="31" t="s">
        <v>736</v>
      </c>
      <c r="L89" s="111" t="str">
        <f t="shared" si="14"/>
        <v>Yes</v>
      </c>
    </row>
    <row r="90" spans="1:12" x14ac:dyDescent="0.25">
      <c r="A90" s="174" t="s">
        <v>1429</v>
      </c>
      <c r="B90" s="22" t="s">
        <v>213</v>
      </c>
      <c r="C90" s="29">
        <v>23954.332167</v>
      </c>
      <c r="D90" s="27" t="str">
        <f t="shared" si="11"/>
        <v>N/A</v>
      </c>
      <c r="E90" s="29">
        <v>25376.773697000001</v>
      </c>
      <c r="F90" s="27" t="str">
        <f t="shared" si="12"/>
        <v>N/A</v>
      </c>
      <c r="G90" s="29">
        <v>24907.499854000002</v>
      </c>
      <c r="H90" s="27" t="str">
        <f t="shared" si="13"/>
        <v>N/A</v>
      </c>
      <c r="I90" s="8">
        <v>5.9379999999999997</v>
      </c>
      <c r="J90" s="8">
        <v>-1.85</v>
      </c>
      <c r="K90" s="28" t="s">
        <v>736</v>
      </c>
      <c r="L90" s="111" t="str">
        <f t="shared" si="14"/>
        <v>Yes</v>
      </c>
    </row>
    <row r="91" spans="1:12" x14ac:dyDescent="0.25">
      <c r="A91" s="174" t="s">
        <v>605</v>
      </c>
      <c r="B91" s="22" t="s">
        <v>213</v>
      </c>
      <c r="C91" s="29">
        <v>621119913</v>
      </c>
      <c r="D91" s="27" t="str">
        <f t="shared" si="11"/>
        <v>N/A</v>
      </c>
      <c r="E91" s="29">
        <v>651777642</v>
      </c>
      <c r="F91" s="27" t="str">
        <f t="shared" si="12"/>
        <v>N/A</v>
      </c>
      <c r="G91" s="29">
        <v>739792800</v>
      </c>
      <c r="H91" s="27" t="str">
        <f t="shared" si="13"/>
        <v>N/A</v>
      </c>
      <c r="I91" s="8">
        <v>4.9359999999999999</v>
      </c>
      <c r="J91" s="8">
        <v>13.5</v>
      </c>
      <c r="K91" s="28" t="s">
        <v>736</v>
      </c>
      <c r="L91" s="111" t="str">
        <f t="shared" si="14"/>
        <v>Yes</v>
      </c>
    </row>
    <row r="92" spans="1:12" x14ac:dyDescent="0.25">
      <c r="A92" s="174" t="s">
        <v>606</v>
      </c>
      <c r="B92" s="22" t="s">
        <v>213</v>
      </c>
      <c r="C92" s="23">
        <v>1731336</v>
      </c>
      <c r="D92" s="27" t="str">
        <f t="shared" si="11"/>
        <v>N/A</v>
      </c>
      <c r="E92" s="23">
        <v>1742860</v>
      </c>
      <c r="F92" s="27" t="str">
        <f t="shared" si="12"/>
        <v>N/A</v>
      </c>
      <c r="G92" s="23">
        <v>1684553</v>
      </c>
      <c r="H92" s="27" t="str">
        <f t="shared" si="13"/>
        <v>N/A</v>
      </c>
      <c r="I92" s="8">
        <v>0.66559999999999997</v>
      </c>
      <c r="J92" s="8">
        <v>-3.35</v>
      </c>
      <c r="K92" s="28" t="s">
        <v>736</v>
      </c>
      <c r="L92" s="111" t="str">
        <f t="shared" si="14"/>
        <v>Yes</v>
      </c>
    </row>
    <row r="93" spans="1:12" x14ac:dyDescent="0.25">
      <c r="A93" s="174" t="s">
        <v>1430</v>
      </c>
      <c r="B93" s="22" t="s">
        <v>213</v>
      </c>
      <c r="C93" s="29">
        <v>358.75180381000001</v>
      </c>
      <c r="D93" s="27" t="str">
        <f t="shared" si="11"/>
        <v>N/A</v>
      </c>
      <c r="E93" s="29">
        <v>373.97016513</v>
      </c>
      <c r="F93" s="27" t="str">
        <f t="shared" si="12"/>
        <v>N/A</v>
      </c>
      <c r="G93" s="29">
        <v>439.16267402</v>
      </c>
      <c r="H93" s="27" t="str">
        <f t="shared" si="13"/>
        <v>N/A</v>
      </c>
      <c r="I93" s="8">
        <v>4.242</v>
      </c>
      <c r="J93" s="8">
        <v>17.43</v>
      </c>
      <c r="K93" s="28" t="s">
        <v>736</v>
      </c>
      <c r="L93" s="111" t="str">
        <f t="shared" si="14"/>
        <v>Yes</v>
      </c>
    </row>
    <row r="94" spans="1:12" x14ac:dyDescent="0.25">
      <c r="A94" s="174" t="s">
        <v>607</v>
      </c>
      <c r="B94" s="22" t="s">
        <v>213</v>
      </c>
      <c r="C94" s="29">
        <v>214090620</v>
      </c>
      <c r="D94" s="27" t="str">
        <f t="shared" si="11"/>
        <v>N/A</v>
      </c>
      <c r="E94" s="29">
        <v>211452951</v>
      </c>
      <c r="F94" s="27" t="str">
        <f t="shared" si="12"/>
        <v>N/A</v>
      </c>
      <c r="G94" s="29">
        <v>189099504</v>
      </c>
      <c r="H94" s="27" t="str">
        <f t="shared" si="13"/>
        <v>N/A</v>
      </c>
      <c r="I94" s="8">
        <v>-1.23</v>
      </c>
      <c r="J94" s="8">
        <v>-10.6</v>
      </c>
      <c r="K94" s="28" t="s">
        <v>736</v>
      </c>
      <c r="L94" s="111" t="str">
        <f t="shared" si="14"/>
        <v>Yes</v>
      </c>
    </row>
    <row r="95" spans="1:12" x14ac:dyDescent="0.25">
      <c r="A95" s="174" t="s">
        <v>608</v>
      </c>
      <c r="B95" s="22" t="s">
        <v>213</v>
      </c>
      <c r="C95" s="23">
        <v>940811</v>
      </c>
      <c r="D95" s="27" t="str">
        <f t="shared" si="11"/>
        <v>N/A</v>
      </c>
      <c r="E95" s="23">
        <v>912101</v>
      </c>
      <c r="F95" s="27" t="str">
        <f t="shared" si="12"/>
        <v>N/A</v>
      </c>
      <c r="G95" s="23">
        <v>789766</v>
      </c>
      <c r="H95" s="27" t="str">
        <f t="shared" si="13"/>
        <v>N/A</v>
      </c>
      <c r="I95" s="8">
        <v>-3.05</v>
      </c>
      <c r="J95" s="8">
        <v>-13.4</v>
      </c>
      <c r="K95" s="28" t="s">
        <v>736</v>
      </c>
      <c r="L95" s="111" t="str">
        <f t="shared" si="14"/>
        <v>Yes</v>
      </c>
    </row>
    <row r="96" spans="1:12" x14ac:dyDescent="0.25">
      <c r="A96" s="174" t="s">
        <v>1431</v>
      </c>
      <c r="B96" s="22" t="s">
        <v>213</v>
      </c>
      <c r="C96" s="29">
        <v>227.55964800999999</v>
      </c>
      <c r="D96" s="27" t="str">
        <f t="shared" si="11"/>
        <v>N/A</v>
      </c>
      <c r="E96" s="29">
        <v>231.8306317</v>
      </c>
      <c r="F96" s="27" t="str">
        <f t="shared" si="12"/>
        <v>N/A</v>
      </c>
      <c r="G96" s="29">
        <v>239.43738271999999</v>
      </c>
      <c r="H96" s="27" t="str">
        <f t="shared" si="13"/>
        <v>N/A</v>
      </c>
      <c r="I96" s="8">
        <v>1.877</v>
      </c>
      <c r="J96" s="8">
        <v>3.2810000000000001</v>
      </c>
      <c r="K96" s="28" t="s">
        <v>736</v>
      </c>
      <c r="L96" s="111" t="str">
        <f t="shared" si="14"/>
        <v>Yes</v>
      </c>
    </row>
    <row r="97" spans="1:12" ht="25" x14ac:dyDescent="0.25">
      <c r="A97" s="174" t="s">
        <v>609</v>
      </c>
      <c r="B97" s="22" t="s">
        <v>213</v>
      </c>
      <c r="C97" s="29">
        <v>20084447</v>
      </c>
      <c r="D97" s="27" t="str">
        <f t="shared" si="11"/>
        <v>N/A</v>
      </c>
      <c r="E97" s="29">
        <v>16992944</v>
      </c>
      <c r="F97" s="27" t="str">
        <f t="shared" si="12"/>
        <v>N/A</v>
      </c>
      <c r="G97" s="29">
        <v>16104294</v>
      </c>
      <c r="H97" s="27" t="str">
        <f t="shared" si="13"/>
        <v>N/A</v>
      </c>
      <c r="I97" s="8">
        <v>-15.4</v>
      </c>
      <c r="J97" s="8">
        <v>-5.23</v>
      </c>
      <c r="K97" s="28" t="s">
        <v>736</v>
      </c>
      <c r="L97" s="111" t="str">
        <f t="shared" si="14"/>
        <v>Yes</v>
      </c>
    </row>
    <row r="98" spans="1:12" x14ac:dyDescent="0.25">
      <c r="A98" s="174" t="s">
        <v>610</v>
      </c>
      <c r="B98" s="22" t="s">
        <v>213</v>
      </c>
      <c r="C98" s="23">
        <v>419914</v>
      </c>
      <c r="D98" s="27" t="str">
        <f t="shared" si="11"/>
        <v>N/A</v>
      </c>
      <c r="E98" s="23">
        <v>408545</v>
      </c>
      <c r="F98" s="27" t="str">
        <f t="shared" si="12"/>
        <v>N/A</v>
      </c>
      <c r="G98" s="23">
        <v>378268</v>
      </c>
      <c r="H98" s="27" t="str">
        <f t="shared" si="13"/>
        <v>N/A</v>
      </c>
      <c r="I98" s="8">
        <v>-2.71</v>
      </c>
      <c r="J98" s="8">
        <v>-7.41</v>
      </c>
      <c r="K98" s="28" t="s">
        <v>736</v>
      </c>
      <c r="L98" s="111" t="str">
        <f t="shared" si="14"/>
        <v>Yes</v>
      </c>
    </row>
    <row r="99" spans="1:12" ht="25" x14ac:dyDescent="0.25">
      <c r="A99" s="174" t="s">
        <v>1432</v>
      </c>
      <c r="B99" s="22" t="s">
        <v>213</v>
      </c>
      <c r="C99" s="29">
        <v>47.829905646999997</v>
      </c>
      <c r="D99" s="27" t="str">
        <f t="shared" si="11"/>
        <v>N/A</v>
      </c>
      <c r="E99" s="29">
        <v>41.593812186999997</v>
      </c>
      <c r="F99" s="27" t="str">
        <f t="shared" si="12"/>
        <v>N/A</v>
      </c>
      <c r="G99" s="29">
        <v>42.573767805000003</v>
      </c>
      <c r="H99" s="27" t="str">
        <f t="shared" si="13"/>
        <v>N/A</v>
      </c>
      <c r="I99" s="8">
        <v>-13</v>
      </c>
      <c r="J99" s="8">
        <v>2.3559999999999999</v>
      </c>
      <c r="K99" s="28" t="s">
        <v>736</v>
      </c>
      <c r="L99" s="111" t="str">
        <f t="shared" si="14"/>
        <v>Yes</v>
      </c>
    </row>
    <row r="100" spans="1:12" x14ac:dyDescent="0.25">
      <c r="A100" s="174" t="s">
        <v>611</v>
      </c>
      <c r="B100" s="22" t="s">
        <v>213</v>
      </c>
      <c r="C100" s="29">
        <v>454454157</v>
      </c>
      <c r="D100" s="27" t="str">
        <f t="shared" si="11"/>
        <v>N/A</v>
      </c>
      <c r="E100" s="29">
        <v>447180256</v>
      </c>
      <c r="F100" s="27" t="str">
        <f t="shared" si="12"/>
        <v>N/A</v>
      </c>
      <c r="G100" s="29">
        <v>328403036</v>
      </c>
      <c r="H100" s="27" t="str">
        <f t="shared" si="13"/>
        <v>N/A</v>
      </c>
      <c r="I100" s="8">
        <v>-1.6</v>
      </c>
      <c r="J100" s="8">
        <v>-26.6</v>
      </c>
      <c r="K100" s="28" t="s">
        <v>736</v>
      </c>
      <c r="L100" s="111" t="str">
        <f t="shared" si="14"/>
        <v>Yes</v>
      </c>
    </row>
    <row r="101" spans="1:12" x14ac:dyDescent="0.25">
      <c r="A101" s="174" t="s">
        <v>612</v>
      </c>
      <c r="B101" s="22" t="s">
        <v>213</v>
      </c>
      <c r="C101" s="23">
        <v>816988</v>
      </c>
      <c r="D101" s="27" t="str">
        <f t="shared" si="11"/>
        <v>N/A</v>
      </c>
      <c r="E101" s="23">
        <v>870221</v>
      </c>
      <c r="F101" s="27" t="str">
        <f t="shared" si="12"/>
        <v>N/A</v>
      </c>
      <c r="G101" s="23">
        <v>683754</v>
      </c>
      <c r="H101" s="27" t="str">
        <f t="shared" si="13"/>
        <v>N/A</v>
      </c>
      <c r="I101" s="8">
        <v>6.516</v>
      </c>
      <c r="J101" s="8">
        <v>-21.4</v>
      </c>
      <c r="K101" s="28" t="s">
        <v>736</v>
      </c>
      <c r="L101" s="111" t="str">
        <f t="shared" si="14"/>
        <v>Yes</v>
      </c>
    </row>
    <row r="102" spans="1:12" x14ac:dyDescent="0.25">
      <c r="A102" s="174" t="s">
        <v>1433</v>
      </c>
      <c r="B102" s="22" t="s">
        <v>213</v>
      </c>
      <c r="C102" s="29">
        <v>556.25560841000004</v>
      </c>
      <c r="D102" s="27" t="str">
        <f t="shared" si="11"/>
        <v>N/A</v>
      </c>
      <c r="E102" s="29">
        <v>513.86975952</v>
      </c>
      <c r="F102" s="27" t="str">
        <f t="shared" si="12"/>
        <v>N/A</v>
      </c>
      <c r="G102" s="29">
        <v>480.29413503000001</v>
      </c>
      <c r="H102" s="27" t="str">
        <f t="shared" si="13"/>
        <v>N/A</v>
      </c>
      <c r="I102" s="8">
        <v>-7.62</v>
      </c>
      <c r="J102" s="8">
        <v>-6.53</v>
      </c>
      <c r="K102" s="28" t="s">
        <v>736</v>
      </c>
      <c r="L102" s="111" t="str">
        <f t="shared" si="14"/>
        <v>Yes</v>
      </c>
    </row>
    <row r="103" spans="1:12" x14ac:dyDescent="0.25">
      <c r="A103" s="174" t="s">
        <v>613</v>
      </c>
      <c r="B103" s="22" t="s">
        <v>213</v>
      </c>
      <c r="C103" s="29">
        <v>273936923</v>
      </c>
      <c r="D103" s="27" t="str">
        <f t="shared" si="11"/>
        <v>N/A</v>
      </c>
      <c r="E103" s="29">
        <v>271481696</v>
      </c>
      <c r="F103" s="27" t="str">
        <f t="shared" si="12"/>
        <v>N/A</v>
      </c>
      <c r="G103" s="29">
        <v>236108940</v>
      </c>
      <c r="H103" s="27" t="str">
        <f t="shared" si="13"/>
        <v>N/A</v>
      </c>
      <c r="I103" s="8">
        <v>-0.89600000000000002</v>
      </c>
      <c r="J103" s="8">
        <v>-13</v>
      </c>
      <c r="K103" s="28" t="s">
        <v>736</v>
      </c>
      <c r="L103" s="111" t="str">
        <f t="shared" si="14"/>
        <v>Yes</v>
      </c>
    </row>
    <row r="104" spans="1:12" x14ac:dyDescent="0.25">
      <c r="A104" s="174" t="s">
        <v>614</v>
      </c>
      <c r="B104" s="22" t="s">
        <v>213</v>
      </c>
      <c r="C104" s="23">
        <v>668196</v>
      </c>
      <c r="D104" s="27" t="str">
        <f t="shared" si="11"/>
        <v>N/A</v>
      </c>
      <c r="E104" s="23">
        <v>673837</v>
      </c>
      <c r="F104" s="27" t="str">
        <f t="shared" si="12"/>
        <v>N/A</v>
      </c>
      <c r="G104" s="23">
        <v>610269</v>
      </c>
      <c r="H104" s="27" t="str">
        <f t="shared" si="13"/>
        <v>N/A</v>
      </c>
      <c r="I104" s="8">
        <v>0.84419999999999995</v>
      </c>
      <c r="J104" s="8">
        <v>-9.43</v>
      </c>
      <c r="K104" s="28" t="s">
        <v>736</v>
      </c>
      <c r="L104" s="111" t="str">
        <f t="shared" si="14"/>
        <v>Yes</v>
      </c>
    </row>
    <row r="105" spans="1:12" x14ac:dyDescent="0.25">
      <c r="A105" s="174" t="s">
        <v>1434</v>
      </c>
      <c r="B105" s="22" t="s">
        <v>213</v>
      </c>
      <c r="C105" s="29">
        <v>409.96492496000002</v>
      </c>
      <c r="D105" s="27" t="str">
        <f t="shared" si="11"/>
        <v>N/A</v>
      </c>
      <c r="E105" s="29">
        <v>402.88926846999999</v>
      </c>
      <c r="F105" s="27" t="str">
        <f t="shared" si="12"/>
        <v>N/A</v>
      </c>
      <c r="G105" s="29">
        <v>386.89322249999998</v>
      </c>
      <c r="H105" s="27" t="str">
        <f t="shared" si="13"/>
        <v>N/A</v>
      </c>
      <c r="I105" s="8">
        <v>-1.73</v>
      </c>
      <c r="J105" s="8">
        <v>-3.97</v>
      </c>
      <c r="K105" s="28" t="s">
        <v>736</v>
      </c>
      <c r="L105" s="111" t="str">
        <f t="shared" si="14"/>
        <v>Yes</v>
      </c>
    </row>
    <row r="106" spans="1:12" ht="25" x14ac:dyDescent="0.25">
      <c r="A106" s="174" t="s">
        <v>615</v>
      </c>
      <c r="B106" s="22" t="s">
        <v>213</v>
      </c>
      <c r="C106" s="29">
        <v>50219058</v>
      </c>
      <c r="D106" s="27" t="str">
        <f t="shared" si="11"/>
        <v>N/A</v>
      </c>
      <c r="E106" s="29">
        <v>49137604</v>
      </c>
      <c r="F106" s="27" t="str">
        <f t="shared" si="12"/>
        <v>N/A</v>
      </c>
      <c r="G106" s="29">
        <v>45198843</v>
      </c>
      <c r="H106" s="27" t="str">
        <f t="shared" si="13"/>
        <v>N/A</v>
      </c>
      <c r="I106" s="8">
        <v>-2.15</v>
      </c>
      <c r="J106" s="8">
        <v>-8.02</v>
      </c>
      <c r="K106" s="28" t="s">
        <v>736</v>
      </c>
      <c r="L106" s="111" t="str">
        <f t="shared" si="14"/>
        <v>Yes</v>
      </c>
    </row>
    <row r="107" spans="1:12" x14ac:dyDescent="0.25">
      <c r="A107" s="174" t="s">
        <v>616</v>
      </c>
      <c r="B107" s="22" t="s">
        <v>213</v>
      </c>
      <c r="C107" s="23">
        <v>11903</v>
      </c>
      <c r="D107" s="27" t="str">
        <f t="shared" si="11"/>
        <v>N/A</v>
      </c>
      <c r="E107" s="23">
        <v>11460</v>
      </c>
      <c r="F107" s="27" t="str">
        <f t="shared" si="12"/>
        <v>N/A</v>
      </c>
      <c r="G107" s="23">
        <v>9616</v>
      </c>
      <c r="H107" s="27" t="str">
        <f t="shared" si="13"/>
        <v>N/A</v>
      </c>
      <c r="I107" s="8">
        <v>-3.72</v>
      </c>
      <c r="J107" s="8">
        <v>-16.100000000000001</v>
      </c>
      <c r="K107" s="28" t="s">
        <v>736</v>
      </c>
      <c r="L107" s="111" t="str">
        <f t="shared" si="14"/>
        <v>Yes</v>
      </c>
    </row>
    <row r="108" spans="1:12" x14ac:dyDescent="0.25">
      <c r="A108" s="174" t="s">
        <v>1435</v>
      </c>
      <c r="B108" s="22" t="s">
        <v>213</v>
      </c>
      <c r="C108" s="29">
        <v>4219.0252877000003</v>
      </c>
      <c r="D108" s="27" t="str">
        <f t="shared" si="11"/>
        <v>N/A</v>
      </c>
      <c r="E108" s="29">
        <v>4287.7490400999995</v>
      </c>
      <c r="F108" s="27" t="str">
        <f t="shared" si="12"/>
        <v>N/A</v>
      </c>
      <c r="G108" s="29">
        <v>4700.3788477999997</v>
      </c>
      <c r="H108" s="27" t="str">
        <f t="shared" si="13"/>
        <v>N/A</v>
      </c>
      <c r="I108" s="8">
        <v>1.629</v>
      </c>
      <c r="J108" s="8">
        <v>9.6229999999999993</v>
      </c>
      <c r="K108" s="28" t="s">
        <v>736</v>
      </c>
      <c r="L108" s="111" t="str">
        <f t="shared" si="14"/>
        <v>Yes</v>
      </c>
    </row>
    <row r="109" spans="1:12" x14ac:dyDescent="0.25">
      <c r="A109" s="174" t="s">
        <v>617</v>
      </c>
      <c r="B109" s="22" t="s">
        <v>213</v>
      </c>
      <c r="C109" s="29">
        <v>323756897</v>
      </c>
      <c r="D109" s="27" t="str">
        <f t="shared" si="11"/>
        <v>N/A</v>
      </c>
      <c r="E109" s="29">
        <v>326901318</v>
      </c>
      <c r="F109" s="27" t="str">
        <f t="shared" si="12"/>
        <v>N/A</v>
      </c>
      <c r="G109" s="29">
        <v>320832785</v>
      </c>
      <c r="H109" s="27" t="str">
        <f t="shared" si="13"/>
        <v>N/A</v>
      </c>
      <c r="I109" s="8">
        <v>0.97119999999999995</v>
      </c>
      <c r="J109" s="8">
        <v>-1.86</v>
      </c>
      <c r="K109" s="28" t="s">
        <v>736</v>
      </c>
      <c r="L109" s="111" t="str">
        <f t="shared" si="14"/>
        <v>Yes</v>
      </c>
    </row>
    <row r="110" spans="1:12" x14ac:dyDescent="0.25">
      <c r="A110" s="174" t="s">
        <v>618</v>
      </c>
      <c r="B110" s="22" t="s">
        <v>213</v>
      </c>
      <c r="C110" s="23">
        <v>1478914</v>
      </c>
      <c r="D110" s="27" t="str">
        <f t="shared" si="11"/>
        <v>N/A</v>
      </c>
      <c r="E110" s="23">
        <v>1472223</v>
      </c>
      <c r="F110" s="27" t="str">
        <f t="shared" si="12"/>
        <v>N/A</v>
      </c>
      <c r="G110" s="23">
        <v>1368952</v>
      </c>
      <c r="H110" s="27" t="str">
        <f t="shared" si="13"/>
        <v>N/A</v>
      </c>
      <c r="I110" s="8">
        <v>-0.45200000000000001</v>
      </c>
      <c r="J110" s="8">
        <v>-7.01</v>
      </c>
      <c r="K110" s="28" t="s">
        <v>736</v>
      </c>
      <c r="L110" s="111" t="str">
        <f t="shared" si="14"/>
        <v>Yes</v>
      </c>
    </row>
    <row r="111" spans="1:12" x14ac:dyDescent="0.25">
      <c r="A111" s="174" t="s">
        <v>1436</v>
      </c>
      <c r="B111" s="22" t="s">
        <v>213</v>
      </c>
      <c r="C111" s="29">
        <v>218.91529663</v>
      </c>
      <c r="D111" s="27" t="str">
        <f t="shared" si="11"/>
        <v>N/A</v>
      </c>
      <c r="E111" s="29">
        <v>222.04606096000001</v>
      </c>
      <c r="F111" s="27" t="str">
        <f t="shared" si="12"/>
        <v>N/A</v>
      </c>
      <c r="G111" s="29">
        <v>234.36379435000001</v>
      </c>
      <c r="H111" s="27" t="str">
        <f t="shared" si="13"/>
        <v>N/A</v>
      </c>
      <c r="I111" s="8">
        <v>1.43</v>
      </c>
      <c r="J111" s="8">
        <v>5.5469999999999997</v>
      </c>
      <c r="K111" s="28" t="s">
        <v>736</v>
      </c>
      <c r="L111" s="111" t="str">
        <f t="shared" si="14"/>
        <v>Yes</v>
      </c>
    </row>
    <row r="112" spans="1:12" x14ac:dyDescent="0.25">
      <c r="A112" s="174" t="s">
        <v>619</v>
      </c>
      <c r="B112" s="22" t="s">
        <v>213</v>
      </c>
      <c r="C112" s="29">
        <v>1264298292</v>
      </c>
      <c r="D112" s="27" t="str">
        <f t="shared" si="11"/>
        <v>N/A</v>
      </c>
      <c r="E112" s="29">
        <v>1070760568</v>
      </c>
      <c r="F112" s="27" t="str">
        <f t="shared" si="12"/>
        <v>N/A</v>
      </c>
      <c r="G112" s="29">
        <v>832212756</v>
      </c>
      <c r="H112" s="27" t="str">
        <f t="shared" si="13"/>
        <v>N/A</v>
      </c>
      <c r="I112" s="8">
        <v>-15.3</v>
      </c>
      <c r="J112" s="8">
        <v>-22.3</v>
      </c>
      <c r="K112" s="28" t="s">
        <v>736</v>
      </c>
      <c r="L112" s="111" t="str">
        <f t="shared" si="14"/>
        <v>Yes</v>
      </c>
    </row>
    <row r="113" spans="1:12" x14ac:dyDescent="0.25">
      <c r="A113" s="174" t="s">
        <v>620</v>
      </c>
      <c r="B113" s="22" t="s">
        <v>213</v>
      </c>
      <c r="C113" s="23">
        <v>1726354</v>
      </c>
      <c r="D113" s="27" t="str">
        <f t="shared" si="11"/>
        <v>N/A</v>
      </c>
      <c r="E113" s="23">
        <v>1657079</v>
      </c>
      <c r="F113" s="27" t="str">
        <f t="shared" si="12"/>
        <v>N/A</v>
      </c>
      <c r="G113" s="23">
        <v>1460481</v>
      </c>
      <c r="H113" s="27" t="str">
        <f t="shared" si="13"/>
        <v>N/A</v>
      </c>
      <c r="I113" s="8">
        <v>-4.01</v>
      </c>
      <c r="J113" s="8">
        <v>-11.9</v>
      </c>
      <c r="K113" s="28" t="s">
        <v>736</v>
      </c>
      <c r="L113" s="111" t="str">
        <f t="shared" si="14"/>
        <v>Yes</v>
      </c>
    </row>
    <row r="114" spans="1:12" x14ac:dyDescent="0.25">
      <c r="A114" s="174" t="s">
        <v>1437</v>
      </c>
      <c r="B114" s="22" t="s">
        <v>213</v>
      </c>
      <c r="C114" s="29">
        <v>732.35170306999999</v>
      </c>
      <c r="D114" s="27" t="str">
        <f t="shared" si="11"/>
        <v>N/A</v>
      </c>
      <c r="E114" s="29">
        <v>646.17351857999995</v>
      </c>
      <c r="F114" s="27" t="str">
        <f t="shared" si="12"/>
        <v>N/A</v>
      </c>
      <c r="G114" s="29">
        <v>569.82100828</v>
      </c>
      <c r="H114" s="27" t="str">
        <f t="shared" si="13"/>
        <v>N/A</v>
      </c>
      <c r="I114" s="8">
        <v>-11.8</v>
      </c>
      <c r="J114" s="8">
        <v>-11.8</v>
      </c>
      <c r="K114" s="28" t="s">
        <v>736</v>
      </c>
      <c r="L114" s="111" t="str">
        <f t="shared" si="14"/>
        <v>Yes</v>
      </c>
    </row>
    <row r="115" spans="1:12" ht="25" x14ac:dyDescent="0.25">
      <c r="A115" s="174" t="s">
        <v>621</v>
      </c>
      <c r="B115" s="22" t="s">
        <v>213</v>
      </c>
      <c r="C115" s="29">
        <v>808965561</v>
      </c>
      <c r="D115" s="27" t="str">
        <f t="shared" si="11"/>
        <v>N/A</v>
      </c>
      <c r="E115" s="29">
        <v>699162790</v>
      </c>
      <c r="F115" s="27" t="str">
        <f t="shared" si="12"/>
        <v>N/A</v>
      </c>
      <c r="G115" s="29">
        <v>687813397</v>
      </c>
      <c r="H115" s="27" t="str">
        <f t="shared" si="13"/>
        <v>N/A</v>
      </c>
      <c r="I115" s="8">
        <v>-13.6</v>
      </c>
      <c r="J115" s="8">
        <v>-1.62</v>
      </c>
      <c r="K115" s="28" t="s">
        <v>736</v>
      </c>
      <c r="L115" s="111" t="str">
        <f t="shared" si="14"/>
        <v>Yes</v>
      </c>
    </row>
    <row r="116" spans="1:12" x14ac:dyDescent="0.25">
      <c r="A116" s="178" t="s">
        <v>622</v>
      </c>
      <c r="B116" s="23" t="s">
        <v>213</v>
      </c>
      <c r="C116" s="23">
        <v>288514</v>
      </c>
      <c r="D116" s="27" t="str">
        <f t="shared" si="11"/>
        <v>N/A</v>
      </c>
      <c r="E116" s="23">
        <v>280422</v>
      </c>
      <c r="F116" s="27" t="str">
        <f t="shared" si="12"/>
        <v>N/A</v>
      </c>
      <c r="G116" s="23">
        <v>282315</v>
      </c>
      <c r="H116" s="27" t="str">
        <f t="shared" si="13"/>
        <v>N/A</v>
      </c>
      <c r="I116" s="8">
        <v>-2.8</v>
      </c>
      <c r="J116" s="8">
        <v>0.67510000000000003</v>
      </c>
      <c r="K116" s="31" t="s">
        <v>736</v>
      </c>
      <c r="L116" s="111" t="str">
        <f t="shared" si="14"/>
        <v>Yes</v>
      </c>
    </row>
    <row r="117" spans="1:12" x14ac:dyDescent="0.25">
      <c r="A117" s="174" t="s">
        <v>1438</v>
      </c>
      <c r="B117" s="22" t="s">
        <v>213</v>
      </c>
      <c r="C117" s="29">
        <v>2803.9040080999998</v>
      </c>
      <c r="D117" s="27" t="str">
        <f t="shared" si="11"/>
        <v>N/A</v>
      </c>
      <c r="E117" s="29">
        <v>2493.2522769000002</v>
      </c>
      <c r="F117" s="27" t="str">
        <f t="shared" si="12"/>
        <v>N/A</v>
      </c>
      <c r="G117" s="29">
        <v>2436.3331632999998</v>
      </c>
      <c r="H117" s="27" t="str">
        <f t="shared" si="13"/>
        <v>N/A</v>
      </c>
      <c r="I117" s="8">
        <v>-11.1</v>
      </c>
      <c r="J117" s="8">
        <v>-2.2799999999999998</v>
      </c>
      <c r="K117" s="28" t="s">
        <v>736</v>
      </c>
      <c r="L117" s="111" t="str">
        <f t="shared" si="14"/>
        <v>Yes</v>
      </c>
    </row>
    <row r="118" spans="1:12" ht="25" x14ac:dyDescent="0.25">
      <c r="A118" s="174" t="s">
        <v>623</v>
      </c>
      <c r="B118" s="22" t="s">
        <v>213</v>
      </c>
      <c r="C118" s="29">
        <v>95484330</v>
      </c>
      <c r="D118" s="27" t="str">
        <f t="shared" si="11"/>
        <v>N/A</v>
      </c>
      <c r="E118" s="29">
        <v>96713501</v>
      </c>
      <c r="F118" s="27" t="str">
        <f t="shared" si="12"/>
        <v>N/A</v>
      </c>
      <c r="G118" s="29">
        <v>87529033</v>
      </c>
      <c r="H118" s="27" t="str">
        <f t="shared" si="13"/>
        <v>N/A</v>
      </c>
      <c r="I118" s="8">
        <v>1.2869999999999999</v>
      </c>
      <c r="J118" s="8">
        <v>-9.5</v>
      </c>
      <c r="K118" s="28" t="s">
        <v>736</v>
      </c>
      <c r="L118" s="111" t="str">
        <f t="shared" si="14"/>
        <v>Yes</v>
      </c>
    </row>
    <row r="119" spans="1:12" x14ac:dyDescent="0.25">
      <c r="A119" s="174" t="s">
        <v>624</v>
      </c>
      <c r="B119" s="22" t="s">
        <v>213</v>
      </c>
      <c r="C119" s="23">
        <v>191509</v>
      </c>
      <c r="D119" s="27" t="str">
        <f t="shared" si="11"/>
        <v>N/A</v>
      </c>
      <c r="E119" s="23">
        <v>190495</v>
      </c>
      <c r="F119" s="27" t="str">
        <f t="shared" si="12"/>
        <v>N/A</v>
      </c>
      <c r="G119" s="23">
        <v>179417</v>
      </c>
      <c r="H119" s="27" t="str">
        <f t="shared" si="13"/>
        <v>N/A</v>
      </c>
      <c r="I119" s="8">
        <v>-0.52900000000000003</v>
      </c>
      <c r="J119" s="8">
        <v>-5.82</v>
      </c>
      <c r="K119" s="28" t="s">
        <v>736</v>
      </c>
      <c r="L119" s="111" t="str">
        <f t="shared" si="14"/>
        <v>Yes</v>
      </c>
    </row>
    <row r="120" spans="1:12" x14ac:dyDescent="0.25">
      <c r="A120" s="174" t="s">
        <v>1439</v>
      </c>
      <c r="B120" s="22" t="s">
        <v>213</v>
      </c>
      <c r="C120" s="29">
        <v>498.58925690000001</v>
      </c>
      <c r="D120" s="27" t="str">
        <f t="shared" si="11"/>
        <v>N/A</v>
      </c>
      <c r="E120" s="29">
        <v>507.6957453</v>
      </c>
      <c r="F120" s="27" t="str">
        <f t="shared" si="12"/>
        <v>N/A</v>
      </c>
      <c r="G120" s="29">
        <v>487.85250561999999</v>
      </c>
      <c r="H120" s="27" t="str">
        <f t="shared" si="13"/>
        <v>N/A</v>
      </c>
      <c r="I120" s="8">
        <v>1.8260000000000001</v>
      </c>
      <c r="J120" s="8">
        <v>-3.91</v>
      </c>
      <c r="K120" s="28" t="s">
        <v>736</v>
      </c>
      <c r="L120" s="111" t="str">
        <f t="shared" si="14"/>
        <v>Yes</v>
      </c>
    </row>
    <row r="121" spans="1:12" ht="25" x14ac:dyDescent="0.25">
      <c r="A121" s="174" t="s">
        <v>625</v>
      </c>
      <c r="B121" s="22" t="s">
        <v>213</v>
      </c>
      <c r="C121" s="29">
        <v>331384443</v>
      </c>
      <c r="D121" s="27" t="str">
        <f t="shared" si="11"/>
        <v>N/A</v>
      </c>
      <c r="E121" s="29">
        <v>322799222</v>
      </c>
      <c r="F121" s="27" t="str">
        <f t="shared" si="12"/>
        <v>N/A</v>
      </c>
      <c r="G121" s="29">
        <v>309990798</v>
      </c>
      <c r="H121" s="27" t="str">
        <f t="shared" si="13"/>
        <v>N/A</v>
      </c>
      <c r="I121" s="8">
        <v>-2.59</v>
      </c>
      <c r="J121" s="8">
        <v>-3.97</v>
      </c>
      <c r="K121" s="28" t="s">
        <v>736</v>
      </c>
      <c r="L121" s="111" t="str">
        <f t="shared" si="14"/>
        <v>Yes</v>
      </c>
    </row>
    <row r="122" spans="1:12" x14ac:dyDescent="0.25">
      <c r="A122" s="174" t="s">
        <v>626</v>
      </c>
      <c r="B122" s="22" t="s">
        <v>213</v>
      </c>
      <c r="C122" s="23">
        <v>24117</v>
      </c>
      <c r="D122" s="27" t="str">
        <f t="shared" si="11"/>
        <v>N/A</v>
      </c>
      <c r="E122" s="23">
        <v>24435</v>
      </c>
      <c r="F122" s="27" t="str">
        <f t="shared" si="12"/>
        <v>N/A</v>
      </c>
      <c r="G122" s="23">
        <v>22857</v>
      </c>
      <c r="H122" s="27" t="str">
        <f t="shared" si="13"/>
        <v>N/A</v>
      </c>
      <c r="I122" s="8">
        <v>1.319</v>
      </c>
      <c r="J122" s="8">
        <v>-6.46</v>
      </c>
      <c r="K122" s="28" t="s">
        <v>736</v>
      </c>
      <c r="L122" s="111" t="str">
        <f t="shared" si="14"/>
        <v>Yes</v>
      </c>
    </row>
    <row r="123" spans="1:12" ht="25" x14ac:dyDescent="0.25">
      <c r="A123" s="174" t="s">
        <v>1440</v>
      </c>
      <c r="B123" s="22" t="s">
        <v>213</v>
      </c>
      <c r="C123" s="29">
        <v>13740.699216000001</v>
      </c>
      <c r="D123" s="27" t="str">
        <f t="shared" si="11"/>
        <v>N/A</v>
      </c>
      <c r="E123" s="29">
        <v>13210.526785</v>
      </c>
      <c r="F123" s="27" t="str">
        <f t="shared" si="12"/>
        <v>N/A</v>
      </c>
      <c r="G123" s="29">
        <v>13562.182176</v>
      </c>
      <c r="H123" s="27" t="str">
        <f t="shared" si="13"/>
        <v>N/A</v>
      </c>
      <c r="I123" s="8">
        <v>-3.86</v>
      </c>
      <c r="J123" s="8">
        <v>2.6619999999999999</v>
      </c>
      <c r="K123" s="28" t="s">
        <v>736</v>
      </c>
      <c r="L123" s="111" t="str">
        <f t="shared" si="14"/>
        <v>Yes</v>
      </c>
    </row>
    <row r="124" spans="1:12" ht="25" x14ac:dyDescent="0.25">
      <c r="A124" s="174" t="s">
        <v>627</v>
      </c>
      <c r="B124" s="22" t="s">
        <v>213</v>
      </c>
      <c r="C124" s="29">
        <v>115015488</v>
      </c>
      <c r="D124" s="27" t="str">
        <f t="shared" si="11"/>
        <v>N/A</v>
      </c>
      <c r="E124" s="29">
        <v>113093220</v>
      </c>
      <c r="F124" s="27" t="str">
        <f t="shared" si="12"/>
        <v>N/A</v>
      </c>
      <c r="G124" s="29">
        <v>134553700</v>
      </c>
      <c r="H124" s="27" t="str">
        <f t="shared" si="13"/>
        <v>N/A</v>
      </c>
      <c r="I124" s="8">
        <v>-1.67</v>
      </c>
      <c r="J124" s="8">
        <v>18.98</v>
      </c>
      <c r="K124" s="28" t="s">
        <v>736</v>
      </c>
      <c r="L124" s="111" t="str">
        <f t="shared" si="14"/>
        <v>Yes</v>
      </c>
    </row>
    <row r="125" spans="1:12" x14ac:dyDescent="0.25">
      <c r="A125" s="174" t="s">
        <v>628</v>
      </c>
      <c r="B125" s="22" t="s">
        <v>213</v>
      </c>
      <c r="C125" s="23">
        <v>797343</v>
      </c>
      <c r="D125" s="27" t="str">
        <f t="shared" si="11"/>
        <v>N/A</v>
      </c>
      <c r="E125" s="23">
        <v>806036</v>
      </c>
      <c r="F125" s="27" t="str">
        <f t="shared" si="12"/>
        <v>N/A</v>
      </c>
      <c r="G125" s="23">
        <v>785136</v>
      </c>
      <c r="H125" s="27" t="str">
        <f t="shared" si="13"/>
        <v>N/A</v>
      </c>
      <c r="I125" s="8">
        <v>1.0900000000000001</v>
      </c>
      <c r="J125" s="8">
        <v>-2.59</v>
      </c>
      <c r="K125" s="28" t="s">
        <v>736</v>
      </c>
      <c r="L125" s="111" t="str">
        <f t="shared" si="14"/>
        <v>Yes</v>
      </c>
    </row>
    <row r="126" spans="1:12" ht="25" x14ac:dyDescent="0.25">
      <c r="A126" s="174" t="s">
        <v>1441</v>
      </c>
      <c r="B126" s="22" t="s">
        <v>213</v>
      </c>
      <c r="C126" s="29">
        <v>144.24844515000001</v>
      </c>
      <c r="D126" s="27" t="str">
        <f t="shared" si="11"/>
        <v>N/A</v>
      </c>
      <c r="E126" s="29">
        <v>140.30790188</v>
      </c>
      <c r="F126" s="27" t="str">
        <f t="shared" si="12"/>
        <v>N/A</v>
      </c>
      <c r="G126" s="29">
        <v>171.37629659000001</v>
      </c>
      <c r="H126" s="27" t="str">
        <f t="shared" si="13"/>
        <v>N/A</v>
      </c>
      <c r="I126" s="8">
        <v>-2.73</v>
      </c>
      <c r="J126" s="8">
        <v>22.14</v>
      </c>
      <c r="K126" s="28" t="s">
        <v>736</v>
      </c>
      <c r="L126" s="111" t="str">
        <f t="shared" si="14"/>
        <v>Yes</v>
      </c>
    </row>
    <row r="127" spans="1:12" ht="25" x14ac:dyDescent="0.25">
      <c r="A127" s="174" t="s">
        <v>629</v>
      </c>
      <c r="B127" s="22" t="s">
        <v>213</v>
      </c>
      <c r="C127" s="29">
        <v>10687546</v>
      </c>
      <c r="D127" s="27" t="str">
        <f t="shared" si="11"/>
        <v>N/A</v>
      </c>
      <c r="E127" s="29">
        <v>11393410</v>
      </c>
      <c r="F127" s="27" t="str">
        <f t="shared" si="12"/>
        <v>N/A</v>
      </c>
      <c r="G127" s="29">
        <v>21479339</v>
      </c>
      <c r="H127" s="27" t="str">
        <f t="shared" si="13"/>
        <v>N/A</v>
      </c>
      <c r="I127" s="8">
        <v>6.6050000000000004</v>
      </c>
      <c r="J127" s="8">
        <v>88.52</v>
      </c>
      <c r="K127" s="28" t="s">
        <v>736</v>
      </c>
      <c r="L127" s="111" t="str">
        <f t="shared" si="14"/>
        <v>No</v>
      </c>
    </row>
    <row r="128" spans="1:12" x14ac:dyDescent="0.25">
      <c r="A128" s="174" t="s">
        <v>630</v>
      </c>
      <c r="B128" s="22" t="s">
        <v>213</v>
      </c>
      <c r="C128" s="23">
        <v>16506</v>
      </c>
      <c r="D128" s="27" t="str">
        <f t="shared" si="11"/>
        <v>N/A</v>
      </c>
      <c r="E128" s="23">
        <v>17918</v>
      </c>
      <c r="F128" s="27" t="str">
        <f t="shared" si="12"/>
        <v>N/A</v>
      </c>
      <c r="G128" s="23">
        <v>41951</v>
      </c>
      <c r="H128" s="27" t="str">
        <f t="shared" si="13"/>
        <v>N/A</v>
      </c>
      <c r="I128" s="8">
        <v>8.5540000000000003</v>
      </c>
      <c r="J128" s="8">
        <v>134.1</v>
      </c>
      <c r="K128" s="28" t="s">
        <v>736</v>
      </c>
      <c r="L128" s="111" t="str">
        <f t="shared" si="14"/>
        <v>No</v>
      </c>
    </row>
    <row r="129" spans="1:12" ht="25" x14ac:dyDescent="0.25">
      <c r="A129" s="174" t="s">
        <v>1442</v>
      </c>
      <c r="B129" s="22" t="s">
        <v>213</v>
      </c>
      <c r="C129" s="29">
        <v>647.49460801999999</v>
      </c>
      <c r="D129" s="27" t="str">
        <f t="shared" si="11"/>
        <v>N/A</v>
      </c>
      <c r="E129" s="29">
        <v>635.86393570999996</v>
      </c>
      <c r="F129" s="27" t="str">
        <f t="shared" si="12"/>
        <v>N/A</v>
      </c>
      <c r="G129" s="29">
        <v>512.01017853999997</v>
      </c>
      <c r="H129" s="27" t="str">
        <f t="shared" si="13"/>
        <v>N/A</v>
      </c>
      <c r="I129" s="8">
        <v>-1.8</v>
      </c>
      <c r="J129" s="8">
        <v>-19.5</v>
      </c>
      <c r="K129" s="28" t="s">
        <v>736</v>
      </c>
      <c r="L129" s="111" t="str">
        <f t="shared" si="14"/>
        <v>Yes</v>
      </c>
    </row>
    <row r="130" spans="1:12" ht="25" x14ac:dyDescent="0.25">
      <c r="A130" s="174" t="s">
        <v>631</v>
      </c>
      <c r="B130" s="22" t="s">
        <v>213</v>
      </c>
      <c r="C130" s="29">
        <v>129190377</v>
      </c>
      <c r="D130" s="27" t="str">
        <f t="shared" si="11"/>
        <v>N/A</v>
      </c>
      <c r="E130" s="29">
        <v>131106160</v>
      </c>
      <c r="F130" s="27" t="str">
        <f t="shared" si="12"/>
        <v>N/A</v>
      </c>
      <c r="G130" s="29">
        <v>141405430</v>
      </c>
      <c r="H130" s="27" t="str">
        <f t="shared" si="13"/>
        <v>N/A</v>
      </c>
      <c r="I130" s="8">
        <v>1.4830000000000001</v>
      </c>
      <c r="J130" s="8">
        <v>7.8559999999999999</v>
      </c>
      <c r="K130" s="28" t="s">
        <v>736</v>
      </c>
      <c r="L130" s="111" t="str">
        <f t="shared" si="14"/>
        <v>Yes</v>
      </c>
    </row>
    <row r="131" spans="1:12" x14ac:dyDescent="0.25">
      <c r="A131" s="174" t="s">
        <v>632</v>
      </c>
      <c r="B131" s="22" t="s">
        <v>213</v>
      </c>
      <c r="C131" s="23">
        <v>130292</v>
      </c>
      <c r="D131" s="27" t="str">
        <f t="shared" si="11"/>
        <v>N/A</v>
      </c>
      <c r="E131" s="23">
        <v>151323</v>
      </c>
      <c r="F131" s="27" t="str">
        <f t="shared" si="12"/>
        <v>N/A</v>
      </c>
      <c r="G131" s="23">
        <v>160850</v>
      </c>
      <c r="H131" s="27" t="str">
        <f t="shared" si="13"/>
        <v>N/A</v>
      </c>
      <c r="I131" s="8">
        <v>16.14</v>
      </c>
      <c r="J131" s="8">
        <v>6.2960000000000003</v>
      </c>
      <c r="K131" s="28" t="s">
        <v>736</v>
      </c>
      <c r="L131" s="111" t="str">
        <f t="shared" si="14"/>
        <v>Yes</v>
      </c>
    </row>
    <row r="132" spans="1:12" ht="25" x14ac:dyDescent="0.25">
      <c r="A132" s="174" t="s">
        <v>1443</v>
      </c>
      <c r="B132" s="22" t="s">
        <v>213</v>
      </c>
      <c r="C132" s="29">
        <v>991.54496822999999</v>
      </c>
      <c r="D132" s="27" t="str">
        <f t="shared" si="11"/>
        <v>N/A</v>
      </c>
      <c r="E132" s="29">
        <v>866.39942374999998</v>
      </c>
      <c r="F132" s="27" t="str">
        <f t="shared" si="12"/>
        <v>N/A</v>
      </c>
      <c r="G132" s="29">
        <v>879.11364624999999</v>
      </c>
      <c r="H132" s="27" t="str">
        <f t="shared" si="13"/>
        <v>N/A</v>
      </c>
      <c r="I132" s="8">
        <v>-12.6</v>
      </c>
      <c r="J132" s="8">
        <v>1.4670000000000001</v>
      </c>
      <c r="K132" s="28" t="s">
        <v>736</v>
      </c>
      <c r="L132" s="111" t="str">
        <f t="shared" si="14"/>
        <v>Yes</v>
      </c>
    </row>
    <row r="133" spans="1:12" x14ac:dyDescent="0.25">
      <c r="A133" s="174" t="s">
        <v>633</v>
      </c>
      <c r="B133" s="22" t="s">
        <v>213</v>
      </c>
      <c r="C133" s="29">
        <v>90974473</v>
      </c>
      <c r="D133" s="27" t="str">
        <f t="shared" si="11"/>
        <v>N/A</v>
      </c>
      <c r="E133" s="29">
        <v>96306550</v>
      </c>
      <c r="F133" s="27" t="str">
        <f t="shared" si="12"/>
        <v>N/A</v>
      </c>
      <c r="G133" s="29">
        <v>85041364</v>
      </c>
      <c r="H133" s="27" t="str">
        <f t="shared" si="13"/>
        <v>N/A</v>
      </c>
      <c r="I133" s="8">
        <v>5.8609999999999998</v>
      </c>
      <c r="J133" s="8">
        <v>-11.7</v>
      </c>
      <c r="K133" s="28" t="s">
        <v>736</v>
      </c>
      <c r="L133" s="111" t="str">
        <f t="shared" si="14"/>
        <v>Yes</v>
      </c>
    </row>
    <row r="134" spans="1:12" x14ac:dyDescent="0.25">
      <c r="A134" s="174" t="s">
        <v>634</v>
      </c>
      <c r="B134" s="22" t="s">
        <v>213</v>
      </c>
      <c r="C134" s="23">
        <v>9901</v>
      </c>
      <c r="D134" s="27" t="str">
        <f t="shared" si="11"/>
        <v>N/A</v>
      </c>
      <c r="E134" s="23">
        <v>9749</v>
      </c>
      <c r="F134" s="27" t="str">
        <f t="shared" si="12"/>
        <v>N/A</v>
      </c>
      <c r="G134" s="23">
        <v>8992</v>
      </c>
      <c r="H134" s="27" t="str">
        <f t="shared" si="13"/>
        <v>N/A</v>
      </c>
      <c r="I134" s="8">
        <v>-1.54</v>
      </c>
      <c r="J134" s="8">
        <v>-7.76</v>
      </c>
      <c r="K134" s="28" t="s">
        <v>736</v>
      </c>
      <c r="L134" s="111" t="str">
        <f t="shared" si="14"/>
        <v>Yes</v>
      </c>
    </row>
    <row r="135" spans="1:12" x14ac:dyDescent="0.25">
      <c r="A135" s="174" t="s">
        <v>1444</v>
      </c>
      <c r="B135" s="22" t="s">
        <v>213</v>
      </c>
      <c r="C135" s="29">
        <v>9188.4125846000006</v>
      </c>
      <c r="D135" s="27" t="str">
        <f t="shared" si="11"/>
        <v>N/A</v>
      </c>
      <c r="E135" s="29">
        <v>9878.6080624000006</v>
      </c>
      <c r="F135" s="27" t="str">
        <f t="shared" si="12"/>
        <v>N/A</v>
      </c>
      <c r="G135" s="29">
        <v>9457.4470641000007</v>
      </c>
      <c r="H135" s="27" t="str">
        <f t="shared" si="13"/>
        <v>N/A</v>
      </c>
      <c r="I135" s="8">
        <v>7.5119999999999996</v>
      </c>
      <c r="J135" s="8">
        <v>-4.26</v>
      </c>
      <c r="K135" s="28" t="s">
        <v>736</v>
      </c>
      <c r="L135" s="111" t="str">
        <f t="shared" si="14"/>
        <v>Yes</v>
      </c>
    </row>
    <row r="136" spans="1:12" ht="25" x14ac:dyDescent="0.25">
      <c r="A136" s="174" t="s">
        <v>635</v>
      </c>
      <c r="B136" s="22" t="s">
        <v>213</v>
      </c>
      <c r="C136" s="29">
        <v>18505476</v>
      </c>
      <c r="D136" s="27" t="str">
        <f t="shared" si="11"/>
        <v>N/A</v>
      </c>
      <c r="E136" s="29">
        <v>19112009</v>
      </c>
      <c r="F136" s="27" t="str">
        <f t="shared" si="12"/>
        <v>N/A</v>
      </c>
      <c r="G136" s="29">
        <v>18322985</v>
      </c>
      <c r="H136" s="27" t="str">
        <f t="shared" si="13"/>
        <v>N/A</v>
      </c>
      <c r="I136" s="8">
        <v>3.278</v>
      </c>
      <c r="J136" s="8">
        <v>-4.13</v>
      </c>
      <c r="K136" s="28" t="s">
        <v>736</v>
      </c>
      <c r="L136" s="111" t="str">
        <f>IF(J136="Div by 0", "N/A", IF(OR(J136="N/A",K136="N/A"),"N/A", IF(J136&gt;VALUE(MID(K136,1,2)), "No", IF(J136&lt;-1*VALUE(MID(K136,1,2)), "No", "Yes"))))</f>
        <v>Yes</v>
      </c>
    </row>
    <row r="137" spans="1:12" x14ac:dyDescent="0.25">
      <c r="A137" s="174" t="s">
        <v>636</v>
      </c>
      <c r="B137" s="22" t="s">
        <v>213</v>
      </c>
      <c r="C137" s="23">
        <v>179567</v>
      </c>
      <c r="D137" s="27" t="str">
        <f t="shared" si="11"/>
        <v>N/A</v>
      </c>
      <c r="E137" s="23">
        <v>182223</v>
      </c>
      <c r="F137" s="27" t="str">
        <f t="shared" si="12"/>
        <v>N/A</v>
      </c>
      <c r="G137" s="23">
        <v>191489</v>
      </c>
      <c r="H137" s="27" t="str">
        <f t="shared" si="13"/>
        <v>N/A</v>
      </c>
      <c r="I137" s="8">
        <v>1.4790000000000001</v>
      </c>
      <c r="J137" s="8">
        <v>5.085</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103.05610719000001</v>
      </c>
      <c r="D138" s="27" t="str">
        <f t="shared" si="11"/>
        <v>N/A</v>
      </c>
      <c r="E138" s="29">
        <v>104.88252855</v>
      </c>
      <c r="F138" s="27" t="str">
        <f t="shared" si="12"/>
        <v>N/A</v>
      </c>
      <c r="G138" s="29">
        <v>95.686880185999996</v>
      </c>
      <c r="H138" s="27" t="str">
        <f t="shared" si="13"/>
        <v>N/A</v>
      </c>
      <c r="I138" s="8">
        <v>1.772</v>
      </c>
      <c r="J138" s="8">
        <v>-8.77</v>
      </c>
      <c r="K138" s="28" t="s">
        <v>736</v>
      </c>
      <c r="L138" s="111" t="str">
        <f t="shared" si="15"/>
        <v>Yes</v>
      </c>
    </row>
    <row r="139" spans="1:12" ht="25" x14ac:dyDescent="0.25">
      <c r="A139" s="174" t="s">
        <v>637</v>
      </c>
      <c r="B139" s="22" t="s">
        <v>213</v>
      </c>
      <c r="C139" s="29">
        <v>58494262</v>
      </c>
      <c r="D139" s="27" t="str">
        <f t="shared" si="11"/>
        <v>N/A</v>
      </c>
      <c r="E139" s="29">
        <v>54574741</v>
      </c>
      <c r="F139" s="27" t="str">
        <f t="shared" si="12"/>
        <v>N/A</v>
      </c>
      <c r="G139" s="29">
        <v>15545055</v>
      </c>
      <c r="H139" s="27" t="str">
        <f t="shared" si="13"/>
        <v>N/A</v>
      </c>
      <c r="I139" s="8">
        <v>-6.7</v>
      </c>
      <c r="J139" s="8">
        <v>-71.5</v>
      </c>
      <c r="K139" s="28" t="s">
        <v>736</v>
      </c>
      <c r="L139" s="111" t="str">
        <f t="shared" si="15"/>
        <v>No</v>
      </c>
    </row>
    <row r="140" spans="1:12" x14ac:dyDescent="0.25">
      <c r="A140" s="174" t="s">
        <v>638</v>
      </c>
      <c r="B140" s="22" t="s">
        <v>213</v>
      </c>
      <c r="C140" s="23">
        <v>564</v>
      </c>
      <c r="D140" s="27" t="str">
        <f t="shared" si="11"/>
        <v>N/A</v>
      </c>
      <c r="E140" s="23">
        <v>576</v>
      </c>
      <c r="F140" s="27" t="str">
        <f t="shared" si="12"/>
        <v>N/A</v>
      </c>
      <c r="G140" s="23">
        <v>487</v>
      </c>
      <c r="H140" s="27" t="str">
        <f t="shared" si="13"/>
        <v>N/A</v>
      </c>
      <c r="I140" s="8">
        <v>2.1280000000000001</v>
      </c>
      <c r="J140" s="8">
        <v>-15.5</v>
      </c>
      <c r="K140" s="28" t="s">
        <v>736</v>
      </c>
      <c r="L140" s="111" t="str">
        <f t="shared" si="15"/>
        <v>Yes</v>
      </c>
    </row>
    <row r="141" spans="1:12" ht="25" x14ac:dyDescent="0.25">
      <c r="A141" s="174" t="s">
        <v>1446</v>
      </c>
      <c r="B141" s="22" t="s">
        <v>213</v>
      </c>
      <c r="C141" s="29">
        <v>103713.23050000001</v>
      </c>
      <c r="D141" s="27" t="str">
        <f t="shared" si="11"/>
        <v>N/A</v>
      </c>
      <c r="E141" s="29">
        <v>94747.814236000006</v>
      </c>
      <c r="F141" s="27" t="str">
        <f t="shared" si="12"/>
        <v>N/A</v>
      </c>
      <c r="G141" s="29">
        <v>31920.030801000001</v>
      </c>
      <c r="H141" s="27" t="str">
        <f t="shared" si="13"/>
        <v>N/A</v>
      </c>
      <c r="I141" s="8">
        <v>-8.64</v>
      </c>
      <c r="J141" s="8">
        <v>-66.3</v>
      </c>
      <c r="K141" s="28" t="s">
        <v>736</v>
      </c>
      <c r="L141" s="111" t="str">
        <f t="shared" si="15"/>
        <v>No</v>
      </c>
    </row>
    <row r="142" spans="1:12" ht="25" x14ac:dyDescent="0.25">
      <c r="A142" s="174" t="s">
        <v>639</v>
      </c>
      <c r="B142" s="22" t="s">
        <v>213</v>
      </c>
      <c r="C142" s="29">
        <v>263275983</v>
      </c>
      <c r="D142" s="27" t="str">
        <f t="shared" si="11"/>
        <v>N/A</v>
      </c>
      <c r="E142" s="29">
        <v>242374385</v>
      </c>
      <c r="F142" s="27" t="str">
        <f t="shared" si="12"/>
        <v>N/A</v>
      </c>
      <c r="G142" s="29">
        <v>198141590</v>
      </c>
      <c r="H142" s="27" t="str">
        <f t="shared" si="13"/>
        <v>N/A</v>
      </c>
      <c r="I142" s="8">
        <v>-7.94</v>
      </c>
      <c r="J142" s="8">
        <v>-18.2</v>
      </c>
      <c r="K142" s="28" t="s">
        <v>736</v>
      </c>
      <c r="L142" s="111" t="str">
        <f t="shared" ref="L142:L153" si="16">IF(J142="Div by 0", "N/A", IF(K142="N/A","N/A", IF(J142&gt;VALUE(MID(K142,1,2)), "No", IF(J142&lt;-1*VALUE(MID(K142,1,2)), "No", "Yes"))))</f>
        <v>Yes</v>
      </c>
    </row>
    <row r="143" spans="1:12" x14ac:dyDescent="0.25">
      <c r="A143" s="174" t="s">
        <v>640</v>
      </c>
      <c r="B143" s="22" t="s">
        <v>213</v>
      </c>
      <c r="C143" s="23">
        <v>622380</v>
      </c>
      <c r="D143" s="27" t="str">
        <f t="shared" si="11"/>
        <v>N/A</v>
      </c>
      <c r="E143" s="23">
        <v>577468</v>
      </c>
      <c r="F143" s="27" t="str">
        <f t="shared" si="12"/>
        <v>N/A</v>
      </c>
      <c r="G143" s="23">
        <v>515899</v>
      </c>
      <c r="H143" s="27" t="str">
        <f t="shared" si="13"/>
        <v>N/A</v>
      </c>
      <c r="I143" s="8">
        <v>-7.22</v>
      </c>
      <c r="J143" s="8">
        <v>-10.7</v>
      </c>
      <c r="K143" s="28" t="s">
        <v>736</v>
      </c>
      <c r="L143" s="111" t="str">
        <f t="shared" si="16"/>
        <v>Yes</v>
      </c>
    </row>
    <row r="144" spans="1:12" ht="25" x14ac:dyDescent="0.25">
      <c r="A144" s="174" t="s">
        <v>1447</v>
      </c>
      <c r="B144" s="22" t="s">
        <v>213</v>
      </c>
      <c r="C144" s="29">
        <v>423.01485106000001</v>
      </c>
      <c r="D144" s="27" t="str">
        <f t="shared" si="11"/>
        <v>N/A</v>
      </c>
      <c r="E144" s="29">
        <v>419.71916192999998</v>
      </c>
      <c r="F144" s="27" t="str">
        <f t="shared" si="12"/>
        <v>N/A</v>
      </c>
      <c r="G144" s="29">
        <v>384.07050605000001</v>
      </c>
      <c r="H144" s="27" t="str">
        <f t="shared" si="13"/>
        <v>N/A</v>
      </c>
      <c r="I144" s="8">
        <v>-0.77900000000000003</v>
      </c>
      <c r="J144" s="8">
        <v>-8.49</v>
      </c>
      <c r="K144" s="28" t="s">
        <v>736</v>
      </c>
      <c r="L144" s="111" t="str">
        <f t="shared" si="16"/>
        <v>Yes</v>
      </c>
    </row>
    <row r="145" spans="1:12" ht="25" x14ac:dyDescent="0.25">
      <c r="A145" s="174" t="s">
        <v>641</v>
      </c>
      <c r="B145" s="22" t="s">
        <v>213</v>
      </c>
      <c r="C145" s="29">
        <v>345421461</v>
      </c>
      <c r="D145" s="27" t="str">
        <f t="shared" ref="D145:D153" si="17">IF($B145="N/A","N/A",IF(C145&gt;10,"No",IF(C145&lt;-10,"No","Yes")))</f>
        <v>N/A</v>
      </c>
      <c r="E145" s="29">
        <v>321092970</v>
      </c>
      <c r="F145" s="27" t="str">
        <f t="shared" ref="F145:F153" si="18">IF($B145="N/A","N/A",IF(E145&gt;10,"No",IF(E145&lt;-10,"No","Yes")))</f>
        <v>N/A</v>
      </c>
      <c r="G145" s="29">
        <v>347574815</v>
      </c>
      <c r="H145" s="27" t="str">
        <f t="shared" ref="H145:H153" si="19">IF($B145="N/A","N/A",IF(G145&gt;10,"No",IF(G145&lt;-10,"No","Yes")))</f>
        <v>N/A</v>
      </c>
      <c r="I145" s="8">
        <v>-7.04</v>
      </c>
      <c r="J145" s="8">
        <v>8.2469999999999999</v>
      </c>
      <c r="K145" s="28" t="s">
        <v>736</v>
      </c>
      <c r="L145" s="111" t="str">
        <f t="shared" si="16"/>
        <v>Yes</v>
      </c>
    </row>
    <row r="146" spans="1:12" x14ac:dyDescent="0.25">
      <c r="A146" s="174" t="s">
        <v>642</v>
      </c>
      <c r="B146" s="22" t="s">
        <v>213</v>
      </c>
      <c r="C146" s="23">
        <v>8986</v>
      </c>
      <c r="D146" s="27" t="str">
        <f t="shared" si="17"/>
        <v>N/A</v>
      </c>
      <c r="E146" s="23">
        <v>9096</v>
      </c>
      <c r="F146" s="27" t="str">
        <f t="shared" si="18"/>
        <v>N/A</v>
      </c>
      <c r="G146" s="23">
        <v>9387</v>
      </c>
      <c r="H146" s="27" t="str">
        <f t="shared" si="19"/>
        <v>N/A</v>
      </c>
      <c r="I146" s="8">
        <v>1.224</v>
      </c>
      <c r="J146" s="8">
        <v>3.1989999999999998</v>
      </c>
      <c r="K146" s="28" t="s">
        <v>736</v>
      </c>
      <c r="L146" s="111" t="str">
        <f t="shared" si="16"/>
        <v>Yes</v>
      </c>
    </row>
    <row r="147" spans="1:12" ht="25" x14ac:dyDescent="0.25">
      <c r="A147" s="174" t="s">
        <v>1448</v>
      </c>
      <c r="B147" s="22" t="s">
        <v>213</v>
      </c>
      <c r="C147" s="29">
        <v>38439.957822999997</v>
      </c>
      <c r="D147" s="27" t="str">
        <f t="shared" si="17"/>
        <v>N/A</v>
      </c>
      <c r="E147" s="29">
        <v>35300.458443000003</v>
      </c>
      <c r="F147" s="27" t="str">
        <f t="shared" si="18"/>
        <v>N/A</v>
      </c>
      <c r="G147" s="29">
        <v>37027.252051000003</v>
      </c>
      <c r="H147" s="27" t="str">
        <f t="shared" si="19"/>
        <v>N/A</v>
      </c>
      <c r="I147" s="8">
        <v>-8.17</v>
      </c>
      <c r="J147" s="8">
        <v>4.8920000000000003</v>
      </c>
      <c r="K147" s="28" t="s">
        <v>736</v>
      </c>
      <c r="L147" s="111" t="str">
        <f t="shared" si="16"/>
        <v>Yes</v>
      </c>
    </row>
    <row r="148" spans="1:12" ht="25" x14ac:dyDescent="0.25">
      <c r="A148" s="174" t="s">
        <v>643</v>
      </c>
      <c r="B148" s="22" t="s">
        <v>213</v>
      </c>
      <c r="C148" s="29">
        <v>302990252</v>
      </c>
      <c r="D148" s="27" t="str">
        <f t="shared" si="17"/>
        <v>N/A</v>
      </c>
      <c r="E148" s="29">
        <v>303518477</v>
      </c>
      <c r="F148" s="27" t="str">
        <f t="shared" si="18"/>
        <v>N/A</v>
      </c>
      <c r="G148" s="29">
        <v>269249583</v>
      </c>
      <c r="H148" s="27" t="str">
        <f t="shared" si="19"/>
        <v>N/A</v>
      </c>
      <c r="I148" s="8">
        <v>0.17430000000000001</v>
      </c>
      <c r="J148" s="8">
        <v>-11.3</v>
      </c>
      <c r="K148" s="28" t="s">
        <v>736</v>
      </c>
      <c r="L148" s="111" t="str">
        <f t="shared" si="16"/>
        <v>Yes</v>
      </c>
    </row>
    <row r="149" spans="1:12" x14ac:dyDescent="0.25">
      <c r="A149" s="174" t="s">
        <v>644</v>
      </c>
      <c r="B149" s="22" t="s">
        <v>213</v>
      </c>
      <c r="C149" s="23">
        <v>396894</v>
      </c>
      <c r="D149" s="27" t="str">
        <f t="shared" si="17"/>
        <v>N/A</v>
      </c>
      <c r="E149" s="23">
        <v>405765</v>
      </c>
      <c r="F149" s="27" t="str">
        <f t="shared" si="18"/>
        <v>N/A</v>
      </c>
      <c r="G149" s="23">
        <v>369336</v>
      </c>
      <c r="H149" s="27" t="str">
        <f t="shared" si="19"/>
        <v>N/A</v>
      </c>
      <c r="I149" s="8">
        <v>2.2349999999999999</v>
      </c>
      <c r="J149" s="8">
        <v>-8.98</v>
      </c>
      <c r="K149" s="28" t="s">
        <v>736</v>
      </c>
      <c r="L149" s="111" t="str">
        <f t="shared" si="16"/>
        <v>Yes</v>
      </c>
    </row>
    <row r="150" spans="1:12" x14ac:dyDescent="0.25">
      <c r="A150" s="174" t="s">
        <v>1449</v>
      </c>
      <c r="B150" s="22" t="s">
        <v>213</v>
      </c>
      <c r="C150" s="29">
        <v>763.40345785</v>
      </c>
      <c r="D150" s="27" t="str">
        <f t="shared" si="17"/>
        <v>N/A</v>
      </c>
      <c r="E150" s="29">
        <v>748.01542026000004</v>
      </c>
      <c r="F150" s="27" t="str">
        <f t="shared" si="18"/>
        <v>N/A</v>
      </c>
      <c r="G150" s="29">
        <v>729.00985281999999</v>
      </c>
      <c r="H150" s="27" t="str">
        <f t="shared" si="19"/>
        <v>N/A</v>
      </c>
      <c r="I150" s="8">
        <v>-2.02</v>
      </c>
      <c r="J150" s="8">
        <v>-2.54</v>
      </c>
      <c r="K150" s="28" t="s">
        <v>736</v>
      </c>
      <c r="L150" s="111" t="str">
        <f t="shared" si="16"/>
        <v>Yes</v>
      </c>
    </row>
    <row r="151" spans="1:12" ht="25" x14ac:dyDescent="0.25">
      <c r="A151" s="174" t="s">
        <v>645</v>
      </c>
      <c r="B151" s="22" t="s">
        <v>213</v>
      </c>
      <c r="C151" s="29">
        <v>12071840</v>
      </c>
      <c r="D151" s="27" t="str">
        <f t="shared" si="17"/>
        <v>N/A</v>
      </c>
      <c r="E151" s="29">
        <v>137984409</v>
      </c>
      <c r="F151" s="27" t="str">
        <f t="shared" si="18"/>
        <v>N/A</v>
      </c>
      <c r="G151" s="29">
        <v>137890058</v>
      </c>
      <c r="H151" s="27" t="str">
        <f t="shared" si="19"/>
        <v>N/A</v>
      </c>
      <c r="I151" s="8">
        <v>1043</v>
      </c>
      <c r="J151" s="8">
        <v>-6.8000000000000005E-2</v>
      </c>
      <c r="K151" s="28" t="s">
        <v>736</v>
      </c>
      <c r="L151" s="111" t="str">
        <f t="shared" si="16"/>
        <v>Yes</v>
      </c>
    </row>
    <row r="152" spans="1:12" x14ac:dyDescent="0.25">
      <c r="A152" s="174" t="s">
        <v>646</v>
      </c>
      <c r="B152" s="22" t="s">
        <v>213</v>
      </c>
      <c r="C152" s="23">
        <v>2637</v>
      </c>
      <c r="D152" s="27" t="str">
        <f t="shared" si="17"/>
        <v>N/A</v>
      </c>
      <c r="E152" s="23">
        <v>15616</v>
      </c>
      <c r="F152" s="27" t="str">
        <f t="shared" si="18"/>
        <v>N/A</v>
      </c>
      <c r="G152" s="23">
        <v>15817</v>
      </c>
      <c r="H152" s="27" t="str">
        <f t="shared" si="19"/>
        <v>N/A</v>
      </c>
      <c r="I152" s="8">
        <v>492.2</v>
      </c>
      <c r="J152" s="8">
        <v>1.2869999999999999</v>
      </c>
      <c r="K152" s="28" t="s">
        <v>736</v>
      </c>
      <c r="L152" s="111" t="str">
        <f t="shared" si="16"/>
        <v>Yes</v>
      </c>
    </row>
    <row r="153" spans="1:12" x14ac:dyDescent="0.25">
      <c r="A153" s="174" t="s">
        <v>1450</v>
      </c>
      <c r="B153" s="22" t="s">
        <v>213</v>
      </c>
      <c r="C153" s="29">
        <v>4577.8687903</v>
      </c>
      <c r="D153" s="27" t="str">
        <f t="shared" si="17"/>
        <v>N/A</v>
      </c>
      <c r="E153" s="29">
        <v>8836.0917649000003</v>
      </c>
      <c r="F153" s="27" t="str">
        <f t="shared" si="18"/>
        <v>N/A</v>
      </c>
      <c r="G153" s="29">
        <v>8717.8389074999996</v>
      </c>
      <c r="H153" s="27" t="str">
        <f t="shared" si="19"/>
        <v>N/A</v>
      </c>
      <c r="I153" s="8">
        <v>93.02</v>
      </c>
      <c r="J153" s="8">
        <v>-1.34</v>
      </c>
      <c r="K153" s="28" t="s">
        <v>736</v>
      </c>
      <c r="L153" s="111" t="str">
        <f t="shared" si="16"/>
        <v>Yes</v>
      </c>
    </row>
    <row r="154" spans="1:12" x14ac:dyDescent="0.25">
      <c r="A154" s="174" t="s">
        <v>1516</v>
      </c>
      <c r="B154" s="22" t="s">
        <v>213</v>
      </c>
      <c r="C154" s="29">
        <v>782.46289334000005</v>
      </c>
      <c r="D154" s="27" t="str">
        <f t="shared" ref="D154:D173" si="20">IF($B154="N/A","N/A",IF(C154&gt;10,"No",IF(C154&lt;-10,"No","Yes")))</f>
        <v>N/A</v>
      </c>
      <c r="E154" s="29">
        <v>758.06082021999998</v>
      </c>
      <c r="F154" s="27" t="str">
        <f t="shared" ref="F154:F173" si="21">IF($B154="N/A","N/A",IF(E154&gt;10,"No",IF(E154&lt;-10,"No","Yes")))</f>
        <v>N/A</v>
      </c>
      <c r="G154" s="29">
        <v>655.48837179999998</v>
      </c>
      <c r="H154" s="27" t="str">
        <f t="shared" ref="H154:H173" si="22">IF($B154="N/A","N/A",IF(G154&gt;10,"No",IF(G154&lt;-10,"No","Yes")))</f>
        <v>N/A</v>
      </c>
      <c r="I154" s="8">
        <v>-3.12</v>
      </c>
      <c r="J154" s="8">
        <v>-13.5</v>
      </c>
      <c r="K154" s="28" t="s">
        <v>736</v>
      </c>
      <c r="L154" s="111" t="str">
        <f t="shared" ref="L154:L173" si="23">IF(J154="Div by 0", "N/A", IF(K154="N/A","N/A", IF(J154&gt;VALUE(MID(K154,1,2)), "No", IF(J154&lt;-1*VALUE(MID(K154,1,2)), "No", "Yes"))))</f>
        <v>Yes</v>
      </c>
    </row>
    <row r="155" spans="1:12" x14ac:dyDescent="0.25">
      <c r="A155" s="180" t="s">
        <v>1517</v>
      </c>
      <c r="B155" s="22" t="s">
        <v>213</v>
      </c>
      <c r="C155" s="29">
        <v>586.42650233999996</v>
      </c>
      <c r="D155" s="27" t="str">
        <f t="shared" si="20"/>
        <v>N/A</v>
      </c>
      <c r="E155" s="29">
        <v>489.70049686999999</v>
      </c>
      <c r="F155" s="27" t="str">
        <f t="shared" si="21"/>
        <v>N/A</v>
      </c>
      <c r="G155" s="29">
        <v>389.06950797000002</v>
      </c>
      <c r="H155" s="27" t="str">
        <f t="shared" si="22"/>
        <v>N/A</v>
      </c>
      <c r="I155" s="8">
        <v>-16.5</v>
      </c>
      <c r="J155" s="8">
        <v>-20.5</v>
      </c>
      <c r="K155" s="28" t="s">
        <v>736</v>
      </c>
      <c r="L155" s="111" t="str">
        <f t="shared" si="23"/>
        <v>Yes</v>
      </c>
    </row>
    <row r="156" spans="1:12" x14ac:dyDescent="0.25">
      <c r="A156" s="180" t="s">
        <v>1518</v>
      </c>
      <c r="B156" s="22" t="s">
        <v>213</v>
      </c>
      <c r="C156" s="29">
        <v>2796.9000163000001</v>
      </c>
      <c r="D156" s="27" t="str">
        <f t="shared" si="20"/>
        <v>N/A</v>
      </c>
      <c r="E156" s="29">
        <v>2699.6405960000002</v>
      </c>
      <c r="F156" s="27" t="str">
        <f t="shared" si="21"/>
        <v>N/A</v>
      </c>
      <c r="G156" s="29">
        <v>2229.1383999999998</v>
      </c>
      <c r="H156" s="27" t="str">
        <f t="shared" si="22"/>
        <v>N/A</v>
      </c>
      <c r="I156" s="8">
        <v>-3.48</v>
      </c>
      <c r="J156" s="8">
        <v>-17.399999999999999</v>
      </c>
      <c r="K156" s="28" t="s">
        <v>736</v>
      </c>
      <c r="L156" s="111" t="str">
        <f t="shared" si="23"/>
        <v>Yes</v>
      </c>
    </row>
    <row r="157" spans="1:12" x14ac:dyDescent="0.25">
      <c r="A157" s="180" t="s">
        <v>1519</v>
      </c>
      <c r="B157" s="22" t="s">
        <v>213</v>
      </c>
      <c r="C157" s="29">
        <v>427.27597064000003</v>
      </c>
      <c r="D157" s="27" t="str">
        <f t="shared" si="20"/>
        <v>N/A</v>
      </c>
      <c r="E157" s="29">
        <v>425.39688222000001</v>
      </c>
      <c r="F157" s="27" t="str">
        <f t="shared" si="21"/>
        <v>N/A</v>
      </c>
      <c r="G157" s="29">
        <v>413.03900733</v>
      </c>
      <c r="H157" s="27" t="str">
        <f t="shared" si="22"/>
        <v>N/A</v>
      </c>
      <c r="I157" s="8">
        <v>-0.44</v>
      </c>
      <c r="J157" s="8">
        <v>-2.91</v>
      </c>
      <c r="K157" s="28" t="s">
        <v>736</v>
      </c>
      <c r="L157" s="111" t="str">
        <f t="shared" si="23"/>
        <v>Yes</v>
      </c>
    </row>
    <row r="158" spans="1:12" x14ac:dyDescent="0.25">
      <c r="A158" s="180" t="s">
        <v>1520</v>
      </c>
      <c r="B158" s="22" t="s">
        <v>213</v>
      </c>
      <c r="C158" s="29">
        <v>590.11638387000005</v>
      </c>
      <c r="D158" s="27" t="str">
        <f t="shared" si="20"/>
        <v>N/A</v>
      </c>
      <c r="E158" s="29">
        <v>597.30582977999995</v>
      </c>
      <c r="F158" s="27" t="str">
        <f t="shared" si="21"/>
        <v>N/A</v>
      </c>
      <c r="G158" s="29">
        <v>509.05909969999999</v>
      </c>
      <c r="H158" s="27" t="str">
        <f t="shared" si="22"/>
        <v>N/A</v>
      </c>
      <c r="I158" s="8">
        <v>1.218</v>
      </c>
      <c r="J158" s="8">
        <v>-14.8</v>
      </c>
      <c r="K158" s="28" t="s">
        <v>736</v>
      </c>
      <c r="L158" s="111" t="str">
        <f t="shared" si="23"/>
        <v>Yes</v>
      </c>
    </row>
    <row r="159" spans="1:12" x14ac:dyDescent="0.25">
      <c r="A159" s="174" t="s">
        <v>1521</v>
      </c>
      <c r="B159" s="22" t="s">
        <v>213</v>
      </c>
      <c r="C159" s="29">
        <v>902.34248966999996</v>
      </c>
      <c r="D159" s="27" t="str">
        <f t="shared" si="20"/>
        <v>N/A</v>
      </c>
      <c r="E159" s="29">
        <v>855.54665882999996</v>
      </c>
      <c r="F159" s="27" t="str">
        <f t="shared" si="21"/>
        <v>N/A</v>
      </c>
      <c r="G159" s="29">
        <v>840.40995273999999</v>
      </c>
      <c r="H159" s="27" t="str">
        <f t="shared" si="22"/>
        <v>N/A</v>
      </c>
      <c r="I159" s="8">
        <v>-5.19</v>
      </c>
      <c r="J159" s="8">
        <v>-1.77</v>
      </c>
      <c r="K159" s="28" t="s">
        <v>736</v>
      </c>
      <c r="L159" s="111" t="str">
        <f t="shared" si="23"/>
        <v>Yes</v>
      </c>
    </row>
    <row r="160" spans="1:12" x14ac:dyDescent="0.25">
      <c r="A160" s="180" t="s">
        <v>1522</v>
      </c>
      <c r="B160" s="22" t="s">
        <v>213</v>
      </c>
      <c r="C160" s="29">
        <v>6243.4771254999996</v>
      </c>
      <c r="D160" s="27" t="str">
        <f t="shared" si="20"/>
        <v>N/A</v>
      </c>
      <c r="E160" s="29">
        <v>6329.6486732000003</v>
      </c>
      <c r="F160" s="27" t="str">
        <f t="shared" si="21"/>
        <v>N/A</v>
      </c>
      <c r="G160" s="29">
        <v>6069.0613692999996</v>
      </c>
      <c r="H160" s="27" t="str">
        <f t="shared" si="22"/>
        <v>N/A</v>
      </c>
      <c r="I160" s="8">
        <v>1.38</v>
      </c>
      <c r="J160" s="8">
        <v>-4.12</v>
      </c>
      <c r="K160" s="28" t="s">
        <v>736</v>
      </c>
      <c r="L160" s="111" t="str">
        <f t="shared" si="23"/>
        <v>Yes</v>
      </c>
    </row>
    <row r="161" spans="1:12" x14ac:dyDescent="0.25">
      <c r="A161" s="180" t="s">
        <v>1523</v>
      </c>
      <c r="B161" s="22" t="s">
        <v>213</v>
      </c>
      <c r="C161" s="29">
        <v>4173.4039630999996</v>
      </c>
      <c r="D161" s="27" t="str">
        <f t="shared" si="20"/>
        <v>N/A</v>
      </c>
      <c r="E161" s="29">
        <v>3904.9259391000001</v>
      </c>
      <c r="F161" s="27" t="str">
        <f t="shared" si="21"/>
        <v>N/A</v>
      </c>
      <c r="G161" s="29">
        <v>3995.2127125000002</v>
      </c>
      <c r="H161" s="27" t="str">
        <f t="shared" si="22"/>
        <v>N/A</v>
      </c>
      <c r="I161" s="8">
        <v>-6.43</v>
      </c>
      <c r="J161" s="8">
        <v>2.3119999999999998</v>
      </c>
      <c r="K161" s="28" t="s">
        <v>736</v>
      </c>
      <c r="L161" s="111" t="str">
        <f t="shared" si="23"/>
        <v>Yes</v>
      </c>
    </row>
    <row r="162" spans="1:12" x14ac:dyDescent="0.25">
      <c r="A162" s="180" t="s">
        <v>1524</v>
      </c>
      <c r="B162" s="22" t="s">
        <v>213</v>
      </c>
      <c r="C162" s="29">
        <v>67.942711552000006</v>
      </c>
      <c r="D162" s="27" t="str">
        <f t="shared" si="20"/>
        <v>N/A</v>
      </c>
      <c r="E162" s="29">
        <v>66.963850876999999</v>
      </c>
      <c r="F162" s="27" t="str">
        <f t="shared" si="21"/>
        <v>N/A</v>
      </c>
      <c r="G162" s="29">
        <v>65.292218003000002</v>
      </c>
      <c r="H162" s="27" t="str">
        <f t="shared" si="22"/>
        <v>N/A</v>
      </c>
      <c r="I162" s="8">
        <v>-1.44</v>
      </c>
      <c r="J162" s="8">
        <v>-2.5</v>
      </c>
      <c r="K162" s="28" t="s">
        <v>736</v>
      </c>
      <c r="L162" s="111" t="str">
        <f t="shared" si="23"/>
        <v>Yes</v>
      </c>
    </row>
    <row r="163" spans="1:12" x14ac:dyDescent="0.25">
      <c r="A163" s="180" t="s">
        <v>1525</v>
      </c>
      <c r="B163" s="22" t="s">
        <v>213</v>
      </c>
      <c r="C163" s="29">
        <v>5.5648646828999997</v>
      </c>
      <c r="D163" s="27" t="str">
        <f t="shared" si="20"/>
        <v>N/A</v>
      </c>
      <c r="E163" s="29">
        <v>4.5593105141999999</v>
      </c>
      <c r="F163" s="27" t="str">
        <f t="shared" si="21"/>
        <v>N/A</v>
      </c>
      <c r="G163" s="29">
        <v>5.2314379703</v>
      </c>
      <c r="H163" s="27" t="str">
        <f t="shared" si="22"/>
        <v>N/A</v>
      </c>
      <c r="I163" s="8">
        <v>-18.100000000000001</v>
      </c>
      <c r="J163" s="8">
        <v>14.74</v>
      </c>
      <c r="K163" s="28" t="s">
        <v>736</v>
      </c>
      <c r="L163" s="111" t="str">
        <f t="shared" si="23"/>
        <v>Yes</v>
      </c>
    </row>
    <row r="164" spans="1:12" x14ac:dyDescent="0.25">
      <c r="A164" s="174" t="s">
        <v>1526</v>
      </c>
      <c r="B164" s="22" t="s">
        <v>213</v>
      </c>
      <c r="C164" s="29">
        <v>462.26493377999998</v>
      </c>
      <c r="D164" s="27" t="str">
        <f t="shared" si="20"/>
        <v>N/A</v>
      </c>
      <c r="E164" s="29">
        <v>379.01070175000001</v>
      </c>
      <c r="F164" s="27" t="str">
        <f t="shared" si="21"/>
        <v>N/A</v>
      </c>
      <c r="G164" s="29">
        <v>307.78715302000001</v>
      </c>
      <c r="H164" s="27" t="str">
        <f t="shared" si="22"/>
        <v>N/A</v>
      </c>
      <c r="I164" s="8">
        <v>-18</v>
      </c>
      <c r="J164" s="8">
        <v>-18.8</v>
      </c>
      <c r="K164" s="28" t="s">
        <v>736</v>
      </c>
      <c r="L164" s="111" t="str">
        <f t="shared" si="23"/>
        <v>Yes</v>
      </c>
    </row>
    <row r="165" spans="1:12" x14ac:dyDescent="0.25">
      <c r="A165" s="180" t="s">
        <v>1527</v>
      </c>
      <c r="B165" s="22" t="s">
        <v>213</v>
      </c>
      <c r="C165" s="29">
        <v>97.959395938</v>
      </c>
      <c r="D165" s="27" t="str">
        <f t="shared" si="20"/>
        <v>N/A</v>
      </c>
      <c r="E165" s="29">
        <v>71.625815610999993</v>
      </c>
      <c r="F165" s="27" t="str">
        <f t="shared" si="21"/>
        <v>N/A</v>
      </c>
      <c r="G165" s="29">
        <v>53.060150587000003</v>
      </c>
      <c r="H165" s="27" t="str">
        <f t="shared" si="22"/>
        <v>N/A</v>
      </c>
      <c r="I165" s="8">
        <v>-26.9</v>
      </c>
      <c r="J165" s="8">
        <v>-25.9</v>
      </c>
      <c r="K165" s="28" t="s">
        <v>736</v>
      </c>
      <c r="L165" s="111" t="str">
        <f t="shared" si="23"/>
        <v>Yes</v>
      </c>
    </row>
    <row r="166" spans="1:12" x14ac:dyDescent="0.25">
      <c r="A166" s="180" t="s">
        <v>1528</v>
      </c>
      <c r="B166" s="22" t="s">
        <v>213</v>
      </c>
      <c r="C166" s="29">
        <v>1403.0440223000001</v>
      </c>
      <c r="D166" s="27" t="str">
        <f t="shared" si="20"/>
        <v>N/A</v>
      </c>
      <c r="E166" s="29">
        <v>1123.0587631000001</v>
      </c>
      <c r="F166" s="27" t="str">
        <f t="shared" si="21"/>
        <v>N/A</v>
      </c>
      <c r="G166" s="29">
        <v>842.16580383999997</v>
      </c>
      <c r="H166" s="27" t="str">
        <f t="shared" si="22"/>
        <v>N/A</v>
      </c>
      <c r="I166" s="8">
        <v>-20</v>
      </c>
      <c r="J166" s="8">
        <v>-25</v>
      </c>
      <c r="K166" s="28" t="s">
        <v>736</v>
      </c>
      <c r="L166" s="111" t="str">
        <f t="shared" si="23"/>
        <v>Yes</v>
      </c>
    </row>
    <row r="167" spans="1:12" x14ac:dyDescent="0.25">
      <c r="A167" s="180" t="s">
        <v>1529</v>
      </c>
      <c r="B167" s="22" t="s">
        <v>213</v>
      </c>
      <c r="C167" s="29">
        <v>251.08759355999999</v>
      </c>
      <c r="D167" s="27" t="str">
        <f t="shared" si="20"/>
        <v>N/A</v>
      </c>
      <c r="E167" s="29">
        <v>215.06781871999999</v>
      </c>
      <c r="F167" s="27" t="str">
        <f t="shared" si="21"/>
        <v>N/A</v>
      </c>
      <c r="G167" s="29">
        <v>193.19846693</v>
      </c>
      <c r="H167" s="27" t="str">
        <f t="shared" si="22"/>
        <v>N/A</v>
      </c>
      <c r="I167" s="8">
        <v>-14.3</v>
      </c>
      <c r="J167" s="8">
        <v>-10.199999999999999</v>
      </c>
      <c r="K167" s="28" t="s">
        <v>736</v>
      </c>
      <c r="L167" s="111" t="str">
        <f t="shared" si="23"/>
        <v>Yes</v>
      </c>
    </row>
    <row r="168" spans="1:12" x14ac:dyDescent="0.25">
      <c r="A168" s="180" t="s">
        <v>1530</v>
      </c>
      <c r="B168" s="22" t="s">
        <v>213</v>
      </c>
      <c r="C168" s="29">
        <v>520.61167356999999</v>
      </c>
      <c r="D168" s="27" t="str">
        <f t="shared" si="20"/>
        <v>N/A</v>
      </c>
      <c r="E168" s="29">
        <v>436.61485980999998</v>
      </c>
      <c r="F168" s="27" t="str">
        <f t="shared" si="21"/>
        <v>N/A</v>
      </c>
      <c r="G168" s="29">
        <v>362.41404674</v>
      </c>
      <c r="H168" s="27" t="str">
        <f t="shared" si="22"/>
        <v>N/A</v>
      </c>
      <c r="I168" s="8">
        <v>-16.100000000000001</v>
      </c>
      <c r="J168" s="8">
        <v>-17</v>
      </c>
      <c r="K168" s="28" t="s">
        <v>736</v>
      </c>
      <c r="L168" s="111" t="str">
        <f t="shared" si="23"/>
        <v>Yes</v>
      </c>
    </row>
    <row r="169" spans="1:12" x14ac:dyDescent="0.25">
      <c r="A169" s="174" t="s">
        <v>1531</v>
      </c>
      <c r="B169" s="22" t="s">
        <v>213</v>
      </c>
      <c r="C169" s="29">
        <v>1662.696651</v>
      </c>
      <c r="D169" s="27" t="str">
        <f t="shared" si="20"/>
        <v>N/A</v>
      </c>
      <c r="E169" s="29">
        <v>1603.7837737</v>
      </c>
      <c r="F169" s="27" t="str">
        <f t="shared" si="21"/>
        <v>N/A</v>
      </c>
      <c r="G169" s="29">
        <v>1609.380216</v>
      </c>
      <c r="H169" s="27" t="str">
        <f t="shared" si="22"/>
        <v>N/A</v>
      </c>
      <c r="I169" s="8">
        <v>-3.54</v>
      </c>
      <c r="J169" s="8">
        <v>0.34899999999999998</v>
      </c>
      <c r="K169" s="28" t="s">
        <v>736</v>
      </c>
      <c r="L169" s="111" t="str">
        <f t="shared" si="23"/>
        <v>Yes</v>
      </c>
    </row>
    <row r="170" spans="1:12" x14ac:dyDescent="0.25">
      <c r="A170" s="180" t="s">
        <v>1532</v>
      </c>
      <c r="B170" s="22" t="s">
        <v>213</v>
      </c>
      <c r="C170" s="29">
        <v>3060.8065614000002</v>
      </c>
      <c r="D170" s="27" t="str">
        <f t="shared" si="20"/>
        <v>N/A</v>
      </c>
      <c r="E170" s="29">
        <v>3210.3165660999998</v>
      </c>
      <c r="F170" s="27" t="str">
        <f t="shared" si="21"/>
        <v>N/A</v>
      </c>
      <c r="G170" s="29">
        <v>3367.321758</v>
      </c>
      <c r="H170" s="27" t="str">
        <f t="shared" si="22"/>
        <v>N/A</v>
      </c>
      <c r="I170" s="8">
        <v>4.8849999999999998</v>
      </c>
      <c r="J170" s="8">
        <v>4.891</v>
      </c>
      <c r="K170" s="28" t="s">
        <v>736</v>
      </c>
      <c r="L170" s="111" t="str">
        <f t="shared" si="23"/>
        <v>Yes</v>
      </c>
    </row>
    <row r="171" spans="1:12" x14ac:dyDescent="0.25">
      <c r="A171" s="180" t="s">
        <v>1533</v>
      </c>
      <c r="B171" s="22" t="s">
        <v>213</v>
      </c>
      <c r="C171" s="29">
        <v>5611.6754626000002</v>
      </c>
      <c r="D171" s="27" t="str">
        <f t="shared" si="20"/>
        <v>N/A</v>
      </c>
      <c r="E171" s="29">
        <v>5366.9185053000001</v>
      </c>
      <c r="F171" s="27" t="str">
        <f t="shared" si="21"/>
        <v>N/A</v>
      </c>
      <c r="G171" s="29">
        <v>5481.3538130999996</v>
      </c>
      <c r="H171" s="27" t="str">
        <f t="shared" si="22"/>
        <v>N/A</v>
      </c>
      <c r="I171" s="8">
        <v>-4.3600000000000003</v>
      </c>
      <c r="J171" s="8">
        <v>2.1320000000000001</v>
      </c>
      <c r="K171" s="28" t="s">
        <v>736</v>
      </c>
      <c r="L171" s="111" t="str">
        <f t="shared" si="23"/>
        <v>Yes</v>
      </c>
    </row>
    <row r="172" spans="1:12" x14ac:dyDescent="0.25">
      <c r="A172" s="180" t="s">
        <v>1534</v>
      </c>
      <c r="B172" s="22" t="s">
        <v>213</v>
      </c>
      <c r="C172" s="29">
        <v>871.14284175</v>
      </c>
      <c r="D172" s="27" t="str">
        <f t="shared" si="20"/>
        <v>N/A</v>
      </c>
      <c r="E172" s="29">
        <v>854.34505918000002</v>
      </c>
      <c r="F172" s="27" t="str">
        <f t="shared" si="21"/>
        <v>N/A</v>
      </c>
      <c r="G172" s="29">
        <v>875.85291686999994</v>
      </c>
      <c r="H172" s="27" t="str">
        <f t="shared" si="22"/>
        <v>N/A</v>
      </c>
      <c r="I172" s="8">
        <v>-1.93</v>
      </c>
      <c r="J172" s="8">
        <v>2.5169999999999999</v>
      </c>
      <c r="K172" s="28" t="s">
        <v>736</v>
      </c>
      <c r="L172" s="111" t="str">
        <f t="shared" si="23"/>
        <v>Yes</v>
      </c>
    </row>
    <row r="173" spans="1:12" x14ac:dyDescent="0.25">
      <c r="A173" s="180" t="s">
        <v>1535</v>
      </c>
      <c r="B173" s="22" t="s">
        <v>213</v>
      </c>
      <c r="C173" s="29">
        <v>1130.9343362</v>
      </c>
      <c r="D173" s="27" t="str">
        <f t="shared" si="20"/>
        <v>N/A</v>
      </c>
      <c r="E173" s="29">
        <v>1095.0227396</v>
      </c>
      <c r="F173" s="27" t="str">
        <f t="shared" si="21"/>
        <v>N/A</v>
      </c>
      <c r="G173" s="29">
        <v>1057.2070841</v>
      </c>
      <c r="H173" s="27" t="str">
        <f t="shared" si="22"/>
        <v>N/A</v>
      </c>
      <c r="I173" s="8">
        <v>-3.18</v>
      </c>
      <c r="J173" s="8">
        <v>-3.45</v>
      </c>
      <c r="K173" s="28" t="s">
        <v>736</v>
      </c>
      <c r="L173" s="111" t="str">
        <f t="shared" si="23"/>
        <v>Yes</v>
      </c>
    </row>
    <row r="174" spans="1:12" x14ac:dyDescent="0.25">
      <c r="A174" s="174" t="s">
        <v>371</v>
      </c>
      <c r="B174" s="22" t="s">
        <v>213</v>
      </c>
      <c r="C174" s="4">
        <v>6.9380053002000004</v>
      </c>
      <c r="D174" s="27" t="str">
        <f t="shared" ref="D174:D203" si="24">IF($B174="N/A","N/A",IF(C174&gt;10,"No",IF(C174&lt;-10,"No","Yes")))</f>
        <v>N/A</v>
      </c>
      <c r="E174" s="4">
        <v>6.4213318532999999</v>
      </c>
      <c r="F174" s="27" t="str">
        <f t="shared" ref="F174:F203" si="25">IF($B174="N/A","N/A",IF(E174&gt;10,"No",IF(E174&lt;-10,"No","Yes")))</f>
        <v>N/A</v>
      </c>
      <c r="G174" s="4">
        <v>5.7296647974999999</v>
      </c>
      <c r="H174" s="27" t="str">
        <f t="shared" ref="H174:H203" si="26">IF($B174="N/A","N/A",IF(G174&gt;10,"No",IF(G174&lt;-10,"No","Yes")))</f>
        <v>N/A</v>
      </c>
      <c r="I174" s="8">
        <v>-7.45</v>
      </c>
      <c r="J174" s="8">
        <v>-10.8</v>
      </c>
      <c r="K174" s="28" t="s">
        <v>736</v>
      </c>
      <c r="L174" s="111" t="str">
        <f t="shared" ref="L174:L203" si="27">IF(J174="Div by 0", "N/A", IF(K174="N/A","N/A", IF(J174&gt;VALUE(MID(K174,1,2)), "No", IF(J174&lt;-1*VALUE(MID(K174,1,2)), "No", "Yes"))))</f>
        <v>Yes</v>
      </c>
    </row>
    <row r="175" spans="1:12" x14ac:dyDescent="0.25">
      <c r="A175" s="180" t="s">
        <v>481</v>
      </c>
      <c r="B175" s="22" t="s">
        <v>213</v>
      </c>
      <c r="C175" s="4">
        <v>6.0947752126000001</v>
      </c>
      <c r="D175" s="27" t="str">
        <f t="shared" si="24"/>
        <v>N/A</v>
      </c>
      <c r="E175" s="4">
        <v>5.2983974446</v>
      </c>
      <c r="F175" s="27" t="str">
        <f t="shared" si="25"/>
        <v>N/A</v>
      </c>
      <c r="G175" s="4">
        <v>4.5673262126000003</v>
      </c>
      <c r="H175" s="27" t="str">
        <f t="shared" si="26"/>
        <v>N/A</v>
      </c>
      <c r="I175" s="8">
        <v>-13.1</v>
      </c>
      <c r="J175" s="8">
        <v>-13.8</v>
      </c>
      <c r="K175" s="28" t="s">
        <v>736</v>
      </c>
      <c r="L175" s="111" t="str">
        <f t="shared" si="27"/>
        <v>Yes</v>
      </c>
    </row>
    <row r="176" spans="1:12" x14ac:dyDescent="0.25">
      <c r="A176" s="180" t="s">
        <v>482</v>
      </c>
      <c r="B176" s="22" t="s">
        <v>213</v>
      </c>
      <c r="C176" s="4">
        <v>13.611513174000001</v>
      </c>
      <c r="D176" s="27" t="str">
        <f t="shared" si="24"/>
        <v>N/A</v>
      </c>
      <c r="E176" s="4">
        <v>12.564200518</v>
      </c>
      <c r="F176" s="27" t="str">
        <f t="shared" si="25"/>
        <v>N/A</v>
      </c>
      <c r="G176" s="4">
        <v>10.971347206000001</v>
      </c>
      <c r="H176" s="27" t="str">
        <f t="shared" si="26"/>
        <v>N/A</v>
      </c>
      <c r="I176" s="8">
        <v>-7.69</v>
      </c>
      <c r="J176" s="8">
        <v>-12.7</v>
      </c>
      <c r="K176" s="28" t="s">
        <v>736</v>
      </c>
      <c r="L176" s="111" t="str">
        <f t="shared" si="27"/>
        <v>Yes</v>
      </c>
    </row>
    <row r="177" spans="1:12" x14ac:dyDescent="0.25">
      <c r="A177" s="180" t="s">
        <v>483</v>
      </c>
      <c r="B177" s="22" t="s">
        <v>213</v>
      </c>
      <c r="C177" s="4">
        <v>3.8037203123999999</v>
      </c>
      <c r="D177" s="27" t="str">
        <f t="shared" si="24"/>
        <v>N/A</v>
      </c>
      <c r="E177" s="4">
        <v>3.5152344035</v>
      </c>
      <c r="F177" s="27" t="str">
        <f t="shared" si="25"/>
        <v>N/A</v>
      </c>
      <c r="G177" s="4">
        <v>3.2537472236</v>
      </c>
      <c r="H177" s="27" t="str">
        <f t="shared" si="26"/>
        <v>N/A</v>
      </c>
      <c r="I177" s="8">
        <v>-7.58</v>
      </c>
      <c r="J177" s="8">
        <v>-7.44</v>
      </c>
      <c r="K177" s="28" t="s">
        <v>736</v>
      </c>
      <c r="L177" s="111" t="str">
        <f t="shared" si="27"/>
        <v>Yes</v>
      </c>
    </row>
    <row r="178" spans="1:12" x14ac:dyDescent="0.25">
      <c r="A178" s="180" t="s">
        <v>484</v>
      </c>
      <c r="B178" s="22" t="s">
        <v>213</v>
      </c>
      <c r="C178" s="4">
        <v>10.409655044999999</v>
      </c>
      <c r="D178" s="27" t="str">
        <f t="shared" si="24"/>
        <v>N/A</v>
      </c>
      <c r="E178" s="4">
        <v>9.9606717413000005</v>
      </c>
      <c r="F178" s="27" t="str">
        <f t="shared" si="25"/>
        <v>N/A</v>
      </c>
      <c r="G178" s="4">
        <v>8.9609552251999993</v>
      </c>
      <c r="H178" s="27" t="str">
        <f t="shared" si="26"/>
        <v>N/A</v>
      </c>
      <c r="I178" s="8">
        <v>-4.3099999999999996</v>
      </c>
      <c r="J178" s="8">
        <v>-10</v>
      </c>
      <c r="K178" s="28" t="s">
        <v>736</v>
      </c>
      <c r="L178" s="111" t="str">
        <f t="shared" si="27"/>
        <v>Yes</v>
      </c>
    </row>
    <row r="179" spans="1:12" x14ac:dyDescent="0.25">
      <c r="A179" s="174" t="s">
        <v>1536</v>
      </c>
      <c r="B179" s="22" t="s">
        <v>213</v>
      </c>
      <c r="C179" s="4">
        <v>3.1652558236999999</v>
      </c>
      <c r="D179" s="27" t="str">
        <f t="shared" si="24"/>
        <v>N/A</v>
      </c>
      <c r="E179" s="4">
        <v>2.8659049833000001</v>
      </c>
      <c r="F179" s="27" t="str">
        <f t="shared" si="25"/>
        <v>N/A</v>
      </c>
      <c r="G179" s="4">
        <v>2.8351710778000001</v>
      </c>
      <c r="H179" s="27" t="str">
        <f t="shared" si="26"/>
        <v>N/A</v>
      </c>
      <c r="I179" s="8">
        <v>-9.4600000000000009</v>
      </c>
      <c r="J179" s="8">
        <v>-1.07</v>
      </c>
      <c r="K179" s="28" t="s">
        <v>736</v>
      </c>
      <c r="L179" s="111" t="str">
        <f t="shared" si="27"/>
        <v>Yes</v>
      </c>
    </row>
    <row r="180" spans="1:12" x14ac:dyDescent="0.25">
      <c r="A180" s="180" t="s">
        <v>1537</v>
      </c>
      <c r="B180" s="22" t="s">
        <v>213</v>
      </c>
      <c r="C180" s="4">
        <v>28.133310188999999</v>
      </c>
      <c r="D180" s="27" t="str">
        <f t="shared" si="24"/>
        <v>N/A</v>
      </c>
      <c r="E180" s="4">
        <v>25.878402358999999</v>
      </c>
      <c r="F180" s="27" t="str">
        <f t="shared" si="25"/>
        <v>N/A</v>
      </c>
      <c r="G180" s="4">
        <v>24.888811065999999</v>
      </c>
      <c r="H180" s="27" t="str">
        <f t="shared" si="26"/>
        <v>N/A</v>
      </c>
      <c r="I180" s="8">
        <v>-8.02</v>
      </c>
      <c r="J180" s="8">
        <v>-3.82</v>
      </c>
      <c r="K180" s="28" t="s">
        <v>736</v>
      </c>
      <c r="L180" s="111" t="str">
        <f t="shared" si="27"/>
        <v>Yes</v>
      </c>
    </row>
    <row r="181" spans="1:12" x14ac:dyDescent="0.25">
      <c r="A181" s="180" t="s">
        <v>1538</v>
      </c>
      <c r="B181" s="22" t="s">
        <v>213</v>
      </c>
      <c r="C181" s="4">
        <v>11.243387375999999</v>
      </c>
      <c r="D181" s="27" t="str">
        <f t="shared" si="24"/>
        <v>N/A</v>
      </c>
      <c r="E181" s="4">
        <v>10.345091048</v>
      </c>
      <c r="F181" s="27" t="str">
        <f t="shared" si="25"/>
        <v>N/A</v>
      </c>
      <c r="G181" s="4">
        <v>10.579162665</v>
      </c>
      <c r="H181" s="27" t="str">
        <f t="shared" si="26"/>
        <v>N/A</v>
      </c>
      <c r="I181" s="8">
        <v>-7.99</v>
      </c>
      <c r="J181" s="8">
        <v>2.2629999999999999</v>
      </c>
      <c r="K181" s="28" t="s">
        <v>736</v>
      </c>
      <c r="L181" s="111" t="str">
        <f t="shared" si="27"/>
        <v>Yes</v>
      </c>
    </row>
    <row r="182" spans="1:12" x14ac:dyDescent="0.25">
      <c r="A182" s="180" t="s">
        <v>1539</v>
      </c>
      <c r="B182" s="22" t="s">
        <v>213</v>
      </c>
      <c r="C182" s="4">
        <v>0.41195073510000002</v>
      </c>
      <c r="D182" s="27" t="str">
        <f t="shared" si="24"/>
        <v>N/A</v>
      </c>
      <c r="E182" s="4">
        <v>0.38139531370000002</v>
      </c>
      <c r="F182" s="27" t="str">
        <f t="shared" si="25"/>
        <v>N/A</v>
      </c>
      <c r="G182" s="4">
        <v>0.40553818790000001</v>
      </c>
      <c r="H182" s="27" t="str">
        <f t="shared" si="26"/>
        <v>N/A</v>
      </c>
      <c r="I182" s="8">
        <v>-7.42</v>
      </c>
      <c r="J182" s="8">
        <v>6.33</v>
      </c>
      <c r="K182" s="28" t="s">
        <v>736</v>
      </c>
      <c r="L182" s="111" t="str">
        <f t="shared" si="27"/>
        <v>Yes</v>
      </c>
    </row>
    <row r="183" spans="1:12" x14ac:dyDescent="0.25">
      <c r="A183" s="180" t="s">
        <v>1540</v>
      </c>
      <c r="B183" s="22" t="s">
        <v>213</v>
      </c>
      <c r="C183" s="4">
        <v>5.9780584599999999E-2</v>
      </c>
      <c r="D183" s="27" t="str">
        <f t="shared" si="24"/>
        <v>N/A</v>
      </c>
      <c r="E183" s="4">
        <v>5.90127373E-2</v>
      </c>
      <c r="F183" s="27" t="str">
        <f t="shared" si="25"/>
        <v>N/A</v>
      </c>
      <c r="G183" s="4">
        <v>6.0330617500000003E-2</v>
      </c>
      <c r="H183" s="27" t="str">
        <f t="shared" si="26"/>
        <v>N/A</v>
      </c>
      <c r="I183" s="8">
        <v>-1.28</v>
      </c>
      <c r="J183" s="8">
        <v>2.2330000000000001</v>
      </c>
      <c r="K183" s="28" t="s">
        <v>736</v>
      </c>
      <c r="L183" s="111" t="str">
        <f t="shared" si="27"/>
        <v>Yes</v>
      </c>
    </row>
    <row r="184" spans="1:12" x14ac:dyDescent="0.25">
      <c r="A184" s="174" t="s">
        <v>97</v>
      </c>
      <c r="B184" s="22" t="s">
        <v>213</v>
      </c>
      <c r="C184" s="4">
        <v>63.120619757</v>
      </c>
      <c r="D184" s="27" t="str">
        <f t="shared" si="24"/>
        <v>N/A</v>
      </c>
      <c r="E184" s="4">
        <v>58.654632362000001</v>
      </c>
      <c r="F184" s="27" t="str">
        <f t="shared" si="25"/>
        <v>N/A</v>
      </c>
      <c r="G184" s="4">
        <v>54.014707872999999</v>
      </c>
      <c r="H184" s="27" t="str">
        <f t="shared" si="26"/>
        <v>N/A</v>
      </c>
      <c r="I184" s="8">
        <v>-7.08</v>
      </c>
      <c r="J184" s="8">
        <v>-7.91</v>
      </c>
      <c r="K184" s="28" t="s">
        <v>736</v>
      </c>
      <c r="L184" s="111" t="str">
        <f t="shared" si="27"/>
        <v>Yes</v>
      </c>
    </row>
    <row r="185" spans="1:12" x14ac:dyDescent="0.25">
      <c r="A185" s="180" t="s">
        <v>485</v>
      </c>
      <c r="B185" s="22" t="s">
        <v>213</v>
      </c>
      <c r="C185" s="4">
        <v>45.843429960000002</v>
      </c>
      <c r="D185" s="27" t="str">
        <f t="shared" si="24"/>
        <v>N/A</v>
      </c>
      <c r="E185" s="4">
        <v>36.785061016999997</v>
      </c>
      <c r="F185" s="27" t="str">
        <f t="shared" si="25"/>
        <v>N/A</v>
      </c>
      <c r="G185" s="4">
        <v>25.572404131999999</v>
      </c>
      <c r="H185" s="27" t="str">
        <f t="shared" si="26"/>
        <v>N/A</v>
      </c>
      <c r="I185" s="8">
        <v>-19.8</v>
      </c>
      <c r="J185" s="8">
        <v>-30.5</v>
      </c>
      <c r="K185" s="28" t="s">
        <v>736</v>
      </c>
      <c r="L185" s="111" t="str">
        <f t="shared" si="27"/>
        <v>No</v>
      </c>
    </row>
    <row r="186" spans="1:12" x14ac:dyDescent="0.25">
      <c r="A186" s="180" t="s">
        <v>486</v>
      </c>
      <c r="B186" s="22" t="s">
        <v>213</v>
      </c>
      <c r="C186" s="4">
        <v>62.925056455000004</v>
      </c>
      <c r="D186" s="27" t="str">
        <f t="shared" si="24"/>
        <v>N/A</v>
      </c>
      <c r="E186" s="4">
        <v>56.860081780000002</v>
      </c>
      <c r="F186" s="27" t="str">
        <f t="shared" si="25"/>
        <v>N/A</v>
      </c>
      <c r="G186" s="4">
        <v>43.985736512000003</v>
      </c>
      <c r="H186" s="27" t="str">
        <f t="shared" si="26"/>
        <v>N/A</v>
      </c>
      <c r="I186" s="8">
        <v>-9.64</v>
      </c>
      <c r="J186" s="8">
        <v>-22.6</v>
      </c>
      <c r="K186" s="28" t="s">
        <v>736</v>
      </c>
      <c r="L186" s="111" t="str">
        <f t="shared" si="27"/>
        <v>Yes</v>
      </c>
    </row>
    <row r="187" spans="1:12" x14ac:dyDescent="0.25">
      <c r="A187" s="180" t="s">
        <v>487</v>
      </c>
      <c r="B187" s="22" t="s">
        <v>213</v>
      </c>
      <c r="C187" s="4">
        <v>60.604476404000003</v>
      </c>
      <c r="D187" s="27" t="str">
        <f t="shared" si="24"/>
        <v>N/A</v>
      </c>
      <c r="E187" s="4">
        <v>56.086709030999998</v>
      </c>
      <c r="F187" s="27" t="str">
        <f t="shared" si="25"/>
        <v>N/A</v>
      </c>
      <c r="G187" s="4">
        <v>53.059084986999999</v>
      </c>
      <c r="H187" s="27" t="str">
        <f t="shared" si="26"/>
        <v>N/A</v>
      </c>
      <c r="I187" s="8">
        <v>-7.45</v>
      </c>
      <c r="J187" s="8">
        <v>-5.4</v>
      </c>
      <c r="K187" s="28" t="s">
        <v>736</v>
      </c>
      <c r="L187" s="111" t="str">
        <f t="shared" si="27"/>
        <v>Yes</v>
      </c>
    </row>
    <row r="188" spans="1:12" x14ac:dyDescent="0.25">
      <c r="A188" s="180" t="s">
        <v>488</v>
      </c>
      <c r="B188" s="22" t="s">
        <v>213</v>
      </c>
      <c r="C188" s="4">
        <v>71.866294882000005</v>
      </c>
      <c r="D188" s="27" t="str">
        <f t="shared" si="24"/>
        <v>N/A</v>
      </c>
      <c r="E188" s="4">
        <v>69.394366521999999</v>
      </c>
      <c r="F188" s="27" t="str">
        <f t="shared" si="25"/>
        <v>N/A</v>
      </c>
      <c r="G188" s="4">
        <v>66.590562403999996</v>
      </c>
      <c r="H188" s="27" t="str">
        <f t="shared" si="26"/>
        <v>N/A</v>
      </c>
      <c r="I188" s="8">
        <v>-3.44</v>
      </c>
      <c r="J188" s="8">
        <v>-4.04</v>
      </c>
      <c r="K188" s="28" t="s">
        <v>736</v>
      </c>
      <c r="L188" s="111" t="str">
        <f t="shared" si="27"/>
        <v>Yes</v>
      </c>
    </row>
    <row r="189" spans="1:12" x14ac:dyDescent="0.25">
      <c r="A189" s="174" t="s">
        <v>118</v>
      </c>
      <c r="B189" s="22" t="s">
        <v>213</v>
      </c>
      <c r="C189" s="4">
        <v>82.869593069000004</v>
      </c>
      <c r="D189" s="27" t="str">
        <f t="shared" si="24"/>
        <v>N/A</v>
      </c>
      <c r="E189" s="4">
        <v>80.585003395000001</v>
      </c>
      <c r="F189" s="27" t="str">
        <f t="shared" si="25"/>
        <v>N/A</v>
      </c>
      <c r="G189" s="4">
        <v>80.005310929999993</v>
      </c>
      <c r="H189" s="27" t="str">
        <f t="shared" si="26"/>
        <v>N/A</v>
      </c>
      <c r="I189" s="8">
        <v>-2.76</v>
      </c>
      <c r="J189" s="8">
        <v>-0.71899999999999997</v>
      </c>
      <c r="K189" s="28" t="s">
        <v>736</v>
      </c>
      <c r="L189" s="111" t="str">
        <f t="shared" si="27"/>
        <v>Yes</v>
      </c>
    </row>
    <row r="190" spans="1:12" x14ac:dyDescent="0.25">
      <c r="A190" s="180" t="s">
        <v>489</v>
      </c>
      <c r="B190" s="22" t="s">
        <v>213</v>
      </c>
      <c r="C190" s="4">
        <v>76.717236591000002</v>
      </c>
      <c r="D190" s="27" t="str">
        <f t="shared" si="24"/>
        <v>N/A</v>
      </c>
      <c r="E190" s="4">
        <v>76.205329110999998</v>
      </c>
      <c r="F190" s="27" t="str">
        <f t="shared" si="25"/>
        <v>N/A</v>
      </c>
      <c r="G190" s="4">
        <v>77.496760636999994</v>
      </c>
      <c r="H190" s="27" t="str">
        <f t="shared" si="26"/>
        <v>N/A</v>
      </c>
      <c r="I190" s="8">
        <v>-0.66700000000000004</v>
      </c>
      <c r="J190" s="8">
        <v>1.6950000000000001</v>
      </c>
      <c r="K190" s="28" t="s">
        <v>736</v>
      </c>
      <c r="L190" s="111" t="str">
        <f t="shared" si="27"/>
        <v>Yes</v>
      </c>
    </row>
    <row r="191" spans="1:12" x14ac:dyDescent="0.25">
      <c r="A191" s="180" t="s">
        <v>490</v>
      </c>
      <c r="B191" s="22" t="s">
        <v>213</v>
      </c>
      <c r="C191" s="4">
        <v>86.030769934000006</v>
      </c>
      <c r="D191" s="27" t="str">
        <f t="shared" si="24"/>
        <v>N/A</v>
      </c>
      <c r="E191" s="4">
        <v>85.226028268999997</v>
      </c>
      <c r="F191" s="27" t="str">
        <f t="shared" si="25"/>
        <v>N/A</v>
      </c>
      <c r="G191" s="4">
        <v>85.648132520000004</v>
      </c>
      <c r="H191" s="27" t="str">
        <f t="shared" si="26"/>
        <v>N/A</v>
      </c>
      <c r="I191" s="8">
        <v>-0.93500000000000005</v>
      </c>
      <c r="J191" s="8">
        <v>0.49530000000000002</v>
      </c>
      <c r="K191" s="28" t="s">
        <v>736</v>
      </c>
      <c r="L191" s="111" t="str">
        <f t="shared" si="27"/>
        <v>Yes</v>
      </c>
    </row>
    <row r="192" spans="1:12" x14ac:dyDescent="0.25">
      <c r="A192" s="180" t="s">
        <v>491</v>
      </c>
      <c r="B192" s="22" t="s">
        <v>213</v>
      </c>
      <c r="C192" s="4">
        <v>84.463119074000005</v>
      </c>
      <c r="D192" s="27" t="str">
        <f t="shared" si="24"/>
        <v>N/A</v>
      </c>
      <c r="E192" s="4">
        <v>81.893828913999997</v>
      </c>
      <c r="F192" s="27" t="str">
        <f t="shared" si="25"/>
        <v>N/A</v>
      </c>
      <c r="G192" s="4">
        <v>81.905169960999999</v>
      </c>
      <c r="H192" s="27" t="str">
        <f t="shared" si="26"/>
        <v>N/A</v>
      </c>
      <c r="I192" s="8">
        <v>-3.04</v>
      </c>
      <c r="J192" s="8">
        <v>1.38E-2</v>
      </c>
      <c r="K192" s="28" t="s">
        <v>736</v>
      </c>
      <c r="L192" s="111" t="str">
        <f t="shared" si="27"/>
        <v>Yes</v>
      </c>
    </row>
    <row r="193" spans="1:12" x14ac:dyDescent="0.25">
      <c r="A193" s="180" t="s">
        <v>492</v>
      </c>
      <c r="B193" s="22" t="s">
        <v>213</v>
      </c>
      <c r="C193" s="4">
        <v>79.252151756999993</v>
      </c>
      <c r="D193" s="27" t="str">
        <f t="shared" si="24"/>
        <v>N/A</v>
      </c>
      <c r="E193" s="4">
        <v>76.410777488999997</v>
      </c>
      <c r="F193" s="27" t="str">
        <f t="shared" si="25"/>
        <v>N/A</v>
      </c>
      <c r="G193" s="4">
        <v>73.717295300999993</v>
      </c>
      <c r="H193" s="27" t="str">
        <f t="shared" si="26"/>
        <v>N/A</v>
      </c>
      <c r="I193" s="8">
        <v>-3.59</v>
      </c>
      <c r="J193" s="8">
        <v>-3.53</v>
      </c>
      <c r="K193" s="28" t="s">
        <v>736</v>
      </c>
      <c r="L193" s="111" t="str">
        <f t="shared" si="27"/>
        <v>Yes</v>
      </c>
    </row>
    <row r="194" spans="1:12" x14ac:dyDescent="0.25">
      <c r="A194" s="174" t="s">
        <v>1541</v>
      </c>
      <c r="B194" s="22" t="s">
        <v>213</v>
      </c>
      <c r="C194" s="23">
        <v>7.3771178624999996</v>
      </c>
      <c r="D194" s="27" t="str">
        <f t="shared" si="24"/>
        <v>N/A</v>
      </c>
      <c r="E194" s="23">
        <v>7.1687374595</v>
      </c>
      <c r="F194" s="27" t="str">
        <f t="shared" si="25"/>
        <v>N/A</v>
      </c>
      <c r="G194" s="23">
        <v>7.1739004144000003</v>
      </c>
      <c r="H194" s="27" t="str">
        <f t="shared" si="26"/>
        <v>N/A</v>
      </c>
      <c r="I194" s="8">
        <v>-2.82</v>
      </c>
      <c r="J194" s="8">
        <v>7.1999999999999995E-2</v>
      </c>
      <c r="K194" s="28" t="s">
        <v>736</v>
      </c>
      <c r="L194" s="111" t="str">
        <f t="shared" si="27"/>
        <v>Yes</v>
      </c>
    </row>
    <row r="195" spans="1:12" x14ac:dyDescent="0.25">
      <c r="A195" s="180" t="s">
        <v>1542</v>
      </c>
      <c r="B195" s="22" t="s">
        <v>213</v>
      </c>
      <c r="C195" s="23">
        <v>6.3400546821999999</v>
      </c>
      <c r="D195" s="27" t="str">
        <f t="shared" si="24"/>
        <v>N/A</v>
      </c>
      <c r="E195" s="23">
        <v>5.9183305422999997</v>
      </c>
      <c r="F195" s="27" t="str">
        <f t="shared" si="25"/>
        <v>N/A</v>
      </c>
      <c r="G195" s="23">
        <v>5.8740990646000002</v>
      </c>
      <c r="H195" s="27" t="str">
        <f t="shared" si="26"/>
        <v>N/A</v>
      </c>
      <c r="I195" s="8">
        <v>-6.65</v>
      </c>
      <c r="J195" s="8">
        <v>-0.747</v>
      </c>
      <c r="K195" s="28" t="s">
        <v>736</v>
      </c>
      <c r="L195" s="111" t="str">
        <f t="shared" si="27"/>
        <v>Yes</v>
      </c>
    </row>
    <row r="196" spans="1:12" x14ac:dyDescent="0.25">
      <c r="A196" s="180" t="s">
        <v>1543</v>
      </c>
      <c r="B196" s="22" t="s">
        <v>213</v>
      </c>
      <c r="C196" s="23">
        <v>13.665401233000001</v>
      </c>
      <c r="D196" s="27" t="str">
        <f t="shared" si="24"/>
        <v>N/A</v>
      </c>
      <c r="E196" s="23">
        <v>13.110112613</v>
      </c>
      <c r="F196" s="27" t="str">
        <f t="shared" si="25"/>
        <v>N/A</v>
      </c>
      <c r="G196" s="23">
        <v>13.027662788000001</v>
      </c>
      <c r="H196" s="27" t="str">
        <f t="shared" si="26"/>
        <v>N/A</v>
      </c>
      <c r="I196" s="8">
        <v>-4.0599999999999996</v>
      </c>
      <c r="J196" s="8">
        <v>-0.629</v>
      </c>
      <c r="K196" s="28" t="s">
        <v>736</v>
      </c>
      <c r="L196" s="111" t="str">
        <f t="shared" si="27"/>
        <v>Yes</v>
      </c>
    </row>
    <row r="197" spans="1:12" x14ac:dyDescent="0.25">
      <c r="A197" s="180" t="s">
        <v>1544</v>
      </c>
      <c r="B197" s="22" t="s">
        <v>213</v>
      </c>
      <c r="C197" s="23">
        <v>6.7853767027999998</v>
      </c>
      <c r="D197" s="27" t="str">
        <f t="shared" si="24"/>
        <v>N/A</v>
      </c>
      <c r="E197" s="23">
        <v>6.8470784222000001</v>
      </c>
      <c r="F197" s="27" t="str">
        <f t="shared" si="25"/>
        <v>N/A</v>
      </c>
      <c r="G197" s="23">
        <v>7.2196962116999996</v>
      </c>
      <c r="H197" s="27" t="str">
        <f t="shared" si="26"/>
        <v>N/A</v>
      </c>
      <c r="I197" s="8">
        <v>0.9093</v>
      </c>
      <c r="J197" s="8">
        <v>5.4420000000000002</v>
      </c>
      <c r="K197" s="28" t="s">
        <v>736</v>
      </c>
      <c r="L197" s="111" t="str">
        <f t="shared" si="27"/>
        <v>Yes</v>
      </c>
    </row>
    <row r="198" spans="1:12" x14ac:dyDescent="0.25">
      <c r="A198" s="180" t="s">
        <v>1545</v>
      </c>
      <c r="B198" s="22" t="s">
        <v>213</v>
      </c>
      <c r="C198" s="23">
        <v>3.9888180389999999</v>
      </c>
      <c r="D198" s="27" t="str">
        <f t="shared" si="24"/>
        <v>N/A</v>
      </c>
      <c r="E198" s="23">
        <v>3.9526715062000002</v>
      </c>
      <c r="F198" s="27" t="str">
        <f t="shared" si="25"/>
        <v>N/A</v>
      </c>
      <c r="G198" s="23">
        <v>3.9336949584999998</v>
      </c>
      <c r="H198" s="27" t="str">
        <f t="shared" si="26"/>
        <v>N/A</v>
      </c>
      <c r="I198" s="8">
        <v>-0.90600000000000003</v>
      </c>
      <c r="J198" s="8">
        <v>-0.48</v>
      </c>
      <c r="K198" s="28" t="s">
        <v>736</v>
      </c>
      <c r="L198" s="111" t="str">
        <f t="shared" si="27"/>
        <v>Yes</v>
      </c>
    </row>
    <row r="199" spans="1:12" x14ac:dyDescent="0.25">
      <c r="A199" s="174" t="s">
        <v>1546</v>
      </c>
      <c r="B199" s="22" t="s">
        <v>213</v>
      </c>
      <c r="C199" s="23">
        <v>240.32321820000001</v>
      </c>
      <c r="D199" s="27" t="str">
        <f t="shared" si="24"/>
        <v>N/A</v>
      </c>
      <c r="E199" s="23">
        <v>243.15727588999999</v>
      </c>
      <c r="F199" s="27" t="str">
        <f t="shared" si="25"/>
        <v>N/A</v>
      </c>
      <c r="G199" s="23">
        <v>239.11202858999999</v>
      </c>
      <c r="H199" s="27" t="str">
        <f t="shared" si="26"/>
        <v>N/A</v>
      </c>
      <c r="I199" s="8">
        <v>1.179</v>
      </c>
      <c r="J199" s="8">
        <v>-1.66</v>
      </c>
      <c r="K199" s="28" t="s">
        <v>736</v>
      </c>
      <c r="L199" s="111" t="str">
        <f t="shared" si="27"/>
        <v>Yes</v>
      </c>
    </row>
    <row r="200" spans="1:12" x14ac:dyDescent="0.25">
      <c r="A200" s="180" t="s">
        <v>1547</v>
      </c>
      <c r="B200" s="22" t="s">
        <v>213</v>
      </c>
      <c r="C200" s="23">
        <v>240.90779634</v>
      </c>
      <c r="D200" s="27" t="str">
        <f t="shared" si="24"/>
        <v>N/A</v>
      </c>
      <c r="E200" s="23">
        <v>244.76790801000001</v>
      </c>
      <c r="F200" s="27" t="str">
        <f t="shared" si="25"/>
        <v>N/A</v>
      </c>
      <c r="G200" s="23">
        <v>241.77329394</v>
      </c>
      <c r="H200" s="27" t="str">
        <f t="shared" si="26"/>
        <v>N/A</v>
      </c>
      <c r="I200" s="8">
        <v>1.6020000000000001</v>
      </c>
      <c r="J200" s="8">
        <v>-1.22</v>
      </c>
      <c r="K200" s="28" t="s">
        <v>736</v>
      </c>
      <c r="L200" s="111" t="str">
        <f t="shared" si="27"/>
        <v>Yes</v>
      </c>
    </row>
    <row r="201" spans="1:12" x14ac:dyDescent="0.25">
      <c r="A201" s="180" t="s">
        <v>1548</v>
      </c>
      <c r="B201" s="22" t="s">
        <v>213</v>
      </c>
      <c r="C201" s="23">
        <v>275.97991518999999</v>
      </c>
      <c r="D201" s="27" t="str">
        <f t="shared" si="24"/>
        <v>N/A</v>
      </c>
      <c r="E201" s="23">
        <v>280.28478035000001</v>
      </c>
      <c r="F201" s="27" t="str">
        <f t="shared" si="25"/>
        <v>N/A</v>
      </c>
      <c r="G201" s="23">
        <v>277.94099900999998</v>
      </c>
      <c r="H201" s="27" t="str">
        <f t="shared" si="26"/>
        <v>N/A</v>
      </c>
      <c r="I201" s="8">
        <v>1.56</v>
      </c>
      <c r="J201" s="8">
        <v>-0.83599999999999997</v>
      </c>
      <c r="K201" s="28" t="s">
        <v>736</v>
      </c>
      <c r="L201" s="111" t="str">
        <f t="shared" si="27"/>
        <v>Yes</v>
      </c>
    </row>
    <row r="202" spans="1:12" x14ac:dyDescent="0.25">
      <c r="A202" s="180" t="s">
        <v>1549</v>
      </c>
      <c r="B202" s="22" t="s">
        <v>213</v>
      </c>
      <c r="C202" s="23">
        <v>23.490935344</v>
      </c>
      <c r="D202" s="27" t="str">
        <f t="shared" si="24"/>
        <v>N/A</v>
      </c>
      <c r="E202" s="23">
        <v>22.977216444</v>
      </c>
      <c r="F202" s="27" t="str">
        <f t="shared" si="25"/>
        <v>N/A</v>
      </c>
      <c r="G202" s="23">
        <v>21.312780989</v>
      </c>
      <c r="H202" s="27" t="str">
        <f t="shared" si="26"/>
        <v>N/A</v>
      </c>
      <c r="I202" s="8">
        <v>-2.19</v>
      </c>
      <c r="J202" s="8">
        <v>-7.24</v>
      </c>
      <c r="K202" s="28" t="s">
        <v>736</v>
      </c>
      <c r="L202" s="111" t="str">
        <f t="shared" si="27"/>
        <v>Yes</v>
      </c>
    </row>
    <row r="203" spans="1:12" x14ac:dyDescent="0.25">
      <c r="A203" s="180" t="s">
        <v>1550</v>
      </c>
      <c r="B203" s="22" t="s">
        <v>213</v>
      </c>
      <c r="C203" s="23">
        <v>64.602298851</v>
      </c>
      <c r="D203" s="27" t="str">
        <f t="shared" si="24"/>
        <v>N/A</v>
      </c>
      <c r="E203" s="23">
        <v>48.340229884999999</v>
      </c>
      <c r="F203" s="27" t="str">
        <f t="shared" si="25"/>
        <v>N/A</v>
      </c>
      <c r="G203" s="23">
        <v>57.348341232000003</v>
      </c>
      <c r="H203" s="27" t="str">
        <f t="shared" si="26"/>
        <v>N/A</v>
      </c>
      <c r="I203" s="8">
        <v>-25.2</v>
      </c>
      <c r="J203" s="8">
        <v>18.63</v>
      </c>
      <c r="K203" s="28" t="s">
        <v>736</v>
      </c>
      <c r="L203" s="111" t="str">
        <f t="shared" si="27"/>
        <v>Yes</v>
      </c>
    </row>
    <row r="204" spans="1:12" x14ac:dyDescent="0.25">
      <c r="A204" s="174" t="s">
        <v>127</v>
      </c>
      <c r="B204" s="22" t="s">
        <v>213</v>
      </c>
      <c r="C204" s="23">
        <v>34</v>
      </c>
      <c r="D204" s="27" t="str">
        <f t="shared" ref="D204:D214" si="28">IF($B204="N/A","N/A",IF(C204&gt;10,"No",IF(C204&lt;-10,"No","Yes")))</f>
        <v>N/A</v>
      </c>
      <c r="E204" s="23">
        <v>44</v>
      </c>
      <c r="F204" s="27" t="str">
        <f t="shared" ref="F204:F214" si="29">IF($B204="N/A","N/A",IF(E204&gt;10,"No",IF(E204&lt;-10,"No","Yes")))</f>
        <v>N/A</v>
      </c>
      <c r="G204" s="23">
        <v>23</v>
      </c>
      <c r="H204" s="27" t="str">
        <f t="shared" ref="H204:H214" si="30">IF($B204="N/A","N/A",IF(G204&gt;10,"No",IF(G204&lt;-10,"No","Yes")))</f>
        <v>N/A</v>
      </c>
      <c r="I204" s="8">
        <v>29.41</v>
      </c>
      <c r="J204" s="8">
        <v>-47.7</v>
      </c>
      <c r="K204" s="10" t="s">
        <v>213</v>
      </c>
      <c r="L204" s="111" t="str">
        <f t="shared" ref="L204:L214" si="31">IF(J204="Div by 0", "N/A", IF(K204="N/A","N/A", IF(J204&gt;VALUE(MID(K204,1,2)), "No", IF(J204&lt;-1*VALUE(MID(K204,1,2)), "No", "Yes"))))</f>
        <v>N/A</v>
      </c>
    </row>
    <row r="205" spans="1:12" x14ac:dyDescent="0.25">
      <c r="A205" s="174" t="s">
        <v>128</v>
      </c>
      <c r="B205" s="22" t="s">
        <v>213</v>
      </c>
      <c r="C205" s="23">
        <v>276</v>
      </c>
      <c r="D205" s="27" t="str">
        <f t="shared" si="28"/>
        <v>N/A</v>
      </c>
      <c r="E205" s="23">
        <v>288</v>
      </c>
      <c r="F205" s="27" t="str">
        <f t="shared" si="29"/>
        <v>N/A</v>
      </c>
      <c r="G205" s="23">
        <v>252</v>
      </c>
      <c r="H205" s="27" t="str">
        <f t="shared" si="30"/>
        <v>N/A</v>
      </c>
      <c r="I205" s="8">
        <v>4.3479999999999999</v>
      </c>
      <c r="J205" s="8">
        <v>-12.5</v>
      </c>
      <c r="K205" s="10" t="s">
        <v>213</v>
      </c>
      <c r="L205" s="111" t="str">
        <f t="shared" si="31"/>
        <v>N/A</v>
      </c>
    </row>
    <row r="206" spans="1:12" ht="25" x14ac:dyDescent="0.25">
      <c r="A206" s="174" t="s">
        <v>1598</v>
      </c>
      <c r="B206" s="22" t="s">
        <v>213</v>
      </c>
      <c r="C206" s="23">
        <v>184</v>
      </c>
      <c r="D206" s="27" t="str">
        <f t="shared" si="28"/>
        <v>N/A</v>
      </c>
      <c r="E206" s="23">
        <v>202</v>
      </c>
      <c r="F206" s="27" t="str">
        <f t="shared" si="29"/>
        <v>N/A</v>
      </c>
      <c r="G206" s="23">
        <v>167</v>
      </c>
      <c r="H206" s="27" t="str">
        <f t="shared" si="30"/>
        <v>N/A</v>
      </c>
      <c r="I206" s="8">
        <v>9.7829999999999995</v>
      </c>
      <c r="J206" s="8">
        <v>-17.3</v>
      </c>
      <c r="K206" s="10" t="s">
        <v>213</v>
      </c>
      <c r="L206" s="111" t="str">
        <f t="shared" si="31"/>
        <v>N/A</v>
      </c>
    </row>
    <row r="207" spans="1:12" ht="25" x14ac:dyDescent="0.25">
      <c r="A207" s="174" t="s">
        <v>1551</v>
      </c>
      <c r="B207" s="22" t="s">
        <v>213</v>
      </c>
      <c r="C207" s="23">
        <v>203</v>
      </c>
      <c r="D207" s="27" t="str">
        <f t="shared" si="28"/>
        <v>N/A</v>
      </c>
      <c r="E207" s="23">
        <v>406</v>
      </c>
      <c r="F207" s="27" t="str">
        <f t="shared" si="29"/>
        <v>N/A</v>
      </c>
      <c r="G207" s="23">
        <v>967</v>
      </c>
      <c r="H207" s="27" t="str">
        <f t="shared" si="30"/>
        <v>N/A</v>
      </c>
      <c r="I207" s="8">
        <v>100</v>
      </c>
      <c r="J207" s="8">
        <v>138.19999999999999</v>
      </c>
      <c r="K207" s="10" t="s">
        <v>213</v>
      </c>
      <c r="L207" s="111" t="str">
        <f t="shared" si="31"/>
        <v>N/A</v>
      </c>
    </row>
    <row r="208" spans="1:12" x14ac:dyDescent="0.25">
      <c r="A208" s="174" t="s">
        <v>1599</v>
      </c>
      <c r="B208" s="22" t="s">
        <v>213</v>
      </c>
      <c r="C208" s="23">
        <v>87</v>
      </c>
      <c r="D208" s="27" t="str">
        <f t="shared" si="28"/>
        <v>N/A</v>
      </c>
      <c r="E208" s="23">
        <v>105</v>
      </c>
      <c r="F208" s="27" t="str">
        <f t="shared" si="29"/>
        <v>N/A</v>
      </c>
      <c r="G208" s="23">
        <v>103</v>
      </c>
      <c r="H208" s="27" t="str">
        <f t="shared" si="30"/>
        <v>N/A</v>
      </c>
      <c r="I208" s="8">
        <v>20.69</v>
      </c>
      <c r="J208" s="8">
        <v>-1.9</v>
      </c>
      <c r="K208" s="10" t="s">
        <v>213</v>
      </c>
      <c r="L208" s="111" t="str">
        <f t="shared" si="31"/>
        <v>N/A</v>
      </c>
    </row>
    <row r="209" spans="1:12" x14ac:dyDescent="0.25">
      <c r="A209" s="174" t="s">
        <v>1600</v>
      </c>
      <c r="B209" s="22" t="s">
        <v>213</v>
      </c>
      <c r="C209" s="23">
        <v>160</v>
      </c>
      <c r="D209" s="27" t="str">
        <f t="shared" si="28"/>
        <v>N/A</v>
      </c>
      <c r="E209" s="23">
        <v>133</v>
      </c>
      <c r="F209" s="27" t="str">
        <f t="shared" si="29"/>
        <v>N/A</v>
      </c>
      <c r="G209" s="23">
        <v>62</v>
      </c>
      <c r="H209" s="27" t="str">
        <f t="shared" si="30"/>
        <v>N/A</v>
      </c>
      <c r="I209" s="8">
        <v>-16.899999999999999</v>
      </c>
      <c r="J209" s="8">
        <v>-53.4</v>
      </c>
      <c r="K209" s="10" t="s">
        <v>213</v>
      </c>
      <c r="L209" s="111" t="str">
        <f t="shared" si="31"/>
        <v>N/A</v>
      </c>
    </row>
    <row r="210" spans="1:12" x14ac:dyDescent="0.25">
      <c r="A210" s="174" t="s">
        <v>125</v>
      </c>
      <c r="B210" s="22" t="s">
        <v>213</v>
      </c>
      <c r="C210" s="29">
        <v>3709098</v>
      </c>
      <c r="D210" s="27" t="str">
        <f t="shared" si="28"/>
        <v>N/A</v>
      </c>
      <c r="E210" s="29">
        <v>5535646</v>
      </c>
      <c r="F210" s="27" t="str">
        <f t="shared" si="29"/>
        <v>N/A</v>
      </c>
      <c r="G210" s="29">
        <v>4595347</v>
      </c>
      <c r="H210" s="27" t="str">
        <f t="shared" si="30"/>
        <v>N/A</v>
      </c>
      <c r="I210" s="8">
        <v>49.25</v>
      </c>
      <c r="J210" s="8">
        <v>-17</v>
      </c>
      <c r="K210" s="10" t="s">
        <v>213</v>
      </c>
      <c r="L210" s="111" t="str">
        <f t="shared" si="31"/>
        <v>N/A</v>
      </c>
    </row>
    <row r="211" spans="1:12" x14ac:dyDescent="0.25">
      <c r="A211" s="174" t="s">
        <v>1601</v>
      </c>
      <c r="B211" s="22" t="s">
        <v>213</v>
      </c>
      <c r="C211" s="29">
        <v>2671292</v>
      </c>
      <c r="D211" s="27" t="str">
        <f t="shared" si="28"/>
        <v>N/A</v>
      </c>
      <c r="E211" s="29">
        <v>5475294</v>
      </c>
      <c r="F211" s="27" t="str">
        <f t="shared" si="29"/>
        <v>N/A</v>
      </c>
      <c r="G211" s="29">
        <v>4563930</v>
      </c>
      <c r="H211" s="27" t="str">
        <f t="shared" si="30"/>
        <v>N/A</v>
      </c>
      <c r="I211" s="8">
        <v>105</v>
      </c>
      <c r="J211" s="8">
        <v>-16.600000000000001</v>
      </c>
      <c r="K211" s="10" t="s">
        <v>213</v>
      </c>
      <c r="L211" s="111" t="str">
        <f t="shared" si="31"/>
        <v>N/A</v>
      </c>
    </row>
    <row r="212" spans="1:12" x14ac:dyDescent="0.25">
      <c r="A212" s="174" t="s">
        <v>1552</v>
      </c>
      <c r="B212" s="22" t="s">
        <v>213</v>
      </c>
      <c r="C212" s="29">
        <v>359892</v>
      </c>
      <c r="D212" s="27" t="str">
        <f t="shared" si="28"/>
        <v>N/A</v>
      </c>
      <c r="E212" s="29">
        <v>393675</v>
      </c>
      <c r="F212" s="27" t="str">
        <f t="shared" si="29"/>
        <v>N/A</v>
      </c>
      <c r="G212" s="29">
        <v>330377</v>
      </c>
      <c r="H212" s="27" t="str">
        <f t="shared" si="30"/>
        <v>N/A</v>
      </c>
      <c r="I212" s="8">
        <v>9.3870000000000005</v>
      </c>
      <c r="J212" s="8">
        <v>-16.100000000000001</v>
      </c>
      <c r="K212" s="10" t="s">
        <v>213</v>
      </c>
      <c r="L212" s="111" t="str">
        <f t="shared" si="31"/>
        <v>N/A</v>
      </c>
    </row>
    <row r="213" spans="1:12" x14ac:dyDescent="0.25">
      <c r="A213" s="174" t="s">
        <v>1602</v>
      </c>
      <c r="B213" s="22" t="s">
        <v>213</v>
      </c>
      <c r="C213" s="29">
        <v>3675646</v>
      </c>
      <c r="D213" s="27" t="str">
        <f t="shared" si="28"/>
        <v>N/A</v>
      </c>
      <c r="E213" s="29">
        <v>4687975</v>
      </c>
      <c r="F213" s="27" t="str">
        <f t="shared" si="29"/>
        <v>N/A</v>
      </c>
      <c r="G213" s="29">
        <v>2765481</v>
      </c>
      <c r="H213" s="27" t="str">
        <f t="shared" si="30"/>
        <v>N/A</v>
      </c>
      <c r="I213" s="8">
        <v>27.54</v>
      </c>
      <c r="J213" s="8">
        <v>-41</v>
      </c>
      <c r="K213" s="10" t="s">
        <v>213</v>
      </c>
      <c r="L213" s="111" t="str">
        <f t="shared" si="31"/>
        <v>N/A</v>
      </c>
    </row>
    <row r="214" spans="1:12" x14ac:dyDescent="0.25">
      <c r="A214" s="180" t="s">
        <v>1603</v>
      </c>
      <c r="B214" s="22" t="s">
        <v>213</v>
      </c>
      <c r="C214" s="29">
        <v>668369</v>
      </c>
      <c r="D214" s="27" t="str">
        <f t="shared" si="28"/>
        <v>N/A</v>
      </c>
      <c r="E214" s="29">
        <v>803698</v>
      </c>
      <c r="F214" s="27" t="str">
        <f t="shared" si="29"/>
        <v>N/A</v>
      </c>
      <c r="G214" s="29">
        <v>984922</v>
      </c>
      <c r="H214" s="27" t="str">
        <f t="shared" si="30"/>
        <v>N/A</v>
      </c>
      <c r="I214" s="8">
        <v>20.25</v>
      </c>
      <c r="J214" s="8">
        <v>22.55</v>
      </c>
      <c r="K214" s="10" t="s">
        <v>213</v>
      </c>
      <c r="L214" s="111" t="str">
        <f t="shared" si="31"/>
        <v>N/A</v>
      </c>
    </row>
    <row r="215" spans="1:12" ht="25" x14ac:dyDescent="0.25">
      <c r="A215" s="174" t="s">
        <v>1366</v>
      </c>
      <c r="B215" s="22" t="s">
        <v>213</v>
      </c>
      <c r="C215" s="29">
        <v>77131384</v>
      </c>
      <c r="D215" s="27" t="str">
        <f t="shared" ref="D215:D229" si="32">IF($B215="N/A","N/A",IF(C215&gt;10,"No",IF(C215&lt;-10,"No","Yes")))</f>
        <v>N/A</v>
      </c>
      <c r="E215" s="29">
        <v>63469808</v>
      </c>
      <c r="F215" s="27" t="str">
        <f t="shared" ref="F215:F229" si="33">IF($B215="N/A","N/A",IF(E215&gt;10,"No",IF(E215&lt;-10,"No","Yes")))</f>
        <v>N/A</v>
      </c>
      <c r="G215" s="29">
        <v>44874215</v>
      </c>
      <c r="H215" s="27" t="str">
        <f t="shared" ref="H215:H229" si="34">IF($B215="N/A","N/A",IF(G215&gt;10,"No",IF(G215&lt;-10,"No","Yes")))</f>
        <v>N/A</v>
      </c>
      <c r="I215" s="8">
        <v>-17.7</v>
      </c>
      <c r="J215" s="8">
        <v>-29.3</v>
      </c>
      <c r="K215" s="28" t="s">
        <v>736</v>
      </c>
      <c r="L215" s="111" t="str">
        <f t="shared" ref="L215:L229" si="35">IF(J215="Div by 0", "N/A", IF(K215="N/A","N/A", IF(J215&gt;VALUE(MID(K215,1,2)), "No", IF(J215&lt;-1*VALUE(MID(K215,1,2)), "No", "Yes"))))</f>
        <v>Yes</v>
      </c>
    </row>
    <row r="216" spans="1:12" x14ac:dyDescent="0.25">
      <c r="A216" s="174" t="s">
        <v>647</v>
      </c>
      <c r="B216" s="22" t="s">
        <v>213</v>
      </c>
      <c r="C216" s="23">
        <v>218194</v>
      </c>
      <c r="D216" s="27" t="str">
        <f t="shared" si="32"/>
        <v>N/A</v>
      </c>
      <c r="E216" s="23">
        <v>198404</v>
      </c>
      <c r="F216" s="27" t="str">
        <f t="shared" si="33"/>
        <v>N/A</v>
      </c>
      <c r="G216" s="23">
        <v>158193</v>
      </c>
      <c r="H216" s="27" t="str">
        <f t="shared" si="34"/>
        <v>N/A</v>
      </c>
      <c r="I216" s="8">
        <v>-9.07</v>
      </c>
      <c r="J216" s="8">
        <v>-20.3</v>
      </c>
      <c r="K216" s="28" t="s">
        <v>736</v>
      </c>
      <c r="L216" s="111" t="str">
        <f t="shared" si="35"/>
        <v>Yes</v>
      </c>
    </row>
    <row r="217" spans="1:12" x14ac:dyDescent="0.25">
      <c r="A217" s="174" t="s">
        <v>1367</v>
      </c>
      <c r="B217" s="22" t="s">
        <v>213</v>
      </c>
      <c r="C217" s="29">
        <v>353.49910629999999</v>
      </c>
      <c r="D217" s="27" t="str">
        <f t="shared" si="32"/>
        <v>N/A</v>
      </c>
      <c r="E217" s="29">
        <v>319.90185681999998</v>
      </c>
      <c r="F217" s="27" t="str">
        <f t="shared" si="33"/>
        <v>N/A</v>
      </c>
      <c r="G217" s="29">
        <v>283.66751373</v>
      </c>
      <c r="H217" s="27" t="str">
        <f t="shared" si="34"/>
        <v>N/A</v>
      </c>
      <c r="I217" s="8">
        <v>-9.5</v>
      </c>
      <c r="J217" s="8">
        <v>-11.3</v>
      </c>
      <c r="K217" s="28" t="s">
        <v>736</v>
      </c>
      <c r="L217" s="111" t="str">
        <f t="shared" si="35"/>
        <v>Yes</v>
      </c>
    </row>
    <row r="218" spans="1:12" ht="25" x14ac:dyDescent="0.25">
      <c r="A218" s="174" t="s">
        <v>1368</v>
      </c>
      <c r="B218" s="22" t="s">
        <v>213</v>
      </c>
      <c r="C218" s="29">
        <v>62171798</v>
      </c>
      <c r="D218" s="27" t="str">
        <f t="shared" si="32"/>
        <v>N/A</v>
      </c>
      <c r="E218" s="29">
        <v>59945630</v>
      </c>
      <c r="F218" s="27" t="str">
        <f t="shared" si="33"/>
        <v>N/A</v>
      </c>
      <c r="G218" s="29">
        <v>51692506</v>
      </c>
      <c r="H218" s="27" t="str">
        <f t="shared" si="34"/>
        <v>N/A</v>
      </c>
      <c r="I218" s="8">
        <v>-3.58</v>
      </c>
      <c r="J218" s="8">
        <v>-13.8</v>
      </c>
      <c r="K218" s="28" t="s">
        <v>736</v>
      </c>
      <c r="L218" s="111" t="str">
        <f t="shared" si="35"/>
        <v>Yes</v>
      </c>
    </row>
    <row r="219" spans="1:12" x14ac:dyDescent="0.25">
      <c r="A219" s="174" t="s">
        <v>514</v>
      </c>
      <c r="B219" s="22" t="s">
        <v>213</v>
      </c>
      <c r="C219" s="23">
        <v>260907</v>
      </c>
      <c r="D219" s="27" t="str">
        <f t="shared" si="32"/>
        <v>N/A</v>
      </c>
      <c r="E219" s="23">
        <v>257466</v>
      </c>
      <c r="F219" s="27" t="str">
        <f t="shared" si="33"/>
        <v>N/A</v>
      </c>
      <c r="G219" s="23">
        <v>225157</v>
      </c>
      <c r="H219" s="27" t="str">
        <f t="shared" si="34"/>
        <v>N/A</v>
      </c>
      <c r="I219" s="8">
        <v>-1.32</v>
      </c>
      <c r="J219" s="8">
        <v>-12.5</v>
      </c>
      <c r="K219" s="28" t="s">
        <v>736</v>
      </c>
      <c r="L219" s="111" t="str">
        <f t="shared" si="35"/>
        <v>Yes</v>
      </c>
    </row>
    <row r="220" spans="1:12" x14ac:dyDescent="0.25">
      <c r="A220" s="174" t="s">
        <v>1369</v>
      </c>
      <c r="B220" s="22" t="s">
        <v>213</v>
      </c>
      <c r="C220" s="29">
        <v>238.29103090000001</v>
      </c>
      <c r="D220" s="27" t="str">
        <f t="shared" si="32"/>
        <v>N/A</v>
      </c>
      <c r="E220" s="29">
        <v>232.82930562000001</v>
      </c>
      <c r="F220" s="27" t="str">
        <f t="shared" si="33"/>
        <v>N/A</v>
      </c>
      <c r="G220" s="29">
        <v>229.58427230999999</v>
      </c>
      <c r="H220" s="27" t="str">
        <f t="shared" si="34"/>
        <v>N/A</v>
      </c>
      <c r="I220" s="8">
        <v>-2.29</v>
      </c>
      <c r="J220" s="8">
        <v>-1.39</v>
      </c>
      <c r="K220" s="28" t="s">
        <v>736</v>
      </c>
      <c r="L220" s="111" t="str">
        <f t="shared" si="35"/>
        <v>Yes</v>
      </c>
    </row>
    <row r="221" spans="1:12" ht="25" x14ac:dyDescent="0.25">
      <c r="A221" s="174" t="s">
        <v>1370</v>
      </c>
      <c r="B221" s="22" t="s">
        <v>213</v>
      </c>
      <c r="C221" s="29">
        <v>181756434</v>
      </c>
      <c r="D221" s="27" t="str">
        <f t="shared" si="32"/>
        <v>N/A</v>
      </c>
      <c r="E221" s="29">
        <v>177298526</v>
      </c>
      <c r="F221" s="27" t="str">
        <f t="shared" si="33"/>
        <v>N/A</v>
      </c>
      <c r="G221" s="29">
        <v>155643818</v>
      </c>
      <c r="H221" s="27" t="str">
        <f t="shared" si="34"/>
        <v>N/A</v>
      </c>
      <c r="I221" s="8">
        <v>-2.4500000000000002</v>
      </c>
      <c r="J221" s="8">
        <v>-12.2</v>
      </c>
      <c r="K221" s="28" t="s">
        <v>736</v>
      </c>
      <c r="L221" s="111" t="str">
        <f t="shared" si="35"/>
        <v>Yes</v>
      </c>
    </row>
    <row r="222" spans="1:12" x14ac:dyDescent="0.25">
      <c r="A222" s="174" t="s">
        <v>515</v>
      </c>
      <c r="B222" s="22" t="s">
        <v>213</v>
      </c>
      <c r="C222" s="23">
        <v>668463</v>
      </c>
      <c r="D222" s="27" t="str">
        <f t="shared" si="32"/>
        <v>N/A</v>
      </c>
      <c r="E222" s="23">
        <v>668830</v>
      </c>
      <c r="F222" s="27" t="str">
        <f t="shared" si="33"/>
        <v>N/A</v>
      </c>
      <c r="G222" s="23">
        <v>615076</v>
      </c>
      <c r="H222" s="27" t="str">
        <f t="shared" si="34"/>
        <v>N/A</v>
      </c>
      <c r="I222" s="8">
        <v>5.4899999999999997E-2</v>
      </c>
      <c r="J222" s="8">
        <v>-8.0399999999999991</v>
      </c>
      <c r="K222" s="28" t="s">
        <v>736</v>
      </c>
      <c r="L222" s="111" t="str">
        <f t="shared" si="35"/>
        <v>Yes</v>
      </c>
    </row>
    <row r="223" spans="1:12" x14ac:dyDescent="0.25">
      <c r="A223" s="174" t="s">
        <v>1371</v>
      </c>
      <c r="B223" s="22" t="s">
        <v>213</v>
      </c>
      <c r="C223" s="29">
        <v>271.90201102999998</v>
      </c>
      <c r="D223" s="27" t="str">
        <f t="shared" si="32"/>
        <v>N/A</v>
      </c>
      <c r="E223" s="29">
        <v>265.08757980000001</v>
      </c>
      <c r="F223" s="27" t="str">
        <f t="shared" si="33"/>
        <v>N/A</v>
      </c>
      <c r="G223" s="29">
        <v>253.04810788</v>
      </c>
      <c r="H223" s="27" t="str">
        <f t="shared" si="34"/>
        <v>N/A</v>
      </c>
      <c r="I223" s="8">
        <v>-2.5099999999999998</v>
      </c>
      <c r="J223" s="8">
        <v>-4.54</v>
      </c>
      <c r="K223" s="28" t="s">
        <v>736</v>
      </c>
      <c r="L223" s="111" t="str">
        <f t="shared" si="35"/>
        <v>Yes</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1439486876</v>
      </c>
      <c r="D227" s="27" t="str">
        <f t="shared" si="32"/>
        <v>N/A</v>
      </c>
      <c r="E227" s="29">
        <v>1434646364</v>
      </c>
      <c r="F227" s="27" t="str">
        <f t="shared" si="33"/>
        <v>N/A</v>
      </c>
      <c r="G227" s="29">
        <v>1454770060</v>
      </c>
      <c r="H227" s="27" t="str">
        <f t="shared" si="34"/>
        <v>N/A</v>
      </c>
      <c r="I227" s="8">
        <v>-0.33600000000000002</v>
      </c>
      <c r="J227" s="8">
        <v>1.403</v>
      </c>
      <c r="K227" s="28" t="s">
        <v>736</v>
      </c>
      <c r="L227" s="111" t="str">
        <f t="shared" si="35"/>
        <v>Yes</v>
      </c>
    </row>
    <row r="228" spans="1:12" ht="25" x14ac:dyDescent="0.25">
      <c r="A228" s="174" t="s">
        <v>517</v>
      </c>
      <c r="B228" s="22" t="s">
        <v>213</v>
      </c>
      <c r="C228" s="23">
        <v>96266</v>
      </c>
      <c r="D228" s="27" t="str">
        <f t="shared" si="32"/>
        <v>N/A</v>
      </c>
      <c r="E228" s="23">
        <v>112840</v>
      </c>
      <c r="F228" s="27" t="str">
        <f t="shared" si="33"/>
        <v>N/A</v>
      </c>
      <c r="G228" s="23">
        <v>114182</v>
      </c>
      <c r="H228" s="27" t="str">
        <f t="shared" si="34"/>
        <v>N/A</v>
      </c>
      <c r="I228" s="8">
        <v>17.22</v>
      </c>
      <c r="J228" s="8">
        <v>1.1890000000000001</v>
      </c>
      <c r="K228" s="28" t="s">
        <v>736</v>
      </c>
      <c r="L228" s="111" t="str">
        <f t="shared" si="35"/>
        <v>Yes</v>
      </c>
    </row>
    <row r="229" spans="1:12" ht="25" x14ac:dyDescent="0.25">
      <c r="A229" s="174" t="s">
        <v>1375</v>
      </c>
      <c r="B229" s="22" t="s">
        <v>213</v>
      </c>
      <c r="C229" s="29">
        <v>14953.222072</v>
      </c>
      <c r="D229" s="27" t="str">
        <f t="shared" si="32"/>
        <v>N/A</v>
      </c>
      <c r="E229" s="29">
        <v>12713.987628999999</v>
      </c>
      <c r="F229" s="27" t="str">
        <f t="shared" si="33"/>
        <v>N/A</v>
      </c>
      <c r="G229" s="29">
        <v>12740.800300999999</v>
      </c>
      <c r="H229" s="27" t="str">
        <f t="shared" si="34"/>
        <v>N/A</v>
      </c>
      <c r="I229" s="8">
        <v>-15</v>
      </c>
      <c r="J229" s="8">
        <v>0.2109</v>
      </c>
      <c r="K229" s="28" t="s">
        <v>736</v>
      </c>
      <c r="L229" s="111" t="str">
        <f t="shared" si="35"/>
        <v>Yes</v>
      </c>
    </row>
    <row r="230" spans="1:12" x14ac:dyDescent="0.25">
      <c r="A230" s="143" t="s">
        <v>1376</v>
      </c>
      <c r="B230" s="22" t="s">
        <v>213</v>
      </c>
      <c r="C230" s="32">
        <v>1560726036</v>
      </c>
      <c r="D230" s="27" t="str">
        <f t="shared" ref="D230:D253" si="36">IF($B230="N/A","N/A",IF(C230&gt;10,"No",IF(C230&lt;-10,"No","Yes")))</f>
        <v>N/A</v>
      </c>
      <c r="E230" s="32">
        <v>1552864631</v>
      </c>
      <c r="F230" s="27" t="str">
        <f t="shared" ref="F230:F253" si="37">IF($B230="N/A","N/A",IF(E230&gt;10,"No",IF(E230&lt;-10,"No","Yes")))</f>
        <v>N/A</v>
      </c>
      <c r="G230" s="32">
        <v>1528711273</v>
      </c>
      <c r="H230" s="27" t="str">
        <f t="shared" ref="H230:H253" si="38">IF($B230="N/A","N/A",IF(G230&gt;10,"No",IF(G230&lt;-10,"No","Yes")))</f>
        <v>N/A</v>
      </c>
      <c r="I230" s="8">
        <v>-0.504</v>
      </c>
      <c r="J230" s="8">
        <v>-1.56</v>
      </c>
      <c r="K230" s="28" t="s">
        <v>736</v>
      </c>
      <c r="L230" s="111" t="str">
        <f t="shared" ref="L230:L253" si="39">IF(J230="Div by 0", "N/A", IF(K230="N/A","N/A", IF(J230&gt;VALUE(MID(K230,1,2)), "No", IF(J230&lt;-1*VALUE(MID(K230,1,2)), "No", "Yes"))))</f>
        <v>Yes</v>
      </c>
    </row>
    <row r="231" spans="1:12" x14ac:dyDescent="0.25">
      <c r="A231" s="143" t="s">
        <v>1553</v>
      </c>
      <c r="B231" s="22" t="s">
        <v>213</v>
      </c>
      <c r="C231" s="31">
        <v>108964</v>
      </c>
      <c r="D231" s="31" t="str">
        <f t="shared" si="36"/>
        <v>N/A</v>
      </c>
      <c r="E231" s="31">
        <v>124568</v>
      </c>
      <c r="F231" s="31" t="str">
        <f t="shared" si="37"/>
        <v>N/A</v>
      </c>
      <c r="G231" s="31">
        <v>124901</v>
      </c>
      <c r="H231" s="27" t="str">
        <f t="shared" si="38"/>
        <v>N/A</v>
      </c>
      <c r="I231" s="8">
        <v>14.32</v>
      </c>
      <c r="J231" s="8">
        <v>0.26729999999999998</v>
      </c>
      <c r="K231" s="28" t="s">
        <v>736</v>
      </c>
      <c r="L231" s="111" t="str">
        <f t="shared" si="39"/>
        <v>Yes</v>
      </c>
    </row>
    <row r="232" spans="1:12" x14ac:dyDescent="0.25">
      <c r="A232" s="143" t="s">
        <v>1554</v>
      </c>
      <c r="B232" s="22" t="s">
        <v>213</v>
      </c>
      <c r="C232" s="32">
        <v>14323.318122999999</v>
      </c>
      <c r="D232" s="27" t="str">
        <f t="shared" si="36"/>
        <v>N/A</v>
      </c>
      <c r="E232" s="32">
        <v>12465.999542</v>
      </c>
      <c r="F232" s="27" t="str">
        <f t="shared" si="37"/>
        <v>N/A</v>
      </c>
      <c r="G232" s="32">
        <v>12239.383776000001</v>
      </c>
      <c r="H232" s="27" t="str">
        <f t="shared" si="38"/>
        <v>N/A</v>
      </c>
      <c r="I232" s="8">
        <v>-13</v>
      </c>
      <c r="J232" s="8">
        <v>-1.82</v>
      </c>
      <c r="K232" s="28" t="s">
        <v>736</v>
      </c>
      <c r="L232" s="111" t="str">
        <f t="shared" si="39"/>
        <v>Yes</v>
      </c>
    </row>
    <row r="233" spans="1:12" x14ac:dyDescent="0.25">
      <c r="A233" s="181" t="s">
        <v>1555</v>
      </c>
      <c r="B233" s="22" t="s">
        <v>213</v>
      </c>
      <c r="C233" s="32">
        <v>10112.986239</v>
      </c>
      <c r="D233" s="27" t="str">
        <f t="shared" si="36"/>
        <v>N/A</v>
      </c>
      <c r="E233" s="32">
        <v>9975.5865193999998</v>
      </c>
      <c r="F233" s="27" t="str">
        <f t="shared" si="37"/>
        <v>N/A</v>
      </c>
      <c r="G233" s="32">
        <v>9835.3890014000008</v>
      </c>
      <c r="H233" s="27" t="str">
        <f t="shared" si="38"/>
        <v>N/A</v>
      </c>
      <c r="I233" s="8">
        <v>-1.36</v>
      </c>
      <c r="J233" s="8">
        <v>-1.41</v>
      </c>
      <c r="K233" s="28" t="s">
        <v>736</v>
      </c>
      <c r="L233" s="111" t="str">
        <f t="shared" si="39"/>
        <v>Yes</v>
      </c>
    </row>
    <row r="234" spans="1:12" x14ac:dyDescent="0.25">
      <c r="A234" s="181" t="s">
        <v>1556</v>
      </c>
      <c r="B234" s="22" t="s">
        <v>213</v>
      </c>
      <c r="C234" s="32">
        <v>16429.160801999999</v>
      </c>
      <c r="D234" s="27" t="str">
        <f t="shared" si="36"/>
        <v>N/A</v>
      </c>
      <c r="E234" s="32">
        <v>15401.147601000001</v>
      </c>
      <c r="F234" s="27" t="str">
        <f t="shared" si="37"/>
        <v>N/A</v>
      </c>
      <c r="G234" s="32">
        <v>16736.689816999999</v>
      </c>
      <c r="H234" s="27" t="str">
        <f t="shared" si="38"/>
        <v>N/A</v>
      </c>
      <c r="I234" s="8">
        <v>-6.26</v>
      </c>
      <c r="J234" s="8">
        <v>8.6720000000000006</v>
      </c>
      <c r="K234" s="28" t="s">
        <v>736</v>
      </c>
      <c r="L234" s="111" t="str">
        <f t="shared" si="39"/>
        <v>Yes</v>
      </c>
    </row>
    <row r="235" spans="1:12" x14ac:dyDescent="0.25">
      <c r="A235" s="181" t="s">
        <v>1557</v>
      </c>
      <c r="B235" s="22" t="s">
        <v>213</v>
      </c>
      <c r="C235" s="32">
        <v>16544.191099</v>
      </c>
      <c r="D235" s="27" t="str">
        <f t="shared" si="36"/>
        <v>N/A</v>
      </c>
      <c r="E235" s="32">
        <v>7462.8984995000001</v>
      </c>
      <c r="F235" s="27" t="str">
        <f t="shared" si="37"/>
        <v>N/A</v>
      </c>
      <c r="G235" s="32">
        <v>4664.0978488999999</v>
      </c>
      <c r="H235" s="27" t="str">
        <f t="shared" si="38"/>
        <v>N/A</v>
      </c>
      <c r="I235" s="8">
        <v>-54.9</v>
      </c>
      <c r="J235" s="8">
        <v>-37.5</v>
      </c>
      <c r="K235" s="28" t="s">
        <v>736</v>
      </c>
      <c r="L235" s="111" t="str">
        <f t="shared" si="39"/>
        <v>No</v>
      </c>
    </row>
    <row r="236" spans="1:12" x14ac:dyDescent="0.25">
      <c r="A236" s="181" t="s">
        <v>1558</v>
      </c>
      <c r="B236" s="22" t="s">
        <v>213</v>
      </c>
      <c r="C236" s="32">
        <v>3930.7229788</v>
      </c>
      <c r="D236" s="27" t="str">
        <f t="shared" si="36"/>
        <v>N/A</v>
      </c>
      <c r="E236" s="32">
        <v>3610.9272132999999</v>
      </c>
      <c r="F236" s="27" t="str">
        <f t="shared" si="37"/>
        <v>N/A</v>
      </c>
      <c r="G236" s="32">
        <v>3828.6985877000002</v>
      </c>
      <c r="H236" s="27" t="str">
        <f t="shared" si="38"/>
        <v>N/A</v>
      </c>
      <c r="I236" s="8">
        <v>-8.14</v>
      </c>
      <c r="J236" s="8">
        <v>6.0309999999999997</v>
      </c>
      <c r="K236" s="28" t="s">
        <v>736</v>
      </c>
      <c r="L236" s="111" t="str">
        <f t="shared" si="39"/>
        <v>Yes</v>
      </c>
    </row>
    <row r="237" spans="1:12" x14ac:dyDescent="0.25">
      <c r="A237" s="174" t="s">
        <v>1559</v>
      </c>
      <c r="B237" s="22" t="s">
        <v>213</v>
      </c>
      <c r="C237" s="27">
        <v>3.9840468474000001</v>
      </c>
      <c r="D237" s="27" t="str">
        <f t="shared" si="36"/>
        <v>N/A</v>
      </c>
      <c r="E237" s="27">
        <v>4.4092588489000004</v>
      </c>
      <c r="F237" s="27" t="str">
        <f t="shared" si="37"/>
        <v>N/A</v>
      </c>
      <c r="G237" s="27">
        <v>4.6193624072999997</v>
      </c>
      <c r="H237" s="27" t="str">
        <f t="shared" si="38"/>
        <v>N/A</v>
      </c>
      <c r="I237" s="8">
        <v>10.67</v>
      </c>
      <c r="J237" s="8">
        <v>4.7649999999999997</v>
      </c>
      <c r="K237" s="28" t="s">
        <v>736</v>
      </c>
      <c r="L237" s="111" t="str">
        <f t="shared" si="39"/>
        <v>Yes</v>
      </c>
    </row>
    <row r="238" spans="1:12" x14ac:dyDescent="0.25">
      <c r="A238" s="180" t="s">
        <v>1560</v>
      </c>
      <c r="B238" s="22" t="s">
        <v>213</v>
      </c>
      <c r="C238" s="27">
        <v>20.585315048999998</v>
      </c>
      <c r="D238" s="27" t="str">
        <f t="shared" si="36"/>
        <v>N/A</v>
      </c>
      <c r="E238" s="27">
        <v>22.36820552</v>
      </c>
      <c r="F238" s="27" t="str">
        <f t="shared" si="37"/>
        <v>N/A</v>
      </c>
      <c r="G238" s="27">
        <v>24.555419365999999</v>
      </c>
      <c r="H238" s="27" t="str">
        <f t="shared" si="38"/>
        <v>N/A</v>
      </c>
      <c r="I238" s="8">
        <v>8.6609999999999996</v>
      </c>
      <c r="J238" s="8">
        <v>9.7780000000000005</v>
      </c>
      <c r="K238" s="28" t="s">
        <v>736</v>
      </c>
      <c r="L238" s="111" t="str">
        <f t="shared" si="39"/>
        <v>Yes</v>
      </c>
    </row>
    <row r="239" spans="1:12" x14ac:dyDescent="0.25">
      <c r="A239" s="180" t="s">
        <v>1561</v>
      </c>
      <c r="B239" s="22" t="s">
        <v>213</v>
      </c>
      <c r="C239" s="27">
        <v>19.342977130000001</v>
      </c>
      <c r="D239" s="27" t="str">
        <f t="shared" si="36"/>
        <v>N/A</v>
      </c>
      <c r="E239" s="27">
        <v>19.74305644</v>
      </c>
      <c r="F239" s="27" t="str">
        <f t="shared" si="37"/>
        <v>N/A</v>
      </c>
      <c r="G239" s="27">
        <v>19.503662537</v>
      </c>
      <c r="H239" s="27" t="str">
        <f t="shared" si="38"/>
        <v>N/A</v>
      </c>
      <c r="I239" s="8">
        <v>2.0680000000000001</v>
      </c>
      <c r="J239" s="8">
        <v>-1.21</v>
      </c>
      <c r="K239" s="28" t="s">
        <v>736</v>
      </c>
      <c r="L239" s="111" t="str">
        <f t="shared" si="39"/>
        <v>Yes</v>
      </c>
    </row>
    <row r="240" spans="1:12" x14ac:dyDescent="0.25">
      <c r="A240" s="180" t="s">
        <v>1562</v>
      </c>
      <c r="B240" s="22" t="s">
        <v>213</v>
      </c>
      <c r="C240" s="27">
        <v>0.53607129990000002</v>
      </c>
      <c r="D240" s="27" t="str">
        <f t="shared" si="36"/>
        <v>N/A</v>
      </c>
      <c r="E240" s="27">
        <v>1.1749771427</v>
      </c>
      <c r="F240" s="27" t="str">
        <f t="shared" si="37"/>
        <v>N/A</v>
      </c>
      <c r="G240" s="27">
        <v>1.5225914332999999</v>
      </c>
      <c r="H240" s="27" t="str">
        <f t="shared" si="38"/>
        <v>N/A</v>
      </c>
      <c r="I240" s="8">
        <v>119.2</v>
      </c>
      <c r="J240" s="8">
        <v>29.58</v>
      </c>
      <c r="K240" s="28" t="s">
        <v>736</v>
      </c>
      <c r="L240" s="111" t="str">
        <f t="shared" si="39"/>
        <v>Yes</v>
      </c>
    </row>
    <row r="241" spans="1:12" x14ac:dyDescent="0.25">
      <c r="A241" s="180" t="s">
        <v>1563</v>
      </c>
      <c r="B241" s="22" t="s">
        <v>213</v>
      </c>
      <c r="C241" s="27">
        <v>0.4742593048</v>
      </c>
      <c r="D241" s="27" t="str">
        <f t="shared" si="36"/>
        <v>N/A</v>
      </c>
      <c r="E241" s="27">
        <v>0.45663649099999998</v>
      </c>
      <c r="F241" s="27" t="str">
        <f t="shared" si="37"/>
        <v>N/A</v>
      </c>
      <c r="G241" s="27">
        <v>0.4150231815</v>
      </c>
      <c r="H241" s="27" t="str">
        <f t="shared" si="38"/>
        <v>N/A</v>
      </c>
      <c r="I241" s="8">
        <v>-3.72</v>
      </c>
      <c r="J241" s="8">
        <v>-9.11</v>
      </c>
      <c r="K241" s="28" t="s">
        <v>736</v>
      </c>
      <c r="L241" s="111" t="str">
        <f t="shared" si="39"/>
        <v>Yes</v>
      </c>
    </row>
    <row r="242" spans="1:12" x14ac:dyDescent="0.25">
      <c r="A242" s="143" t="s">
        <v>1388</v>
      </c>
      <c r="B242" s="22" t="s">
        <v>213</v>
      </c>
      <c r="C242" s="32">
        <v>1439486876</v>
      </c>
      <c r="D242" s="27" t="str">
        <f t="shared" si="36"/>
        <v>N/A</v>
      </c>
      <c r="E242" s="32">
        <v>1434646364</v>
      </c>
      <c r="F242" s="27" t="str">
        <f t="shared" si="37"/>
        <v>N/A</v>
      </c>
      <c r="G242" s="32">
        <v>1454770060</v>
      </c>
      <c r="H242" s="27" t="str">
        <f t="shared" si="38"/>
        <v>N/A</v>
      </c>
      <c r="I242" s="8">
        <v>-0.33600000000000002</v>
      </c>
      <c r="J242" s="8">
        <v>1.403</v>
      </c>
      <c r="K242" s="28" t="s">
        <v>736</v>
      </c>
      <c r="L242" s="111" t="str">
        <f t="shared" si="39"/>
        <v>Yes</v>
      </c>
    </row>
    <row r="243" spans="1:12" x14ac:dyDescent="0.25">
      <c r="A243" s="143" t="s">
        <v>1564</v>
      </c>
      <c r="B243" s="22" t="s">
        <v>213</v>
      </c>
      <c r="C243" s="31">
        <v>96266</v>
      </c>
      <c r="D243" s="31" t="str">
        <f t="shared" si="36"/>
        <v>N/A</v>
      </c>
      <c r="E243" s="31">
        <v>112840</v>
      </c>
      <c r="F243" s="31" t="str">
        <f t="shared" si="37"/>
        <v>N/A</v>
      </c>
      <c r="G243" s="31">
        <v>114182</v>
      </c>
      <c r="H243" s="27" t="str">
        <f t="shared" si="38"/>
        <v>N/A</v>
      </c>
      <c r="I243" s="8">
        <v>17.22</v>
      </c>
      <c r="J243" s="8">
        <v>1.1890000000000001</v>
      </c>
      <c r="K243" s="28" t="s">
        <v>736</v>
      </c>
      <c r="L243" s="111" t="str">
        <f t="shared" si="39"/>
        <v>Yes</v>
      </c>
    </row>
    <row r="244" spans="1:12" ht="25" x14ac:dyDescent="0.25">
      <c r="A244" s="143" t="s">
        <v>1565</v>
      </c>
      <c r="B244" s="22" t="s">
        <v>213</v>
      </c>
      <c r="C244" s="32">
        <v>14953.222072</v>
      </c>
      <c r="D244" s="27" t="str">
        <f t="shared" si="36"/>
        <v>N/A</v>
      </c>
      <c r="E244" s="32">
        <v>12713.987628999999</v>
      </c>
      <c r="F244" s="27" t="str">
        <f t="shared" si="37"/>
        <v>N/A</v>
      </c>
      <c r="G244" s="32">
        <v>12740.800300999999</v>
      </c>
      <c r="H244" s="27" t="str">
        <f t="shared" si="38"/>
        <v>N/A</v>
      </c>
      <c r="I244" s="8">
        <v>-15</v>
      </c>
      <c r="J244" s="8">
        <v>0.2109</v>
      </c>
      <c r="K244" s="28" t="s">
        <v>736</v>
      </c>
      <c r="L244" s="111" t="str">
        <f t="shared" si="39"/>
        <v>Yes</v>
      </c>
    </row>
    <row r="245" spans="1:12" ht="25" x14ac:dyDescent="0.25">
      <c r="A245" s="181" t="s">
        <v>1566</v>
      </c>
      <c r="B245" s="22" t="s">
        <v>213</v>
      </c>
      <c r="C245" s="32">
        <v>10170.190209</v>
      </c>
      <c r="D245" s="27" t="str">
        <f t="shared" si="36"/>
        <v>N/A</v>
      </c>
      <c r="E245" s="32">
        <v>10021.991227</v>
      </c>
      <c r="F245" s="27" t="str">
        <f t="shared" si="37"/>
        <v>N/A</v>
      </c>
      <c r="G245" s="32">
        <v>9873.3318913999992</v>
      </c>
      <c r="H245" s="27" t="str">
        <f t="shared" si="38"/>
        <v>N/A</v>
      </c>
      <c r="I245" s="8">
        <v>-1.46</v>
      </c>
      <c r="J245" s="8">
        <v>-1.48</v>
      </c>
      <c r="K245" s="28" t="s">
        <v>736</v>
      </c>
      <c r="L245" s="111" t="str">
        <f t="shared" si="39"/>
        <v>Yes</v>
      </c>
    </row>
    <row r="246" spans="1:12" ht="25" x14ac:dyDescent="0.25">
      <c r="A246" s="181" t="s">
        <v>1567</v>
      </c>
      <c r="B246" s="22" t="s">
        <v>213</v>
      </c>
      <c r="C246" s="32">
        <v>17093.616851999999</v>
      </c>
      <c r="D246" s="27" t="str">
        <f t="shared" si="36"/>
        <v>N/A</v>
      </c>
      <c r="E246" s="32">
        <v>15964.995905</v>
      </c>
      <c r="F246" s="27" t="str">
        <f t="shared" si="37"/>
        <v>N/A</v>
      </c>
      <c r="G246" s="32">
        <v>17347.623479999998</v>
      </c>
      <c r="H246" s="27" t="str">
        <f t="shared" si="38"/>
        <v>N/A</v>
      </c>
      <c r="I246" s="8">
        <v>-6.6</v>
      </c>
      <c r="J246" s="8">
        <v>8.66</v>
      </c>
      <c r="K246" s="28" t="s">
        <v>736</v>
      </c>
      <c r="L246" s="111" t="str">
        <f t="shared" si="39"/>
        <v>Yes</v>
      </c>
    </row>
    <row r="247" spans="1:12" ht="25" x14ac:dyDescent="0.25">
      <c r="A247" s="181" t="s">
        <v>1568</v>
      </c>
      <c r="B247" s="22" t="s">
        <v>213</v>
      </c>
      <c r="C247" s="32">
        <v>19039.978876000001</v>
      </c>
      <c r="D247" s="27" t="str">
        <f t="shared" si="36"/>
        <v>N/A</v>
      </c>
      <c r="E247" s="32">
        <v>3589.5454276999999</v>
      </c>
      <c r="F247" s="27" t="str">
        <f t="shared" si="37"/>
        <v>N/A</v>
      </c>
      <c r="G247" s="32">
        <v>2890.3264410000002</v>
      </c>
      <c r="H247" s="27" t="str">
        <f t="shared" si="38"/>
        <v>N/A</v>
      </c>
      <c r="I247" s="8">
        <v>-81.099999999999994</v>
      </c>
      <c r="J247" s="8">
        <v>-19.5</v>
      </c>
      <c r="K247" s="28" t="s">
        <v>736</v>
      </c>
      <c r="L247" s="111" t="str">
        <f t="shared" si="39"/>
        <v>Yes</v>
      </c>
    </row>
    <row r="248" spans="1:12" ht="25" x14ac:dyDescent="0.25">
      <c r="A248" s="181" t="s">
        <v>1569</v>
      </c>
      <c r="B248" s="22" t="s">
        <v>213</v>
      </c>
      <c r="C248" s="32">
        <v>11068.784643999999</v>
      </c>
      <c r="D248" s="27" t="str">
        <f t="shared" si="36"/>
        <v>N/A</v>
      </c>
      <c r="E248" s="32">
        <v>10515.862588</v>
      </c>
      <c r="F248" s="27" t="str">
        <f t="shared" si="37"/>
        <v>N/A</v>
      </c>
      <c r="G248" s="32">
        <v>11499.801864999999</v>
      </c>
      <c r="H248" s="27" t="str">
        <f t="shared" si="38"/>
        <v>N/A</v>
      </c>
      <c r="I248" s="8">
        <v>-5</v>
      </c>
      <c r="J248" s="8">
        <v>9.3569999999999993</v>
      </c>
      <c r="K248" s="28" t="s">
        <v>736</v>
      </c>
      <c r="L248" s="111" t="str">
        <f t="shared" si="39"/>
        <v>Yes</v>
      </c>
    </row>
    <row r="249" spans="1:12" ht="25" x14ac:dyDescent="0.25">
      <c r="A249" s="174" t="s">
        <v>1570</v>
      </c>
      <c r="B249" s="22" t="s">
        <v>213</v>
      </c>
      <c r="C249" s="27">
        <v>3.5197703261000002</v>
      </c>
      <c r="D249" s="27" t="str">
        <f t="shared" si="36"/>
        <v>N/A</v>
      </c>
      <c r="E249" s="27">
        <v>3.9941298609000002</v>
      </c>
      <c r="F249" s="27" t="str">
        <f t="shared" si="37"/>
        <v>N/A</v>
      </c>
      <c r="G249" s="27">
        <v>4.2229288668000002</v>
      </c>
      <c r="H249" s="27" t="str">
        <f t="shared" si="38"/>
        <v>N/A</v>
      </c>
      <c r="I249" s="8">
        <v>13.48</v>
      </c>
      <c r="J249" s="8">
        <v>5.7279999999999998</v>
      </c>
      <c r="K249" s="28" t="s">
        <v>736</v>
      </c>
      <c r="L249" s="111" t="str">
        <f t="shared" si="39"/>
        <v>Yes</v>
      </c>
    </row>
    <row r="250" spans="1:12" ht="25" x14ac:dyDescent="0.25">
      <c r="A250" s="180" t="s">
        <v>1571</v>
      </c>
      <c r="B250" s="22" t="s">
        <v>213</v>
      </c>
      <c r="C250" s="27">
        <v>20.452699184</v>
      </c>
      <c r="D250" s="27" t="str">
        <f t="shared" si="36"/>
        <v>N/A</v>
      </c>
      <c r="E250" s="27">
        <v>22.249447158999999</v>
      </c>
      <c r="F250" s="27" t="str">
        <f t="shared" si="37"/>
        <v>N/A</v>
      </c>
      <c r="G250" s="27">
        <v>24.448257748</v>
      </c>
      <c r="H250" s="27" t="str">
        <f t="shared" si="38"/>
        <v>N/A</v>
      </c>
      <c r="I250" s="8">
        <v>8.7850000000000001</v>
      </c>
      <c r="J250" s="8">
        <v>9.8829999999999991</v>
      </c>
      <c r="K250" s="28" t="s">
        <v>736</v>
      </c>
      <c r="L250" s="111" t="str">
        <f t="shared" si="39"/>
        <v>Yes</v>
      </c>
    </row>
    <row r="251" spans="1:12" ht="25" x14ac:dyDescent="0.25">
      <c r="A251" s="180" t="s">
        <v>1572</v>
      </c>
      <c r="B251" s="22" t="s">
        <v>213</v>
      </c>
      <c r="C251" s="27">
        <v>18.133077535999998</v>
      </c>
      <c r="D251" s="27" t="str">
        <f t="shared" si="36"/>
        <v>N/A</v>
      </c>
      <c r="E251" s="27">
        <v>18.590206149</v>
      </c>
      <c r="F251" s="27" t="str">
        <f t="shared" si="37"/>
        <v>N/A</v>
      </c>
      <c r="G251" s="27">
        <v>18.543454844999999</v>
      </c>
      <c r="H251" s="27" t="str">
        <f t="shared" si="38"/>
        <v>N/A</v>
      </c>
      <c r="I251" s="8">
        <v>2.5209999999999999</v>
      </c>
      <c r="J251" s="8">
        <v>-0.251</v>
      </c>
      <c r="K251" s="28" t="s">
        <v>736</v>
      </c>
      <c r="L251" s="111" t="str">
        <f t="shared" si="39"/>
        <v>Yes</v>
      </c>
    </row>
    <row r="252" spans="1:12" ht="25" x14ac:dyDescent="0.25">
      <c r="A252" s="180" t="s">
        <v>1573</v>
      </c>
      <c r="B252" s="22" t="s">
        <v>213</v>
      </c>
      <c r="C252" s="27">
        <v>0.14705444979999999</v>
      </c>
      <c r="D252" s="27" t="str">
        <f t="shared" si="36"/>
        <v>N/A</v>
      </c>
      <c r="E252" s="27">
        <v>0.85314926619999998</v>
      </c>
      <c r="F252" s="27" t="str">
        <f t="shared" si="37"/>
        <v>N/A</v>
      </c>
      <c r="G252" s="27">
        <v>1.1714896496</v>
      </c>
      <c r="H252" s="27" t="str">
        <f t="shared" si="38"/>
        <v>N/A</v>
      </c>
      <c r="I252" s="8">
        <v>480.2</v>
      </c>
      <c r="J252" s="8">
        <v>37.31</v>
      </c>
      <c r="K252" s="28" t="s">
        <v>736</v>
      </c>
      <c r="L252" s="111" t="str">
        <f t="shared" si="39"/>
        <v>No</v>
      </c>
    </row>
    <row r="253" spans="1:12" ht="25" x14ac:dyDescent="0.25">
      <c r="A253" s="182" t="s">
        <v>1574</v>
      </c>
      <c r="B253" s="119" t="s">
        <v>213</v>
      </c>
      <c r="C253" s="151">
        <v>0.1467716423</v>
      </c>
      <c r="D253" s="151" t="str">
        <f t="shared" si="36"/>
        <v>N/A</v>
      </c>
      <c r="E253" s="151">
        <v>0.1352544806</v>
      </c>
      <c r="F253" s="151" t="str">
        <f t="shared" si="37"/>
        <v>N/A</v>
      </c>
      <c r="G253" s="151">
        <v>0.1226627247</v>
      </c>
      <c r="H253" s="151" t="str">
        <f t="shared" si="38"/>
        <v>N/A</v>
      </c>
      <c r="I253" s="152">
        <v>-7.85</v>
      </c>
      <c r="J253" s="152">
        <v>-9.31</v>
      </c>
      <c r="K253" s="167" t="s">
        <v>736</v>
      </c>
      <c r="L253" s="122" t="str">
        <f t="shared" si="39"/>
        <v>Yes</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352084</v>
      </c>
      <c r="D7" s="19" t="str">
        <f>IF($B7="N/A","N/A",IF(C7&gt;15,"No",IF(C7&lt;-15,"No","Yes")))</f>
        <v>N/A</v>
      </c>
      <c r="E7" s="18">
        <v>381459</v>
      </c>
      <c r="F7" s="19" t="str">
        <f>IF($B7="N/A","N/A",IF(E7&gt;15,"No",IF(E7&lt;-15,"No","Yes")))</f>
        <v>N/A</v>
      </c>
      <c r="G7" s="18">
        <v>298654</v>
      </c>
      <c r="H7" s="19" t="str">
        <f>IF($B7="N/A","N/A",IF(G7&gt;15,"No",IF(G7&lt;-15,"No","Yes")))</f>
        <v>N/A</v>
      </c>
      <c r="I7" s="20">
        <v>8.343</v>
      </c>
      <c r="J7" s="20">
        <v>-21.7</v>
      </c>
      <c r="K7" s="112" t="str">
        <f t="shared" ref="K7:K24" si="0">IF(J7="Div by 0", "N/A", IF(J7="N/A","N/A", IF(J7&gt;30, "No", IF(J7&lt;-30, "No", "Yes"))))</f>
        <v>Yes</v>
      </c>
    </row>
    <row r="8" spans="1:11" x14ac:dyDescent="0.25">
      <c r="A8" s="108" t="s">
        <v>361</v>
      </c>
      <c r="B8" s="17" t="s">
        <v>213</v>
      </c>
      <c r="C8" s="21">
        <v>95.684552550000006</v>
      </c>
      <c r="D8" s="19" t="str">
        <f>IF($B8="N/A","N/A",IF(C8&gt;15,"No",IF(C8&lt;-15,"No","Yes")))</f>
        <v>N/A</v>
      </c>
      <c r="E8" s="21">
        <v>91.084756159999998</v>
      </c>
      <c r="F8" s="19" t="str">
        <f>IF($B8="N/A","N/A",IF(E8&gt;15,"No",IF(E8&lt;-15,"No","Yes")))</f>
        <v>N/A</v>
      </c>
      <c r="G8" s="21">
        <v>89.742980170999999</v>
      </c>
      <c r="H8" s="19" t="str">
        <f>IF($B8="N/A","N/A",IF(G8&gt;15,"No",IF(G8&lt;-15,"No","Yes")))</f>
        <v>N/A</v>
      </c>
      <c r="I8" s="20">
        <v>-4.8099999999999996</v>
      </c>
      <c r="J8" s="20">
        <v>-1.47</v>
      </c>
      <c r="K8" s="112" t="str">
        <f t="shared" si="0"/>
        <v>Yes</v>
      </c>
    </row>
    <row r="9" spans="1:11" x14ac:dyDescent="0.25">
      <c r="A9" s="108" t="s">
        <v>302</v>
      </c>
      <c r="B9" s="22" t="s">
        <v>213</v>
      </c>
      <c r="C9" s="5">
        <v>0.56122970650000004</v>
      </c>
      <c r="D9" s="5" t="str">
        <f>IF($B9="N/A","N/A",IF(C9&gt;15,"No",IF(C9&lt;-15,"No","Yes")))</f>
        <v>N/A</v>
      </c>
      <c r="E9" s="5">
        <v>2.2466372532999999</v>
      </c>
      <c r="F9" s="5" t="str">
        <f>IF($B9="N/A","N/A",IF(E9&gt;15,"No",IF(E9&lt;-15,"No","Yes")))</f>
        <v>N/A</v>
      </c>
      <c r="G9" s="5">
        <v>3.5295023673000001</v>
      </c>
      <c r="H9" s="5" t="str">
        <f>IF($B9="N/A","N/A",IF(G9&gt;15,"No",IF(G9&lt;-15,"No","Yes")))</f>
        <v>N/A</v>
      </c>
      <c r="I9" s="6">
        <v>300.3</v>
      </c>
      <c r="J9" s="6">
        <v>57.1</v>
      </c>
      <c r="K9" s="111" t="str">
        <f t="shared" si="0"/>
        <v>No</v>
      </c>
    </row>
    <row r="10" spans="1:11" x14ac:dyDescent="0.25">
      <c r="A10" s="108" t="s">
        <v>303</v>
      </c>
      <c r="B10" s="22" t="s">
        <v>213</v>
      </c>
      <c r="C10" s="5">
        <v>3.7542177434999999</v>
      </c>
      <c r="D10" s="5" t="str">
        <f>IF($B10="N/A","N/A",IF(C10&gt;15,"No",IF(C10&lt;-15,"No","Yes")))</f>
        <v>N/A</v>
      </c>
      <c r="E10" s="5">
        <v>6.6686065868000002</v>
      </c>
      <c r="F10" s="5" t="str">
        <f>IF($B10="N/A","N/A",IF(E10&gt;15,"No",IF(E10&lt;-15,"No","Yes")))</f>
        <v>N/A</v>
      </c>
      <c r="G10" s="5">
        <v>6.7275174616999998</v>
      </c>
      <c r="H10" s="5" t="str">
        <f>IF($B10="N/A","N/A",IF(G10&gt;15,"No",IF(G10&lt;-15,"No","Yes")))</f>
        <v>N/A</v>
      </c>
      <c r="I10" s="6">
        <v>77.63</v>
      </c>
      <c r="J10" s="6">
        <v>0.88339999999999996</v>
      </c>
      <c r="K10" s="111" t="str">
        <f t="shared" si="0"/>
        <v>Yes</v>
      </c>
    </row>
    <row r="11" spans="1:11" x14ac:dyDescent="0.25">
      <c r="A11" s="108" t="s">
        <v>814</v>
      </c>
      <c r="B11" s="22" t="s">
        <v>214</v>
      </c>
      <c r="C11" s="5">
        <v>100</v>
      </c>
      <c r="D11" s="5" t="str">
        <f>IF(OR($B11="N/A",$C11="N/A"),"N/A",IF(C11&gt;100,"No",IF(C11&lt;95,"No","Yes")))</f>
        <v>Yes</v>
      </c>
      <c r="E11" s="5">
        <v>93.577815701999995</v>
      </c>
      <c r="F11" s="5" t="str">
        <f>IF(OR($B11="N/A",$E11="N/A"),"N/A",IF(E11&gt;100,"No",IF(E11&lt;95,"No","Yes")))</f>
        <v>No</v>
      </c>
      <c r="G11" s="5">
        <v>99.944752120999993</v>
      </c>
      <c r="H11" s="5" t="str">
        <f>IF($B11="N/A","N/A",IF(G11&gt;100,"No",IF(G11&lt;95,"No","Yes")))</f>
        <v>Yes</v>
      </c>
      <c r="I11" s="6">
        <v>-6.42</v>
      </c>
      <c r="J11" s="6">
        <v>6.8040000000000003</v>
      </c>
      <c r="K11" s="111" t="str">
        <f t="shared" si="0"/>
        <v>Yes</v>
      </c>
    </row>
    <row r="12" spans="1:11" x14ac:dyDescent="0.25">
      <c r="A12" s="108" t="s">
        <v>304</v>
      </c>
      <c r="B12" s="22" t="s">
        <v>213</v>
      </c>
      <c r="C12" s="5">
        <v>0</v>
      </c>
      <c r="D12" s="5" t="str">
        <f t="shared" ref="D12:D13" si="1">IF(OR($B12="N/A",$C12="N/A"),"N/A",IF(C12&gt;100,"No",IF(C12&lt;95,"No","Yes")))</f>
        <v>N/A</v>
      </c>
      <c r="E12" s="5">
        <v>0</v>
      </c>
      <c r="F12" s="5" t="str">
        <f t="shared" ref="F12:F13" si="2">IF(OR($B12="N/A",$E12="N/A"),"N/A",IF(E12&gt;100,"No",IF(E12&lt;95,"No","Yes")))</f>
        <v>N/A</v>
      </c>
      <c r="G12" s="5">
        <v>12.673833877</v>
      </c>
      <c r="H12" s="5" t="str">
        <f t="shared" ref="H12:H13" si="3">IF($B12="N/A","N/A",IF(G12&gt;100,"No",IF(G12&lt;95,"No","Yes")))</f>
        <v>N/A</v>
      </c>
      <c r="I12" s="6" t="s">
        <v>1748</v>
      </c>
      <c r="J12" s="6" t="s">
        <v>1748</v>
      </c>
      <c r="K12" s="111" t="str">
        <f t="shared" si="0"/>
        <v>N/A</v>
      </c>
    </row>
    <row r="13" spans="1:11" x14ac:dyDescent="0.25">
      <c r="A13" s="108" t="s">
        <v>815</v>
      </c>
      <c r="B13" s="22" t="s">
        <v>214</v>
      </c>
      <c r="C13" s="5">
        <v>100</v>
      </c>
      <c r="D13" s="5" t="str">
        <f t="shared" si="1"/>
        <v>Yes</v>
      </c>
      <c r="E13" s="5">
        <v>87.21592622</v>
      </c>
      <c r="F13" s="5" t="str">
        <f t="shared" si="2"/>
        <v>No</v>
      </c>
      <c r="G13" s="5">
        <v>99.903567339000006</v>
      </c>
      <c r="H13" s="5" t="str">
        <f t="shared" si="3"/>
        <v>Yes</v>
      </c>
      <c r="I13" s="6">
        <v>-12.8</v>
      </c>
      <c r="J13" s="6">
        <v>14.55</v>
      </c>
      <c r="K13" s="111" t="str">
        <f t="shared" si="0"/>
        <v>Yes</v>
      </c>
    </row>
    <row r="14" spans="1:11" x14ac:dyDescent="0.25">
      <c r="A14" s="109" t="s">
        <v>305</v>
      </c>
      <c r="B14" s="22" t="s">
        <v>213</v>
      </c>
      <c r="C14" s="23">
        <v>336890</v>
      </c>
      <c r="D14" s="5" t="str">
        <f>IF($B14="N/A","N/A",IF(C14&gt;15,"No",IF(C14&lt;-15,"No","Yes")))</f>
        <v>N/A</v>
      </c>
      <c r="E14" s="23">
        <v>347451</v>
      </c>
      <c r="F14" s="5" t="str">
        <f>IF($B14="N/A","N/A",IF(E14&gt;15,"No",IF(E14&lt;-15,"No","Yes")))</f>
        <v>N/A</v>
      </c>
      <c r="G14" s="23">
        <v>268021</v>
      </c>
      <c r="H14" s="5" t="str">
        <f>IF($B14="N/A","N/A",IF(G14&gt;15,"No",IF(G14&lt;-15,"No","Yes")))</f>
        <v>N/A</v>
      </c>
      <c r="I14" s="6">
        <v>3.1349999999999998</v>
      </c>
      <c r="J14" s="6">
        <v>-22.9</v>
      </c>
      <c r="K14" s="111" t="str">
        <f t="shared" si="0"/>
        <v>Yes</v>
      </c>
    </row>
    <row r="15" spans="1:11" x14ac:dyDescent="0.25">
      <c r="A15" s="108" t="s">
        <v>433</v>
      </c>
      <c r="B15" s="22" t="s">
        <v>215</v>
      </c>
      <c r="C15" s="5">
        <v>4.6617590310999999</v>
      </c>
      <c r="D15" s="5" t="str">
        <f>IF($B15="N/A","N/A",IF(C15&gt;20,"No",IF(C15&lt;5,"No","Yes")))</f>
        <v>No</v>
      </c>
      <c r="E15" s="5">
        <v>3.9064501181</v>
      </c>
      <c r="F15" s="5" t="str">
        <f>IF($B15="N/A","N/A",IF(E15&gt;20,"No",IF(E15&lt;5,"No","Yes")))</f>
        <v>No</v>
      </c>
      <c r="G15" s="5">
        <v>3.9220807325</v>
      </c>
      <c r="H15" s="5" t="str">
        <f>IF($B15="N/A","N/A",IF(G15&gt;20,"No",IF(G15&lt;5,"No","Yes")))</f>
        <v>No</v>
      </c>
      <c r="I15" s="6">
        <v>-16.2</v>
      </c>
      <c r="J15" s="6">
        <v>0.40010000000000001</v>
      </c>
      <c r="K15" s="111" t="str">
        <f t="shared" si="0"/>
        <v>Yes</v>
      </c>
    </row>
    <row r="16" spans="1:11" x14ac:dyDescent="0.25">
      <c r="A16" s="108" t="s">
        <v>434</v>
      </c>
      <c r="B16" s="22" t="s">
        <v>213</v>
      </c>
      <c r="C16" s="5">
        <v>95.338240968999997</v>
      </c>
      <c r="D16" s="5" t="str">
        <f>IF($B16="N/A","N/A",IF(C16&gt;15,"No",IF(C16&lt;-15,"No","Yes")))</f>
        <v>N/A</v>
      </c>
      <c r="E16" s="5">
        <v>96.093549882000005</v>
      </c>
      <c r="F16" s="5" t="str">
        <f>IF($B16="N/A","N/A",IF(E16&gt;15,"No",IF(E16&lt;-15,"No","Yes")))</f>
        <v>N/A</v>
      </c>
      <c r="G16" s="5">
        <v>96.077919268000002</v>
      </c>
      <c r="H16" s="5" t="str">
        <f>IF($B16="N/A","N/A",IF(G16&gt;15,"No",IF(G16&lt;-15,"No","Yes")))</f>
        <v>N/A</v>
      </c>
      <c r="I16" s="6">
        <v>0.79220000000000002</v>
      </c>
      <c r="J16" s="6">
        <v>-1.6E-2</v>
      </c>
      <c r="K16" s="111" t="str">
        <f t="shared" si="0"/>
        <v>Yes</v>
      </c>
    </row>
    <row r="17" spans="1:11" x14ac:dyDescent="0.25">
      <c r="A17" s="108" t="s">
        <v>435</v>
      </c>
      <c r="B17" s="22" t="s">
        <v>213</v>
      </c>
      <c r="C17" s="5">
        <v>12.535842560000001</v>
      </c>
      <c r="D17" s="5" t="str">
        <f>IF($B17="N/A","N/A",IF(C17&gt;15,"No",IF(C17&lt;-15,"No","Yes")))</f>
        <v>N/A</v>
      </c>
      <c r="E17" s="5">
        <v>63.290938865999998</v>
      </c>
      <c r="F17" s="5" t="str">
        <f>IF($B17="N/A","N/A",IF(E17&gt;15,"No",IF(E17&lt;-15,"No","Yes")))</f>
        <v>N/A</v>
      </c>
      <c r="G17" s="5">
        <v>11.01107749</v>
      </c>
      <c r="H17" s="5" t="str">
        <f>IF($B17="N/A","N/A",IF(G17&gt;15,"No",IF(G17&lt;-15,"No","Yes")))</f>
        <v>N/A</v>
      </c>
      <c r="I17" s="6">
        <v>404.9</v>
      </c>
      <c r="J17" s="6">
        <v>-82.6</v>
      </c>
      <c r="K17" s="111" t="str">
        <f t="shared" si="0"/>
        <v>No</v>
      </c>
    </row>
    <row r="18" spans="1:11" x14ac:dyDescent="0.25">
      <c r="A18" s="108" t="s">
        <v>816</v>
      </c>
      <c r="B18" s="22" t="s">
        <v>213</v>
      </c>
      <c r="C18" s="64">
        <v>1737.7428726999999</v>
      </c>
      <c r="D18" s="5" t="str">
        <f>IF($B18="N/A","N/A",IF(C18&gt;15,"No",IF(C18&lt;-15,"No","Yes")))</f>
        <v>N/A</v>
      </c>
      <c r="E18" s="64">
        <v>6378.0862053999999</v>
      </c>
      <c r="F18" s="5" t="str">
        <f>IF($B18="N/A","N/A",IF(E18&gt;15,"No",IF(E18&lt;-15,"No","Yes")))</f>
        <v>N/A</v>
      </c>
      <c r="G18" s="64">
        <v>630.76487529999997</v>
      </c>
      <c r="H18" s="5" t="str">
        <f>IF($B18="N/A","N/A",IF(G18&gt;15,"No",IF(G18&lt;-15,"No","Yes")))</f>
        <v>N/A</v>
      </c>
      <c r="I18" s="6">
        <v>267</v>
      </c>
      <c r="J18" s="6">
        <v>-90.1</v>
      </c>
      <c r="K18" s="111" t="str">
        <f t="shared" si="0"/>
        <v>No</v>
      </c>
    </row>
    <row r="19" spans="1:11" x14ac:dyDescent="0.25">
      <c r="A19" s="110" t="s">
        <v>306</v>
      </c>
      <c r="B19" s="22" t="s">
        <v>213</v>
      </c>
      <c r="C19" s="23">
        <v>84</v>
      </c>
      <c r="D19" s="22" t="s">
        <v>213</v>
      </c>
      <c r="E19" s="23">
        <v>56</v>
      </c>
      <c r="F19" s="22" t="s">
        <v>213</v>
      </c>
      <c r="G19" s="23">
        <v>1357</v>
      </c>
      <c r="H19" s="5" t="str">
        <f>IF($B19="N/A","N/A",IF(G19&gt;15,"No",IF(G19&lt;-15,"No","Yes")))</f>
        <v>N/A</v>
      </c>
      <c r="I19" s="6">
        <v>-33.299999999999997</v>
      </c>
      <c r="J19" s="6">
        <v>2323</v>
      </c>
      <c r="K19" s="111" t="str">
        <f t="shared" si="0"/>
        <v>No</v>
      </c>
    </row>
    <row r="20" spans="1:11" x14ac:dyDescent="0.25">
      <c r="A20" s="110" t="s">
        <v>346</v>
      </c>
      <c r="B20" s="22" t="s">
        <v>213</v>
      </c>
      <c r="C20" s="4">
        <v>2.3857943E-2</v>
      </c>
      <c r="D20" s="22" t="s">
        <v>213</v>
      </c>
      <c r="E20" s="4">
        <v>1.46804768E-2</v>
      </c>
      <c r="F20" s="22" t="s">
        <v>213</v>
      </c>
      <c r="G20" s="4">
        <v>0.45437194879999998</v>
      </c>
      <c r="H20" s="5" t="str">
        <f>IF($B20="N/A","N/A",IF(G20&gt;15,"No",IF(G20&lt;-15,"No","Yes")))</f>
        <v>N/A</v>
      </c>
      <c r="I20" s="6">
        <v>-38.5</v>
      </c>
      <c r="J20" s="6">
        <v>2995</v>
      </c>
      <c r="K20" s="111" t="str">
        <f t="shared" si="0"/>
        <v>No</v>
      </c>
    </row>
    <row r="21" spans="1:11" ht="25" x14ac:dyDescent="0.25">
      <c r="A21" s="110" t="s">
        <v>817</v>
      </c>
      <c r="B21" s="22" t="s">
        <v>213</v>
      </c>
      <c r="C21" s="24">
        <v>15114.428571</v>
      </c>
      <c r="D21" s="5" t="str">
        <f>IF($B21="N/A","N/A",IF(C21&gt;60,"No",IF(C21&lt;15,"No","Yes")))</f>
        <v>N/A</v>
      </c>
      <c r="E21" s="24">
        <v>11403.285714</v>
      </c>
      <c r="F21" s="5" t="str">
        <f>IF($B21="N/A","N/A",IF(E21&gt;60,"No",IF(E21&lt;15,"No","Yes")))</f>
        <v>N/A</v>
      </c>
      <c r="G21" s="24">
        <v>11204.938099000001</v>
      </c>
      <c r="H21" s="5" t="str">
        <f>IF($B21="N/A","N/A",IF(G21&gt;60,"No",IF(G21&lt;15,"No","Yes")))</f>
        <v>N/A</v>
      </c>
      <c r="I21" s="6">
        <v>-24.6</v>
      </c>
      <c r="J21" s="6">
        <v>-1.74</v>
      </c>
      <c r="K21" s="111" t="str">
        <f t="shared" si="0"/>
        <v>Yes</v>
      </c>
    </row>
    <row r="22" spans="1:11" x14ac:dyDescent="0.25">
      <c r="A22" s="110" t="s">
        <v>818</v>
      </c>
      <c r="B22" s="22" t="s">
        <v>217</v>
      </c>
      <c r="C22" s="23">
        <v>11</v>
      </c>
      <c r="D22" s="5" t="str">
        <f>IF($B22="N/A","N/A",IF(C22="N/A","N/A",IF(C22=0,"Yes","No")))</f>
        <v>No</v>
      </c>
      <c r="E22" s="23">
        <v>23</v>
      </c>
      <c r="F22" s="5" t="str">
        <f>IF($B22="N/A","N/A",IF(E22="N/A","N/A",IF(E22=0,"Yes","No")))</f>
        <v>No</v>
      </c>
      <c r="G22" s="23">
        <v>11</v>
      </c>
      <c r="H22" s="5" t="str">
        <f>IF($B22="N/A","N/A",IF(G22=0,"Yes","No"))</f>
        <v>No</v>
      </c>
      <c r="I22" s="6">
        <v>109.1</v>
      </c>
      <c r="J22" s="6">
        <v>-65.2</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321185</v>
      </c>
      <c r="D6" s="5" t="str">
        <f>IF($B6="N/A","N/A",IF(C6&gt;15,"No",IF(C6&lt;-15,"No","Yes")))</f>
        <v>N/A</v>
      </c>
      <c r="E6" s="23">
        <v>333878</v>
      </c>
      <c r="F6" s="5" t="str">
        <f>IF($B6="N/A","N/A",IF(E6&gt;15,"No",IF(E6&lt;-15,"No","Yes")))</f>
        <v>N/A</v>
      </c>
      <c r="G6" s="23">
        <v>257509</v>
      </c>
      <c r="H6" s="5" t="str">
        <f>IF($B6="N/A","N/A",IF(G6&gt;15,"No",IF(G6&lt;-15,"No","Yes")))</f>
        <v>N/A</v>
      </c>
      <c r="I6" s="6">
        <v>3.952</v>
      </c>
      <c r="J6" s="6">
        <v>-22.9</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7128.5158803000004</v>
      </c>
      <c r="D9" s="5" t="str">
        <f>IF($B9="N/A","N/A",IF(C9&gt;7000,"No",IF(C9&lt;2000,"No","Yes")))</f>
        <v>No</v>
      </c>
      <c r="E9" s="64">
        <v>6713.7034246000003</v>
      </c>
      <c r="F9" s="5" t="str">
        <f>IF($B9="N/A","N/A",IF(E9&gt;7000,"No",IF(E9&lt;2000,"No","Yes")))</f>
        <v>Yes</v>
      </c>
      <c r="G9" s="64">
        <v>7691.6985968999998</v>
      </c>
      <c r="H9" s="5" t="str">
        <f>IF($B9="N/A","N/A",IF(G9&gt;7000,"No",IF(G9&lt;2000,"No","Yes")))</f>
        <v>No</v>
      </c>
      <c r="I9" s="6">
        <v>-5.82</v>
      </c>
      <c r="J9" s="6">
        <v>14.57</v>
      </c>
      <c r="K9" s="111" t="str">
        <f t="shared" si="0"/>
        <v>Yes</v>
      </c>
    </row>
    <row r="10" spans="1:11" x14ac:dyDescent="0.25">
      <c r="A10" s="107" t="s">
        <v>822</v>
      </c>
      <c r="B10" s="22" t="s">
        <v>213</v>
      </c>
      <c r="C10" s="64">
        <v>1529.7119608</v>
      </c>
      <c r="D10" s="5" t="str">
        <f>IF($B10="N/A","N/A",IF(C10&gt;15,"No",IF(C10&lt;-15,"No","Yes")))</f>
        <v>N/A</v>
      </c>
      <c r="E10" s="64">
        <v>1649.9998519999999</v>
      </c>
      <c r="F10" s="5" t="str">
        <f>IF($B10="N/A","N/A",IF(E10&gt;15,"No",IF(E10&lt;-15,"No","Yes")))</f>
        <v>N/A</v>
      </c>
      <c r="G10" s="64">
        <v>1601.6880893</v>
      </c>
      <c r="H10" s="5" t="str">
        <f>IF($B10="N/A","N/A",IF(G10&gt;15,"No",IF(G10&lt;-15,"No","Yes")))</f>
        <v>N/A</v>
      </c>
      <c r="I10" s="6">
        <v>7.8630000000000004</v>
      </c>
      <c r="J10" s="6">
        <v>-2.93</v>
      </c>
      <c r="K10" s="111" t="str">
        <f t="shared" si="0"/>
        <v>Yes</v>
      </c>
    </row>
    <row r="11" spans="1:11" x14ac:dyDescent="0.25">
      <c r="A11" s="107" t="s">
        <v>309</v>
      </c>
      <c r="B11" s="22" t="s">
        <v>219</v>
      </c>
      <c r="C11" s="5">
        <v>0.4231206314</v>
      </c>
      <c r="D11" s="5" t="str">
        <f>IF($B11="N/A","N/A",IF(C11&gt;10,"No",IF(C11&lt;=0,"No","Yes")))</f>
        <v>Yes</v>
      </c>
      <c r="E11" s="5">
        <v>0.35402152879999998</v>
      </c>
      <c r="F11" s="5" t="str">
        <f>IF($B11="N/A","N/A",IF(E11&gt;10,"No",IF(E11&lt;=0,"No","Yes")))</f>
        <v>Yes</v>
      </c>
      <c r="G11" s="5">
        <v>0.3708608243</v>
      </c>
      <c r="H11" s="5" t="str">
        <f>IF($B11="N/A","N/A",IF(G11&gt;10,"No",IF(G11&lt;=0,"No","Yes")))</f>
        <v>Yes</v>
      </c>
      <c r="I11" s="6">
        <v>-16.3</v>
      </c>
      <c r="J11" s="6">
        <v>4.7569999999999997</v>
      </c>
      <c r="K11" s="111" t="str">
        <f t="shared" si="0"/>
        <v>Yes</v>
      </c>
    </row>
    <row r="12" spans="1:11" x14ac:dyDescent="0.25">
      <c r="A12" s="107" t="s">
        <v>823</v>
      </c>
      <c r="B12" s="22" t="s">
        <v>213</v>
      </c>
      <c r="C12" s="64">
        <v>5240.9558499000004</v>
      </c>
      <c r="D12" s="5" t="str">
        <f>IF($B12="N/A","N/A",IF(C12&gt;15,"No",IF(C12&lt;-15,"No","Yes")))</f>
        <v>N/A</v>
      </c>
      <c r="E12" s="64">
        <v>5218.0939085999998</v>
      </c>
      <c r="F12" s="5" t="str">
        <f>IF($B12="N/A","N/A",IF(E12&gt;15,"No",IF(E12&lt;-15,"No","Yes")))</f>
        <v>N/A</v>
      </c>
      <c r="G12" s="64">
        <v>6331.4827224999999</v>
      </c>
      <c r="H12" s="5" t="str">
        <f>IF($B12="N/A","N/A",IF(G12&gt;15,"No",IF(G12&lt;-15,"No","Yes")))</f>
        <v>N/A</v>
      </c>
      <c r="I12" s="6">
        <v>-0.436</v>
      </c>
      <c r="J12" s="6">
        <v>21.34</v>
      </c>
      <c r="K12" s="111" t="str">
        <f t="shared" si="0"/>
        <v>Yes</v>
      </c>
    </row>
    <row r="13" spans="1:11" x14ac:dyDescent="0.25">
      <c r="A13" s="107" t="s">
        <v>310</v>
      </c>
      <c r="B13" s="22" t="s">
        <v>214</v>
      </c>
      <c r="C13" s="4">
        <v>91.391254262000004</v>
      </c>
      <c r="D13" s="5" t="str">
        <f>IF($B13="N/A","N/A",IF(C13&gt;100,"No",IF(C13&lt;95,"No","Yes")))</f>
        <v>No</v>
      </c>
      <c r="E13" s="4">
        <v>78.584093590999998</v>
      </c>
      <c r="F13" s="5" t="str">
        <f>IF($B13="N/A","N/A",IF(E13&gt;100,"No",IF(E13&lt;95,"No","Yes")))</f>
        <v>No</v>
      </c>
      <c r="G13" s="4">
        <v>88.622533580999999</v>
      </c>
      <c r="H13" s="5" t="str">
        <f>IF($B13="N/A","N/A",IF(G13&gt;100,"No",IF(G13&lt;95,"No","Yes")))</f>
        <v>No</v>
      </c>
      <c r="I13" s="6">
        <v>-14</v>
      </c>
      <c r="J13" s="6">
        <v>12.77</v>
      </c>
      <c r="K13" s="111" t="str">
        <f t="shared" si="0"/>
        <v>Yes</v>
      </c>
    </row>
    <row r="14" spans="1:11" x14ac:dyDescent="0.25">
      <c r="A14" s="107" t="s">
        <v>824</v>
      </c>
      <c r="B14" s="22" t="s">
        <v>220</v>
      </c>
      <c r="C14" s="4">
        <v>1.1774064421999999</v>
      </c>
      <c r="D14" s="5" t="str">
        <f>IF($B14="N/A","N/A",IF(C14&gt;1,"Yes","No"))</f>
        <v>Yes</v>
      </c>
      <c r="E14" s="4">
        <v>1.1888099095</v>
      </c>
      <c r="F14" s="5" t="str">
        <f>IF($B14="N/A","N/A",IF(E14&gt;1,"Yes","No"))</f>
        <v>Yes</v>
      </c>
      <c r="G14" s="4">
        <v>1.1900434247</v>
      </c>
      <c r="H14" s="5" t="str">
        <f>IF($B14="N/A","N/A",IF(G14&gt;1,"Yes","No"))</f>
        <v>Yes</v>
      </c>
      <c r="I14" s="6">
        <v>0.96850000000000003</v>
      </c>
      <c r="J14" s="6">
        <v>0.1038</v>
      </c>
      <c r="K14" s="111" t="str">
        <f t="shared" si="0"/>
        <v>Yes</v>
      </c>
    </row>
    <row r="15" spans="1:11" x14ac:dyDescent="0.25">
      <c r="A15" s="107" t="s">
        <v>311</v>
      </c>
      <c r="B15" s="22" t="s">
        <v>214</v>
      </c>
      <c r="C15" s="4">
        <v>91.382225196999997</v>
      </c>
      <c r="D15" s="5" t="str">
        <f>IF($B15="N/A","N/A",IF(C15&gt;100,"No",IF(C15&lt;95,"No","Yes")))</f>
        <v>No</v>
      </c>
      <c r="E15" s="4">
        <v>78.577204847000004</v>
      </c>
      <c r="F15" s="5" t="str">
        <f>IF($B15="N/A","N/A",IF(E15&gt;100,"No",IF(E15&lt;95,"No","Yes")))</f>
        <v>No</v>
      </c>
      <c r="G15" s="4">
        <v>88.617485213999998</v>
      </c>
      <c r="H15" s="5" t="str">
        <f>IF($B15="N/A","N/A",IF(G15&gt;100,"No",IF(G15&lt;95,"No","Yes")))</f>
        <v>No</v>
      </c>
      <c r="I15" s="6">
        <v>-14</v>
      </c>
      <c r="J15" s="6">
        <v>12.78</v>
      </c>
      <c r="K15" s="111" t="str">
        <f t="shared" si="0"/>
        <v>Yes</v>
      </c>
    </row>
    <row r="16" spans="1:11" x14ac:dyDescent="0.25">
      <c r="A16" s="107" t="s">
        <v>825</v>
      </c>
      <c r="B16" s="22" t="s">
        <v>221</v>
      </c>
      <c r="C16" s="4">
        <v>10.148044673999999</v>
      </c>
      <c r="D16" s="5" t="str">
        <f>IF($B16="N/A","N/A",IF(C16&gt;3,"Yes","No"))</f>
        <v>Yes</v>
      </c>
      <c r="E16" s="4">
        <v>10.340603464000001</v>
      </c>
      <c r="F16" s="5" t="str">
        <f>IF($B16="N/A","N/A",IF(E16&gt;3,"Yes","No"))</f>
        <v>Yes</v>
      </c>
      <c r="G16" s="4">
        <v>10.492239196</v>
      </c>
      <c r="H16" s="5" t="str">
        <f>IF($B16="N/A","N/A",IF(G16&gt;3,"Yes","No"))</f>
        <v>Yes</v>
      </c>
      <c r="I16" s="6">
        <v>1.897</v>
      </c>
      <c r="J16" s="6">
        <v>1.466</v>
      </c>
      <c r="K16" s="111" t="str">
        <f t="shared" si="0"/>
        <v>Yes</v>
      </c>
    </row>
    <row r="17" spans="1:11" x14ac:dyDescent="0.25">
      <c r="A17" s="107" t="s">
        <v>826</v>
      </c>
      <c r="B17" s="22" t="s">
        <v>222</v>
      </c>
      <c r="C17" s="4">
        <v>3.7793005980999999</v>
      </c>
      <c r="D17" s="5" t="str">
        <f>IF($B17="N/A","N/A",IF(C17&gt;=8,"No",IF(C17&lt;2,"No","Yes")))</f>
        <v>Yes</v>
      </c>
      <c r="E17" s="4">
        <v>3.2720600878999999</v>
      </c>
      <c r="F17" s="5" t="str">
        <f>IF($B17="N/A","N/A",IF(E17&gt;=8,"No",IF(E17&lt;2,"No","Yes")))</f>
        <v>Yes</v>
      </c>
      <c r="G17" s="4">
        <v>3.7223032820999999</v>
      </c>
      <c r="H17" s="5" t="str">
        <f>IF($B17="N/A","N/A",IF(G17&gt;=8,"No",IF(G17&lt;2,"No","Yes")))</f>
        <v>Yes</v>
      </c>
      <c r="I17" s="6">
        <v>-13.4</v>
      </c>
      <c r="J17" s="6">
        <v>13.76</v>
      </c>
      <c r="K17" s="111" t="str">
        <f t="shared" si="0"/>
        <v>Yes</v>
      </c>
    </row>
    <row r="18" spans="1:11" x14ac:dyDescent="0.25">
      <c r="A18" s="107" t="s">
        <v>827</v>
      </c>
      <c r="B18" s="22" t="s">
        <v>222</v>
      </c>
      <c r="C18" s="4">
        <v>5.0919583695000004</v>
      </c>
      <c r="D18" s="5" t="str">
        <f>IF($B18="N/A","N/A",IF(C18&gt;=8,"No",IF(C18&lt;2,"No","Yes")))</f>
        <v>Yes</v>
      </c>
      <c r="E18" s="4">
        <v>5.1495683659000004</v>
      </c>
      <c r="F18" s="5" t="str">
        <f>IF($B18="N/A","N/A",IF(E18&gt;=8,"No",IF(E18&lt;2,"No","Yes")))</f>
        <v>Yes</v>
      </c>
      <c r="G18" s="4">
        <v>5.3826239751999996</v>
      </c>
      <c r="H18" s="5" t="str">
        <f>IF($B18="N/A","N/A",IF(G18&gt;=8,"No",IF(G18&lt;2,"No","Yes")))</f>
        <v>Yes</v>
      </c>
      <c r="I18" s="6">
        <v>1.131</v>
      </c>
      <c r="J18" s="6">
        <v>4.5259999999999998</v>
      </c>
      <c r="K18" s="111" t="str">
        <f t="shared" si="0"/>
        <v>Yes</v>
      </c>
    </row>
    <row r="19" spans="1:11" x14ac:dyDescent="0.25">
      <c r="A19" s="107" t="s">
        <v>312</v>
      </c>
      <c r="B19" s="22" t="s">
        <v>223</v>
      </c>
      <c r="C19" s="4">
        <v>91.391254262000004</v>
      </c>
      <c r="D19" s="5" t="str">
        <f>IF(OR($B19="N/A",$C19="N/A"),"N/A",IF(C19&gt;100,"No",IF(C19&lt;98,"No","Yes")))</f>
        <v>No</v>
      </c>
      <c r="E19" s="4">
        <v>78.584093590999998</v>
      </c>
      <c r="F19" s="5" t="str">
        <f>IF(OR($B19="N/A",$E19="N/A"),"N/A",IF(E19&gt;100,"No",IF(E19&lt;98,"No","Yes")))</f>
        <v>No</v>
      </c>
      <c r="G19" s="4">
        <v>88.622533580999999</v>
      </c>
      <c r="H19" s="5" t="str">
        <f>IF($B19="N/A","N/A",IF(G19&gt;100,"No",IF(G19&lt;98,"No","Yes")))</f>
        <v>No</v>
      </c>
      <c r="I19" s="6">
        <v>-14</v>
      </c>
      <c r="J19" s="6">
        <v>12.77</v>
      </c>
      <c r="K19" s="111" t="str">
        <f t="shared" si="0"/>
        <v>Yes</v>
      </c>
    </row>
    <row r="20" spans="1:11" x14ac:dyDescent="0.25">
      <c r="A20" s="107" t="s">
        <v>31</v>
      </c>
      <c r="B20" s="38" t="s">
        <v>214</v>
      </c>
      <c r="C20" s="4">
        <v>91.335211794000003</v>
      </c>
      <c r="D20" s="5" t="str">
        <f>IF($B20="N/A","N/A",IF(C20&gt;100,"No",IF(C20&lt;95,"No","Yes")))</f>
        <v>No</v>
      </c>
      <c r="E20" s="4">
        <v>78.341789516000006</v>
      </c>
      <c r="F20" s="5" t="str">
        <f>IF($B20="N/A","N/A",IF(E20&gt;100,"No",IF(E20&lt;95,"No","Yes")))</f>
        <v>No</v>
      </c>
      <c r="G20" s="4">
        <v>88.397298735000007</v>
      </c>
      <c r="H20" s="5" t="str">
        <f>IF($B20="N/A","N/A",IF(G20&gt;100,"No",IF(G20&lt;95,"No","Yes")))</f>
        <v>No</v>
      </c>
      <c r="I20" s="6">
        <v>-14.2</v>
      </c>
      <c r="J20" s="6">
        <v>12.84</v>
      </c>
      <c r="K20" s="111" t="str">
        <f t="shared" si="0"/>
        <v>Yes</v>
      </c>
    </row>
    <row r="21" spans="1:11" x14ac:dyDescent="0.25">
      <c r="A21" s="107" t="s">
        <v>313</v>
      </c>
      <c r="B21" s="22" t="s">
        <v>214</v>
      </c>
      <c r="C21" s="4">
        <v>99.951429860999994</v>
      </c>
      <c r="D21" s="5" t="str">
        <f>IF($B21="N/A","N/A",IF(C21&gt;100,"No",IF(C21&lt;95,"No","Yes")))</f>
        <v>Yes</v>
      </c>
      <c r="E21" s="4">
        <v>99.967652854999997</v>
      </c>
      <c r="F21" s="5" t="str">
        <f>IF($B21="N/A","N/A",IF(E21&gt;100,"No",IF(E21&lt;95,"No","Yes")))</f>
        <v>Yes</v>
      </c>
      <c r="G21" s="4">
        <v>99.946797975999999</v>
      </c>
      <c r="H21" s="5" t="str">
        <f>IF($B21="N/A","N/A",IF(G21&gt;100,"No",IF(G21&lt;95,"No","Yes")))</f>
        <v>Yes</v>
      </c>
      <c r="I21" s="6">
        <v>1.6199999999999999E-2</v>
      </c>
      <c r="J21" s="6">
        <v>-2.1000000000000001E-2</v>
      </c>
      <c r="K21" s="111" t="str">
        <f t="shared" si="0"/>
        <v>Yes</v>
      </c>
    </row>
    <row r="22" spans="1:11" x14ac:dyDescent="0.25">
      <c r="A22" s="107" t="s">
        <v>1696</v>
      </c>
      <c r="B22" s="22" t="s">
        <v>224</v>
      </c>
      <c r="C22" s="4">
        <v>0.91504895929999996</v>
      </c>
      <c r="D22" s="5" t="str">
        <f>IF($B22="N/A","N/A",IF(C22&gt;5,"No",IF(C22&lt;=0,"No","Yes")))</f>
        <v>Yes</v>
      </c>
      <c r="E22" s="4">
        <v>0.97910015039999998</v>
      </c>
      <c r="F22" s="5" t="str">
        <f>IF($B22="N/A","N/A",IF(E22&gt;5,"No",IF(E22&lt;=0,"No","Yes")))</f>
        <v>Yes</v>
      </c>
      <c r="G22" s="4">
        <v>0.76618681290000001</v>
      </c>
      <c r="H22" s="5" t="str">
        <f>IF($B22="N/A","N/A",IF(G22&gt;5,"No",IF(G22&lt;=0,"No","Yes")))</f>
        <v>Yes</v>
      </c>
      <c r="I22" s="6">
        <v>7</v>
      </c>
      <c r="J22" s="6">
        <v>-21.7</v>
      </c>
      <c r="K22" s="111" t="str">
        <f t="shared" si="0"/>
        <v>Yes</v>
      </c>
    </row>
    <row r="23" spans="1:11" x14ac:dyDescent="0.25">
      <c r="A23" s="107" t="s">
        <v>314</v>
      </c>
      <c r="B23" s="22" t="s">
        <v>223</v>
      </c>
      <c r="C23" s="4">
        <v>99.800737892000001</v>
      </c>
      <c r="D23" s="5" t="str">
        <f>IF($B23="N/A","N/A",IF(C23&gt;100,"No",IF(C23&lt;98,"No","Yes")))</f>
        <v>Yes</v>
      </c>
      <c r="E23" s="4">
        <v>100</v>
      </c>
      <c r="F23" s="5" t="str">
        <f>IF($B23="N/A","N/A",IF(E23&gt;100,"No",IF(E23&lt;98,"No","Yes")))</f>
        <v>Yes</v>
      </c>
      <c r="G23" s="4">
        <v>98.806643651000002</v>
      </c>
      <c r="H23" s="5" t="str">
        <f>IF($B23="N/A","N/A",IF(G23&gt;100,"No",IF(G23&lt;98,"No","Yes")))</f>
        <v>Yes</v>
      </c>
      <c r="I23" s="6">
        <v>0.19969999999999999</v>
      </c>
      <c r="J23" s="6">
        <v>-1.19</v>
      </c>
      <c r="K23" s="111" t="str">
        <f t="shared" si="0"/>
        <v>Yes</v>
      </c>
    </row>
    <row r="24" spans="1:11" x14ac:dyDescent="0.25">
      <c r="A24" s="107" t="s">
        <v>828</v>
      </c>
      <c r="B24" s="22" t="s">
        <v>225</v>
      </c>
      <c r="C24" s="4">
        <v>5.3342588404000004</v>
      </c>
      <c r="D24" s="5" t="str">
        <f>IF($B24="N/A","N/A",IF(C24&gt;=2,"Yes","No"))</f>
        <v>Yes</v>
      </c>
      <c r="E24" s="4">
        <v>4.8837090195000004</v>
      </c>
      <c r="F24" s="5" t="str">
        <f>IF($B24="N/A","N/A",IF(E24&gt;=2,"Yes","No"))</f>
        <v>Yes</v>
      </c>
      <c r="G24" s="4">
        <v>5.4515202251000003</v>
      </c>
      <c r="H24" s="5" t="str">
        <f>IF($B24="N/A","N/A",IF(G24&gt;=2,"Yes","No"))</f>
        <v>Yes</v>
      </c>
      <c r="I24" s="6">
        <v>-8.4499999999999993</v>
      </c>
      <c r="J24" s="6">
        <v>11.63</v>
      </c>
      <c r="K24" s="111" t="str">
        <f t="shared" si="0"/>
        <v>Yes</v>
      </c>
    </row>
    <row r="25" spans="1:11" x14ac:dyDescent="0.25">
      <c r="A25" s="107" t="s">
        <v>829</v>
      </c>
      <c r="B25" s="22" t="s">
        <v>226</v>
      </c>
      <c r="C25" s="4">
        <v>9.0798483831999999</v>
      </c>
      <c r="D25" s="5" t="str">
        <f>IF($B25="N/A","N/A",IF(C25&gt;30,"No",IF(C25&lt;5,"No","Yes")))</f>
        <v>Yes</v>
      </c>
      <c r="E25" s="4">
        <v>17.897854904999999</v>
      </c>
      <c r="F25" s="5" t="str">
        <f>IF($B25="N/A","N/A",IF(E25&gt;30,"No",IF(E25&lt;5,"No","Yes")))</f>
        <v>Yes</v>
      </c>
      <c r="G25" s="4">
        <v>13.155764121000001</v>
      </c>
      <c r="H25" s="5" t="str">
        <f>IF($B25="N/A","N/A",IF(G25&gt;30,"No",IF(G25&lt;5,"No","Yes")))</f>
        <v>Yes</v>
      </c>
      <c r="I25" s="6">
        <v>97.12</v>
      </c>
      <c r="J25" s="6">
        <v>-26.5</v>
      </c>
      <c r="K25" s="111" t="str">
        <f t="shared" si="0"/>
        <v>Yes</v>
      </c>
    </row>
    <row r="26" spans="1:11" x14ac:dyDescent="0.25">
      <c r="A26" s="107" t="s">
        <v>830</v>
      </c>
      <c r="B26" s="22" t="s">
        <v>227</v>
      </c>
      <c r="C26" s="4">
        <v>27.874713378999999</v>
      </c>
      <c r="D26" s="5" t="str">
        <f>IF($B26="N/A","N/A",IF(C26&gt;75,"No",IF(C26&lt;15,"No","Yes")))</f>
        <v>Yes</v>
      </c>
      <c r="E26" s="4">
        <v>28.20401464</v>
      </c>
      <c r="F26" s="5" t="str">
        <f>IF($B26="N/A","N/A",IF(E26&gt;75,"No",IF(E26&lt;15,"No","Yes")))</f>
        <v>Yes</v>
      </c>
      <c r="G26" s="4">
        <v>20.748636199</v>
      </c>
      <c r="H26" s="5" t="str">
        <f>IF($B26="N/A","N/A",IF(G26&gt;75,"No",IF(G26&lt;15,"No","Yes")))</f>
        <v>Yes</v>
      </c>
      <c r="I26" s="6">
        <v>1.181</v>
      </c>
      <c r="J26" s="6">
        <v>-26.4</v>
      </c>
      <c r="K26" s="111" t="str">
        <f t="shared" si="0"/>
        <v>Yes</v>
      </c>
    </row>
    <row r="27" spans="1:11" x14ac:dyDescent="0.25">
      <c r="A27" s="107" t="s">
        <v>831</v>
      </c>
      <c r="B27" s="22" t="s">
        <v>228</v>
      </c>
      <c r="C27" s="4">
        <v>62.436475377999997</v>
      </c>
      <c r="D27" s="5" t="str">
        <f>IF($B27="N/A","N/A",IF(C27&gt;70,"No",IF(C27&lt;25,"No","Yes")))</f>
        <v>Yes</v>
      </c>
      <c r="E27" s="4">
        <v>48.109489095000001</v>
      </c>
      <c r="F27" s="5" t="str">
        <f>IF($B27="N/A","N/A",IF(E27&gt;70,"No",IF(E27&lt;25,"No","Yes")))</f>
        <v>Yes</v>
      </c>
      <c r="G27" s="4">
        <v>65.155874169000001</v>
      </c>
      <c r="H27" s="5" t="str">
        <f>IF($B27="N/A","N/A",IF(G27&gt;70,"No",IF(G27&lt;25,"No","Yes")))</f>
        <v>Yes</v>
      </c>
      <c r="I27" s="6">
        <v>-22.9</v>
      </c>
      <c r="J27" s="6">
        <v>35.43</v>
      </c>
      <c r="K27" s="111" t="str">
        <f t="shared" si="0"/>
        <v>No</v>
      </c>
    </row>
    <row r="28" spans="1:11" x14ac:dyDescent="0.25">
      <c r="A28" s="107" t="s">
        <v>318</v>
      </c>
      <c r="B28" s="22" t="s">
        <v>229</v>
      </c>
      <c r="C28" s="4">
        <v>60.8107477</v>
      </c>
      <c r="D28" s="5" t="str">
        <f>IF($B28="N/A","N/A",IF(C28&gt;70,"No",IF(C28&lt;35,"No","Yes")))</f>
        <v>Yes</v>
      </c>
      <c r="E28" s="4">
        <v>65.137565218000006</v>
      </c>
      <c r="F28" s="5" t="str">
        <f>IF($B28="N/A","N/A",IF(E28&gt;70,"No",IF(E28&lt;35,"No","Yes")))</f>
        <v>Yes</v>
      </c>
      <c r="G28" s="4">
        <v>59.746649632</v>
      </c>
      <c r="H28" s="5" t="str">
        <f>IF($B28="N/A","N/A",IF(G28&gt;70,"No",IF(G28&lt;35,"No","Yes")))</f>
        <v>Yes</v>
      </c>
      <c r="I28" s="6">
        <v>7.1150000000000002</v>
      </c>
      <c r="J28" s="6">
        <v>-8.2799999999999994</v>
      </c>
      <c r="K28" s="111" t="str">
        <f t="shared" si="0"/>
        <v>Yes</v>
      </c>
    </row>
    <row r="29" spans="1:11" x14ac:dyDescent="0.25">
      <c r="A29" s="107" t="s">
        <v>832</v>
      </c>
      <c r="B29" s="22" t="s">
        <v>220</v>
      </c>
      <c r="C29" s="4">
        <v>2.0119652868000002</v>
      </c>
      <c r="D29" s="5" t="str">
        <f>IF($B29="N/A","N/A",IF(C29&gt;1,"Yes","No"))</f>
        <v>Yes</v>
      </c>
      <c r="E29" s="4">
        <v>1.862166636</v>
      </c>
      <c r="F29" s="5" t="str">
        <f>IF($B29="N/A","N/A",IF(E29&gt;1,"Yes","No"))</f>
        <v>Yes</v>
      </c>
      <c r="G29" s="4">
        <v>2.0593748578</v>
      </c>
      <c r="H29" s="5" t="str">
        <f>IF($B29="N/A","N/A",IF(G29&gt;1,"Yes","No"))</f>
        <v>Yes</v>
      </c>
      <c r="I29" s="6">
        <v>-7.45</v>
      </c>
      <c r="J29" s="6">
        <v>10.59</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99.996416045999993</v>
      </c>
      <c r="D33" s="5" t="str">
        <f>IF($B33="N/A","N/A",IF(C33&gt;15,"No",IF(C33&lt;-15,"No","Yes")))</f>
        <v>N/A</v>
      </c>
      <c r="E33" s="4">
        <v>100</v>
      </c>
      <c r="F33" s="5" t="str">
        <f>IF($B33="N/A","N/A",IF(E33&gt;15,"No",IF(E33&lt;-15,"No","Yes")))</f>
        <v>N/A</v>
      </c>
      <c r="G33" s="4">
        <v>100</v>
      </c>
      <c r="H33" s="5" t="str">
        <f>IF($B33="N/A","N/A",IF(G33&gt;15,"No",IF(G33&lt;-15,"No","Yes")))</f>
        <v>N/A</v>
      </c>
      <c r="I33" s="6">
        <v>3.5999999999999999E-3</v>
      </c>
      <c r="J33" s="6">
        <v>0</v>
      </c>
      <c r="K33" s="111" t="str">
        <f t="shared" si="0"/>
        <v>Yes</v>
      </c>
    </row>
    <row r="34" spans="1:11" x14ac:dyDescent="0.25">
      <c r="A34" s="107" t="s">
        <v>322</v>
      </c>
      <c r="B34" s="22" t="s">
        <v>230</v>
      </c>
      <c r="C34" s="4">
        <v>90.776655199000004</v>
      </c>
      <c r="D34" s="5" t="str">
        <f>IF($B34="N/A","N/A",IF(C34&gt;=90,"Yes","No"))</f>
        <v>Yes</v>
      </c>
      <c r="E34" s="4">
        <v>65.972301259999995</v>
      </c>
      <c r="F34" s="5" t="str">
        <f>IF($B34="N/A","N/A",IF(E34&gt;=90,"Yes","No"))</f>
        <v>No</v>
      </c>
      <c r="G34" s="4">
        <v>88.578263284000002</v>
      </c>
      <c r="H34" s="5" t="str">
        <f>IF($B34="N/A","N/A",IF(G34&gt;=90,"Yes","No"))</f>
        <v>No</v>
      </c>
      <c r="I34" s="6">
        <v>-27.3</v>
      </c>
      <c r="J34" s="6">
        <v>34.270000000000003</v>
      </c>
      <c r="K34" s="111" t="str">
        <f t="shared" si="0"/>
        <v>No</v>
      </c>
    </row>
    <row r="35" spans="1:11" x14ac:dyDescent="0.25">
      <c r="A35" s="107" t="s">
        <v>323</v>
      </c>
      <c r="B35" s="22" t="s">
        <v>213</v>
      </c>
      <c r="C35" s="4">
        <v>17.183554649000001</v>
      </c>
      <c r="D35" s="5" t="str">
        <f>IF($B35="N/A","N/A",IF(C35&gt;15,"No",IF(C35&lt;-15,"No","Yes")))</f>
        <v>N/A</v>
      </c>
      <c r="E35" s="4">
        <v>16.174770424999998</v>
      </c>
      <c r="F35" s="5" t="str">
        <f>IF($B35="N/A","N/A",IF(E35&gt;15,"No",IF(E35&lt;-15,"No","Yes")))</f>
        <v>N/A</v>
      </c>
      <c r="G35" s="4">
        <v>17.947333879999999</v>
      </c>
      <c r="H35" s="5" t="str">
        <f>IF($B35="N/A","N/A",IF(G35&gt;15,"No",IF(G35&lt;-15,"No","Yes")))</f>
        <v>N/A</v>
      </c>
      <c r="I35" s="6">
        <v>-5.87</v>
      </c>
      <c r="J35" s="6">
        <v>10.96</v>
      </c>
      <c r="K35" s="111" t="str">
        <f t="shared" si="0"/>
        <v>Yes</v>
      </c>
    </row>
    <row r="36" spans="1:11" x14ac:dyDescent="0.25">
      <c r="A36" s="107" t="s">
        <v>1731</v>
      </c>
      <c r="B36" s="22" t="s">
        <v>213</v>
      </c>
      <c r="C36" s="4">
        <v>7.6557124399000003</v>
      </c>
      <c r="D36" s="5" t="str">
        <f>IF($B36="N/A","N/A",IF(C36&gt;15,"No",IF(C36&lt;-15,"No","Yes")))</f>
        <v>N/A</v>
      </c>
      <c r="E36" s="4">
        <v>7.2565428090999999</v>
      </c>
      <c r="F36" s="5" t="str">
        <f>IF($B36="N/A","N/A",IF(E36&gt;15,"No",IF(E36&lt;-15,"No","Yes")))</f>
        <v>N/A</v>
      </c>
      <c r="G36" s="4">
        <v>8.9033781344000005</v>
      </c>
      <c r="H36" s="5" t="str">
        <f>IF($B36="N/A","N/A",IF(G36&gt;15,"No",IF(G36&lt;-15,"No","Yes")))</f>
        <v>N/A</v>
      </c>
      <c r="I36" s="6">
        <v>-5.21</v>
      </c>
      <c r="J36" s="6">
        <v>22.69</v>
      </c>
      <c r="K36" s="111" t="str">
        <f t="shared" si="0"/>
        <v>Yes</v>
      </c>
    </row>
    <row r="37" spans="1:11" x14ac:dyDescent="0.25">
      <c r="A37" s="107" t="s">
        <v>372</v>
      </c>
      <c r="B37" s="22" t="s">
        <v>231</v>
      </c>
      <c r="C37" s="4">
        <v>75.454021824999998</v>
      </c>
      <c r="D37" s="5" t="str">
        <f>IF($B37="N/A","N/A",IF(C37&gt;90,"No",IF(C37&lt;75,"No","Yes")))</f>
        <v>Yes</v>
      </c>
      <c r="E37" s="4">
        <v>56.292418189000003</v>
      </c>
      <c r="F37" s="5" t="str">
        <f>IF($B37="N/A","N/A",IF(E37&gt;90,"No",IF(E37&lt;75,"No","Yes")))</f>
        <v>No</v>
      </c>
      <c r="G37" s="4">
        <v>74.502250407000005</v>
      </c>
      <c r="H37" s="5" t="str">
        <f>IF($B37="N/A","N/A",IF(G37&gt;90,"No",IF(G37&lt;75,"No","Yes")))</f>
        <v>No</v>
      </c>
      <c r="I37" s="6">
        <v>-25.4</v>
      </c>
      <c r="J37" s="6">
        <v>32.35</v>
      </c>
      <c r="K37" s="111" t="str">
        <f>IF(J37="Div by 0", "N/A", IF(J37="N/A","N/A", IF(J37&gt;30, "No", IF(J37&lt;-30, "No", "Yes"))))</f>
        <v>No</v>
      </c>
    </row>
    <row r="38" spans="1:11" x14ac:dyDescent="0.25">
      <c r="A38" s="107" t="s">
        <v>373</v>
      </c>
      <c r="B38" s="22" t="s">
        <v>232</v>
      </c>
      <c r="C38" s="4">
        <v>12.360166259</v>
      </c>
      <c r="D38" s="5" t="str">
        <f>IF($B38="N/A","N/A",IF(C38&gt;10,"No",IF(C38&lt;1,"No","Yes")))</f>
        <v>No</v>
      </c>
      <c r="E38" s="4">
        <v>7.6629786928000003</v>
      </c>
      <c r="F38" s="5" t="str">
        <f>IF($B38="N/A","N/A",IF(E38&gt;10,"No",IF(E38&lt;1,"No","Yes")))</f>
        <v>Yes</v>
      </c>
      <c r="G38" s="4">
        <v>11.008158937999999</v>
      </c>
      <c r="H38" s="5" t="str">
        <f>IF($B38="N/A","N/A",IF(G38&gt;10,"No",IF(G38&lt;1,"No","Yes")))</f>
        <v>No</v>
      </c>
      <c r="I38" s="6">
        <v>-38</v>
      </c>
      <c r="J38" s="6">
        <v>43.65</v>
      </c>
      <c r="K38" s="111" t="str">
        <f>IF(J38="Div by 0", "N/A", IF(J38="N/A","N/A", IF(J38&gt;30, "No", IF(J38&lt;-30, "No", "Yes"))))</f>
        <v>No</v>
      </c>
    </row>
    <row r="39" spans="1:11" x14ac:dyDescent="0.25">
      <c r="A39" s="107" t="s">
        <v>374</v>
      </c>
      <c r="B39" s="22" t="s">
        <v>233</v>
      </c>
      <c r="C39" s="4">
        <v>6.6939614199999997E-2</v>
      </c>
      <c r="D39" s="5" t="str">
        <f>IF($B39="N/A","N/A",IF(C39&gt;2,"No",IF(C39&lt;=0,"No","Yes")))</f>
        <v>Yes</v>
      </c>
      <c r="E39" s="4">
        <v>0.18869167780000001</v>
      </c>
      <c r="F39" s="5" t="str">
        <f>IF($B39="N/A","N/A",IF(E39&gt;2,"No",IF(E39&lt;=0,"No","Yes")))</f>
        <v>Yes</v>
      </c>
      <c r="G39" s="4">
        <v>0.2384382682</v>
      </c>
      <c r="H39" s="5" t="str">
        <f>IF($B39="N/A","N/A",IF(G39&gt;2,"No",IF(G39&lt;=0,"No","Yes")))</f>
        <v>Yes</v>
      </c>
      <c r="I39" s="6">
        <v>181.9</v>
      </c>
      <c r="J39" s="6">
        <v>26.36</v>
      </c>
      <c r="K39" s="111" t="str">
        <f>IF(J39="Div by 0", "N/A", IF(J39="N/A","N/A", IF(J39&gt;30, "No", IF(J39&lt;-30, "No", "Yes"))))</f>
        <v>Yes</v>
      </c>
    </row>
    <row r="40" spans="1:11" x14ac:dyDescent="0.25">
      <c r="A40" s="123" t="s">
        <v>375</v>
      </c>
      <c r="B40" s="119" t="s">
        <v>234</v>
      </c>
      <c r="C40" s="124">
        <v>0.89543409559999998</v>
      </c>
      <c r="D40" s="120" t="str">
        <f>IF($B40="N/A","N/A",IF(C40&gt;3,"No",IF(C40&lt;=0,"No","Yes")))</f>
        <v>Yes</v>
      </c>
      <c r="E40" s="124">
        <v>0.59063490259999996</v>
      </c>
      <c r="F40" s="120" t="str">
        <f>IF($B40="N/A","N/A",IF(E40&gt;3,"No",IF(E40&lt;=0,"No","Yes")))</f>
        <v>Yes</v>
      </c>
      <c r="G40" s="124">
        <v>0.86210579050000002</v>
      </c>
      <c r="H40" s="120" t="str">
        <f>IF($B40="N/A","N/A",IF(G40&gt;3,"No",IF(G40&lt;=0,"No","Yes")))</f>
        <v>Yes</v>
      </c>
      <c r="I40" s="121">
        <v>-34</v>
      </c>
      <c r="J40" s="121">
        <v>45.96</v>
      </c>
      <c r="K40" s="122" t="str">
        <f>IF(J40="Div by 0", "N/A", IF(J40="N/A","N/A", IF(J40&gt;30, "No", IF(J40&lt;-30, "No", "Yes"))))</f>
        <v>No</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15705</v>
      </c>
      <c r="D6" s="5" t="str">
        <f>IF($B6="N/A","N/A",IF(C6&gt;15,"No",IF(C6&lt;-15,"No","Yes")))</f>
        <v>N/A</v>
      </c>
      <c r="E6" s="23">
        <v>13573</v>
      </c>
      <c r="F6" s="5" t="str">
        <f>IF($B6="N/A","N/A",IF(E6&gt;15,"No",IF(E6&lt;-15,"No","Yes")))</f>
        <v>N/A</v>
      </c>
      <c r="G6" s="23">
        <v>10512</v>
      </c>
      <c r="H6" s="5" t="str">
        <f>IF($B6="N/A","N/A",IF(G6&gt;15,"No",IF(G6&lt;-15,"No","Yes")))</f>
        <v>N/A</v>
      </c>
      <c r="I6" s="6">
        <v>-13.6</v>
      </c>
      <c r="J6" s="6">
        <v>-22.6</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1306.8094874000001</v>
      </c>
      <c r="D9" s="5" t="str">
        <f>IF($B9="N/A","N/A",IF(C9&gt;15,"No",IF(C9&lt;-15,"No","Yes")))</f>
        <v>N/A</v>
      </c>
      <c r="E9" s="64">
        <v>1231.0167981</v>
      </c>
      <c r="F9" s="5" t="str">
        <f>IF($B9="N/A","N/A",IF(E9&gt;15,"No",IF(E9&lt;-15,"No","Yes")))</f>
        <v>N/A</v>
      </c>
      <c r="G9" s="64">
        <v>990.01293759999999</v>
      </c>
      <c r="H9" s="5" t="str">
        <f>IF($B9="N/A","N/A",IF(G9&gt;15,"No",IF(G9&lt;-15,"No","Yes")))</f>
        <v>N/A</v>
      </c>
      <c r="I9" s="6">
        <v>-5.8</v>
      </c>
      <c r="J9" s="6">
        <v>-19.600000000000001</v>
      </c>
      <c r="K9" s="111" t="str">
        <f t="shared" si="0"/>
        <v>Yes</v>
      </c>
    </row>
    <row r="10" spans="1:11" x14ac:dyDescent="0.25">
      <c r="A10" s="107" t="s">
        <v>309</v>
      </c>
      <c r="B10" s="22" t="s">
        <v>213</v>
      </c>
      <c r="C10" s="4">
        <v>0.40114613180000003</v>
      </c>
      <c r="D10" s="5" t="str">
        <f>IF($B10="N/A","N/A",IF(C10&gt;15,"No",IF(C10&lt;-15,"No","Yes")))</f>
        <v>N/A</v>
      </c>
      <c r="E10" s="4">
        <v>0.40521623810000001</v>
      </c>
      <c r="F10" s="5" t="str">
        <f>IF($B10="N/A","N/A",IF(E10&gt;15,"No",IF(E10&lt;-15,"No","Yes")))</f>
        <v>N/A</v>
      </c>
      <c r="G10" s="4">
        <v>0.11415525109999999</v>
      </c>
      <c r="H10" s="5" t="str">
        <f>IF($B10="N/A","N/A",IF(G10&gt;15,"No",IF(G10&lt;-15,"No","Yes")))</f>
        <v>N/A</v>
      </c>
      <c r="I10" s="6">
        <v>1.0149999999999999</v>
      </c>
      <c r="J10" s="6">
        <v>-71.8</v>
      </c>
      <c r="K10" s="111" t="str">
        <f t="shared" si="0"/>
        <v>No</v>
      </c>
    </row>
    <row r="11" spans="1:11" x14ac:dyDescent="0.25">
      <c r="A11" s="107" t="s">
        <v>823</v>
      </c>
      <c r="B11" s="22" t="s">
        <v>213</v>
      </c>
      <c r="C11" s="64">
        <v>670.57142856999997</v>
      </c>
      <c r="D11" s="5" t="str">
        <f>IF($B11="N/A","N/A",IF(C11&gt;15,"No",IF(C11&lt;-15,"No","Yes")))</f>
        <v>N/A</v>
      </c>
      <c r="E11" s="64">
        <v>764.41818181999997</v>
      </c>
      <c r="F11" s="5" t="str">
        <f>IF($B11="N/A","N/A",IF(E11&gt;15,"No",IF(E11&lt;-15,"No","Yes")))</f>
        <v>N/A</v>
      </c>
      <c r="G11" s="64">
        <v>859.91666667000004</v>
      </c>
      <c r="H11" s="5" t="str">
        <f>IF($B11="N/A","N/A",IF(G11&gt;15,"No",IF(G11&lt;-15,"No","Yes")))</f>
        <v>N/A</v>
      </c>
      <c r="I11" s="6">
        <v>14</v>
      </c>
      <c r="J11" s="6">
        <v>12.49</v>
      </c>
      <c r="K11" s="111" t="str">
        <f t="shared" si="0"/>
        <v>Yes</v>
      </c>
    </row>
    <row r="12" spans="1:11" x14ac:dyDescent="0.25">
      <c r="A12" s="107" t="s">
        <v>310</v>
      </c>
      <c r="B12" s="22"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111" t="str">
        <f t="shared" si="0"/>
        <v>Yes</v>
      </c>
    </row>
    <row r="13" spans="1:11" x14ac:dyDescent="0.25">
      <c r="A13" s="107" t="s">
        <v>824</v>
      </c>
      <c r="B13" s="22" t="s">
        <v>220</v>
      </c>
      <c r="C13" s="4">
        <v>1.4118433619999999</v>
      </c>
      <c r="D13" s="5" t="str">
        <f>IF($B13="N/A","N/A",IF(C13&gt;1,"Yes","No"))</f>
        <v>Yes</v>
      </c>
      <c r="E13" s="4">
        <v>1.3813453178999999</v>
      </c>
      <c r="F13" s="5" t="str">
        <f>IF($B13="N/A","N/A",IF(E13&gt;1,"Yes","No"))</f>
        <v>Yes</v>
      </c>
      <c r="G13" s="4">
        <v>1.3276255708</v>
      </c>
      <c r="H13" s="5" t="str">
        <f>IF($B13="N/A","N/A",IF(G13&gt;1,"Yes","No"))</f>
        <v>Yes</v>
      </c>
      <c r="I13" s="6">
        <v>-2.16</v>
      </c>
      <c r="J13" s="6">
        <v>-3.89</v>
      </c>
      <c r="K13" s="111" t="str">
        <f t="shared" si="0"/>
        <v>Yes</v>
      </c>
    </row>
    <row r="14" spans="1:11" x14ac:dyDescent="0.25">
      <c r="A14" s="107" t="s">
        <v>311</v>
      </c>
      <c r="B14" s="22" t="s">
        <v>214</v>
      </c>
      <c r="C14" s="4">
        <v>99.847182426000003</v>
      </c>
      <c r="D14" s="5" t="str">
        <f>IF($B14="N/A","N/A",IF(C14&gt;100,"No",IF(C14&lt;95,"No","Yes")))</f>
        <v>Yes</v>
      </c>
      <c r="E14" s="4">
        <v>99.970529728000002</v>
      </c>
      <c r="F14" s="5" t="str">
        <f>IF($B14="N/A","N/A",IF(E14&gt;100,"No",IF(E14&lt;95,"No","Yes")))</f>
        <v>Yes</v>
      </c>
      <c r="G14" s="4">
        <v>100</v>
      </c>
      <c r="H14" s="5" t="str">
        <f>IF($B14="N/A","N/A",IF(G14&gt;100,"No",IF(G14&lt;95,"No","Yes")))</f>
        <v>Yes</v>
      </c>
      <c r="I14" s="6">
        <v>0.1235</v>
      </c>
      <c r="J14" s="6">
        <v>2.9499999999999998E-2</v>
      </c>
      <c r="K14" s="111" t="str">
        <f t="shared" si="0"/>
        <v>Yes</v>
      </c>
    </row>
    <row r="15" spans="1:11" x14ac:dyDescent="0.25">
      <c r="A15" s="107" t="s">
        <v>825</v>
      </c>
      <c r="B15" s="22" t="s">
        <v>221</v>
      </c>
      <c r="C15" s="4">
        <v>14.429373127</v>
      </c>
      <c r="D15" s="5" t="str">
        <f>IF($B15="N/A","N/A",IF(C15&gt;3,"Yes","No"))</f>
        <v>Yes</v>
      </c>
      <c r="E15" s="4">
        <v>14.135603213</v>
      </c>
      <c r="F15" s="5" t="str">
        <f>IF($B15="N/A","N/A",IF(E15&gt;3,"Yes","No"))</f>
        <v>Yes</v>
      </c>
      <c r="G15" s="4">
        <v>14.091419330000001</v>
      </c>
      <c r="H15" s="5" t="str">
        <f>IF($B15="N/A","N/A",IF(G15&gt;3,"Yes","No"))</f>
        <v>Yes</v>
      </c>
      <c r="I15" s="6">
        <v>-2.04</v>
      </c>
      <c r="J15" s="6">
        <v>-0.313</v>
      </c>
      <c r="K15" s="111" t="str">
        <f t="shared" si="0"/>
        <v>Yes</v>
      </c>
    </row>
    <row r="16" spans="1:11" x14ac:dyDescent="0.25">
      <c r="A16" s="107" t="s">
        <v>826</v>
      </c>
      <c r="B16" s="22" t="s">
        <v>222</v>
      </c>
      <c r="C16" s="4">
        <v>7.6979604844000002</v>
      </c>
      <c r="D16" s="5" t="str">
        <f>IF($B16="N/A","N/A",IF(C16&gt;=8,"No",IF(C16&lt;2,"No","Yes")))</f>
        <v>Yes</v>
      </c>
      <c r="E16" s="4">
        <v>7.0172349474000004</v>
      </c>
      <c r="F16" s="5" t="str">
        <f>IF($B16="N/A","N/A",IF(E16&gt;=8,"No",IF(E16&lt;2,"No","Yes")))</f>
        <v>Yes</v>
      </c>
      <c r="G16" s="4">
        <v>6.4392092888999999</v>
      </c>
      <c r="H16" s="5" t="str">
        <f>IF($B16="N/A","N/A",IF(G16&gt;=8,"No",IF(G16&lt;2,"No","Yes")))</f>
        <v>Yes</v>
      </c>
      <c r="I16" s="6">
        <v>-8.84</v>
      </c>
      <c r="J16" s="6">
        <v>-8.24</v>
      </c>
      <c r="K16" s="111" t="str">
        <f t="shared" si="0"/>
        <v>Yes</v>
      </c>
    </row>
    <row r="17" spans="1:11" x14ac:dyDescent="0.25">
      <c r="A17" s="107"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11" t="str">
        <f t="shared" si="0"/>
        <v>Yes</v>
      </c>
    </row>
    <row r="18" spans="1:11" x14ac:dyDescent="0.25">
      <c r="A18" s="107" t="s">
        <v>31</v>
      </c>
      <c r="B18" s="22" t="s">
        <v>214</v>
      </c>
      <c r="C18" s="4">
        <v>99.961795605999995</v>
      </c>
      <c r="D18" s="5" t="str">
        <f>IF($B18="N/A","N/A",IF(C18&gt;100,"No",IF(C18&lt;95,"No","Yes")))</f>
        <v>Yes</v>
      </c>
      <c r="E18" s="4">
        <v>99.941059456000005</v>
      </c>
      <c r="F18" s="5" t="str">
        <f>IF($B18="N/A","N/A",IF(E18&gt;100,"No",IF(E18&lt;95,"No","Yes")))</f>
        <v>Yes</v>
      </c>
      <c r="G18" s="4">
        <v>99.961948250000006</v>
      </c>
      <c r="H18" s="5" t="str">
        <f>IF($B18="N/A","N/A",IF(G18&gt;100,"No",IF(G18&lt;95,"No","Yes")))</f>
        <v>Yes</v>
      </c>
      <c r="I18" s="6">
        <v>-2.1000000000000001E-2</v>
      </c>
      <c r="J18" s="6">
        <v>2.0899999999999998E-2</v>
      </c>
      <c r="K18" s="111" t="str">
        <f t="shared" si="0"/>
        <v>Yes</v>
      </c>
    </row>
    <row r="19" spans="1:11" x14ac:dyDescent="0.25">
      <c r="A19" s="107" t="s">
        <v>313</v>
      </c>
      <c r="B19" s="22" t="s">
        <v>214</v>
      </c>
      <c r="C19" s="4">
        <v>99.993632601000002</v>
      </c>
      <c r="D19" s="5" t="str">
        <f>IF($B19="N/A","N/A",IF(C19&gt;100,"No",IF(C19&lt;95,"No","Yes")))</f>
        <v>Yes</v>
      </c>
      <c r="E19" s="4">
        <v>100</v>
      </c>
      <c r="F19" s="5" t="str">
        <f>IF($B19="N/A","N/A",IF(E19&gt;100,"No",IF(E19&lt;95,"No","Yes")))</f>
        <v>Yes</v>
      </c>
      <c r="G19" s="4">
        <v>100</v>
      </c>
      <c r="H19" s="5" t="str">
        <f>IF($B19="N/A","N/A",IF(G19&gt;100,"No",IF(G19&lt;95,"No","Yes")))</f>
        <v>Yes</v>
      </c>
      <c r="I19" s="6">
        <v>6.4000000000000003E-3</v>
      </c>
      <c r="J19" s="6">
        <v>0</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7.9751671442000003</v>
      </c>
      <c r="D21" s="5" t="str">
        <f>IF($B21="N/A","N/A",IF(C21&gt;=2,"Yes","No"))</f>
        <v>Yes</v>
      </c>
      <c r="E21" s="4">
        <v>8.0516466514000005</v>
      </c>
      <c r="F21" s="5" t="str">
        <f>IF($B21="N/A","N/A",IF(E21&gt;=2,"Yes","No"))</f>
        <v>Yes</v>
      </c>
      <c r="G21" s="4">
        <v>8.0671613394000001</v>
      </c>
      <c r="H21" s="5" t="str">
        <f>IF($B21="N/A","N/A",IF(G21&gt;=2,"Yes","No"))</f>
        <v>Yes</v>
      </c>
      <c r="I21" s="6">
        <v>0.95899999999999996</v>
      </c>
      <c r="J21" s="6">
        <v>0.19270000000000001</v>
      </c>
      <c r="K21" s="111" t="str">
        <f t="shared" si="0"/>
        <v>Yes</v>
      </c>
    </row>
    <row r="22" spans="1:11" x14ac:dyDescent="0.25">
      <c r="A22" s="107" t="s">
        <v>829</v>
      </c>
      <c r="B22" s="22" t="s">
        <v>226</v>
      </c>
      <c r="C22" s="4">
        <v>5.4759630690999996</v>
      </c>
      <c r="D22" s="5" t="str">
        <f>IF($B22="N/A","N/A",IF(C22&gt;30,"No",IF(C22&lt;5,"No","Yes")))</f>
        <v>Yes</v>
      </c>
      <c r="E22" s="4">
        <v>9.9830545937000004</v>
      </c>
      <c r="F22" s="5" t="str">
        <f>IF($B22="N/A","N/A",IF(E22&gt;30,"No",IF(E22&lt;5,"No","Yes")))</f>
        <v>Yes</v>
      </c>
      <c r="G22" s="4">
        <v>5.5270167427999999</v>
      </c>
      <c r="H22" s="5" t="str">
        <f>IF($B22="N/A","N/A",IF(G22&gt;30,"No",IF(G22&lt;5,"No","Yes")))</f>
        <v>Yes</v>
      </c>
      <c r="I22" s="6">
        <v>82.31</v>
      </c>
      <c r="J22" s="6">
        <v>-44.6</v>
      </c>
      <c r="K22" s="111" t="str">
        <f t="shared" si="0"/>
        <v>No</v>
      </c>
    </row>
    <row r="23" spans="1:11" x14ac:dyDescent="0.25">
      <c r="A23" s="107" t="s">
        <v>830</v>
      </c>
      <c r="B23" s="22" t="s">
        <v>227</v>
      </c>
      <c r="C23" s="4">
        <v>33.314231137</v>
      </c>
      <c r="D23" s="5" t="str">
        <f>IF($B23="N/A","N/A",IF(C23&gt;75,"No",IF(C23&lt;15,"No","Yes")))</f>
        <v>Yes</v>
      </c>
      <c r="E23" s="4">
        <v>30.538569217999999</v>
      </c>
      <c r="F23" s="5" t="str">
        <f>IF($B23="N/A","N/A",IF(E23&gt;75,"No",IF(E23&lt;15,"No","Yes")))</f>
        <v>Yes</v>
      </c>
      <c r="G23" s="4">
        <v>33.361872146000003</v>
      </c>
      <c r="H23" s="5" t="str">
        <f>IF($B23="N/A","N/A",IF(G23&gt;75,"No",IF(G23&lt;15,"No","Yes")))</f>
        <v>Yes</v>
      </c>
      <c r="I23" s="6">
        <v>-8.33</v>
      </c>
      <c r="J23" s="6">
        <v>9.2449999999999992</v>
      </c>
      <c r="K23" s="111" t="str">
        <f t="shared" si="0"/>
        <v>Yes</v>
      </c>
    </row>
    <row r="24" spans="1:11" x14ac:dyDescent="0.25">
      <c r="A24" s="107" t="s">
        <v>831</v>
      </c>
      <c r="B24" s="22" t="s">
        <v>228</v>
      </c>
      <c r="C24" s="4">
        <v>61.203438394999999</v>
      </c>
      <c r="D24" s="5" t="str">
        <f>IF($B24="N/A","N/A",IF(C24&gt;70,"No",IF(C24&lt;25,"No","Yes")))</f>
        <v>Yes</v>
      </c>
      <c r="E24" s="4">
        <v>57.496500404999999</v>
      </c>
      <c r="F24" s="5" t="str">
        <f>IF($B24="N/A","N/A",IF(E24&gt;70,"No",IF(E24&lt;25,"No","Yes")))</f>
        <v>Yes</v>
      </c>
      <c r="G24" s="4">
        <v>61.111111111</v>
      </c>
      <c r="H24" s="5" t="str">
        <f>IF($B24="N/A","N/A",IF(G24&gt;70,"No",IF(G24&lt;25,"No","Yes")))</f>
        <v>Yes</v>
      </c>
      <c r="I24" s="6">
        <v>-6.06</v>
      </c>
      <c r="J24" s="6">
        <v>6.2869999999999999</v>
      </c>
      <c r="K24" s="111" t="str">
        <f t="shared" si="0"/>
        <v>Yes</v>
      </c>
    </row>
    <row r="25" spans="1:11" x14ac:dyDescent="0.25">
      <c r="A25" s="107" t="s">
        <v>318</v>
      </c>
      <c r="B25" s="22" t="s">
        <v>229</v>
      </c>
      <c r="C25" s="4">
        <v>56.879974529999998</v>
      </c>
      <c r="D25" s="5" t="str">
        <f>IF($B25="N/A","N/A",IF(C25&gt;70,"No",IF(C25&lt;35,"No","Yes")))</f>
        <v>Yes</v>
      </c>
      <c r="E25" s="4">
        <v>53.363294775999996</v>
      </c>
      <c r="F25" s="5" t="str">
        <f>IF($B25="N/A","N/A",IF(E25&gt;70,"No",IF(E25&lt;35,"No","Yes")))</f>
        <v>Yes</v>
      </c>
      <c r="G25" s="4">
        <v>51.50304414</v>
      </c>
      <c r="H25" s="5" t="str">
        <f>IF($B25="N/A","N/A",IF(G25&gt;70,"No",IF(G25&lt;35,"No","Yes")))</f>
        <v>Yes</v>
      </c>
      <c r="I25" s="6">
        <v>-6.18</v>
      </c>
      <c r="J25" s="6">
        <v>-3.49</v>
      </c>
      <c r="K25" s="111" t="str">
        <f t="shared" si="0"/>
        <v>Yes</v>
      </c>
    </row>
    <row r="26" spans="1:11" x14ac:dyDescent="0.25">
      <c r="A26" s="107" t="s">
        <v>832</v>
      </c>
      <c r="B26" s="22" t="s">
        <v>220</v>
      </c>
      <c r="C26" s="4">
        <v>3.2342997872999999</v>
      </c>
      <c r="D26" s="5" t="str">
        <f>IF($B26="N/A","N/A",IF(C26&gt;1,"Yes","No"))</f>
        <v>Yes</v>
      </c>
      <c r="E26" s="4">
        <v>3.1398591744000002</v>
      </c>
      <c r="F26" s="5" t="str">
        <f>IF($B26="N/A","N/A",IF(E26&gt;1,"Yes","No"))</f>
        <v>Yes</v>
      </c>
      <c r="G26" s="4">
        <v>2.9041374215000002</v>
      </c>
      <c r="H26" s="5" t="str">
        <f>IF($B26="N/A","N/A",IF(G26&gt;1,"Yes","No"))</f>
        <v>Yes</v>
      </c>
      <c r="I26" s="6">
        <v>-2.92</v>
      </c>
      <c r="J26" s="6">
        <v>-7.51</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99.942693410000004</v>
      </c>
      <c r="D31" s="120" t="str">
        <f>IF($B31="N/A","N/A",IF(C31&gt;=90,"Yes","No"))</f>
        <v>Yes</v>
      </c>
      <c r="E31" s="124">
        <v>92.389302291000007</v>
      </c>
      <c r="F31" s="120" t="str">
        <f>IF($B31="N/A","N/A",IF(E31&gt;=90,"Yes","No"))</f>
        <v>Yes</v>
      </c>
      <c r="G31" s="124">
        <v>100</v>
      </c>
      <c r="H31" s="120" t="str">
        <f>IF($B31="N/A","N/A",IF(G31&gt;=90,"Yes","No"))</f>
        <v>Yes</v>
      </c>
      <c r="I31" s="121">
        <v>-7.56</v>
      </c>
      <c r="J31" s="121">
        <v>8.2379999999999995</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1976</v>
      </c>
      <c r="D6" s="5" t="str">
        <f>IF(OR($B6="N/A",$C6="N/A"),"N/A",IF(C6&lt;0,"No","Yes"))</f>
        <v>N/A</v>
      </c>
      <c r="E6" s="23">
        <v>8570</v>
      </c>
      <c r="F6" s="5" t="str">
        <f>IF($B6="N/A","N/A",IF(E6&lt;0,"No","Yes"))</f>
        <v>N/A</v>
      </c>
      <c r="G6" s="23">
        <v>10541</v>
      </c>
      <c r="H6" s="5" t="str">
        <f>IF($B6="N/A","N/A",IF(G6&lt;0,"No","Yes"))</f>
        <v>N/A</v>
      </c>
      <c r="I6" s="6">
        <v>333.7</v>
      </c>
      <c r="J6" s="6">
        <v>23</v>
      </c>
      <c r="K6" s="111" t="str">
        <f t="shared" ref="K6:K35" si="0">IF(J6="Div by 0", "N/A", IF(J6="N/A","N/A", IF(J6&gt;30, "No", IF(J6&lt;-30, "No", "Yes"))))</f>
        <v>Yes</v>
      </c>
    </row>
    <row r="7" spans="1:11" x14ac:dyDescent="0.25">
      <c r="A7" s="107" t="s">
        <v>436</v>
      </c>
      <c r="B7" s="73" t="s">
        <v>213</v>
      </c>
      <c r="C7" s="5">
        <v>0</v>
      </c>
      <c r="D7" s="5" t="str">
        <f t="shared" ref="D7:D17" si="1">IF(OR($B7="N/A",$C7="N/A"),"N/A",IF(C7&lt;0,"No","Yes"))</f>
        <v>N/A</v>
      </c>
      <c r="E7" s="5">
        <v>9.3582263711000007</v>
      </c>
      <c r="F7" s="5" t="str">
        <f t="shared" ref="F7:F17" si="2">IF($B7="N/A","N/A",IF(E7&lt;0,"No","Yes"))</f>
        <v>N/A</v>
      </c>
      <c r="G7" s="5">
        <v>7.9878569396000003</v>
      </c>
      <c r="H7" s="5" t="str">
        <f t="shared" ref="H7:H17" si="3">IF($B7="N/A","N/A",IF(G7&lt;0,"No","Yes"))</f>
        <v>N/A</v>
      </c>
      <c r="I7" s="6" t="s">
        <v>1748</v>
      </c>
      <c r="J7" s="6">
        <v>-14.6</v>
      </c>
      <c r="K7" s="111" t="str">
        <f t="shared" si="0"/>
        <v>Yes</v>
      </c>
    </row>
    <row r="8" spans="1:11" x14ac:dyDescent="0.25">
      <c r="A8" s="107" t="s">
        <v>437</v>
      </c>
      <c r="B8" s="73" t="s">
        <v>213</v>
      </c>
      <c r="C8" s="5">
        <v>0.55668016190000003</v>
      </c>
      <c r="D8" s="5" t="str">
        <f t="shared" si="1"/>
        <v>N/A</v>
      </c>
      <c r="E8" s="5">
        <v>67.176196032999997</v>
      </c>
      <c r="F8" s="5" t="str">
        <f t="shared" si="2"/>
        <v>N/A</v>
      </c>
      <c r="G8" s="5">
        <v>51.740821554</v>
      </c>
      <c r="H8" s="5" t="str">
        <f t="shared" si="3"/>
        <v>N/A</v>
      </c>
      <c r="I8" s="6">
        <v>11967</v>
      </c>
      <c r="J8" s="6">
        <v>-23</v>
      </c>
      <c r="K8" s="111" t="str">
        <f t="shared" si="0"/>
        <v>Yes</v>
      </c>
    </row>
    <row r="9" spans="1:11" x14ac:dyDescent="0.25">
      <c r="A9" s="107" t="s">
        <v>438</v>
      </c>
      <c r="B9" s="73" t="s">
        <v>213</v>
      </c>
      <c r="C9" s="5">
        <v>23.633603238999999</v>
      </c>
      <c r="D9" s="5" t="str">
        <f t="shared" si="1"/>
        <v>N/A</v>
      </c>
      <c r="E9" s="5">
        <v>5.0291715286000001</v>
      </c>
      <c r="F9" s="5" t="str">
        <f t="shared" si="2"/>
        <v>N/A</v>
      </c>
      <c r="G9" s="5">
        <v>4.0034152357000004</v>
      </c>
      <c r="H9" s="5" t="str">
        <f t="shared" si="3"/>
        <v>N/A</v>
      </c>
      <c r="I9" s="6">
        <v>-78.7</v>
      </c>
      <c r="J9" s="6">
        <v>-20.399999999999999</v>
      </c>
      <c r="K9" s="111" t="str">
        <f t="shared" si="0"/>
        <v>Yes</v>
      </c>
    </row>
    <row r="10" spans="1:11" x14ac:dyDescent="0.25">
      <c r="A10" s="107" t="s">
        <v>439</v>
      </c>
      <c r="B10" s="73" t="s">
        <v>213</v>
      </c>
      <c r="C10" s="5">
        <v>75.809716598999998</v>
      </c>
      <c r="D10" s="5" t="str">
        <f t="shared" si="1"/>
        <v>N/A</v>
      </c>
      <c r="E10" s="5">
        <v>18.436406068</v>
      </c>
      <c r="F10" s="5" t="str">
        <f t="shared" si="2"/>
        <v>N/A</v>
      </c>
      <c r="G10" s="5">
        <v>36.210985675000003</v>
      </c>
      <c r="H10" s="5" t="str">
        <f t="shared" si="3"/>
        <v>N/A</v>
      </c>
      <c r="I10" s="6">
        <v>-75.7</v>
      </c>
      <c r="J10" s="6">
        <v>96.41</v>
      </c>
      <c r="K10" s="111" t="str">
        <f t="shared" si="0"/>
        <v>No</v>
      </c>
    </row>
    <row r="11" spans="1:11" x14ac:dyDescent="0.25">
      <c r="A11" s="108" t="s">
        <v>324</v>
      </c>
      <c r="B11" s="73" t="s">
        <v>213</v>
      </c>
      <c r="C11" s="5">
        <v>0</v>
      </c>
      <c r="D11" s="5" t="str">
        <f t="shared" si="1"/>
        <v>N/A</v>
      </c>
      <c r="E11" s="5">
        <v>100</v>
      </c>
      <c r="F11" s="5" t="str">
        <f t="shared" si="2"/>
        <v>N/A</v>
      </c>
      <c r="G11" s="5">
        <v>100</v>
      </c>
      <c r="H11" s="5" t="str">
        <f t="shared" si="3"/>
        <v>N/A</v>
      </c>
      <c r="I11" s="6" t="s">
        <v>1748</v>
      </c>
      <c r="J11" s="6">
        <v>0</v>
      </c>
      <c r="K11" s="111" t="str">
        <f t="shared" si="0"/>
        <v>Yes</v>
      </c>
    </row>
    <row r="12" spans="1:11" x14ac:dyDescent="0.25">
      <c r="A12" s="108" t="s">
        <v>310</v>
      </c>
      <c r="B12" s="73" t="s">
        <v>213</v>
      </c>
      <c r="C12" s="5">
        <v>98.987854251000002</v>
      </c>
      <c r="D12" s="5" t="str">
        <f t="shared" si="1"/>
        <v>N/A</v>
      </c>
      <c r="E12" s="5">
        <v>99.404900816999998</v>
      </c>
      <c r="F12" s="5" t="str">
        <f t="shared" si="2"/>
        <v>N/A</v>
      </c>
      <c r="G12" s="5">
        <v>98.719286595</v>
      </c>
      <c r="H12" s="5" t="str">
        <f t="shared" si="3"/>
        <v>N/A</v>
      </c>
      <c r="I12" s="6">
        <v>0.42130000000000001</v>
      </c>
      <c r="J12" s="6">
        <v>-0.69</v>
      </c>
      <c r="K12" s="111" t="str">
        <f t="shared" si="0"/>
        <v>Yes</v>
      </c>
    </row>
    <row r="13" spans="1:11" x14ac:dyDescent="0.25">
      <c r="A13" s="108" t="s">
        <v>824</v>
      </c>
      <c r="B13" s="73" t="s">
        <v>213</v>
      </c>
      <c r="C13" s="5">
        <v>1.2060327198</v>
      </c>
      <c r="D13" s="5" t="str">
        <f t="shared" si="1"/>
        <v>N/A</v>
      </c>
      <c r="E13" s="5">
        <v>1.2713933559999999</v>
      </c>
      <c r="F13" s="5" t="str">
        <f t="shared" si="2"/>
        <v>N/A</v>
      </c>
      <c r="G13" s="5">
        <v>1.2427445704</v>
      </c>
      <c r="H13" s="5" t="str">
        <f t="shared" si="3"/>
        <v>N/A</v>
      </c>
      <c r="I13" s="6">
        <v>5.4189999999999996</v>
      </c>
      <c r="J13" s="6">
        <v>-2.25</v>
      </c>
      <c r="K13" s="111" t="str">
        <f t="shared" si="0"/>
        <v>Yes</v>
      </c>
    </row>
    <row r="14" spans="1:11" x14ac:dyDescent="0.25">
      <c r="A14" s="108" t="s">
        <v>311</v>
      </c>
      <c r="B14" s="73" t="s">
        <v>213</v>
      </c>
      <c r="C14" s="5">
        <v>99.038461538000007</v>
      </c>
      <c r="D14" s="5" t="str">
        <f t="shared" si="1"/>
        <v>N/A</v>
      </c>
      <c r="E14" s="5">
        <v>100</v>
      </c>
      <c r="F14" s="5" t="str">
        <f t="shared" si="2"/>
        <v>N/A</v>
      </c>
      <c r="G14" s="5">
        <v>100</v>
      </c>
      <c r="H14" s="5" t="str">
        <f t="shared" si="3"/>
        <v>N/A</v>
      </c>
      <c r="I14" s="6">
        <v>0.97089999999999999</v>
      </c>
      <c r="J14" s="6">
        <v>0</v>
      </c>
      <c r="K14" s="111" t="str">
        <f t="shared" si="0"/>
        <v>Yes</v>
      </c>
    </row>
    <row r="15" spans="1:11" x14ac:dyDescent="0.25">
      <c r="A15" s="108" t="s">
        <v>825</v>
      </c>
      <c r="B15" s="73" t="s">
        <v>213</v>
      </c>
      <c r="C15" s="5">
        <v>10.887072049</v>
      </c>
      <c r="D15" s="5" t="str">
        <f t="shared" si="1"/>
        <v>N/A</v>
      </c>
      <c r="E15" s="5">
        <v>12.560910152</v>
      </c>
      <c r="F15" s="5" t="str">
        <f t="shared" si="2"/>
        <v>N/A</v>
      </c>
      <c r="G15" s="5">
        <v>11.762166776999999</v>
      </c>
      <c r="H15" s="5" t="str">
        <f t="shared" si="3"/>
        <v>N/A</v>
      </c>
      <c r="I15" s="6">
        <v>15.37</v>
      </c>
      <c r="J15" s="6">
        <v>-6.36</v>
      </c>
      <c r="K15" s="111" t="str">
        <f t="shared" si="0"/>
        <v>Yes</v>
      </c>
    </row>
    <row r="16" spans="1:11" x14ac:dyDescent="0.25">
      <c r="A16" s="108" t="s">
        <v>834</v>
      </c>
      <c r="B16" s="73" t="s">
        <v>213</v>
      </c>
      <c r="C16" s="5">
        <v>2.4168811117</v>
      </c>
      <c r="D16" s="5" t="str">
        <f t="shared" si="1"/>
        <v>N/A</v>
      </c>
      <c r="E16" s="5">
        <v>3.8084705291000001</v>
      </c>
      <c r="F16" s="5" t="str">
        <f t="shared" si="2"/>
        <v>N/A</v>
      </c>
      <c r="G16" s="5">
        <v>3.7499242807000002</v>
      </c>
      <c r="H16" s="5" t="str">
        <f t="shared" si="3"/>
        <v>N/A</v>
      </c>
      <c r="I16" s="6">
        <v>57.58</v>
      </c>
      <c r="J16" s="6">
        <v>-1.54</v>
      </c>
      <c r="K16" s="111" t="str">
        <f t="shared" si="0"/>
        <v>Yes</v>
      </c>
    </row>
    <row r="17" spans="1:11" x14ac:dyDescent="0.25">
      <c r="A17" s="108" t="s">
        <v>827</v>
      </c>
      <c r="B17" s="73" t="s">
        <v>213</v>
      </c>
      <c r="C17" s="5">
        <v>3.5711392405</v>
      </c>
      <c r="D17" s="5" t="str">
        <f t="shared" si="1"/>
        <v>N/A</v>
      </c>
      <c r="E17" s="5">
        <v>5.4402161146000001</v>
      </c>
      <c r="F17" s="5" t="str">
        <f t="shared" si="2"/>
        <v>N/A</v>
      </c>
      <c r="G17" s="5">
        <v>5.2195145169000003</v>
      </c>
      <c r="H17" s="5" t="str">
        <f t="shared" si="3"/>
        <v>N/A</v>
      </c>
      <c r="I17" s="6">
        <v>52.34</v>
      </c>
      <c r="J17" s="6">
        <v>-4.0599999999999996</v>
      </c>
      <c r="K17" s="111" t="str">
        <f t="shared" si="0"/>
        <v>Yes</v>
      </c>
    </row>
    <row r="18" spans="1:11" x14ac:dyDescent="0.25">
      <c r="A18" s="107"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11" t="str">
        <f t="shared" si="0"/>
        <v>Yes</v>
      </c>
    </row>
    <row r="19" spans="1:11" x14ac:dyDescent="0.25">
      <c r="A19" s="107" t="s">
        <v>31</v>
      </c>
      <c r="B19" s="22" t="s">
        <v>214</v>
      </c>
      <c r="C19" s="5">
        <v>100</v>
      </c>
      <c r="D19" s="5" t="str">
        <f>IF(OR($B19="N/A",$C19="N/A"),"N/A",IF(C19&gt;100,"No",IF(C19&lt;95,"No","Yes")))</f>
        <v>Yes</v>
      </c>
      <c r="E19" s="5">
        <v>98.599766627999998</v>
      </c>
      <c r="F19" s="5" t="str">
        <f>IF(OR($B19="N/A",$E19="N/A"),"N/A",IF(E19&gt;100,"No",IF(E19&lt;98,"No","Yes")))</f>
        <v>Yes</v>
      </c>
      <c r="G19" s="5">
        <v>99.013376339999994</v>
      </c>
      <c r="H19" s="5" t="str">
        <f>IF($B19="N/A","N/A",IF(G19&gt;100,"No",IF(G19&lt;95,"No","Yes")))</f>
        <v>Yes</v>
      </c>
      <c r="I19" s="6">
        <v>-1.4</v>
      </c>
      <c r="J19" s="6">
        <v>0.41949999999999998</v>
      </c>
      <c r="K19" s="111" t="str">
        <f t="shared" si="0"/>
        <v>Yes</v>
      </c>
    </row>
    <row r="20" spans="1:11" x14ac:dyDescent="0.25">
      <c r="A20" s="108" t="s">
        <v>313</v>
      </c>
      <c r="B20" s="73" t="s">
        <v>213</v>
      </c>
      <c r="C20" s="5">
        <v>100</v>
      </c>
      <c r="D20" s="5" t="str">
        <f t="shared" ref="D20:D35" si="4">IF(OR($B20="N/A",$C20="N/A"),"N/A",IF(C20&lt;0,"No","Yes"))</f>
        <v>N/A</v>
      </c>
      <c r="E20" s="5">
        <v>99.988331388999995</v>
      </c>
      <c r="F20" s="5" t="str">
        <f t="shared" ref="F20:F34" si="5">IF($B20="N/A","N/A",IF(E20&lt;0,"No","Yes"))</f>
        <v>N/A</v>
      </c>
      <c r="G20" s="5">
        <v>100</v>
      </c>
      <c r="H20" s="5" t="str">
        <f t="shared" ref="H20:H35" si="6">IF($B20="N/A","N/A",IF(G20&lt;0,"No","Yes"))</f>
        <v>N/A</v>
      </c>
      <c r="I20" s="6">
        <v>-1.2E-2</v>
      </c>
      <c r="J20" s="6">
        <v>1.17E-2</v>
      </c>
      <c r="K20" s="111" t="str">
        <f t="shared" si="0"/>
        <v>Yes</v>
      </c>
    </row>
    <row r="21" spans="1:11" x14ac:dyDescent="0.25">
      <c r="A21" s="108" t="s">
        <v>835</v>
      </c>
      <c r="B21" s="73" t="s">
        <v>213</v>
      </c>
      <c r="C21" s="5">
        <v>2.7834008096999998</v>
      </c>
      <c r="D21" s="5" t="str">
        <f t="shared" si="4"/>
        <v>N/A</v>
      </c>
      <c r="E21" s="5">
        <v>0.7001166861</v>
      </c>
      <c r="F21" s="5" t="str">
        <f t="shared" si="5"/>
        <v>N/A</v>
      </c>
      <c r="G21" s="5">
        <v>0.4743382981</v>
      </c>
      <c r="H21" s="5" t="str">
        <f t="shared" si="6"/>
        <v>N/A</v>
      </c>
      <c r="I21" s="6">
        <v>-74.8</v>
      </c>
      <c r="J21" s="6">
        <v>-32.200000000000003</v>
      </c>
      <c r="K21" s="111" t="str">
        <f t="shared" si="0"/>
        <v>No</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4.8992914980000002</v>
      </c>
      <c r="D23" s="5" t="str">
        <f t="shared" si="4"/>
        <v>N/A</v>
      </c>
      <c r="E23" s="5">
        <v>7.1005834306000004</v>
      </c>
      <c r="F23" s="5" t="str">
        <f t="shared" si="5"/>
        <v>N/A</v>
      </c>
      <c r="G23" s="5">
        <v>6.9509534200000003</v>
      </c>
      <c r="H23" s="5" t="str">
        <f t="shared" si="6"/>
        <v>N/A</v>
      </c>
      <c r="I23" s="6">
        <v>44.93</v>
      </c>
      <c r="J23" s="6">
        <v>-2.11</v>
      </c>
      <c r="K23" s="111" t="str">
        <f t="shared" si="0"/>
        <v>Yes</v>
      </c>
    </row>
    <row r="24" spans="1:11" x14ac:dyDescent="0.25">
      <c r="A24" s="108" t="s">
        <v>315</v>
      </c>
      <c r="B24" s="73" t="s">
        <v>213</v>
      </c>
      <c r="C24" s="5">
        <v>5.9210526316000003</v>
      </c>
      <c r="D24" s="5" t="str">
        <f t="shared" si="4"/>
        <v>N/A</v>
      </c>
      <c r="E24" s="5">
        <v>5.5309218202999997</v>
      </c>
      <c r="F24" s="5" t="str">
        <f t="shared" si="5"/>
        <v>N/A</v>
      </c>
      <c r="G24" s="5">
        <v>4.8667109381999998</v>
      </c>
      <c r="H24" s="5" t="str">
        <f t="shared" si="6"/>
        <v>N/A</v>
      </c>
      <c r="I24" s="6">
        <v>-6.59</v>
      </c>
      <c r="J24" s="6">
        <v>-12</v>
      </c>
      <c r="K24" s="111" t="str">
        <f t="shared" si="0"/>
        <v>Yes</v>
      </c>
    </row>
    <row r="25" spans="1:11" x14ac:dyDescent="0.25">
      <c r="A25" s="108" t="s">
        <v>316</v>
      </c>
      <c r="B25" s="73" t="s">
        <v>213</v>
      </c>
      <c r="C25" s="5">
        <v>18.927125505999999</v>
      </c>
      <c r="D25" s="5" t="str">
        <f t="shared" si="4"/>
        <v>N/A</v>
      </c>
      <c r="E25" s="5">
        <v>29.941656943000002</v>
      </c>
      <c r="F25" s="5" t="str">
        <f t="shared" si="5"/>
        <v>N/A</v>
      </c>
      <c r="G25" s="5">
        <v>34.683616354999998</v>
      </c>
      <c r="H25" s="5" t="str">
        <f t="shared" si="6"/>
        <v>N/A</v>
      </c>
      <c r="I25" s="6">
        <v>58.19</v>
      </c>
      <c r="J25" s="6">
        <v>15.84</v>
      </c>
      <c r="K25" s="111" t="str">
        <f t="shared" si="0"/>
        <v>Yes</v>
      </c>
    </row>
    <row r="26" spans="1:11" x14ac:dyDescent="0.25">
      <c r="A26" s="108" t="s">
        <v>317</v>
      </c>
      <c r="B26" s="73" t="s">
        <v>213</v>
      </c>
      <c r="C26" s="5">
        <v>75.151821862000006</v>
      </c>
      <c r="D26" s="5" t="str">
        <f t="shared" si="4"/>
        <v>N/A</v>
      </c>
      <c r="E26" s="5">
        <v>64.527421236999999</v>
      </c>
      <c r="F26" s="5" t="str">
        <f t="shared" si="5"/>
        <v>N/A</v>
      </c>
      <c r="G26" s="5">
        <v>60.449672706999998</v>
      </c>
      <c r="H26" s="5" t="str">
        <f t="shared" si="6"/>
        <v>N/A</v>
      </c>
      <c r="I26" s="6">
        <v>-14.1</v>
      </c>
      <c r="J26" s="6">
        <v>-6.32</v>
      </c>
      <c r="K26" s="111" t="str">
        <f t="shared" si="0"/>
        <v>Yes</v>
      </c>
    </row>
    <row r="27" spans="1:11" x14ac:dyDescent="0.25">
      <c r="A27" s="108" t="s">
        <v>318</v>
      </c>
      <c r="B27" s="73" t="s">
        <v>213</v>
      </c>
      <c r="C27" s="5">
        <v>72.368421053000006</v>
      </c>
      <c r="D27" s="5" t="str">
        <f t="shared" si="4"/>
        <v>N/A</v>
      </c>
      <c r="E27" s="5">
        <v>57.187864644000001</v>
      </c>
      <c r="F27" s="5" t="str">
        <f t="shared" si="5"/>
        <v>N/A</v>
      </c>
      <c r="G27" s="5">
        <v>55.241438193999997</v>
      </c>
      <c r="H27" s="5" t="str">
        <f t="shared" si="6"/>
        <v>N/A</v>
      </c>
      <c r="I27" s="6">
        <v>-21</v>
      </c>
      <c r="J27" s="6">
        <v>-3.4</v>
      </c>
      <c r="K27" s="111" t="str">
        <f t="shared" si="0"/>
        <v>Yes</v>
      </c>
    </row>
    <row r="28" spans="1:11" x14ac:dyDescent="0.25">
      <c r="A28" s="108" t="s">
        <v>832</v>
      </c>
      <c r="B28" s="73" t="s">
        <v>213</v>
      </c>
      <c r="C28" s="5">
        <v>2.0916083915999999</v>
      </c>
      <c r="D28" s="5" t="str">
        <f t="shared" si="4"/>
        <v>N/A</v>
      </c>
      <c r="E28" s="5">
        <v>2.3170781473000002</v>
      </c>
      <c r="F28" s="5" t="str">
        <f t="shared" si="5"/>
        <v>N/A</v>
      </c>
      <c r="G28" s="5">
        <v>2.2732268590000002</v>
      </c>
      <c r="H28" s="5" t="str">
        <f t="shared" si="6"/>
        <v>N/A</v>
      </c>
      <c r="I28" s="6">
        <v>10.78</v>
      </c>
      <c r="J28" s="6">
        <v>-1.89</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94.755244755000007</v>
      </c>
      <c r="D30" s="5" t="str">
        <f t="shared" si="4"/>
        <v>N/A</v>
      </c>
      <c r="E30" s="5">
        <v>100</v>
      </c>
      <c r="F30" s="5" t="str">
        <f t="shared" si="5"/>
        <v>N/A</v>
      </c>
      <c r="G30" s="5">
        <v>100</v>
      </c>
      <c r="H30" s="5" t="str">
        <f t="shared" si="6"/>
        <v>N/A</v>
      </c>
      <c r="I30" s="6">
        <v>5.5350000000000001</v>
      </c>
      <c r="J30" s="6">
        <v>0</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99.926199261999997</v>
      </c>
      <c r="D32" s="5" t="str">
        <f t="shared" si="4"/>
        <v>N/A</v>
      </c>
      <c r="E32" s="5">
        <v>100</v>
      </c>
      <c r="F32" s="5" t="str">
        <f t="shared" si="5"/>
        <v>N/A</v>
      </c>
      <c r="G32" s="5">
        <v>100</v>
      </c>
      <c r="H32" s="5" t="str">
        <f t="shared" si="6"/>
        <v>N/A</v>
      </c>
      <c r="I32" s="6">
        <v>7.3899999999999993E-2</v>
      </c>
      <c r="J32" s="6">
        <v>0</v>
      </c>
      <c r="K32" s="111" t="str">
        <f t="shared" si="0"/>
        <v>Yes</v>
      </c>
    </row>
    <row r="33" spans="1:11" x14ac:dyDescent="0.25">
      <c r="A33" s="108" t="s">
        <v>322</v>
      </c>
      <c r="B33" s="73" t="s">
        <v>213</v>
      </c>
      <c r="C33" s="5">
        <v>99.949392712999995</v>
      </c>
      <c r="D33" s="5" t="str">
        <f t="shared" si="4"/>
        <v>N/A</v>
      </c>
      <c r="E33" s="5">
        <v>99.393232205000004</v>
      </c>
      <c r="F33" s="5" t="str">
        <f t="shared" si="5"/>
        <v>N/A</v>
      </c>
      <c r="G33" s="5">
        <v>98.595958637999999</v>
      </c>
      <c r="H33" s="5" t="str">
        <f t="shared" si="6"/>
        <v>N/A</v>
      </c>
      <c r="I33" s="6">
        <v>-0.55600000000000005</v>
      </c>
      <c r="J33" s="6">
        <v>-0.80200000000000005</v>
      </c>
      <c r="K33" s="111" t="str">
        <f t="shared" si="0"/>
        <v>Yes</v>
      </c>
    </row>
    <row r="34" spans="1:11" x14ac:dyDescent="0.25">
      <c r="A34" s="108" t="s">
        <v>323</v>
      </c>
      <c r="B34" s="73" t="s">
        <v>213</v>
      </c>
      <c r="C34" s="5">
        <v>45.293522267</v>
      </c>
      <c r="D34" s="5" t="str">
        <f t="shared" si="4"/>
        <v>N/A</v>
      </c>
      <c r="E34" s="5">
        <v>12.100350058</v>
      </c>
      <c r="F34" s="5" t="str">
        <f t="shared" si="5"/>
        <v>N/A</v>
      </c>
      <c r="G34" s="5">
        <v>8.3673275779999994</v>
      </c>
      <c r="H34" s="5" t="str">
        <f t="shared" si="6"/>
        <v>N/A</v>
      </c>
      <c r="I34" s="6">
        <v>-73.3</v>
      </c>
      <c r="J34" s="6">
        <v>-30.9</v>
      </c>
      <c r="K34" s="111" t="str">
        <f t="shared" si="0"/>
        <v>No</v>
      </c>
    </row>
    <row r="35" spans="1:11" x14ac:dyDescent="0.25">
      <c r="A35" s="108" t="s">
        <v>1731</v>
      </c>
      <c r="B35" s="73" t="s">
        <v>213</v>
      </c>
      <c r="C35" s="5">
        <v>0.20242914980000001</v>
      </c>
      <c r="D35" s="5" t="str">
        <f t="shared" si="4"/>
        <v>N/A</v>
      </c>
      <c r="E35" s="5">
        <v>3.5005834299999997E-2</v>
      </c>
      <c r="F35" s="5" t="str">
        <f>IF($B35="N/A","N/A",IF(E35&lt;0,"No","Yes"))</f>
        <v>N/A</v>
      </c>
      <c r="G35" s="5">
        <v>0.63561331939999999</v>
      </c>
      <c r="H35" s="5" t="str">
        <f t="shared" si="6"/>
        <v>N/A</v>
      </c>
      <c r="I35" s="6">
        <v>-82.7</v>
      </c>
      <c r="J35" s="6">
        <v>1716</v>
      </c>
      <c r="K35" s="111" t="str">
        <f t="shared" si="0"/>
        <v>No</v>
      </c>
    </row>
    <row r="36" spans="1:11" x14ac:dyDescent="0.25">
      <c r="A36" s="109" t="s">
        <v>372</v>
      </c>
      <c r="B36" s="1" t="s">
        <v>213</v>
      </c>
      <c r="C36" s="4">
        <v>95.495951417000001</v>
      </c>
      <c r="D36" s="5" t="str">
        <f t="shared" ref="D36:D39" si="7">IF($B36="N/A","N/A",IF(C36&lt;0,"No","Yes"))</f>
        <v>N/A</v>
      </c>
      <c r="E36" s="4">
        <v>72.637106184000004</v>
      </c>
      <c r="F36" s="5" t="str">
        <f t="shared" ref="F36:F39" si="8">IF($B36="N/A","N/A",IF(E36&lt;0,"No","Yes"))</f>
        <v>N/A</v>
      </c>
      <c r="G36" s="4">
        <v>78.465041267000004</v>
      </c>
      <c r="H36" s="5" t="str">
        <f t="shared" ref="H36:H39" si="9">IF($B36="N/A","N/A",IF(G36&lt;0,"No","Yes"))</f>
        <v>N/A</v>
      </c>
      <c r="I36" s="6">
        <v>-23.9</v>
      </c>
      <c r="J36" s="6">
        <v>8.0229999999999997</v>
      </c>
      <c r="K36" s="111" t="str">
        <f>IF(J36="Div by 0", "N/A", IF(J36="N/A","N/A", IF(J36&gt;30, "No", IF(J36&lt;-30, "No", "Yes"))))</f>
        <v>Yes</v>
      </c>
    </row>
    <row r="37" spans="1:11" x14ac:dyDescent="0.25">
      <c r="A37" s="109" t="s">
        <v>373</v>
      </c>
      <c r="B37" s="1" t="s">
        <v>213</v>
      </c>
      <c r="C37" s="4">
        <v>3.4412955466000001</v>
      </c>
      <c r="D37" s="5" t="str">
        <f t="shared" si="7"/>
        <v>N/A</v>
      </c>
      <c r="E37" s="4">
        <v>22.777129521999999</v>
      </c>
      <c r="F37" s="5" t="str">
        <f t="shared" si="8"/>
        <v>N/A</v>
      </c>
      <c r="G37" s="4">
        <v>17.911014134999999</v>
      </c>
      <c r="H37" s="5" t="str">
        <f t="shared" si="9"/>
        <v>N/A</v>
      </c>
      <c r="I37" s="6">
        <v>561.9</v>
      </c>
      <c r="J37" s="6">
        <v>-21.4</v>
      </c>
      <c r="K37" s="111" t="str">
        <f>IF(J37="Div by 0", "N/A", IF(J37="N/A","N/A", IF(J37&gt;30, "No", IF(J37&lt;-30, "No", "Yes"))))</f>
        <v>Yes</v>
      </c>
    </row>
    <row r="38" spans="1:11" x14ac:dyDescent="0.25">
      <c r="A38" s="109" t="s">
        <v>374</v>
      </c>
      <c r="B38" s="1" t="s">
        <v>213</v>
      </c>
      <c r="C38" s="4">
        <v>0</v>
      </c>
      <c r="D38" s="5" t="str">
        <f t="shared" si="7"/>
        <v>N/A</v>
      </c>
      <c r="E38" s="4">
        <v>8.1680279999999994E-2</v>
      </c>
      <c r="F38" s="5" t="str">
        <f t="shared" si="8"/>
        <v>N/A</v>
      </c>
      <c r="G38" s="4">
        <v>0.246655915</v>
      </c>
      <c r="H38" s="5" t="str">
        <f t="shared" si="9"/>
        <v>N/A</v>
      </c>
      <c r="I38" s="6" t="s">
        <v>1748</v>
      </c>
      <c r="J38" s="6">
        <v>202</v>
      </c>
      <c r="K38" s="111" t="str">
        <f>IF(J38="Div by 0", "N/A", IF(J38="N/A","N/A", IF(J38&gt;30, "No", IF(J38&lt;-30, "No", "Yes"))))</f>
        <v>No</v>
      </c>
    </row>
    <row r="39" spans="1:11" x14ac:dyDescent="0.25">
      <c r="A39" s="126" t="s">
        <v>375</v>
      </c>
      <c r="B39" s="127" t="s">
        <v>213</v>
      </c>
      <c r="C39" s="124">
        <v>0.30364372470000001</v>
      </c>
      <c r="D39" s="120" t="str">
        <f t="shared" si="7"/>
        <v>N/A</v>
      </c>
      <c r="E39" s="124">
        <v>0.89848308050000003</v>
      </c>
      <c r="F39" s="120" t="str">
        <f t="shared" si="8"/>
        <v>N/A</v>
      </c>
      <c r="G39" s="124">
        <v>0.9012427663</v>
      </c>
      <c r="H39" s="120" t="str">
        <f t="shared" si="9"/>
        <v>N/A</v>
      </c>
      <c r="I39" s="121">
        <v>195.9</v>
      </c>
      <c r="J39" s="121">
        <v>0.30709999999999998</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831202</v>
      </c>
      <c r="D7" s="19" t="str">
        <f>IF($B7="N/A","N/A",IF(C7&gt;15,"No",IF(C7&lt;-15,"No","Yes")))</f>
        <v>N/A</v>
      </c>
      <c r="E7" s="18">
        <v>1035196</v>
      </c>
      <c r="F7" s="19" t="str">
        <f>IF($B7="N/A","N/A",IF(E7&gt;15,"No",IF(E7&lt;-15,"No","Yes")))</f>
        <v>N/A</v>
      </c>
      <c r="G7" s="18">
        <v>785170</v>
      </c>
      <c r="H7" s="19" t="str">
        <f>IF($B7="N/A","N/A",IF(G7&gt;15,"No",IF(G7&lt;-15,"No","Yes")))</f>
        <v>N/A</v>
      </c>
      <c r="I7" s="20">
        <v>24.54</v>
      </c>
      <c r="J7" s="20">
        <v>-24.2</v>
      </c>
      <c r="K7" s="112" t="str">
        <f t="shared" ref="K7:K24" si="0">IF(J7="Div by 0", "N/A", IF(J7="N/A","N/A", IF(J7&gt;30, "No", IF(J7&lt;-30, "No", "Yes"))))</f>
        <v>Yes</v>
      </c>
    </row>
    <row r="8" spans="1:11" x14ac:dyDescent="0.25">
      <c r="A8" s="128" t="s">
        <v>362</v>
      </c>
      <c r="B8" s="17" t="s">
        <v>213</v>
      </c>
      <c r="C8" s="21">
        <v>99.951997227999996</v>
      </c>
      <c r="D8" s="19" t="str">
        <f>IF($B8="N/A","N/A",IF(C8&gt;15,"No",IF(C8&lt;-15,"No","Yes")))</f>
        <v>N/A</v>
      </c>
      <c r="E8" s="21">
        <v>99.972662181999993</v>
      </c>
      <c r="F8" s="19" t="str">
        <f>IF($B8="N/A","N/A",IF(E8&gt;15,"No",IF(E8&lt;-15,"No","Yes")))</f>
        <v>N/A</v>
      </c>
      <c r="G8" s="21">
        <v>99.968796565999995</v>
      </c>
      <c r="H8" s="19" t="str">
        <f>IF($B8="N/A","N/A",IF(G8&gt;15,"No",IF(G8&lt;-15,"No","Yes")))</f>
        <v>N/A</v>
      </c>
      <c r="I8" s="20">
        <v>2.07E-2</v>
      </c>
      <c r="J8" s="20">
        <v>-4.0000000000000001E-3</v>
      </c>
      <c r="K8" s="112" t="str">
        <f t="shared" si="0"/>
        <v>Yes</v>
      </c>
    </row>
    <row r="9" spans="1:11" x14ac:dyDescent="0.25">
      <c r="A9" s="128" t="s">
        <v>119</v>
      </c>
      <c r="B9" s="22" t="s">
        <v>213</v>
      </c>
      <c r="C9" s="4">
        <v>3.6092310000000001E-4</v>
      </c>
      <c r="D9" s="5" t="str">
        <f>IF($B9="N/A","N/A",IF(C9&gt;15,"No",IF(C9&lt;-15,"No","Yes")))</f>
        <v>N/A</v>
      </c>
      <c r="E9" s="4">
        <v>4.8300030000000002E-4</v>
      </c>
      <c r="F9" s="5" t="str">
        <f>IF($B9="N/A","N/A",IF(E9&gt;15,"No",IF(E9&lt;-15,"No","Yes")))</f>
        <v>N/A</v>
      </c>
      <c r="G9" s="4">
        <v>1.2990817300000001E-2</v>
      </c>
      <c r="H9" s="5" t="str">
        <f>IF($B9="N/A","N/A",IF(G9&gt;15,"No",IF(G9&lt;-15,"No","Yes")))</f>
        <v>N/A</v>
      </c>
      <c r="I9" s="6">
        <v>33.82</v>
      </c>
      <c r="J9" s="6">
        <v>2590</v>
      </c>
      <c r="K9" s="111" t="str">
        <f t="shared" si="0"/>
        <v>No</v>
      </c>
    </row>
    <row r="10" spans="1:11" x14ac:dyDescent="0.25">
      <c r="A10" s="128" t="s">
        <v>120</v>
      </c>
      <c r="B10" s="22" t="s">
        <v>213</v>
      </c>
      <c r="C10" s="4">
        <v>4.7641848799999997E-2</v>
      </c>
      <c r="D10" s="5" t="str">
        <f>IF($B10="N/A","N/A",IF(C10&gt;15,"No",IF(C10&lt;-15,"No","Yes")))</f>
        <v>N/A</v>
      </c>
      <c r="E10" s="4">
        <v>2.68548178E-2</v>
      </c>
      <c r="F10" s="5" t="str">
        <f>IF($B10="N/A","N/A",IF(E10&gt;15,"No",IF(E10&lt;-15,"No","Yes")))</f>
        <v>N/A</v>
      </c>
      <c r="G10" s="4">
        <v>1.8212616399999999E-2</v>
      </c>
      <c r="H10" s="5" t="str">
        <f>IF($B10="N/A","N/A",IF(G10&gt;15,"No",IF(G10&lt;-15,"No","Yes")))</f>
        <v>N/A</v>
      </c>
      <c r="I10" s="6">
        <v>-43.6</v>
      </c>
      <c r="J10" s="6">
        <v>-32.200000000000003</v>
      </c>
      <c r="K10" s="111" t="str">
        <f t="shared" si="0"/>
        <v>No</v>
      </c>
    </row>
    <row r="11" spans="1:11" x14ac:dyDescent="0.25">
      <c r="A11" s="128" t="s">
        <v>836</v>
      </c>
      <c r="B11" s="22" t="s">
        <v>214</v>
      </c>
      <c r="C11" s="4">
        <v>96.718005972</v>
      </c>
      <c r="D11" s="5" t="str">
        <f>IF(OR($B11="N/A",$C11="N/A"),"N/A",IF(C11&gt;100,"No",IF(C11&lt;95,"No","Yes")))</f>
        <v>Yes</v>
      </c>
      <c r="E11" s="4">
        <v>98.424356353999997</v>
      </c>
      <c r="F11" s="5" t="str">
        <f>IF(OR($B11="N/A",$E11="N/A"),"N/A",IF(E11&gt;100,"No",IF(E11&lt;95,"No","Yes")))</f>
        <v>Yes</v>
      </c>
      <c r="G11" s="4">
        <v>98.983022785000003</v>
      </c>
      <c r="H11" s="5" t="str">
        <f>IF($B11="N/A","N/A",IF(G11&gt;100,"No",IF(G11&lt;95,"No","Yes")))</f>
        <v>Yes</v>
      </c>
      <c r="I11" s="6">
        <v>1.764</v>
      </c>
      <c r="J11" s="6">
        <v>0.56759999999999999</v>
      </c>
      <c r="K11" s="111" t="str">
        <f t="shared" si="0"/>
        <v>Yes</v>
      </c>
    </row>
    <row r="12" spans="1:11" x14ac:dyDescent="0.25">
      <c r="A12" s="128"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11" t="str">
        <f t="shared" si="0"/>
        <v>N/A</v>
      </c>
    </row>
    <row r="13" spans="1:11" x14ac:dyDescent="0.25">
      <c r="A13" s="128" t="s">
        <v>837</v>
      </c>
      <c r="B13" s="22" t="s">
        <v>214</v>
      </c>
      <c r="C13" s="4">
        <v>1.5886631649</v>
      </c>
      <c r="D13" s="5" t="str">
        <f t="shared" si="1"/>
        <v>No</v>
      </c>
      <c r="E13" s="4">
        <v>1.2343556196000001</v>
      </c>
      <c r="F13" s="5" t="str">
        <f t="shared" si="2"/>
        <v>No</v>
      </c>
      <c r="G13" s="4">
        <v>1.575454997</v>
      </c>
      <c r="H13" s="5" t="str">
        <f t="shared" si="3"/>
        <v>No</v>
      </c>
      <c r="I13" s="6">
        <v>-22.3</v>
      </c>
      <c r="J13" s="6">
        <v>27.63</v>
      </c>
      <c r="K13" s="111" t="str">
        <f t="shared" si="0"/>
        <v>Yes</v>
      </c>
    </row>
    <row r="14" spans="1:11" x14ac:dyDescent="0.25">
      <c r="A14" s="128" t="s">
        <v>13</v>
      </c>
      <c r="B14" s="22" t="s">
        <v>213</v>
      </c>
      <c r="C14" s="23">
        <v>830803</v>
      </c>
      <c r="D14" s="5" t="str">
        <f>IF($B14="N/A","N/A",IF(C14&gt;15,"No",IF(C14&lt;-15,"No","Yes")))</f>
        <v>N/A</v>
      </c>
      <c r="E14" s="23">
        <v>1034913</v>
      </c>
      <c r="F14" s="5" t="str">
        <f>IF($B14="N/A","N/A",IF(E14&gt;15,"No",IF(E14&lt;-15,"No","Yes")))</f>
        <v>N/A</v>
      </c>
      <c r="G14" s="23">
        <v>784925</v>
      </c>
      <c r="H14" s="5" t="str">
        <f>IF($B14="N/A","N/A",IF(G14&gt;15,"No",IF(G14&lt;-15,"No","Yes")))</f>
        <v>N/A</v>
      </c>
      <c r="I14" s="6">
        <v>24.57</v>
      </c>
      <c r="J14" s="6">
        <v>-24.2</v>
      </c>
      <c r="K14" s="111" t="str">
        <f t="shared" si="0"/>
        <v>Yes</v>
      </c>
    </row>
    <row r="15" spans="1:11" x14ac:dyDescent="0.25">
      <c r="A15" s="128" t="s">
        <v>440</v>
      </c>
      <c r="B15" s="22" t="s">
        <v>215</v>
      </c>
      <c r="C15" s="4">
        <v>0</v>
      </c>
      <c r="D15" s="5" t="str">
        <f>IF($B15="N/A","N/A",IF(C15&gt;20,"No",IF(C15&lt;5,"No","Yes")))</f>
        <v>No</v>
      </c>
      <c r="E15" s="4">
        <v>0</v>
      </c>
      <c r="F15" s="5" t="str">
        <f>IF($B15="N/A","N/A",IF(E15&gt;20,"No",IF(E15&lt;5,"No","Yes")))</f>
        <v>No</v>
      </c>
      <c r="G15" s="4">
        <v>0.4248813581</v>
      </c>
      <c r="H15" s="5" t="str">
        <f>IF($B15="N/A","N/A",IF(G15&gt;20,"No",IF(G15&lt;5,"No","Yes")))</f>
        <v>No</v>
      </c>
      <c r="I15" s="6" t="s">
        <v>1748</v>
      </c>
      <c r="J15" s="6" t="s">
        <v>1748</v>
      </c>
      <c r="K15" s="111" t="str">
        <f t="shared" si="0"/>
        <v>N/A</v>
      </c>
    </row>
    <row r="16" spans="1:11" x14ac:dyDescent="0.25">
      <c r="A16" s="128" t="s">
        <v>441</v>
      </c>
      <c r="B16" s="17" t="s">
        <v>213</v>
      </c>
      <c r="C16" s="4">
        <v>100</v>
      </c>
      <c r="D16" s="5" t="str">
        <f>IF($B16="N/A","N/A",IF(C16&gt;15,"No",IF(C16&lt;-15,"No","Yes")))</f>
        <v>N/A</v>
      </c>
      <c r="E16" s="4">
        <v>100</v>
      </c>
      <c r="F16" s="5" t="str">
        <f>IF($B16="N/A","N/A",IF(E16&gt;15,"No",IF(E16&lt;-15,"No","Yes")))</f>
        <v>N/A</v>
      </c>
      <c r="G16" s="4">
        <v>99.575118642000007</v>
      </c>
      <c r="H16" s="5" t="str">
        <f>IF($B16="N/A","N/A",IF(G16&gt;15,"No",IF(G16&lt;-15,"No","Yes")))</f>
        <v>N/A</v>
      </c>
      <c r="I16" s="6">
        <v>0</v>
      </c>
      <c r="J16" s="6">
        <v>-0.42499999999999999</v>
      </c>
      <c r="K16" s="111" t="str">
        <f t="shared" si="0"/>
        <v>Yes</v>
      </c>
    </row>
    <row r="17" spans="1:11" x14ac:dyDescent="0.25">
      <c r="A17" s="128" t="s">
        <v>442</v>
      </c>
      <c r="B17" s="22" t="s">
        <v>235</v>
      </c>
      <c r="C17" s="4">
        <v>4.309084103</v>
      </c>
      <c r="D17" s="5" t="str">
        <f>IF($B17="N/A","N/A",IF(C17&gt;1,"Yes","No"))</f>
        <v>Yes</v>
      </c>
      <c r="E17" s="4">
        <v>21.369912252999999</v>
      </c>
      <c r="F17" s="5" t="str">
        <f>IF($B17="N/A","N/A",IF(E17&gt;1,"Yes","No"))</f>
        <v>Yes</v>
      </c>
      <c r="G17" s="4">
        <v>3.9196101537999999</v>
      </c>
      <c r="H17" s="5" t="str">
        <f>IF($B17="N/A","N/A",IF(G17&gt;1,"Yes","No"))</f>
        <v>Yes</v>
      </c>
      <c r="I17" s="6">
        <v>395.9</v>
      </c>
      <c r="J17" s="6">
        <v>-81.7</v>
      </c>
      <c r="K17" s="111" t="str">
        <f t="shared" si="0"/>
        <v>No</v>
      </c>
    </row>
    <row r="18" spans="1:11" x14ac:dyDescent="0.25">
      <c r="A18" s="128" t="s">
        <v>859</v>
      </c>
      <c r="B18" s="22" t="s">
        <v>213</v>
      </c>
      <c r="C18" s="75">
        <v>373.74134077999997</v>
      </c>
      <c r="D18" s="5" t="str">
        <f>IF($B18="N/A","N/A",IF(C18&gt;15,"No",IF(C18&lt;-15,"No","Yes")))</f>
        <v>N/A</v>
      </c>
      <c r="E18" s="75">
        <v>147.51211792000001</v>
      </c>
      <c r="F18" s="5" t="str">
        <f>IF($B18="N/A","N/A",IF(E18&gt;15,"No",IF(E18&lt;-15,"No","Yes")))</f>
        <v>N/A</v>
      </c>
      <c r="G18" s="75">
        <v>317.10748878999999</v>
      </c>
      <c r="H18" s="5" t="str">
        <f>IF($B18="N/A","N/A",IF(G18&gt;15,"No",IF(G18&lt;-15,"No","Yes")))</f>
        <v>N/A</v>
      </c>
      <c r="I18" s="6">
        <v>-60.5</v>
      </c>
      <c r="J18" s="6">
        <v>115</v>
      </c>
      <c r="K18" s="111" t="str">
        <f t="shared" si="0"/>
        <v>No</v>
      </c>
    </row>
    <row r="19" spans="1:11" x14ac:dyDescent="0.25">
      <c r="A19" s="110" t="s">
        <v>131</v>
      </c>
      <c r="B19" s="22" t="s">
        <v>213</v>
      </c>
      <c r="C19" s="23">
        <v>600</v>
      </c>
      <c r="D19" s="22" t="s">
        <v>213</v>
      </c>
      <c r="E19" s="23">
        <v>720</v>
      </c>
      <c r="F19" s="22" t="s">
        <v>213</v>
      </c>
      <c r="G19" s="23">
        <v>3975</v>
      </c>
      <c r="H19" s="5" t="str">
        <f>IF($B19="N/A","N/A",IF(G19&gt;15,"No",IF(G19&lt;-15,"No","Yes")))</f>
        <v>N/A</v>
      </c>
      <c r="I19" s="6">
        <v>20</v>
      </c>
      <c r="J19" s="6">
        <v>452.1</v>
      </c>
      <c r="K19" s="111" t="str">
        <f t="shared" si="0"/>
        <v>No</v>
      </c>
    </row>
    <row r="20" spans="1:11" x14ac:dyDescent="0.25">
      <c r="A20" s="110" t="s">
        <v>346</v>
      </c>
      <c r="B20" s="17" t="s">
        <v>213</v>
      </c>
      <c r="C20" s="4">
        <v>7.2184619399999997E-2</v>
      </c>
      <c r="D20" s="22" t="s">
        <v>213</v>
      </c>
      <c r="E20" s="4">
        <v>6.9552046199999995E-2</v>
      </c>
      <c r="F20" s="22" t="s">
        <v>213</v>
      </c>
      <c r="G20" s="4">
        <v>0.50625979089999995</v>
      </c>
      <c r="H20" s="5" t="str">
        <f>IF($B20="N/A","N/A",IF(G20&gt;15,"No",IF(G20&lt;-15,"No","Yes")))</f>
        <v>N/A</v>
      </c>
      <c r="I20" s="6">
        <v>-3.65</v>
      </c>
      <c r="J20" s="6">
        <v>627.9</v>
      </c>
      <c r="K20" s="111" t="str">
        <f t="shared" si="0"/>
        <v>No</v>
      </c>
    </row>
    <row r="21" spans="1:11" ht="25" x14ac:dyDescent="0.25">
      <c r="A21" s="110" t="s">
        <v>838</v>
      </c>
      <c r="B21" s="22" t="s">
        <v>213</v>
      </c>
      <c r="C21" s="75">
        <v>4542.5583333000004</v>
      </c>
      <c r="D21" s="5" t="str">
        <f>IF($B21="N/A","N/A",IF(C21&gt;60,"No",IF(C21&lt;15,"No","Yes")))</f>
        <v>N/A</v>
      </c>
      <c r="E21" s="75">
        <v>4888.1625000000004</v>
      </c>
      <c r="F21" s="5" t="str">
        <f>IF($B21="N/A","N/A",IF(E21&gt;60,"No",IF(E21&lt;15,"No","Yes")))</f>
        <v>N/A</v>
      </c>
      <c r="G21" s="75">
        <v>3095.9952201000001</v>
      </c>
      <c r="H21" s="5" t="str">
        <f>IF($B21="N/A","N/A",IF(G21&gt;60,"No",IF(G21&lt;15,"No","Yes")))</f>
        <v>N/A</v>
      </c>
      <c r="I21" s="6">
        <v>7.6079999999999997</v>
      </c>
      <c r="J21" s="6">
        <v>-36.700000000000003</v>
      </c>
      <c r="K21" s="111" t="str">
        <f t="shared" si="0"/>
        <v>No</v>
      </c>
    </row>
    <row r="22" spans="1:11" x14ac:dyDescent="0.25">
      <c r="A22" s="110" t="s">
        <v>27</v>
      </c>
      <c r="B22" s="22" t="s">
        <v>217</v>
      </c>
      <c r="C22" s="23">
        <v>11</v>
      </c>
      <c r="D22" s="5" t="str">
        <f>IF($B22="N/A","N/A",IF(C22="N/A","N/A",IF(C22=0,"Yes","No")))</f>
        <v>No</v>
      </c>
      <c r="E22" s="23">
        <v>0</v>
      </c>
      <c r="F22" s="5" t="str">
        <f>IF($B22="N/A","N/A",IF(E22="N/A","N/A",IF(E22=0,"Yes","No")))</f>
        <v>Yes</v>
      </c>
      <c r="G22" s="23">
        <v>0</v>
      </c>
      <c r="H22" s="5" t="str">
        <f>IF($B22="N/A","N/A",IF(G22=0,"Yes","No"))</f>
        <v>Yes</v>
      </c>
      <c r="I22" s="6">
        <v>-100</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830803</v>
      </c>
      <c r="D6" s="5" t="str">
        <f>IF($B6="N/A","N/A",IF(C6&gt;15,"No",IF(C6&lt;-15,"No","Yes")))</f>
        <v>N/A</v>
      </c>
      <c r="E6" s="23">
        <v>1034913</v>
      </c>
      <c r="F6" s="5" t="str">
        <f>IF($B6="N/A","N/A",IF(E6&gt;15,"No",IF(E6&lt;-15,"No","Yes")))</f>
        <v>N/A</v>
      </c>
      <c r="G6" s="23">
        <v>781590</v>
      </c>
      <c r="H6" s="5" t="str">
        <f>IF($B6="N/A","N/A",IF(G6&gt;15,"No",IF(G6&lt;-15,"No","Yes")))</f>
        <v>N/A</v>
      </c>
      <c r="I6" s="6">
        <v>24.57</v>
      </c>
      <c r="J6" s="6">
        <v>-24.5</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96.891722985000001</v>
      </c>
      <c r="D9" s="5" t="str">
        <f>IF($B9="N/A","N/A",IF(C9&gt;100,"No",IF(C9&lt;50,"No","Yes")))</f>
        <v>Yes</v>
      </c>
      <c r="E9" s="24">
        <v>103.28145614</v>
      </c>
      <c r="F9" s="5" t="str">
        <f>IF($B9="N/A","N/A",IF(E9&gt;100,"No",IF(E9&lt;50,"No","Yes")))</f>
        <v>No</v>
      </c>
      <c r="G9" s="24">
        <v>104.08143088999999</v>
      </c>
      <c r="H9" s="5" t="str">
        <f>IF($B9="N/A","N/A",IF(G9&gt;100,"No",IF(G9&lt;50,"No","Yes")))</f>
        <v>No</v>
      </c>
      <c r="I9" s="6">
        <v>6.5949999999999998</v>
      </c>
      <c r="J9" s="6">
        <v>0.77459999999999996</v>
      </c>
      <c r="K9" s="111" t="str">
        <f t="shared" si="0"/>
        <v>Yes</v>
      </c>
    </row>
    <row r="10" spans="1:11" ht="25" x14ac:dyDescent="0.25">
      <c r="A10" s="130" t="s">
        <v>841</v>
      </c>
      <c r="B10" s="22" t="s">
        <v>213</v>
      </c>
      <c r="C10" s="24">
        <v>222.64083045999999</v>
      </c>
      <c r="D10" s="5" t="str">
        <f>IF($B10="N/A","N/A",IF(C10&gt;15,"No",IF(C10&lt;-15,"No","Yes")))</f>
        <v>N/A</v>
      </c>
      <c r="E10" s="24">
        <v>199.44878825999999</v>
      </c>
      <c r="F10" s="5" t="str">
        <f>IF($B10="N/A","N/A",IF(E10&gt;15,"No",IF(E10&lt;-15,"No","Yes")))</f>
        <v>N/A</v>
      </c>
      <c r="G10" s="24">
        <v>181.80172002</v>
      </c>
      <c r="H10" s="5" t="str">
        <f>IF($B10="N/A","N/A",IF(G10&gt;15,"No",IF(G10&lt;-15,"No","Yes")))</f>
        <v>N/A</v>
      </c>
      <c r="I10" s="6">
        <v>-10.4</v>
      </c>
      <c r="J10" s="6">
        <v>-8.85</v>
      </c>
      <c r="K10" s="111" t="str">
        <f t="shared" si="0"/>
        <v>Yes</v>
      </c>
    </row>
    <row r="11" spans="1:11" ht="25" x14ac:dyDescent="0.25">
      <c r="A11" s="130" t="s">
        <v>842</v>
      </c>
      <c r="B11" s="22" t="s">
        <v>213</v>
      </c>
      <c r="C11" s="24">
        <v>103.18850673999999</v>
      </c>
      <c r="D11" s="5" t="str">
        <f>IF($B11="N/A","N/A",IF(C11&gt;15,"No",IF(C11&lt;-15,"No","Yes")))</f>
        <v>N/A</v>
      </c>
      <c r="E11" s="24">
        <v>99.380789629000006</v>
      </c>
      <c r="F11" s="5" t="str">
        <f>IF($B11="N/A","N/A",IF(E11&gt;15,"No",IF(E11&lt;-15,"No","Yes")))</f>
        <v>N/A</v>
      </c>
      <c r="G11" s="24">
        <v>91.597090609000006</v>
      </c>
      <c r="H11" s="5" t="str">
        <f>IF($B11="N/A","N/A",IF(G11&gt;15,"No",IF(G11&lt;-15,"No","Yes")))</f>
        <v>N/A</v>
      </c>
      <c r="I11" s="6">
        <v>-3.69</v>
      </c>
      <c r="J11" s="6">
        <v>-7.83</v>
      </c>
      <c r="K11" s="111" t="str">
        <f t="shared" si="0"/>
        <v>Yes</v>
      </c>
    </row>
    <row r="12" spans="1:11" ht="25" x14ac:dyDescent="0.25">
      <c r="A12" s="130" t="s">
        <v>843</v>
      </c>
      <c r="B12" s="22" t="s">
        <v>213</v>
      </c>
      <c r="C12" s="24">
        <v>791.79593924000005</v>
      </c>
      <c r="D12" s="5" t="str">
        <f>IF($B12="N/A","N/A",IF(C12&gt;15,"No",IF(C12&lt;-15,"No","Yes")))</f>
        <v>N/A</v>
      </c>
      <c r="E12" s="24">
        <v>831.63267533999999</v>
      </c>
      <c r="F12" s="5" t="str">
        <f>IF($B12="N/A","N/A",IF(E12&gt;15,"No",IF(E12&lt;-15,"No","Yes")))</f>
        <v>N/A</v>
      </c>
      <c r="G12" s="24">
        <v>813.65424287999997</v>
      </c>
      <c r="H12" s="5" t="str">
        <f>IF($B12="N/A","N/A",IF(G12&gt;15,"No",IF(G12&lt;-15,"No","Yes")))</f>
        <v>N/A</v>
      </c>
      <c r="I12" s="6">
        <v>5.0309999999999997</v>
      </c>
      <c r="J12" s="6">
        <v>-2.16</v>
      </c>
      <c r="K12" s="111" t="str">
        <f t="shared" si="0"/>
        <v>Yes</v>
      </c>
    </row>
    <row r="13" spans="1:11" x14ac:dyDescent="0.25">
      <c r="A13" s="130" t="s">
        <v>652</v>
      </c>
      <c r="B13" s="22" t="s">
        <v>237</v>
      </c>
      <c r="C13" s="4">
        <v>81.295445490999995</v>
      </c>
      <c r="D13" s="5" t="str">
        <f>IF($B13="N/A","N/A",IF(C13&gt;99,"No",IF(C13&lt;75,"No","Yes")))</f>
        <v>Yes</v>
      </c>
      <c r="E13" s="4">
        <v>80.539716865000003</v>
      </c>
      <c r="F13" s="5" t="str">
        <f>IF($B13="N/A","N/A",IF(E13&gt;99,"No",IF(E13&lt;75,"No","Yes")))</f>
        <v>Yes</v>
      </c>
      <c r="G13" s="4">
        <v>72.993257334000006</v>
      </c>
      <c r="H13" s="5" t="str">
        <f>IF($B13="N/A","N/A",IF(G13&gt;99,"No",IF(G13&lt;75,"No","Yes")))</f>
        <v>No</v>
      </c>
      <c r="I13" s="6">
        <v>-0.93</v>
      </c>
      <c r="J13" s="6">
        <v>-9.3699999999999992</v>
      </c>
      <c r="K13" s="111" t="str">
        <f t="shared" ref="K13:K24" si="1">IF(J13="Div by 0", "N/A", IF(J13="N/A","N/A", IF(J13&gt;30, "No", IF(J13&lt;-30, "No", "Yes"))))</f>
        <v>Yes</v>
      </c>
    </row>
    <row r="14" spans="1:11" x14ac:dyDescent="0.25">
      <c r="A14" s="130" t="s">
        <v>493</v>
      </c>
      <c r="B14" s="22" t="s">
        <v>213</v>
      </c>
      <c r="C14" s="5">
        <v>95.609449144999999</v>
      </c>
      <c r="D14" s="5" t="str">
        <f>IF($B14="N/A","N/A",IF(C14&gt;15,"No",IF(C14&lt;-15,"No","Yes")))</f>
        <v>N/A</v>
      </c>
      <c r="E14" s="5">
        <v>76.011498279999998</v>
      </c>
      <c r="F14" s="5" t="str">
        <f>IF($B14="N/A","N/A",IF(E14&gt;15,"No",IF(E14&lt;-15,"No","Yes")))</f>
        <v>N/A</v>
      </c>
      <c r="G14" s="5">
        <v>95.886122542999999</v>
      </c>
      <c r="H14" s="5" t="str">
        <f>IF($B14="N/A","N/A",IF(G14&gt;15,"No",IF(G14&lt;-15,"No","Yes")))</f>
        <v>N/A</v>
      </c>
      <c r="I14" s="6">
        <v>-20.5</v>
      </c>
      <c r="J14" s="6">
        <v>26.15</v>
      </c>
      <c r="K14" s="111" t="str">
        <f t="shared" si="1"/>
        <v>Yes</v>
      </c>
    </row>
    <row r="15" spans="1:11" x14ac:dyDescent="0.25">
      <c r="A15" s="130" t="s">
        <v>844</v>
      </c>
      <c r="B15" s="22" t="s">
        <v>213</v>
      </c>
      <c r="C15" s="23">
        <v>27.546027803000001</v>
      </c>
      <c r="D15" s="5" t="str">
        <f>IF($B15="N/A","N/A",IF(C15&gt;15,"No",IF(C15&lt;-15,"No","Yes")))</f>
        <v>N/A</v>
      </c>
      <c r="E15" s="6">
        <v>26.953116318999999</v>
      </c>
      <c r="F15" s="5" t="str">
        <f>IF($B15="N/A","N/A",IF(E15&gt;15,"No",IF(E15&lt;-15,"No","Yes")))</f>
        <v>N/A</v>
      </c>
      <c r="G15" s="6">
        <v>27.771107309000001</v>
      </c>
      <c r="H15" s="5" t="str">
        <f>IF($B15="N/A","N/A",IF(G15&gt;15,"No",IF(G15&lt;-15,"No","Yes")))</f>
        <v>N/A</v>
      </c>
      <c r="I15" s="6">
        <v>-2.15</v>
      </c>
      <c r="J15" s="6">
        <v>3.0350000000000001</v>
      </c>
      <c r="K15" s="111" t="str">
        <f t="shared" si="1"/>
        <v>Yes</v>
      </c>
    </row>
    <row r="16" spans="1:11" x14ac:dyDescent="0.25">
      <c r="A16" s="131" t="s">
        <v>653</v>
      </c>
      <c r="B16" s="38" t="s">
        <v>238</v>
      </c>
      <c r="C16" s="5">
        <v>14.679292202999999</v>
      </c>
      <c r="D16" s="5" t="str">
        <f>IF($B16="N/A","N/A",IF(C16&gt;20,"No",IF(C16&lt;=0,"No","Yes")))</f>
        <v>Yes</v>
      </c>
      <c r="E16" s="5">
        <v>14.824724397000001</v>
      </c>
      <c r="F16" s="5" t="str">
        <f>IF($B16="N/A","N/A",IF(E16&gt;20,"No",IF(E16&lt;=0,"No","Yes")))</f>
        <v>Yes</v>
      </c>
      <c r="G16" s="5">
        <v>21.247712995000001</v>
      </c>
      <c r="H16" s="5" t="str">
        <f>IF($B16="N/A","N/A",IF(G16&gt;20,"No",IF(G16&lt;=0,"No","Yes")))</f>
        <v>No</v>
      </c>
      <c r="I16" s="6">
        <v>0.99070000000000003</v>
      </c>
      <c r="J16" s="6">
        <v>43.33</v>
      </c>
      <c r="K16" s="111" t="str">
        <f t="shared" si="1"/>
        <v>No</v>
      </c>
    </row>
    <row r="17" spans="1:11" x14ac:dyDescent="0.25">
      <c r="A17" s="131" t="s">
        <v>369</v>
      </c>
      <c r="B17" s="22" t="s">
        <v>213</v>
      </c>
      <c r="C17" s="5">
        <v>96.864442913999994</v>
      </c>
      <c r="D17" s="5" t="str">
        <f>IF($B17="N/A","N/A",IF(C17&gt;15,"No",IF(C17&lt;-15,"No","Yes")))</f>
        <v>N/A</v>
      </c>
      <c r="E17" s="5">
        <v>97.380444913999995</v>
      </c>
      <c r="F17" s="5" t="str">
        <f>IF($B17="N/A","N/A",IF(E17&gt;15,"No",IF(E17&lt;-15,"No","Yes")))</f>
        <v>N/A</v>
      </c>
      <c r="G17" s="5">
        <v>93.914012163999999</v>
      </c>
      <c r="H17" s="5" t="str">
        <f>IF($B17="N/A","N/A",IF(G17&gt;15,"No",IF(G17&lt;-15,"No","Yes")))</f>
        <v>N/A</v>
      </c>
      <c r="I17" s="6">
        <v>0.53269999999999995</v>
      </c>
      <c r="J17" s="6">
        <v>-3.56</v>
      </c>
      <c r="K17" s="111" t="str">
        <f t="shared" si="1"/>
        <v>Yes</v>
      </c>
    </row>
    <row r="18" spans="1:11" x14ac:dyDescent="0.25">
      <c r="A18" s="131" t="s">
        <v>845</v>
      </c>
      <c r="B18" s="22" t="s">
        <v>213</v>
      </c>
      <c r="C18" s="6">
        <v>25.210434091</v>
      </c>
      <c r="D18" s="5" t="str">
        <f>IF($B18="N/A","N/A",IF(C18&gt;15,"No",IF(C18&lt;-15,"No","Yes")))</f>
        <v>N/A</v>
      </c>
      <c r="E18" s="6">
        <v>22.933281571999999</v>
      </c>
      <c r="F18" s="5" t="str">
        <f>IF($B18="N/A","N/A",IF(E18&gt;15,"No",IF(E18&lt;-15,"No","Yes")))</f>
        <v>N/A</v>
      </c>
      <c r="G18" s="6">
        <v>22.569147811000001</v>
      </c>
      <c r="H18" s="5" t="str">
        <f>IF($B18="N/A","N/A",IF(G18&gt;15,"No",IF(G18&lt;-15,"No","Yes")))</f>
        <v>N/A</v>
      </c>
      <c r="I18" s="6">
        <v>-9.0299999999999994</v>
      </c>
      <c r="J18" s="6">
        <v>-1.59</v>
      </c>
      <c r="K18" s="111" t="str">
        <f t="shared" si="1"/>
        <v>Yes</v>
      </c>
    </row>
    <row r="19" spans="1:11" x14ac:dyDescent="0.25">
      <c r="A19" s="130" t="s">
        <v>654</v>
      </c>
      <c r="B19" s="38" t="s">
        <v>239</v>
      </c>
      <c r="C19" s="5">
        <v>2.5778674367000001</v>
      </c>
      <c r="D19" s="5" t="str">
        <f>IF($B19="N/A","N/A",IF(C19&gt;10,"No",IF(C19&lt;=0,"No","Yes")))</f>
        <v>Yes</v>
      </c>
      <c r="E19" s="5">
        <v>2.6924002307000001</v>
      </c>
      <c r="F19" s="5" t="str">
        <f>IF($B19="N/A","N/A",IF(E19&gt;10,"No",IF(E19&lt;=0,"No","Yes")))</f>
        <v>Yes</v>
      </c>
      <c r="G19" s="5">
        <v>2.6107038217</v>
      </c>
      <c r="H19" s="5" t="str">
        <f>IF($B19="N/A","N/A",IF(G19&gt;10,"No",IF(G19&lt;=0,"No","Yes")))</f>
        <v>Yes</v>
      </c>
      <c r="I19" s="6">
        <v>4.4429999999999996</v>
      </c>
      <c r="J19" s="6">
        <v>-3.03</v>
      </c>
      <c r="K19" s="111" t="str">
        <f t="shared" si="1"/>
        <v>Yes</v>
      </c>
    </row>
    <row r="20" spans="1:11" x14ac:dyDescent="0.25">
      <c r="A20" s="130" t="s">
        <v>129</v>
      </c>
      <c r="B20" s="22" t="s">
        <v>213</v>
      </c>
      <c r="C20" s="5">
        <v>93.640565906000006</v>
      </c>
      <c r="D20" s="5" t="str">
        <f>IF($B20="N/A","N/A",IF(C20&gt;15,"No",IF(C20&lt;-15,"No","Yes")))</f>
        <v>N/A</v>
      </c>
      <c r="E20" s="5">
        <v>74.095607235000003</v>
      </c>
      <c r="F20" s="5" t="str">
        <f>IF($B20="N/A","N/A",IF(E20&gt;15,"No",IF(E20&lt;-15,"No","Yes")))</f>
        <v>N/A</v>
      </c>
      <c r="G20" s="5">
        <v>95.324675325000001</v>
      </c>
      <c r="H20" s="5" t="str">
        <f>IF($B20="N/A","N/A",IF(G20&gt;15,"No",IF(G20&lt;-15,"No","Yes")))</f>
        <v>N/A</v>
      </c>
      <c r="I20" s="6">
        <v>-20.9</v>
      </c>
      <c r="J20" s="6">
        <v>28.65</v>
      </c>
      <c r="K20" s="111" t="str">
        <f t="shared" si="1"/>
        <v>Yes</v>
      </c>
    </row>
    <row r="21" spans="1:11" x14ac:dyDescent="0.25">
      <c r="A21" s="130" t="s">
        <v>846</v>
      </c>
      <c r="B21" s="22" t="s">
        <v>213</v>
      </c>
      <c r="C21" s="6">
        <v>23.467514336000001</v>
      </c>
      <c r="D21" s="5" t="str">
        <f>IF($B21="N/A","N/A",IF(C21&gt;15,"No",IF(C21&lt;-15,"No","Yes")))</f>
        <v>N/A</v>
      </c>
      <c r="E21" s="6">
        <v>22.036859440000001</v>
      </c>
      <c r="F21" s="5" t="str">
        <f>IF($B21="N/A","N/A",IF(E21&gt;15,"No",IF(E21&lt;-15,"No","Yes")))</f>
        <v>N/A</v>
      </c>
      <c r="G21" s="6">
        <v>25.184412112</v>
      </c>
      <c r="H21" s="5" t="str">
        <f>IF($B21="N/A","N/A",IF(G21&gt;15,"No",IF(G21&lt;-15,"No","Yes")))</f>
        <v>N/A</v>
      </c>
      <c r="I21" s="6">
        <v>-6.1</v>
      </c>
      <c r="J21" s="6">
        <v>14.28</v>
      </c>
      <c r="K21" s="111" t="str">
        <f t="shared" si="1"/>
        <v>Yes</v>
      </c>
    </row>
    <row r="22" spans="1:11" x14ac:dyDescent="0.25">
      <c r="A22" s="130" t="s">
        <v>1697</v>
      </c>
      <c r="B22" s="38" t="s">
        <v>224</v>
      </c>
      <c r="C22" s="5">
        <v>1.4473948698000001</v>
      </c>
      <c r="D22" s="5" t="str">
        <f>IF($B22="N/A","N/A",IF(C22&gt;5,"No",IF(C22&lt;=0,"No","Yes")))</f>
        <v>Yes</v>
      </c>
      <c r="E22" s="5">
        <v>1.9431585069999999</v>
      </c>
      <c r="F22" s="5" t="str">
        <f>IF($B22="N/A","N/A",IF(E22&gt;5,"No",IF(E22&lt;=0,"No","Yes")))</f>
        <v>Yes</v>
      </c>
      <c r="G22" s="5">
        <v>1.5792167249</v>
      </c>
      <c r="H22" s="5" t="str">
        <f>IF($B22="N/A","N/A",IF(G22&gt;5,"No",IF(G22&lt;=0,"No","Yes")))</f>
        <v>Yes</v>
      </c>
      <c r="I22" s="6">
        <v>34.25</v>
      </c>
      <c r="J22" s="6">
        <v>-18.7</v>
      </c>
      <c r="K22" s="111" t="str">
        <f t="shared" si="1"/>
        <v>Yes</v>
      </c>
    </row>
    <row r="23" spans="1:11" x14ac:dyDescent="0.25">
      <c r="A23" s="130" t="s">
        <v>130</v>
      </c>
      <c r="B23" s="22" t="s">
        <v>213</v>
      </c>
      <c r="C23" s="5">
        <v>93.255717255999997</v>
      </c>
      <c r="D23" s="5" t="str">
        <f>IF($B23="N/A","N/A",IF(C23&gt;15,"No",IF(C23&lt;-15,"No","Yes")))</f>
        <v>N/A</v>
      </c>
      <c r="E23" s="5">
        <v>50.740924913000001</v>
      </c>
      <c r="F23" s="5" t="str">
        <f>IF($B23="N/A","N/A",IF(E23&gt;15,"No",IF(E23&lt;-15,"No","Yes")))</f>
        <v>N/A</v>
      </c>
      <c r="G23" s="5">
        <v>81.568500365000006</v>
      </c>
      <c r="H23" s="5" t="str">
        <f>IF($B23="N/A","N/A",IF(G23&gt;15,"No",IF(G23&lt;-15,"No","Yes")))</f>
        <v>N/A</v>
      </c>
      <c r="I23" s="6">
        <v>-45.6</v>
      </c>
      <c r="J23" s="6">
        <v>60.75</v>
      </c>
      <c r="K23" s="111" t="str">
        <f t="shared" si="1"/>
        <v>No</v>
      </c>
    </row>
    <row r="24" spans="1:11" x14ac:dyDescent="0.25">
      <c r="A24" s="130" t="s">
        <v>847</v>
      </c>
      <c r="B24" s="22" t="s">
        <v>213</v>
      </c>
      <c r="C24" s="6">
        <v>13.255038344999999</v>
      </c>
      <c r="D24" s="5" t="str">
        <f>IF($B24="N/A","N/A",IF(C24&gt;15,"No",IF(C24&lt;-15,"No","Yes")))</f>
        <v>N/A</v>
      </c>
      <c r="E24" s="6">
        <v>13.464131713</v>
      </c>
      <c r="F24" s="5" t="str">
        <f>IF($B24="N/A","N/A",IF(E24&gt;15,"No",IF(E24&lt;-15,"No","Yes")))</f>
        <v>N/A</v>
      </c>
      <c r="G24" s="6">
        <v>13.548371077000001</v>
      </c>
      <c r="H24" s="5" t="str">
        <f>IF($B24="N/A","N/A",IF(G24&gt;15,"No",IF(G24&lt;-15,"No","Yes")))</f>
        <v>N/A</v>
      </c>
      <c r="I24" s="6">
        <v>1.577</v>
      </c>
      <c r="J24" s="6">
        <v>0.62570000000000003</v>
      </c>
      <c r="K24" s="111" t="str">
        <f t="shared" si="1"/>
        <v>Yes</v>
      </c>
    </row>
    <row r="25" spans="1:11" x14ac:dyDescent="0.25">
      <c r="A25" s="130" t="s">
        <v>15</v>
      </c>
      <c r="B25" s="22" t="s">
        <v>240</v>
      </c>
      <c r="C25" s="5">
        <v>0.16116937470000001</v>
      </c>
      <c r="D25" s="5" t="str">
        <f>IF($B25="N/A","N/A",IF(C25&gt;20,"No",IF(C25&lt;1,"No","Yes")))</f>
        <v>No</v>
      </c>
      <c r="E25" s="5">
        <v>0.123681894</v>
      </c>
      <c r="F25" s="5" t="str">
        <f>IF($B25="N/A","N/A",IF(E25&gt;20,"No",IF(E25&lt;1,"No","Yes")))</f>
        <v>No</v>
      </c>
      <c r="G25" s="5">
        <v>2.8915415999999999E-2</v>
      </c>
      <c r="H25" s="5" t="str">
        <f>IF($B25="N/A","N/A",IF(G25&gt;20,"No",IF(G25&lt;1,"No","Yes")))</f>
        <v>No</v>
      </c>
      <c r="I25" s="6">
        <v>-23.3</v>
      </c>
      <c r="J25" s="6">
        <v>-76.599999999999994</v>
      </c>
      <c r="K25" s="111" t="str">
        <f t="shared" ref="K25:K34" si="2">IF(J25="Div by 0", "N/A", IF(J25="N/A","N/A", IF(J25&gt;30, "No", IF(J25&lt;-30, "No", "Yes"))))</f>
        <v>No</v>
      </c>
    </row>
    <row r="26" spans="1:11" x14ac:dyDescent="0.25">
      <c r="A26" s="130" t="s">
        <v>159</v>
      </c>
      <c r="B26" s="22" t="s">
        <v>214</v>
      </c>
      <c r="C26" s="5">
        <v>94.392292757999996</v>
      </c>
      <c r="D26" s="5" t="str">
        <f>IF($B26="N/A","N/A",IF(C26&gt;100,"No",IF(C26&lt;95,"No","Yes")))</f>
        <v>No</v>
      </c>
      <c r="E26" s="5">
        <v>77.655996204999994</v>
      </c>
      <c r="F26" s="5" t="str">
        <f>IF($B26="N/A","N/A",IF(E26&gt;100,"No",IF(E26&lt;95,"No","Yes")))</f>
        <v>No</v>
      </c>
      <c r="G26" s="5">
        <v>95.039598767000001</v>
      </c>
      <c r="H26" s="5" t="str">
        <f>IF($B26="N/A","N/A",IF(G26&gt;100,"No",IF(G26&lt;95,"No","Yes")))</f>
        <v>Yes</v>
      </c>
      <c r="I26" s="6">
        <v>-17.7</v>
      </c>
      <c r="J26" s="6">
        <v>22.39</v>
      </c>
      <c r="K26" s="111" t="str">
        <f t="shared" si="2"/>
        <v>Yes</v>
      </c>
    </row>
    <row r="27" spans="1:11" x14ac:dyDescent="0.25">
      <c r="A27" s="130" t="s">
        <v>32</v>
      </c>
      <c r="B27" s="22" t="s">
        <v>214</v>
      </c>
      <c r="C27" s="5">
        <v>99.427541787999999</v>
      </c>
      <c r="D27" s="5" t="str">
        <f>IF($B27="N/A","N/A",IF(C27&gt;100,"No",IF(C27&lt;95,"No","Yes")))</f>
        <v>Yes</v>
      </c>
      <c r="E27" s="5">
        <v>99.346611744</v>
      </c>
      <c r="F27" s="5" t="str">
        <f>IF($B27="N/A","N/A",IF(E27&gt;100,"No",IF(E27&lt;95,"No","Yes")))</f>
        <v>Yes</v>
      </c>
      <c r="G27" s="5">
        <v>82.173646028999997</v>
      </c>
      <c r="H27" s="5" t="str">
        <f>IF($B27="N/A","N/A",IF(G27&gt;100,"No",IF(G27&lt;95,"No","Yes")))</f>
        <v>No</v>
      </c>
      <c r="I27" s="6">
        <v>-8.1000000000000003E-2</v>
      </c>
      <c r="J27" s="6">
        <v>-17.3</v>
      </c>
      <c r="K27" s="111" t="str">
        <f t="shared" si="2"/>
        <v>Yes</v>
      </c>
    </row>
    <row r="28" spans="1:11" x14ac:dyDescent="0.25">
      <c r="A28" s="130" t="s">
        <v>848</v>
      </c>
      <c r="B28" s="22" t="s">
        <v>226</v>
      </c>
      <c r="C28" s="5">
        <v>16.645178784999999</v>
      </c>
      <c r="D28" s="5" t="str">
        <f>IF($B28="N/A","N/A",IF(C28&gt;30,"No",IF(C28&lt;5,"No","Yes")))</f>
        <v>Yes</v>
      </c>
      <c r="E28" s="5">
        <v>16.802298494999999</v>
      </c>
      <c r="F28" s="5" t="str">
        <f>IF($B28="N/A","N/A",IF(E28&gt;30,"No",IF(E28&lt;5,"No","Yes")))</f>
        <v>Yes</v>
      </c>
      <c r="G28" s="5">
        <v>17.923710143000001</v>
      </c>
      <c r="H28" s="5" t="str">
        <f>IF($B28="N/A","N/A",IF(G28&gt;30,"No",IF(G28&lt;5,"No","Yes")))</f>
        <v>Yes</v>
      </c>
      <c r="I28" s="6">
        <v>0.94389999999999996</v>
      </c>
      <c r="J28" s="6">
        <v>6.6740000000000004</v>
      </c>
      <c r="K28" s="111" t="str">
        <f t="shared" si="2"/>
        <v>Yes</v>
      </c>
    </row>
    <row r="29" spans="1:11" x14ac:dyDescent="0.25">
      <c r="A29" s="130" t="s">
        <v>849</v>
      </c>
      <c r="B29" s="22" t="s">
        <v>227</v>
      </c>
      <c r="C29" s="5">
        <v>46.234052058000003</v>
      </c>
      <c r="D29" s="5" t="str">
        <f>IF($B29="N/A","N/A",IF(C29&gt;75,"No",IF(C29&lt;15,"No","Yes")))</f>
        <v>Yes</v>
      </c>
      <c r="E29" s="5">
        <v>45.329625706999998</v>
      </c>
      <c r="F29" s="5" t="str">
        <f>IF($B29="N/A","N/A",IF(E29&gt;75,"No",IF(E29&lt;15,"No","Yes")))</f>
        <v>Yes</v>
      </c>
      <c r="G29" s="5">
        <v>45.582403415000002</v>
      </c>
      <c r="H29" s="5" t="str">
        <f>IF($B29="N/A","N/A",IF(G29&gt;75,"No",IF(G29&lt;15,"No","Yes")))</f>
        <v>Yes</v>
      </c>
      <c r="I29" s="6">
        <v>-1.96</v>
      </c>
      <c r="J29" s="6">
        <v>0.55759999999999998</v>
      </c>
      <c r="K29" s="111" t="str">
        <f t="shared" si="2"/>
        <v>Yes</v>
      </c>
    </row>
    <row r="30" spans="1:11" x14ac:dyDescent="0.25">
      <c r="A30" s="130" t="s">
        <v>850</v>
      </c>
      <c r="B30" s="22" t="s">
        <v>228</v>
      </c>
      <c r="C30" s="5">
        <v>36.101456697000003</v>
      </c>
      <c r="D30" s="5" t="str">
        <f>IF($B30="N/A","N/A",IF(C30&gt;70,"No",IF(C30&lt;25,"No","Yes")))</f>
        <v>Yes</v>
      </c>
      <c r="E30" s="5">
        <v>36.948950105999998</v>
      </c>
      <c r="F30" s="5" t="str">
        <f>IF($B30="N/A","N/A",IF(E30&gt;70,"No",IF(E30&lt;25,"No","Yes")))</f>
        <v>Yes</v>
      </c>
      <c r="G30" s="5">
        <v>35.618852771999997</v>
      </c>
      <c r="H30" s="5" t="str">
        <f>IF($B30="N/A","N/A",IF(G30&gt;70,"No",IF(G30&lt;25,"No","Yes")))</f>
        <v>Yes</v>
      </c>
      <c r="I30" s="6">
        <v>2.3479999999999999</v>
      </c>
      <c r="J30" s="6">
        <v>-3.6</v>
      </c>
      <c r="K30" s="111" t="str">
        <f t="shared" si="2"/>
        <v>Yes</v>
      </c>
    </row>
    <row r="31" spans="1:11" x14ac:dyDescent="0.25">
      <c r="A31" s="130" t="s">
        <v>160</v>
      </c>
      <c r="B31" s="22" t="s">
        <v>214</v>
      </c>
      <c r="C31" s="5">
        <v>0</v>
      </c>
      <c r="D31" s="5" t="str">
        <f>IF($B31="N/A","N/A",IF(C31&gt;100,"No",IF(C31&lt;95,"No","Yes")))</f>
        <v>No</v>
      </c>
      <c r="E31" s="5">
        <v>0</v>
      </c>
      <c r="F31" s="5" t="str">
        <f>IF($B31="N/A","N/A",IF(E31&gt;100,"No",IF(E31&lt;95,"No","Yes")))</f>
        <v>No</v>
      </c>
      <c r="G31" s="5">
        <v>0</v>
      </c>
      <c r="H31" s="5" t="str">
        <f>IF($B31="N/A","N/A",IF(G31&gt;100,"No",IF(G31&lt;95,"No","Yes")))</f>
        <v>No</v>
      </c>
      <c r="I31" s="6" t="s">
        <v>1748</v>
      </c>
      <c r="J31" s="6" t="s">
        <v>1748</v>
      </c>
      <c r="K31" s="111" t="str">
        <f t="shared" si="2"/>
        <v>N/A</v>
      </c>
    </row>
    <row r="32" spans="1:11" x14ac:dyDescent="0.25">
      <c r="A32" s="109" t="s">
        <v>372</v>
      </c>
      <c r="B32" s="22" t="s">
        <v>241</v>
      </c>
      <c r="C32" s="5">
        <v>0</v>
      </c>
      <c r="D32" s="5" t="str">
        <f>IF($B32="N/A","N/A",IF(C32&gt;5,"No",IF(C32&lt;1,"No","Yes")))</f>
        <v>No</v>
      </c>
      <c r="E32" s="5">
        <v>0</v>
      </c>
      <c r="F32" s="5" t="str">
        <f>IF($B32="N/A","N/A",IF(E32&gt;5,"No",IF(E32&lt;1,"No","Yes")))</f>
        <v>No</v>
      </c>
      <c r="G32" s="5">
        <v>0</v>
      </c>
      <c r="H32" s="5" t="str">
        <f>IF($B32="N/A","N/A",IF(G32&gt;5,"No",IF(G32&lt;1,"No","Yes")))</f>
        <v>No</v>
      </c>
      <c r="I32" s="6" t="s">
        <v>1748</v>
      </c>
      <c r="J32" s="6" t="s">
        <v>1748</v>
      </c>
      <c r="K32" s="111" t="str">
        <f t="shared" si="2"/>
        <v>N/A</v>
      </c>
    </row>
    <row r="33" spans="1:11" x14ac:dyDescent="0.25">
      <c r="A33" s="109" t="s">
        <v>374</v>
      </c>
      <c r="B33" s="22" t="s">
        <v>242</v>
      </c>
      <c r="C33" s="5">
        <v>0</v>
      </c>
      <c r="D33" s="5" t="str">
        <f>IF($B33="N/A","N/A",IF(C33&gt;98,"No",IF(C33&lt;8,"No","Yes")))</f>
        <v>No</v>
      </c>
      <c r="E33" s="5">
        <v>0</v>
      </c>
      <c r="F33" s="5" t="str">
        <f>IF($B33="N/A","N/A",IF(E33&gt;98,"No",IF(E33&lt;8,"No","Yes")))</f>
        <v>No</v>
      </c>
      <c r="G33" s="5">
        <v>0</v>
      </c>
      <c r="H33" s="5" t="str">
        <f>IF($B33="N/A","N/A",IF(G33&gt;98,"No",IF(G33&lt;8,"No","Yes")))</f>
        <v>No</v>
      </c>
      <c r="I33" s="6" t="s">
        <v>1748</v>
      </c>
      <c r="J33" s="6" t="s">
        <v>1748</v>
      </c>
      <c r="K33" s="111" t="str">
        <f t="shared" si="2"/>
        <v>N/A</v>
      </c>
    </row>
    <row r="34" spans="1:11" x14ac:dyDescent="0.25">
      <c r="A34" s="126" t="s">
        <v>375</v>
      </c>
      <c r="B34" s="132" t="s">
        <v>224</v>
      </c>
      <c r="C34" s="120">
        <v>0</v>
      </c>
      <c r="D34" s="120" t="str">
        <f>IF($B34="N/A","N/A",IF(C34&gt;5,"No",IF(C34&lt;=0,"No","Yes")))</f>
        <v>No</v>
      </c>
      <c r="E34" s="120">
        <v>0</v>
      </c>
      <c r="F34" s="120" t="str">
        <f>IF($B34="N/A","N/A",IF(E34&gt;5,"No",IF(E34&lt;=0,"No","Yes")))</f>
        <v>No</v>
      </c>
      <c r="G34" s="120">
        <v>0</v>
      </c>
      <c r="H34" s="120" t="str">
        <f>IF($B34="N/A","N/A",IF(G34&gt;5,"No",IF(G34&lt;=0,"No","Yes")))</f>
        <v>No</v>
      </c>
      <c r="I34" s="121" t="s">
        <v>1748</v>
      </c>
      <c r="J34" s="121" t="s">
        <v>1748</v>
      </c>
      <c r="K34" s="122" t="str">
        <f t="shared" si="2"/>
        <v>N/A</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0</v>
      </c>
      <c r="D6" s="5" t="str">
        <f>IF($B6="N/A","N/A",IF(C6&gt;15,"No",IF(C6&lt;-15,"No","Yes")))</f>
        <v>N/A</v>
      </c>
      <c r="E6" s="23">
        <v>0</v>
      </c>
      <c r="F6" s="5" t="str">
        <f>IF($B6="N/A","N/A",IF(E6&gt;15,"No",IF(E6&lt;-15,"No","Yes")))</f>
        <v>N/A</v>
      </c>
      <c r="G6" s="23">
        <v>3335</v>
      </c>
      <c r="H6" s="5" t="str">
        <f>IF($B6="N/A","N/A",IF(G6&gt;15,"No",IF(G6&lt;-15,"No","Yes")))</f>
        <v>N/A</v>
      </c>
      <c r="I6" s="6" t="s">
        <v>1748</v>
      </c>
      <c r="J6" s="6" t="s">
        <v>1748</v>
      </c>
      <c r="K6" s="111" t="str">
        <f t="shared" ref="K6:K22" si="0">IF(J6="Div by 0", "N/A", IF(J6="N/A","N/A", IF(J6&gt;30, "No", IF(J6&lt;-30, "No", "Yes"))))</f>
        <v>N/A</v>
      </c>
    </row>
    <row r="7" spans="1:11" x14ac:dyDescent="0.25">
      <c r="A7" s="130" t="s">
        <v>30</v>
      </c>
      <c r="B7" s="22" t="s">
        <v>213</v>
      </c>
      <c r="C7" s="4" t="s">
        <v>1748</v>
      </c>
      <c r="D7" s="5" t="str">
        <f>IF($B7="N/A","N/A",IF(C7&gt;15,"No",IF(C7&lt;-15,"No","Yes")))</f>
        <v>N/A</v>
      </c>
      <c r="E7" s="4" t="s">
        <v>1748</v>
      </c>
      <c r="F7" s="5" t="str">
        <f>IF($B7="N/A","N/A",IF(E7&gt;15,"No",IF(E7&lt;-15,"No","Yes")))</f>
        <v>N/A</v>
      </c>
      <c r="G7" s="4">
        <v>100</v>
      </c>
      <c r="H7" s="5" t="str">
        <f>IF($B7="N/A","N/A",IF(G7&gt;15,"No",IF(G7&lt;-15,"No","Yes")))</f>
        <v>N/A</v>
      </c>
      <c r="I7" s="6" t="s">
        <v>1748</v>
      </c>
      <c r="J7" s="6" t="s">
        <v>1748</v>
      </c>
      <c r="K7" s="111" t="str">
        <f t="shared" si="0"/>
        <v>N/A</v>
      </c>
    </row>
    <row r="8" spans="1:11" x14ac:dyDescent="0.25">
      <c r="A8" s="130" t="s">
        <v>29</v>
      </c>
      <c r="B8" s="22" t="s">
        <v>217</v>
      </c>
      <c r="C8" s="4" t="s">
        <v>1748</v>
      </c>
      <c r="D8" s="5" t="str">
        <f>IF($B8="N/A","N/A",IF(C8=0,"Yes","No"))</f>
        <v>No</v>
      </c>
      <c r="E8" s="4" t="s">
        <v>1748</v>
      </c>
      <c r="F8" s="5" t="str">
        <f>IF($B8="N/A","N/A",IF(E8=0,"Yes","No"))</f>
        <v>No</v>
      </c>
      <c r="G8" s="4">
        <v>0</v>
      </c>
      <c r="H8" s="5" t="str">
        <f>IF($B8="N/A","N/A",IF(G8=0,"Yes","No"))</f>
        <v>Yes</v>
      </c>
      <c r="I8" s="6" t="s">
        <v>1748</v>
      </c>
      <c r="J8" s="6" t="s">
        <v>1748</v>
      </c>
      <c r="K8" s="111" t="str">
        <f t="shared" si="0"/>
        <v>N/A</v>
      </c>
    </row>
    <row r="9" spans="1:11" x14ac:dyDescent="0.25">
      <c r="A9" s="130" t="s">
        <v>851</v>
      </c>
      <c r="B9" s="22" t="s">
        <v>213</v>
      </c>
      <c r="C9" s="24" t="s">
        <v>1748</v>
      </c>
      <c r="D9" s="5" t="str">
        <f>IF($B9="N/A","N/A",IF(C9&gt;15,"No",IF(C9&lt;-15,"No","Yes")))</f>
        <v>N/A</v>
      </c>
      <c r="E9" s="24" t="s">
        <v>1748</v>
      </c>
      <c r="F9" s="5" t="str">
        <f>IF($B9="N/A","N/A",IF(E9&gt;15,"No",IF(E9&lt;-15,"No","Yes")))</f>
        <v>N/A</v>
      </c>
      <c r="G9" s="24">
        <v>2012.3220389999999</v>
      </c>
      <c r="H9" s="5" t="str">
        <f>IF($B9="N/A","N/A",IF(G9&gt;15,"No",IF(G9&lt;-15,"No","Yes")))</f>
        <v>N/A</v>
      </c>
      <c r="I9" s="6" t="s">
        <v>1748</v>
      </c>
      <c r="J9" s="6" t="s">
        <v>1748</v>
      </c>
      <c r="K9" s="111" t="str">
        <f t="shared" si="0"/>
        <v>N/A</v>
      </c>
    </row>
    <row r="10" spans="1:11" x14ac:dyDescent="0.25">
      <c r="A10" s="130" t="s">
        <v>652</v>
      </c>
      <c r="B10" s="22" t="s">
        <v>237</v>
      </c>
      <c r="C10" s="4" t="s">
        <v>1748</v>
      </c>
      <c r="D10" s="5" t="str">
        <f>IF($B10="N/A","N/A",IF(C10&gt;99,"No",IF(C10&lt;75,"No","Yes")))</f>
        <v>No</v>
      </c>
      <c r="E10" s="4" t="s">
        <v>1748</v>
      </c>
      <c r="F10" s="5" t="str">
        <f>IF($B10="N/A","N/A",IF(E10&gt;99,"No",IF(E10&lt;75,"No","Yes")))</f>
        <v>No</v>
      </c>
      <c r="G10" s="4">
        <v>99.880059970000005</v>
      </c>
      <c r="H10" s="5" t="str">
        <f>IF($B10="N/A","N/A",IF(G10&gt;99,"No",IF(G10&lt;75,"No","Yes")))</f>
        <v>No</v>
      </c>
      <c r="I10" s="6" t="s">
        <v>1748</v>
      </c>
      <c r="J10" s="6" t="s">
        <v>1748</v>
      </c>
      <c r="K10" s="111" t="str">
        <f t="shared" si="0"/>
        <v>N/A</v>
      </c>
    </row>
    <row r="11" spans="1:11" x14ac:dyDescent="0.25">
      <c r="A11" s="131" t="s">
        <v>653</v>
      </c>
      <c r="B11" s="38" t="s">
        <v>238</v>
      </c>
      <c r="C11" s="5" t="s">
        <v>1748</v>
      </c>
      <c r="D11" s="5" t="str">
        <f>IF($B11="N/A","N/A",IF(C11&gt;20,"No",IF(C11&lt;=0,"No","Yes")))</f>
        <v>No</v>
      </c>
      <c r="E11" s="5" t="s">
        <v>1748</v>
      </c>
      <c r="F11" s="5" t="str">
        <f>IF($B11="N/A","N/A",IF(E11&gt;20,"No",IF(E11&lt;=0,"No","Yes")))</f>
        <v>No</v>
      </c>
      <c r="G11" s="5">
        <v>0.11994003</v>
      </c>
      <c r="H11" s="5" t="str">
        <f>IF($B11="N/A","N/A",IF(G11&gt;20,"No",IF(G11&lt;=0,"No","Yes")))</f>
        <v>Yes</v>
      </c>
      <c r="I11" s="6" t="s">
        <v>1748</v>
      </c>
      <c r="J11" s="6" t="s">
        <v>1748</v>
      </c>
      <c r="K11" s="111" t="str">
        <f t="shared" si="0"/>
        <v>N/A</v>
      </c>
    </row>
    <row r="12" spans="1:11" x14ac:dyDescent="0.25">
      <c r="A12" s="130" t="s">
        <v>654</v>
      </c>
      <c r="B12" s="38" t="s">
        <v>239</v>
      </c>
      <c r="C12" s="5" t="s">
        <v>1748</v>
      </c>
      <c r="D12" s="5" t="str">
        <f>IF($B12="N/A","N/A",IF(C12&gt;10,"No",IF(C12&lt;=0,"No","Yes")))</f>
        <v>No</v>
      </c>
      <c r="E12" s="5" t="s">
        <v>1748</v>
      </c>
      <c r="F12" s="5" t="str">
        <f>IF($B12="N/A","N/A",IF(E12&gt;10,"No",IF(E12&lt;=0,"No","Yes")))</f>
        <v>No</v>
      </c>
      <c r="G12" s="5">
        <v>0</v>
      </c>
      <c r="H12" s="5" t="str">
        <f>IF($B12="N/A","N/A",IF(G12&gt;10,"No",IF(G12&lt;=0,"No","Yes")))</f>
        <v>No</v>
      </c>
      <c r="I12" s="6" t="s">
        <v>1748</v>
      </c>
      <c r="J12" s="6" t="s">
        <v>1748</v>
      </c>
      <c r="K12" s="111" t="str">
        <f t="shared" si="0"/>
        <v>N/A</v>
      </c>
    </row>
    <row r="13" spans="1:11" x14ac:dyDescent="0.25">
      <c r="A13" s="130" t="s">
        <v>655</v>
      </c>
      <c r="B13" s="38" t="s">
        <v>224</v>
      </c>
      <c r="C13" s="5" t="s">
        <v>1748</v>
      </c>
      <c r="D13" s="5" t="str">
        <f>IF($B13="N/A","N/A",IF(C13&gt;5,"No",IF(C13&lt;=0,"No","Yes")))</f>
        <v>No</v>
      </c>
      <c r="E13" s="5" t="s">
        <v>1748</v>
      </c>
      <c r="F13" s="5" t="str">
        <f>IF($B13="N/A","N/A",IF(E13&gt;5,"No",IF(E13&lt;=0,"No","Yes")))</f>
        <v>No</v>
      </c>
      <c r="G13" s="5">
        <v>0</v>
      </c>
      <c r="H13" s="5" t="str">
        <f>IF($B13="N/A","N/A",IF(G13&gt;5,"No",IF(G13&lt;=0,"No","Yes")))</f>
        <v>No</v>
      </c>
      <c r="I13" s="6" t="s">
        <v>1748</v>
      </c>
      <c r="J13" s="6" t="s">
        <v>1748</v>
      </c>
      <c r="K13" s="111" t="str">
        <f t="shared" si="0"/>
        <v>N/A</v>
      </c>
    </row>
    <row r="14" spans="1:11" x14ac:dyDescent="0.25">
      <c r="A14" s="130" t="s">
        <v>159</v>
      </c>
      <c r="B14" s="22" t="s">
        <v>214</v>
      </c>
      <c r="C14" s="5" t="s">
        <v>1748</v>
      </c>
      <c r="D14" s="5" t="str">
        <f>IF($B14="N/A","N/A",IF(C14&gt;100,"No",IF(C14&lt;95,"No","Yes")))</f>
        <v>No</v>
      </c>
      <c r="E14" s="5" t="s">
        <v>1748</v>
      </c>
      <c r="F14" s="5" t="str">
        <f>IF($B14="N/A","N/A",IF(E14&gt;100,"No",IF(E14&lt;95,"No","Yes")))</f>
        <v>No</v>
      </c>
      <c r="G14" s="5">
        <v>82.638680660000006</v>
      </c>
      <c r="H14" s="5" t="str">
        <f>IF($B14="N/A","N/A",IF(G14&gt;100,"No",IF(G14&lt;95,"No","Yes")))</f>
        <v>No</v>
      </c>
      <c r="I14" s="6" t="s">
        <v>1748</v>
      </c>
      <c r="J14" s="6" t="s">
        <v>1748</v>
      </c>
      <c r="K14" s="111" t="str">
        <f t="shared" si="0"/>
        <v>N/A</v>
      </c>
    </row>
    <row r="15" spans="1:11" x14ac:dyDescent="0.25">
      <c r="A15" s="130" t="s">
        <v>32</v>
      </c>
      <c r="B15" s="22" t="s">
        <v>214</v>
      </c>
      <c r="C15" s="5" t="s">
        <v>1748</v>
      </c>
      <c r="D15" s="5" t="str">
        <f>IF($B15="N/A","N/A",IF(C15&gt;100,"No",IF(C15&lt;95,"No","Yes")))</f>
        <v>No</v>
      </c>
      <c r="E15" s="5" t="s">
        <v>1748</v>
      </c>
      <c r="F15" s="5" t="str">
        <f>IF($B15="N/A","N/A",IF(E15&gt;100,"No",IF(E15&lt;95,"No","Yes")))</f>
        <v>No</v>
      </c>
      <c r="G15" s="5">
        <v>0</v>
      </c>
      <c r="H15" s="5" t="str">
        <f>IF($B15="N/A","N/A",IF(G15&gt;100,"No",IF(G15&lt;95,"No","Yes")))</f>
        <v>No</v>
      </c>
      <c r="I15" s="6" t="s">
        <v>1748</v>
      </c>
      <c r="J15" s="6" t="s">
        <v>1748</v>
      </c>
      <c r="K15" s="111" t="str">
        <f t="shared" si="0"/>
        <v>N/A</v>
      </c>
    </row>
    <row r="16" spans="1:11" x14ac:dyDescent="0.25">
      <c r="A16" s="130" t="s">
        <v>848</v>
      </c>
      <c r="B16" s="22" t="s">
        <v>226</v>
      </c>
      <c r="C16" s="5" t="s">
        <v>1748</v>
      </c>
      <c r="D16" s="5" t="str">
        <f>IF($B16="N/A","N/A",IF(C16&gt;30,"No",IF(C16&lt;5,"No","Yes")))</f>
        <v>No</v>
      </c>
      <c r="E16" s="5" t="s">
        <v>1748</v>
      </c>
      <c r="F16" s="5" t="str">
        <f>IF($B16="N/A","N/A",IF(E16&gt;30,"No",IF(E16&lt;5,"No","Yes")))</f>
        <v>No</v>
      </c>
      <c r="G16" s="5" t="s">
        <v>1748</v>
      </c>
      <c r="H16" s="5" t="str">
        <f>IF($B16="N/A","N/A",IF(G16&gt;30,"No",IF(G16&lt;5,"No","Yes")))</f>
        <v>No</v>
      </c>
      <c r="I16" s="6" t="s">
        <v>1748</v>
      </c>
      <c r="J16" s="6" t="s">
        <v>1748</v>
      </c>
      <c r="K16" s="111" t="str">
        <f t="shared" si="0"/>
        <v>N/A</v>
      </c>
    </row>
    <row r="17" spans="1:11" x14ac:dyDescent="0.25">
      <c r="A17" s="130" t="s">
        <v>849</v>
      </c>
      <c r="B17" s="22" t="s">
        <v>227</v>
      </c>
      <c r="C17" s="5" t="s">
        <v>1748</v>
      </c>
      <c r="D17" s="5" t="str">
        <f>IF($B17="N/A","N/A",IF(C17&gt;75,"No",IF(C17&lt;15,"No","Yes")))</f>
        <v>No</v>
      </c>
      <c r="E17" s="5" t="s">
        <v>1748</v>
      </c>
      <c r="F17" s="5" t="str">
        <f>IF($B17="N/A","N/A",IF(E17&gt;75,"No",IF(E17&lt;15,"No","Yes")))</f>
        <v>No</v>
      </c>
      <c r="G17" s="5" t="s">
        <v>1748</v>
      </c>
      <c r="H17" s="5" t="str">
        <f>IF($B17="N/A","N/A",IF(G17&gt;75,"No",IF(G17&lt;15,"No","Yes")))</f>
        <v>No</v>
      </c>
      <c r="I17" s="6" t="s">
        <v>1748</v>
      </c>
      <c r="J17" s="6" t="s">
        <v>1748</v>
      </c>
      <c r="K17" s="111" t="str">
        <f t="shared" si="0"/>
        <v>N/A</v>
      </c>
    </row>
    <row r="18" spans="1:11" x14ac:dyDescent="0.25">
      <c r="A18" s="130" t="s">
        <v>850</v>
      </c>
      <c r="B18" s="22" t="s">
        <v>228</v>
      </c>
      <c r="C18" s="5" t="s">
        <v>1748</v>
      </c>
      <c r="D18" s="5" t="str">
        <f>IF($B18="N/A","N/A",IF(C18&gt;70,"No",IF(C18&lt;25,"No","Yes")))</f>
        <v>No</v>
      </c>
      <c r="E18" s="5" t="s">
        <v>1748</v>
      </c>
      <c r="F18" s="5" t="str">
        <f>IF($B18="N/A","N/A",IF(E18&gt;70,"No",IF(E18&lt;25,"No","Yes")))</f>
        <v>No</v>
      </c>
      <c r="G18" s="5" t="s">
        <v>1748</v>
      </c>
      <c r="H18" s="5" t="str">
        <f>IF($B18="N/A","N/A",IF(G18&gt;70,"No",IF(G18&lt;25,"No","Yes")))</f>
        <v>No</v>
      </c>
      <c r="I18" s="6" t="s">
        <v>1748</v>
      </c>
      <c r="J18" s="6" t="s">
        <v>1748</v>
      </c>
      <c r="K18" s="111" t="str">
        <f t="shared" si="0"/>
        <v>N/A</v>
      </c>
    </row>
    <row r="19" spans="1:11" x14ac:dyDescent="0.25">
      <c r="A19" s="130" t="s">
        <v>160</v>
      </c>
      <c r="B19" s="22" t="s">
        <v>214</v>
      </c>
      <c r="C19" s="5" t="s">
        <v>1748</v>
      </c>
      <c r="D19" s="5" t="str">
        <f>IF($B19="N/A","N/A",IF(C19&gt;100,"No",IF(C19&lt;95,"No","Yes")))</f>
        <v>No</v>
      </c>
      <c r="E19" s="5" t="s">
        <v>1748</v>
      </c>
      <c r="F19" s="5" t="str">
        <f>IF($B19="N/A","N/A",IF(E19&gt;100,"No",IF(E19&lt;95,"No","Yes")))</f>
        <v>No</v>
      </c>
      <c r="G19" s="5">
        <v>0</v>
      </c>
      <c r="H19" s="5" t="str">
        <f>IF($B19="N/A","N/A",IF(G19&gt;100,"No",IF(G19&lt;95,"No","Yes")))</f>
        <v>No</v>
      </c>
      <c r="I19" s="6" t="s">
        <v>1748</v>
      </c>
      <c r="J19" s="6" t="s">
        <v>1748</v>
      </c>
      <c r="K19" s="111" t="str">
        <f t="shared" si="0"/>
        <v>N/A</v>
      </c>
    </row>
    <row r="20" spans="1:11" x14ac:dyDescent="0.25">
      <c r="A20" s="109" t="s">
        <v>372</v>
      </c>
      <c r="B20" s="22" t="s">
        <v>241</v>
      </c>
      <c r="C20" s="5" t="s">
        <v>1748</v>
      </c>
      <c r="D20" s="5" t="str">
        <f>IF($B20="N/A","N/A",IF(C20&gt;5,"No",IF(C20&lt;1,"No","Yes")))</f>
        <v>No</v>
      </c>
      <c r="E20" s="5" t="s">
        <v>1748</v>
      </c>
      <c r="F20" s="5" t="str">
        <f>IF($B20="N/A","N/A",IF(E20&gt;5,"No",IF(E20&lt;1,"No","Yes")))</f>
        <v>No</v>
      </c>
      <c r="G20" s="5">
        <v>0</v>
      </c>
      <c r="H20" s="5" t="str">
        <f>IF($B20="N/A","N/A",IF(G20&gt;5,"No",IF(G20&lt;1,"No","Yes")))</f>
        <v>No</v>
      </c>
      <c r="I20" s="6" t="s">
        <v>1748</v>
      </c>
      <c r="J20" s="6" t="s">
        <v>1748</v>
      </c>
      <c r="K20" s="111" t="str">
        <f t="shared" si="0"/>
        <v>N/A</v>
      </c>
    </row>
    <row r="21" spans="1:11" x14ac:dyDescent="0.25">
      <c r="A21" s="109" t="s">
        <v>374</v>
      </c>
      <c r="B21" s="22" t="s">
        <v>242</v>
      </c>
      <c r="C21" s="5" t="s">
        <v>1748</v>
      </c>
      <c r="D21" s="5" t="str">
        <f>IF($B21="N/A","N/A",IF(C21&gt;98,"No",IF(C21&lt;8,"No","Yes")))</f>
        <v>No</v>
      </c>
      <c r="E21" s="5" t="s">
        <v>1748</v>
      </c>
      <c r="F21" s="5" t="str">
        <f>IF($B21="N/A","N/A",IF(E21&gt;98,"No",IF(E21&lt;8,"No","Yes")))</f>
        <v>No</v>
      </c>
      <c r="G21" s="5">
        <v>0</v>
      </c>
      <c r="H21" s="5" t="str">
        <f>IF($B21="N/A","N/A",IF(G21&gt;98,"No",IF(G21&lt;8,"No","Yes")))</f>
        <v>No</v>
      </c>
      <c r="I21" s="6" t="s">
        <v>1748</v>
      </c>
      <c r="J21" s="6" t="s">
        <v>1748</v>
      </c>
      <c r="K21" s="111" t="str">
        <f t="shared" si="0"/>
        <v>N/A</v>
      </c>
    </row>
    <row r="22" spans="1:11" x14ac:dyDescent="0.25">
      <c r="A22" s="126" t="s">
        <v>375</v>
      </c>
      <c r="B22" s="132" t="s">
        <v>224</v>
      </c>
      <c r="C22" s="120" t="s">
        <v>1748</v>
      </c>
      <c r="D22" s="120" t="str">
        <f>IF($B22="N/A","N/A",IF(C22&gt;5,"No",IF(C22&lt;=0,"No","Yes")))</f>
        <v>No</v>
      </c>
      <c r="E22" s="120" t="s">
        <v>1748</v>
      </c>
      <c r="F22" s="120" t="str">
        <f>IF($B22="N/A","N/A",IF(E22&gt;5,"No",IF(E22&lt;=0,"No","Yes")))</f>
        <v>No</v>
      </c>
      <c r="G22" s="120">
        <v>0</v>
      </c>
      <c r="H22" s="120" t="str">
        <f>IF($B22="N/A","N/A",IF(G22&gt;5,"No",IF(G22&lt;=0,"No","Yes")))</f>
        <v>No</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2018-11-28T23:31:35Z</dcterms:modified>
  <dc:language>English</dc:language>
</cp:coreProperties>
</file>