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<sst xmlns="http://schemas.openxmlformats.org/spreadsheetml/2006/main" count="7184" uniqueCount="1749">
  <si>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</si>
  <si>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</si>
  <si>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</si>
  <si>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</si>
  <si>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</si>
  <si>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</si>
  <si>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</si>
  <si>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</si>
  <si>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</si>
  <si>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</si>
  <si>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</si>
  <si>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</si>
  <si>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</si>
  <si>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</si>
  <si>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</si>
  <si>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</si>
  <si>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</si>
  <si>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</si>
  <si>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</si>
  <si>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</si>
  <si>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</si>
  <si>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</si>
  <si>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</si>
  <si>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</si>
  <si>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</si>
  <si>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</si>
  <si>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</si>
  <si>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</si>
  <si>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</si>
  <si>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</si>
  <si>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</si>
  <si>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</si>
  <si>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</si>
  <si>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</si>
  <si>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</si>
  <si>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</si>
  <si>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</si>
  <si>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</si>
  <si>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</si>
  <si>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</si>
  <si>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</si>
  <si>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</si>
  <si>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</si>
  <si>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</si>
  <si>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</si>
  <si>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</si>
  <si>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</si>
  <si>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</si>
  <si>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</si>
  <si>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</si>
  <si>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</si>
  <si>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</si>
  <si>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</si>
  <si>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</si>
  <si>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</si>
  <si>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</si>
  <si>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</si>
  <si>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</si>
  <si>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</si>
  <si>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</si>
  <si>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</si>
  <si>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</si>
  <si>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</si>
  <si>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</si>
  <si>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</si>
  <si>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</si>
  <si>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</si>
  <si>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</si>
  <si>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</si>
  <si>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</si>
  <si>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</si>
  <si>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</si>
  <si>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</si>
  <si>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</si>
  <si>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</si>
  <si>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</si>
  <si>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</si>
  <si>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</si>
  <si>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</si>
  <si>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</si>
  <si>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</si>
  <si>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</si>
  <si>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</si>
  <si>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</si>
  <si>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</si>
  <si>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</si>
  <si>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</si>
  <si>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</si>
  <si>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</si>
  <si>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</si>
  <si>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</si>
  <si>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</si>
  <si>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</si>
  <si>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</si>
  <si>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</si>
  <si>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</si>
  <si>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</si>
  <si>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</si>
  <si>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</si>
  <si>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</si>
  <si>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</si>
  <si>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</si>
  <si>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</si>
  <si>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</si>
  <si>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</si>
  <si>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</si>
  <si>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</si>
  <si>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</si>
  <si>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</si>
  <si>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</si>
  <si>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</si>
  <si>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</si>
  <si>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</si>
  <si>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</si>
  <si>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</si>
  <si>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</si>
  <si>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</si>
  <si>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</si>
  <si>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</si>
  <si>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</si>
  <si>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</si>
  <si>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</si>
  <si>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</si>
  <si>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</si>
  <si>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</si>
  <si>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</si>
  <si>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</si>
  <si>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</si>
  <si>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</si>
  <si>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</si>
  <si>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</si>
  <si>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</si>
  <si>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</si>
  <si>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</si>
  <si>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</si>
  <si>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</si>
  <si>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</si>
  <si>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</si>
  <si>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</si>
  <si>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</si>
  <si>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</si>
  <si>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</si>
  <si>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</si>
  <si>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</si>
  <si>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</si>
  <si>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</si>
  <si>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</si>
  <si>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</si>
  <si>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</si>
  <si>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</si>
  <si>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</si>
  <si>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</si>
  <si>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</si>
  <si>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</si>
  <si>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</si>
  <si>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</si>
  <si>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</si>
  <si>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</si>
  <si>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</si>
  <si>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</si>
  <si>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</si>
  <si>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</si>
  <si>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</si>
  <si>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</si>
  <si>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</si>
  <si>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</si>
  <si>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</si>
  <si>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</si>
  <si>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</si>
  <si>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</si>
  <si>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</si>
  <si>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</si>
  <si>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</si>
  <si>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</si>
  <si>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</si>
  <si>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</si>
  <si>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</si>
  <si>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</si>
  <si>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</si>
  <si>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</si>
  <si>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</si>
  <si>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</si>
  <si>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</si>
  <si>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</si>
  <si>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</si>
  <si>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</si>
  <si>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</si>
  <si>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</si>
  <si>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</si>
  <si>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</si>
  <si>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</si>
  <si>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</si>
  <si>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</si>
  <si>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</si>
  <si>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</si>
  <si>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</si>
  <si>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</si>
  <si>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</si>
  <si>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</si>
  <si>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</si>
  <si>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</si>
  <si>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</si>
  <si>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</si>
  <si>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</si>
  <si>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</si>
  <si>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</si>
  <si>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</si>
  <si>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</si>
  <si>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</si>
  <si>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</si>
  <si>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</si>
  <si>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</si>
  <si>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</si>
  <si>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</si>
  <si>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</si>
  <si>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</si>
  <si>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</si>
  <si>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</si>
  <si>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</si>
  <si>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</si>
  <si>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</si>
  <si>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</si>
  <si>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</si>
  <si>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</si>
  <si>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</si>
  <si>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</si>
  <si>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</si>
  <si>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</si>
  <si>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</si>
  <si>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</si>
  <si>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</si>
  <si>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</si>
  <si>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</si>
  <si>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</si>
  <si>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</si>
  <si>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</si>
  <si>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</si>
  <si>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</si>
  <si>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</si>
  <si>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</si>
  <si>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</si>
  <si>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</si>
  <si>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</si>
  <si>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</si>
  <si>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</si>
  <si>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</si>
  <si>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</si>
  <si>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</si>
  <si>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</si>
  <si>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</si>
  <si>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</si>
  <si>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</si>
  <si>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</si>
  <si>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</si>
  <si>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</si>
  <si>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</si>
  <si>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</si>
  <si>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</si>
  <si>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</si>
  <si>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</si>
  <si>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</si>
  <si>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</si>
  <si>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</si>
  <si>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</si>
  <si>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</si>
  <si>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</si>
  <si>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</si>
  <si>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</si>
  <si>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</si>
  <si>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</si>
  <si>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</si>
  <si>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</si>
  <si>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</si>
  <si>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</si>
  <si>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</si>
  <si>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</si>
  <si>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</si>
  <si>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</si>
  <si>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</si>
  <si>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</si>
  <si>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</si>
  <si>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</si>
  <si>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</si>
  <si>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</si>
  <si>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</si>
  <si>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</si>
  <si>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</si>
  <si>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</si>
  <si>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</si>
  <si>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</si>
  <si>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</si>
  <si>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</si>
  <si>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</si>
  <si>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</si>
  <si>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</si>
  <si>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</si>
  <si>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</si>
  <si>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</si>
  <si>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</si>
  <si>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</si>
  <si>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</si>
  <si>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</si>
  <si>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</si>
  <si>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</si>
  <si>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</si>
  <si>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</si>
  <si>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</si>
  <si>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</si>
  <si>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</si>
  <si>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</si>
  <si>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</si>
  <si>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</si>
  <si>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</si>
  <si>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</si>
  <si>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</si>
  <si>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</si>
  <si>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</si>
  <si>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</si>
  <si>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</si>
  <si>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</si>
  <si>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</si>
  <si>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</si>
  <si>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</si>
  <si>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</si>
  <si>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</si>
  <si>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</si>
  <si>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</si>
  <si>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</si>
  <si>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</si>
  <si>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</si>
  <si>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</si>
  <si>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</si>
  <si>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</si>
  <si>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</si>
  <si>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</si>
  <si>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</si>
  <si>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</si>
  <si>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</si>
  <si>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</si>
  <si>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</si>
  <si>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</si>
  <si>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</si>
  <si>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</si>
  <si>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</si>
  <si>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</si>
  <si>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</si>
  <si>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</si>
  <si>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</si>
  <si>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</si>
  <si>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</si>
  <si>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</si>
  <si>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</si>
  <si>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</si>
  <si>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</si>
  <si>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</si>
  <si>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</si>
  <si>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</si>
  <si>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</si>
  <si>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</si>
  <si>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</si>
  <si>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</si>
  <si>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</si>
  <si>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</si>
  <si>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</si>
  <si>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</si>
  <si>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</si>
  <si>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</si>
  <si>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</si>
  <si>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</si>
  <si>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</si>
  <si>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</si>
  <si>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</si>
  <si>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</si>
  <si>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</si>
  <si>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</si>
  <si>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</si>
  <si>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</si>
  <si>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</si>
  <si>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</si>
  <si>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</si>
  <si>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</si>
  <si>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</si>
  <si>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</si>
  <si>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</si>
  <si>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</si>
  <si>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</si>
  <si>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</si>
  <si>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</si>
  <si>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</si>
  <si>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</si>
  <si>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</si>
  <si>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</si>
  <si>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</si>
  <si>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</si>
  <si>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</si>
  <si>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</si>
  <si>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</si>
  <si>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</si>
  <si>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</si>
  <si>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</si>
  <si>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</si>
  <si>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</si>
  <si>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</si>
  <si>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</si>
  <si>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</si>
  <si>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</si>
  <si>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</si>
  <si>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</si>
  <si>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</si>
  <si>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</si>
  <si>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</si>
  <si>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</si>
  <si>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</si>
  <si>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</si>
  <si>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</si>
  <si>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</si>
  <si>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</si>
  <si>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</si>
  <si>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</si>
  <si>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</si>
  <si>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</si>
  <si>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</si>
  <si>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</si>
  <si>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</si>
  <si>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</si>
  <si>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</si>
  <si>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</si>
  <si>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</si>
  <si>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</si>
  <si>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</si>
  <si>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</si>
  <si>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</si>
  <si>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</si>
  <si>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</si>
  <si>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</si>
  <si>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</si>
  <si>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</si>
  <si>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</si>
  <si>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</si>
  <si>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</si>
  <si>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</si>
  <si>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</si>
  <si>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</si>
  <si>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</si>
  <si>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</si>
  <si>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</si>
  <si>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</si>
  <si>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</si>
  <si>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</si>
  <si>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</si>
  <si>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</si>
  <si>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</si>
  <si>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</si>
  <si>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</si>
  <si>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</si>
  <si>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</si>
  <si>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</si>
  <si>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</si>
  <si>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</si>
  <si>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</si>
  <si>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</si>
  <si>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</si>
  <si>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</si>
  <si>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</si>
  <si>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</si>
  <si>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</si>
  <si>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</si>
  <si>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</si>
  <si>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</si>
  <si>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</si>
  <si>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</si>
  <si>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</si>
  <si>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</si>
  <si>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</si>
  <si>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</si>
  <si>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</si>
  <si>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</si>
  <si>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</si>
  <si>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</si>
  <si>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</si>
  <si>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</si>
  <si>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</si>
  <si>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</si>
  <si>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</si>
  <si>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</si>
  <si>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</si>
  <si>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</si>
  <si>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</si>
  <si>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</si>
  <si>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</si>
  <si>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</si>
  <si>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</si>
  <si>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</si>
  <si>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</si>
  <si>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</si>
  <si>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</si>
  <si>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</si>
  <si>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</si>
  <si>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</si>
  <si>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</si>
  <si>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</si>
  <si>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</si>
  <si>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</si>
  <si>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</si>
  <si>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</si>
  <si>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</si>
  <si>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</si>
  <si>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</si>
  <si>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</si>
  <si>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</si>
  <si>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</si>
  <si>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</si>
  <si>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</si>
  <si>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</si>
  <si>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</si>
  <si>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</si>
  <si>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</si>
  <si>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</si>
  <si>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</si>
  <si>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</si>
  <si>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</si>
  <si>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</si>
  <si>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</si>
  <si>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</si>
  <si>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</si>
  <si>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</si>
  <si>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</si>
  <si>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</si>
  <si>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</si>
  <si>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</si>
  <si>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</si>
  <si>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</si>
  <si>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</si>
  <si>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</si>
  <si>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</si>
  <si>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</si>
  <si>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</si>
  <si>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</si>
  <si>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</si>
  <si>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</si>
  <si>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</si>
  <si>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</si>
  <si>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</si>
  <si>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</si>
  <si>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</si>
  <si>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</si>
  <si>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</si>
  <si>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</si>
  <si>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</si>
  <si>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</si>
  <si>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</si>
  <si>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</si>
  <si>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</si>
  <si>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</si>
  <si>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</si>
  <si>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</si>
  <si>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</si>
  <si>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</si>
  <si>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</si>
  <si>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</si>
  <si>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</si>
  <si>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</si>
  <si>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</si>
  <si>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</si>
  <si>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</si>
  <si>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</si>
  <si>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</si>
  <si>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</si>
  <si>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</si>
  <si>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</si>
  <si>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</si>
  <si>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</si>
  <si>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</si>
  <si>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</si>
  <si>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</si>
  <si>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</si>
  <si>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</si>
  <si>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</si>
  <si>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</si>
  <si>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</si>
  <si>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</si>
  <si>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</si>
  <si>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</si>
  <si>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</si>
  <si>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</si>
  <si>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</si>
  <si>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</si>
  <si>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</si>
  <si>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</si>
  <si>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</si>
  <si>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</si>
  <si>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</si>
  <si>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</si>
  <si>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</si>
  <si>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</si>
  <si>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</si>
  <si>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</si>
  <si>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</si>
  <si>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</si>
  <si>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</si>
  <si>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</si>
  <si>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</si>
  <si>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</si>
  <si>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</si>
  <si>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</si>
  <si>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</si>
  <si>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</si>
  <si>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</si>
  <si>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</si>
  <si>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</si>
  <si>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</si>
  <si>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</si>
  <si>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</si>
  <si>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</si>
  <si>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</si>
  <si>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</si>
  <si>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</si>
  <si>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</si>
  <si>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</si>
  <si>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</si>
  <si>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</si>
  <si>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</si>
  <si>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</si>
  <si>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</si>
  <si>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</si>
  <si>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</si>
  <si>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</si>
  <si>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</si>
  <si>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</si>
  <si>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</si>
  <si>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</si>
  <si>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</si>
  <si>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</si>
  <si>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</si>
  <si>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</si>
  <si>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</si>
  <si>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</si>
  <si>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</si>
  <si>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</si>
  <si>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</si>
  <si>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</si>
  <si>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</si>
  <si>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</si>
  <si>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</si>
  <si>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</si>
  <si>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</si>
  <si>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</si>
  <si>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</si>
  <si>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</si>
  <si>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</si>
  <si>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</si>
  <si>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</si>
  <si>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</si>
  <si>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</si>
  <si>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</si>
  <si>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</si>
  <si>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</si>
  <si>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</si>
  <si>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</si>
  <si>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</si>
  <si>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</si>
  <si>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</si>
  <si>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</si>
  <si>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</si>
  <si>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</si>
  <si>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</si>
  <si>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</si>
  <si>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</si>
  <si>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</si>
  <si>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</si>
  <si>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</si>
  <si>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</si>
  <si>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</si>
  <si>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</si>
  <si>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</si>
  <si>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</si>
  <si>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</si>
  <si>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</si>
  <si>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</si>
  <si>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</si>
  <si>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</si>
  <si>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</si>
  <si>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</si>
  <si>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</si>
  <si>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</si>
  <si>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</si>
  <si>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</si>
  <si>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</si>
  <si>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</si>
  <si>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</si>
  <si>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</si>
  <si>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</si>
  <si>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</si>
  <si>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</si>
  <si>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</si>
  <si>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</si>
  <si>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</si>
  <si>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</si>
  <si>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</si>
  <si>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</si>
  <si>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</si>
  <si>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</si>
  <si>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</si>
  <si>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</si>
  <si>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</si>
  <si>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</si>
  <si>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</si>
  <si>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</si>
  <si>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</si>
  <si>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</si>
  <si>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</si>
  <si>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</si>
  <si>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</si>
  <si>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</si>
  <si>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</si>
  <si>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</si>
  <si>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</si>
  <si>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</si>
  <si>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</si>
  <si>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</si>
  <si>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</si>
  <si>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</si>
  <si>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</si>
  <si>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</si>
  <si>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</si>
  <si>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</si>
  <si>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</si>
  <si>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</si>
  <si>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</si>
  <si>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</si>
  <si>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</si>
  <si>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</si>
  <si>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</si>
  <si>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</si>
  <si>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</si>
  <si>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</si>
  <si>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</si>
  <si>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</si>
  <si>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</si>
  <si>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</si>
  <si>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</si>
  <si>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</si>
  <si>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</si>
  <si>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</si>
  <si>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</si>
  <si>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</si>
  <si>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</si>
  <si>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</si>
  <si>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</si>
  <si>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</si>
  <si>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</si>
  <si>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</si>
  <si>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</si>
  <si>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</si>
  <si>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</si>
  <si>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</si>
  <si>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</si>
  <si>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</si>
  <si>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</si>
  <si>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</si>
  <si>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</si>
  <si>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</si>
  <si>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</si>
  <si>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</si>
  <si>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</si>
  <si>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</si>
  <si>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</si>
  <si>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</si>
  <si>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</si>
  <si>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</si>
  <si>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</si>
  <si>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</si>
  <si>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</si>
  <si>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</si>
  <si>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</si>
  <si>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</si>
  <si>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</si>
  <si>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</si>
  <si>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</si>
  <si>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</si>
  <si>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</si>
  <si>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</si>
  <si>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</si>
  <si>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</si>
  <si>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</si>
  <si>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</si>
  <si>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</si>
  <si>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</si>
  <si>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</si>
  <si>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</si>
  <si>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</si>
  <si>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</si>
  <si>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</si>
  <si>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</si>
  <si>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</si>
  <si>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</si>
  <si>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</si>
  <si>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</si>
  <si>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</si>
  <si>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</si>
  <si>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</si>
  <si>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</si>
  <si>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</si>
  <si>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</si>
  <si>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</si>
  <si>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</si>
  <si>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</si>
  <si>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</si>
  <si>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</si>
  <si>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</si>
  <si>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</si>
  <si>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</si>
  <si>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</si>
  <si>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</si>
  <si>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</si>
  <si>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</si>
  <si>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</si>
  <si>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</si>
  <si>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</si>
  <si>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</si>
  <si>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</si>
  <si>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</si>
  <si>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</si>
  <si>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</si>
  <si>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</si>
  <si>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</si>
  <si>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</si>
  <si>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</si>
  <si>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</si>
  <si>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</si>
  <si>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</si>
  <si>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</si>
  <si>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</si>
  <si>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</si>
  <si>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</si>
  <si>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</si>
  <si>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</si>
  <si>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</si>
  <si>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</si>
  <si>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</si>
  <si>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</si>
  <si>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</si>
  <si>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</si>
  <si>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</si>
  <si>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</si>
  <si>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</si>
  <si>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</si>
  <si>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</si>
  <si>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</si>
  <si>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</si>
  <si>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</si>
  <si>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</si>
  <si>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</si>
  <si>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</si>
  <si>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</si>
  <si>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</si>
  <si>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</si>
  <si>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</si>
  <si>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</si>
  <si>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</si>
  <si>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</si>
  <si>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</si>
  <si>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</si>
  <si>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</si>
  <si>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</si>
  <si>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</si>
  <si>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</si>
  <si>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</si>
  <si>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</si>
  <si>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</si>
  <si>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</si>
  <si>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</si>
  <si>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</si>
  <si>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</si>
  <si>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</si>
  <si>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</si>
  <si>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</si>
  <si>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</si>
  <si>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</si>
  <si>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</si>
  <si>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</si>
  <si>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</si>
  <si>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</si>
  <si>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</si>
  <si>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</si>
  <si>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</si>
  <si>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</si>
  <si>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</si>
  <si>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</si>
  <si>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</si>
  <si>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</si>
  <si>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</si>
  <si>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</si>
  <si>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</si>
  <si>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</si>
  <si>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</si>
  <si>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</si>
  <si>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</si>
  <si>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</si>
  <si>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</si>
  <si>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</si>
  <si>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</si>
  <si>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</si>
  <si>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</si>
  <si>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</si>
  <si>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</si>
  <si>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</si>
  <si>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</si>
  <si>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</si>
  <si>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</si>
  <si>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</si>
  <si>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</si>
  <si>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</si>
  <si>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</si>
  <si>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</si>
  <si>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</si>
  <si>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</si>
  <si>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</si>
  <si>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</si>
  <si>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</si>
  <si>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</si>
  <si>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</si>
  <si>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</si>
  <si>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</si>
  <si>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</si>
  <si>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</si>
  <si>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</si>
  <si>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</si>
  <si>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</si>
  <si>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</si>
  <si>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</si>
  <si>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</si>
  <si>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</si>
  <si>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</si>
  <si>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</si>
  <si>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</si>
  <si>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</si>
  <si>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</si>
  <si>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</si>
  <si>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</si>
  <si>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</si>
  <si>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</si>
  <si>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</si>
  <si>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</si>
  <si>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</si>
  <si>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</si>
  <si>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</si>
  <si>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</si>
  <si>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</si>
  <si>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</si>
  <si>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</si>
  <si>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</si>
  <si>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</si>
  <si>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</si>
  <si>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</si>
  <si>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</si>
  <si>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</si>
  <si>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</si>
  <si>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</si>
  <si>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</si>
  <si>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</si>
  <si>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</si>
  <si>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</si>
  <si>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</si>
  <si>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</si>
  <si>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</si>
  <si>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</si>
  <si>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</si>
  <si>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</si>
  <si>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</si>
  <si>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</si>
  <si>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</si>
  <si>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</si>
  <si>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</si>
  <si>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</si>
  <si>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</si>
  <si>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</si>
  <si>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</si>
  <si>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</si>
  <si>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</si>
  <si>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</si>
  <si>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</si>
  <si>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</si>
  <si>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</si>
  <si>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</si>
  <si>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</si>
  <si>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</si>
  <si>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</si>
  <si>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</si>
  <si>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</si>
  <si>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</si>
  <si>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</si>
  <si>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</si>
  <si>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</si>
  <si>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</si>
  <si>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</si>
  <si>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</si>
  <si>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</si>
  <si>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</si>
  <si>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</si>
  <si>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</si>
  <si>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</si>
  <si>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</si>
  <si>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</si>
  <si>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</si>
  <si>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</si>
  <si>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</si>
  <si>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</si>
  <si>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</si>
  <si>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</si>
  <si>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</si>
  <si>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</si>
  <si>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</si>
  <si>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</si>
  <si>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</si>
  <si>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</si>
  <si>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</si>
  <si>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</si>
  <si>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</si>
  <si>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</si>
  <si>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</si>
  <si>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</si>
  <si>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</si>
  <si>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</si>
  <si>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</si>
  <si>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</si>
  <si>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</si>
  <si>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</si>
  <si>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</si>
  <si>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</si>
  <si>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</si>
  <si>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</si>
  <si>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</si>
  <si>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</si>
  <si>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</si>
  <si>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</si>
  <si>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</si>
  <si>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</si>
  <si>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</si>
  <si>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</si>
  <si>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</si>
  <si>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</si>
  <si>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</si>
  <si>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</si>
  <si>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</si>
  <si>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</si>
  <si>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</si>
  <si>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</si>
  <si>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</si>
  <si>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</si>
  <si>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</si>
  <si>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</si>
  <si>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</si>
  <si>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</si>
  <si>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</si>
  <si>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</si>
  <si>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</si>
  <si>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</si>
  <si>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</si>
  <si>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</si>
  <si>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</si>
  <si>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</si>
  <si>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</si>
  <si>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</si>
  <si>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</si>
  <si>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</si>
  <si>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</si>
  <si>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</si>
  <si>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</si>
  <si>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</si>
  <si>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</si>
  <si>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</si>
  <si>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</si>
  <si>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</si>
  <si>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</si>
  <si>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</si>
  <si>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</si>
  <si>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</si>
  <si>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</si>
  <si>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</si>
  <si>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</si>
  <si>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</si>
  <si>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</si>
  <si>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</si>
  <si>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</si>
  <si>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</si>
  <si>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</si>
  <si>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</si>
  <si>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</si>
  <si>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</si>
  <si>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</si>
  <si>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</si>
  <si>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</si>
  <si>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</si>
  <si>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</si>
  <si>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</si>
  <si>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</si>
  <si>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</si>
  <si>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</si>
  <si>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</si>
  <si>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</si>
  <si>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</si>
  <si>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</si>
  <si>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</si>
  <si>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</si>
  <si>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</si>
  <si>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</si>
  <si>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</si>
  <si>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</si>
  <si>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</si>
  <si>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</si>
  <si>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</si>
  <si>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</si>
  <si>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</si>
  <si>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</si>
  <si>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</si>
  <si>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</si>
  <si>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</si>
  <si>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</si>
  <si>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</si>
  <si>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</si>
  <si>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</si>
  <si>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</si>
  <si>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</si>
  <si>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</si>
  <si>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</si>
  <si>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</si>
  <si>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</si>
  <si>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</si>
  <si>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</si>
  <si>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</si>
  <si>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</si>
  <si>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</si>
  <si>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</si>
  <si>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</si>
  <si>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</si>
  <si>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</si>
  <si>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</si>
  <si>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</si>
  <si>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</si>
  <si>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</si>
  <si>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</si>
  <si>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</si>
  <si>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</si>
  <si>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</si>
  <si>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</si>
  <si>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</si>
  <si>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</si>
  <si>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</si>
  <si>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</si>
  <si>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</si>
  <si>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</si>
  <si>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</si>
  <si>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</si>
  <si>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</si>
  <si>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</si>
  <si>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</si>
  <si>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</si>
  <si>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</si>
  <si>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</si>
  <si>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</si>
  <si>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</si>
  <si>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</si>
  <si>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</si>
  <si>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</si>
  <si>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</si>
  <si>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</si>
  <si>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</si>
  <si>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</si>
  <si>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</si>
  <si>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</si>
  <si>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</si>
  <si>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</si>
  <si>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</si>
  <si>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</si>
  <si>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</si>
  <si>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</si>
  <si>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</si>
  <si>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</si>
  <si>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</si>
  <si>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</si>
  <si>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</si>
  <si>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</si>
  <si>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</si>
  <si>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</si>
  <si>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</si>
  <si>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</si>
  <si>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</si>
  <si>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</si>
  <si>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</si>
  <si>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</si>
  <si>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</si>
  <si>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</si>
  <si>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</si>
  <si>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</si>
  <si>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</si>
  <si>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</si>
  <si>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</si>
  <si>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</si>
  <si>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</si>
  <si>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</si>
  <si>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</si>
  <si>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</si>
  <si>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</si>
  <si>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</si>
  <si>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</si>
  <si>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</si>
  <si>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</si>
  <si>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</si>
  <si>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</si>
  <si>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</si>
  <si>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</si>
  <si>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</si>
  <si>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</si>
  <si>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</si>
  <si>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</si>
  <si>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</si>
  <si>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</si>
  <si>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</si>
  <si>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</si>
  <si>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</si>
  <si>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</si>
  <si>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</si>
  <si>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</si>
  <si>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</si>
  <si>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</si>
  <si>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</si>
  <si>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</si>
  <si>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</si>
  <si>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</si>
  <si>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</si>
  <si>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</si>
  <si>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</si>
  <si>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</si>
  <si>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</si>
  <si>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</si>
  <si>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</si>
  <si>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</si>
  <si>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</si>
  <si>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</si>
  <si>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</si>
  <si>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</si>
  <si>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</si>
  <si>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</si>
  <si>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</si>
  <si>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</si>
  <si>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</si>
  <si>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</si>
  <si>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</si>
  <si>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</si>
  <si>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</si>
  <si>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</si>
  <si>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</si>
  <si>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</si>
  <si>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</si>
  <si>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</si>
  <si>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</si>
  <si>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</si>
  <si>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</si>
  <si>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</si>
  <si>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</si>
  <si>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</si>
  <si>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</si>
  <si>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</si>
  <si>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</si>
  <si>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</si>
  <si>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</si>
  <si>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</si>
  <si>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</si>
  <si>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</si>
  <si>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</si>
  <si>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</si>
  <si>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</si>
  <si>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</si>
  <si>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</si>
  <si>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</si>
  <si>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</si>
  <si>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</si>
  <si>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</si>
  <si>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</si>
  <si>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</si>
  <si>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</si>
  <si>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</si>
  <si>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</si>
  <si>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</si>
  <si>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</si>
  <si>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</si>
  <si>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</si>
  <si>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</si>
  <si>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</si>
  <si>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</si>
  <si>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</si>
  <si>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</si>
  <si>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</si>
  <si>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</si>
  <si>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</si>
  <si>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</si>
  <si>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</si>
  <si>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</si>
  <si>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</si>
  <si>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</si>
  <si>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</si>
  <si>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</si>
  <si>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</si>
  <si>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</si>
  <si>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</si>
  <si>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</si>
  <si>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</si>
  <si>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</si>
  <si>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</si>
  <si>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</si>
  <si>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</si>
  <si>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</si>
  <si>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</si>
  <si>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</si>
  <si>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</si>
  <si>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</si>
  <si>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</si>
  <si>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</si>
  <si>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</si>
  <si>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</si>
  <si>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</si>
  <si>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</si>
  <si>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</si>
  <si>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</si>
  <si>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</si>
  <si>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</si>
  <si>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</si>
  <si>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</si>
  <si>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</si>
  <si>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</si>
  <si>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</si>
  <si>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</si>
  <si>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</si>
  <si>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</si>
  <si>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</si>
  <si>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</si>
  <si>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</si>
  <si>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</si>
  <si>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</si>
  <si>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</si>
  <si>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</si>
  <si>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</si>
  <si>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</si>
  <si>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</si>
  <si>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</si>
  <si>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</si>
  <si>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</si>
  <si>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</si>
  <si>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</si>
  <si>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</si>
  <si>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</si>
  <si>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</si>
  <si>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</si>
  <si>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</si>
  <si>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</si>
  <si>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</si>
  <si>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</si>
  <si>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</si>
  <si>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</si>
  <si>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</si>
  <si>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</si>
  <si>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</si>
  <si>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</si>
  <si>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</si>
  <si>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</si>
  <si>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</si>
  <si>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</si>
  <si>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</si>
  <si>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</si>
  <si>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</si>
  <si>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</si>
  <si>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</si>
  <si>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</si>
  <si>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</si>
  <si>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</si>
  <si>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</si>
  <si>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</si>
  <si>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</si>
  <si>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</si>
  <si>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</si>
  <si>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</si>
  <si>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</si>
  <si>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</si>
  <si>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</si>
  <si>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</si>
  <si>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</si>
  <si>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</si>
  <si>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</si>
  <si>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</si>
  <si>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</si>
  <si>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</si>
  <si>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</si>
  <si>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</si>
  <si>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</si>
  <si>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</si>
  <si>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</si>
  <si>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</si>
  <si>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</si>
  <si>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</si>
  <si>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</si>
  <si>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</si>
  <si>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</si>
  <si>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</si>
  <si>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</si>
  <si>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</si>
  <si>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</si>
  <si>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</si>
  <si>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</si>
  <si>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</si>
  <si>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</si>
  <si>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</si>
  <si>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</si>
  <si>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</si>
  <si>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</si>
  <si>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</si>
  <si>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</si>
  <si>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</si>
  <si>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</si>
  <si>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</si>
  <si>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</si>
  <si>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</si>
  <si>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</si>
  <si>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</si>
  <si>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</si>
  <si>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</si>
  <si>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</si>
  <si>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</si>
  <si>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</si>
  <si>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</si>
  <si>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</si>
  <si>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</si>
  <si>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</si>
  <si>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</si>
  <si>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</si>
  <si>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</si>
  <si>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</si>
  <si>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</si>
  <si>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</si>
  <si>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</si>
  <si>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</si>
  <si>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</si>
  <si>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</si>
  <si>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</si>
  <si>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</si>
  <si>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</si>
  <si>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</si>
  <si>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</si>
  <si>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</si>
  <si>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</si>
  <si>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</si>
  <si>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</si>
  <si>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</si>
  <si>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</si>
  <si>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</si>
  <si>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</si>
  <si>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</si>
  <si>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</si>
  <si>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</si>
  <si>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</si>
  <si>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</si>
  <si>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</si>
  <si>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</si>
  <si>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</si>
  <si>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</si>
  <si>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</si>
  <si>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</si>
  <si>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</si>
  <si>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</si>
  <si>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</si>
  <si>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</si>
  <si>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</si>
  <si>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</si>
  <si>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</si>
  <si>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</si>
  <si>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</si>
  <si>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</si>
  <si>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</si>
  <si>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</si>
  <si>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</si>
  <si>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</si>
  <si>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</si>
  <si>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</si>
  <si>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</si>
  <si>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</si>
  <si>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</si>
  <si>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</si>
  <si>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</si>
  <si>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</si>
  <si>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</si>
  <si>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</si>
  <si>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</si>
  <si>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</si>
  <si>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</si>
  <si>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</si>
  <si>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</si>
  <si>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</si>
  <si>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</si>
  <si>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</si>
  <si>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</si>
  <si>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</si>
  <si>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</si>
  <si>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</si>
  <si>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</si>
  <si>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</si>
  <si>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</si>
  <si>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</si>
  <si>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</si>
  <si>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</si>
  <si>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</si>
  <si>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</si>
  <si>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</si>
  <si>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</si>
  <si>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</si>
  <si>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</si>
  <si>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</si>
  <si>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</si>
  <si>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</si>
  <si>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</si>
  <si>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</si>
  <si>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</si>
  <si>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</si>
  <si>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</si>
  <si>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</si>
  <si>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</si>
  <si>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</si>
  <si>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</si>
  <si>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</si>
  <si>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</si>
  <si>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</si>
  <si>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</si>
  <si>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</si>
  <si>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</si>
  <si>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</si>
  <si>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</si>
  <si>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</si>
  <si>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</si>
  <si>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</si>
  <si>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</si>
  <si>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</si>
  <si>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</si>
  <si>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</si>
  <si>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</si>
  <si>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</si>
  <si>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</si>
  <si>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</si>
  <si>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</si>
  <si>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</si>
  <si>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</si>
  <si>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</si>
  <si>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</si>
  <si>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</si>
  <si>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</si>
  <si>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</si>
  <si>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</si>
  <si>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</si>
  <si>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</si>
  <si>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</si>
  <si>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</si>
  <si>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</si>
  <si>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</si>
  <si>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</si>
  <si>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</si>
  <si>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</si>
  <si>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</si>
  <si>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</si>
  <si>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</si>
  <si>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</si>
  <si>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</si>
  <si>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</si>
  <si>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</si>
  <si>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</si>
  <si>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</si>
  <si>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</si>
  <si>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</si>
  <si>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</si>
  <si>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</si>
  <si>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</si>
  <si>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</si>
  <si>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</si>
  <si>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</si>
  <si>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</si>
  <si>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</si>
  <si>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</si>
  <si>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</si>
  <si>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</si>
  <si>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</si>
  <si>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</si>
  <si>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</si>
  <si>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</si>
  <si>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</si>
  <si>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</si>
  <si>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</si>
  <si>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</si>
  <si>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</si>
  <si>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</si>
  <si>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</si>
  <si>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</si>
  <si>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</si>
  <si>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</si>
  <si>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</si>
  <si>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</si>
  <si>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</si>
  <si>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</si>
  <si>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</si>
  <si>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</si>
  <si>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</si>
  <si>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</si>
  <si>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</si>
  <si>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</si>
  <si>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</si>
  <si>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</si>
  <si>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</si>
  <si>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</si>
  <si>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</si>
  <si>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</si>
  <si>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</si>
  <si>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</si>
  <si>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</si>
  <si>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</si>
  <si>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</si>
  <si>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</si>
  <si>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</si>
  <si>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</si>
  <si>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</si>
  <si>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</si>
  <si>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</si>
  <si>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</si>
  <si>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</si>
  <si>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</si>
  <si>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</si>
  <si>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</si>
  <si>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</si>
  <si>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</si>
  <si>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</si>
  <si>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</si>
  <si>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</si>
  <si>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</si>
  <si>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</si>
  <si>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</si>
  <si>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</si>
  <si>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</si>
  <si>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</si>
  <si>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</si>
  <si>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</si>
  <si>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</si>
  <si>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</si>
  <si>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</si>
  <si>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</si>
  <si>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</si>
  <si>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</si>
  <si>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</si>
  <si>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</si>
  <si>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</si>
  <si>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</si>
  <si>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</si>
  <si>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</si>
  <si>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</si>
  <si>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</si>
  <si>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</si>
  <si>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</si>
  <si>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</si>
  <si>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</si>
  <si>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</si>
  <si>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</si>
  <si>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</si>
  <si>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</si>
  <si>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</si>
  <si>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</si>
  <si>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</si>
  <si>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</si>
  <si>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</si>
  <si>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</si>
  <si>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</si>
  <si>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</si>
  <si>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</si>
  <si>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</si>
  <si>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</si>
  <si>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</si>
  <si>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</si>
  <si>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</si>
  <si>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</si>
  <si>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</si>
  <si>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</si>
  <si>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</si>
  <si>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</si>
  <si>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</si>
  <si>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</si>
  <si>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</si>
  <si>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</si>
  <si>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</si>
  <si>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</si>
  <si>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</si>
  <si>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</si>
  <si>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</si>
  <si>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</si>
  <si>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</si>
  <si>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</si>
  <si>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</si>
  <si>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</si>
  <si>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</si>
  <si>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</si>
  <si>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</si>
  <si>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</si>
  <si>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</si>
  <si>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</si>
  <si>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</si>
  <si>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</si>
  <si>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</si>
  <si>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</si>
  <si>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</si>
  <si>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</si>
  <si>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</si>
  <si>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</si>
  <si>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</si>
  <si>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</si>
  <si>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</si>
  <si>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</si>
  <si>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</si>
  <si>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</si>
  <si>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</si>
  <si>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</si>
  <si>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</si>
  <si>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</si>
  <si>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</si>
  <si>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</si>
  <si>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</si>
  <si>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</si>
  <si>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</si>
  <si>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</si>
  <si>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</si>
  <si>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</si>
  <si>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</si>
  <si>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</si>
  <si>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</si>
  <si>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</si>
  <si>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</si>
  <si>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</si>
  <si>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</si>
  <si>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</si>
  <si>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</si>
  <si>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</si>
  <si>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</si>
  <si>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</si>
  <si>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</si>
  <si>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</si>
  <si>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IL</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</si>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</sst>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11</v>
      </c>
      <c r="D6" s="9" t="str">
        <f>IF($B6="N/A","N/A",IF(C6&lt;0,"No","Yes"))</f>
        <v>N/A</v>
      </c>
      <c r="E6" s="38">
        <v>12</v>
      </c>
      <c r="F6" s="9" t="str">
        <f>IF($B6="N/A","N/A",IF(E6&lt;0,"No","Yes"))</f>
        <v>N/A</v>
      </c>
      <c r="G6" s="38">
        <v>11</v>
      </c>
      <c r="H6" s="9" t="str">
        <f>IF($B6="N/A","N/A",IF(G6&lt;0,"No","Yes"))</f>
        <v>N/A</v>
      </c>
      <c r="I6" s="10">
        <v>9.0909999999999993</v>
      </c>
      <c r="J6" s="10">
        <v>-75</v>
      </c>
      <c r="K6" s="9" t="str">
        <f t="shared" ref="K6:K11" si="0">IF(J6="Div by 0", "N/A", IF(J6="N/A","N/A", IF(J6&gt;30, "No", IF(J6&lt;-30, "No", "Yes"))))</f>
        <v>No</v>
      </c>
    </row>
    <row r="7" spans="1:11" x14ac:dyDescent="0.2">
      <c r="A7" s="88" t="s">
        <v>445</v>
      </c>
      <c r="B7" s="107" t="s">
        <v>213</v>
      </c>
      <c r="C7" s="9">
        <v>0</v>
      </c>
      <c r="D7" s="9" t="str">
        <f t="shared" ref="D7:D11" si="1">IF($B7="N/A","N/A",IF(C7&lt;0,"No","Yes"))</f>
        <v>N/A</v>
      </c>
      <c r="E7" s="9">
        <v>0</v>
      </c>
      <c r="F7" s="9" t="str">
        <f t="shared" ref="F7:F11" si="2">IF($B7="N/A","N/A",IF(E7&lt;0,"No","Yes"))</f>
        <v>N/A</v>
      </c>
      <c r="G7" s="9">
        <v>0</v>
      </c>
      <c r="H7" s="9" t="str">
        <f t="shared" ref="H7:H11" si="3">IF($B7="N/A","N/A",IF(G7&lt;0,"No","Yes"))</f>
        <v>N/A</v>
      </c>
      <c r="I7" s="10" t="s">
        <v>1747</v>
      </c>
      <c r="J7" s="10" t="s">
        <v>1747</v>
      </c>
      <c r="K7" s="9" t="str">
        <f t="shared" si="0"/>
        <v>N/A</v>
      </c>
    </row>
    <row r="8" spans="1:11" x14ac:dyDescent="0.2">
      <c r="A8" s="88" t="s">
        <v>446</v>
      </c>
      <c r="B8" s="107" t="s">
        <v>213</v>
      </c>
      <c r="C8" s="9">
        <v>0</v>
      </c>
      <c r="D8" s="9" t="str">
        <f t="shared" si="1"/>
        <v>N/A</v>
      </c>
      <c r="E8" s="9">
        <v>0</v>
      </c>
      <c r="F8" s="9" t="str">
        <f t="shared" si="2"/>
        <v>N/A</v>
      </c>
      <c r="G8" s="9">
        <v>0</v>
      </c>
      <c r="H8" s="9" t="str">
        <f t="shared" si="3"/>
        <v>N/A</v>
      </c>
      <c r="I8" s="10" t="s">
        <v>1747</v>
      </c>
      <c r="J8" s="10" t="s">
        <v>1747</v>
      </c>
      <c r="K8" s="9" t="str">
        <f t="shared" si="0"/>
        <v>N/A</v>
      </c>
    </row>
    <row r="9" spans="1:11" x14ac:dyDescent="0.2">
      <c r="A9" s="88" t="s">
        <v>447</v>
      </c>
      <c r="B9" s="107" t="s">
        <v>213</v>
      </c>
      <c r="C9" s="9">
        <v>90.909090909</v>
      </c>
      <c r="D9" s="9" t="str">
        <f t="shared" si="1"/>
        <v>N/A</v>
      </c>
      <c r="E9" s="9">
        <v>91.666666667000001</v>
      </c>
      <c r="F9" s="9" t="str">
        <f t="shared" si="2"/>
        <v>N/A</v>
      </c>
      <c r="G9" s="9">
        <v>100</v>
      </c>
      <c r="H9" s="9" t="str">
        <f t="shared" si="3"/>
        <v>N/A</v>
      </c>
      <c r="I9" s="10">
        <v>0.83330000000000004</v>
      </c>
      <c r="J9" s="10">
        <v>9.0909999999999993</v>
      </c>
      <c r="K9" s="9" t="str">
        <f t="shared" si="0"/>
        <v>Yes</v>
      </c>
    </row>
    <row r="10" spans="1:11" x14ac:dyDescent="0.2">
      <c r="A10" s="88" t="s">
        <v>448</v>
      </c>
      <c r="B10" s="107" t="s">
        <v>213</v>
      </c>
      <c r="C10" s="9">
        <v>9.0909090909000003</v>
      </c>
      <c r="D10" s="9" t="str">
        <f t="shared" si="1"/>
        <v>N/A</v>
      </c>
      <c r="E10" s="9">
        <v>8.3333333333000006</v>
      </c>
      <c r="F10" s="9" t="str">
        <f t="shared" si="2"/>
        <v>N/A</v>
      </c>
      <c r="G10" s="9">
        <v>0</v>
      </c>
      <c r="H10" s="9" t="str">
        <f t="shared" si="3"/>
        <v>N/A</v>
      </c>
      <c r="I10" s="10">
        <v>-8.33</v>
      </c>
      <c r="J10" s="10">
        <v>-100</v>
      </c>
      <c r="K10" s="9" t="str">
        <f t="shared" si="0"/>
        <v>No</v>
      </c>
    </row>
    <row r="11" spans="1:11" x14ac:dyDescent="0.2">
      <c r="A11" s="88" t="s">
        <v>204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88" t="s">
        <v>655</v>
      </c>
      <c r="B12" s="107" t="s">
        <v>213</v>
      </c>
      <c r="C12" s="9">
        <v>0</v>
      </c>
      <c r="D12" s="9" t="str">
        <f t="shared" ref="D12:D23" si="4">IF($B12="N/A","N/A",IF(C12&lt;0,"No","Yes"))</f>
        <v>N/A</v>
      </c>
      <c r="E12" s="9">
        <v>0</v>
      </c>
      <c r="F12" s="9" t="str">
        <f t="shared" ref="F12:F23" si="5">IF($B12="N/A","N/A",IF(E12&lt;0,"No","Yes"))</f>
        <v>N/A</v>
      </c>
      <c r="G12" s="9">
        <v>0</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v>0</v>
      </c>
      <c r="D15" s="9" t="str">
        <f t="shared" si="4"/>
        <v>N/A</v>
      </c>
      <c r="E15" s="9">
        <v>0</v>
      </c>
      <c r="F15" s="9" t="str">
        <f t="shared" si="5"/>
        <v>N/A</v>
      </c>
      <c r="G15" s="9">
        <v>0</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v>0</v>
      </c>
      <c r="D18" s="9" t="str">
        <f t="shared" si="4"/>
        <v>N/A</v>
      </c>
      <c r="E18" s="9">
        <v>0</v>
      </c>
      <c r="F18" s="9" t="str">
        <f t="shared" si="5"/>
        <v>N/A</v>
      </c>
      <c r="G18" s="9">
        <v>0</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v>100</v>
      </c>
      <c r="D21" s="9" t="str">
        <f t="shared" si="4"/>
        <v>N/A</v>
      </c>
      <c r="E21" s="9">
        <v>100</v>
      </c>
      <c r="F21" s="9" t="str">
        <f t="shared" si="5"/>
        <v>N/A</v>
      </c>
      <c r="G21" s="9">
        <v>100</v>
      </c>
      <c r="H21" s="9" t="str">
        <f t="shared" si="6"/>
        <v>N/A</v>
      </c>
      <c r="I21" s="10">
        <v>0</v>
      </c>
      <c r="J21" s="10">
        <v>0</v>
      </c>
      <c r="K21" s="9" t="str">
        <f t="shared" si="7"/>
        <v>Yes</v>
      </c>
    </row>
    <row r="22" spans="1:11" x14ac:dyDescent="0.2">
      <c r="A22" s="88" t="s">
        <v>1711</v>
      </c>
      <c r="B22" s="107" t="s">
        <v>213</v>
      </c>
      <c r="C22" s="9">
        <v>100</v>
      </c>
      <c r="D22" s="9" t="str">
        <f t="shared" si="4"/>
        <v>N/A</v>
      </c>
      <c r="E22" s="9">
        <v>75</v>
      </c>
      <c r="F22" s="9" t="str">
        <f t="shared" si="5"/>
        <v>N/A</v>
      </c>
      <c r="G22" s="9">
        <v>100</v>
      </c>
      <c r="H22" s="9" t="str">
        <f t="shared" si="6"/>
        <v>N/A</v>
      </c>
      <c r="I22" s="10">
        <v>-25</v>
      </c>
      <c r="J22" s="10">
        <v>33.33</v>
      </c>
      <c r="K22" s="9" t="str">
        <f t="shared" si="7"/>
        <v>No</v>
      </c>
    </row>
    <row r="23" spans="1:11" x14ac:dyDescent="0.2">
      <c r="A23" s="88" t="s">
        <v>858</v>
      </c>
      <c r="B23" s="107" t="s">
        <v>213</v>
      </c>
      <c r="C23" s="10">
        <v>6.7272727272999999</v>
      </c>
      <c r="D23" s="9" t="str">
        <f t="shared" si="4"/>
        <v>N/A</v>
      </c>
      <c r="E23" s="10">
        <v>7.2222222222000001</v>
      </c>
      <c r="F23" s="9" t="str">
        <f t="shared" si="5"/>
        <v>N/A</v>
      </c>
      <c r="G23" s="10">
        <v>13</v>
      </c>
      <c r="H23" s="9" t="str">
        <f t="shared" si="6"/>
        <v>N/A</v>
      </c>
      <c r="I23" s="10">
        <v>7.3570000000000002</v>
      </c>
      <c r="J23" s="10">
        <v>80</v>
      </c>
      <c r="K23" s="9" t="str">
        <f t="shared" si="7"/>
        <v>No</v>
      </c>
    </row>
    <row r="24" spans="1:11" x14ac:dyDescent="0.2">
      <c r="A24" s="88" t="s">
        <v>15</v>
      </c>
      <c r="B24" s="107" t="s">
        <v>213</v>
      </c>
      <c r="C24" s="9">
        <v>0</v>
      </c>
      <c r="D24" s="9" t="str">
        <f>IF($B24="N/A","N/A",IF(C24&lt;0,"No","Yes"))</f>
        <v>N/A</v>
      </c>
      <c r="E24" s="9">
        <v>0</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v>0</v>
      </c>
      <c r="D25" s="9" t="str">
        <f>IF($B25="N/A","N/A",IF(C25&lt;0,"No","Yes"))</f>
        <v>N/A</v>
      </c>
      <c r="E25" s="9">
        <v>0</v>
      </c>
      <c r="F25" s="9" t="str">
        <f>IF($B25="N/A","N/A",IF(E25&lt;0,"No","Yes"))</f>
        <v>N/A</v>
      </c>
      <c r="G25" s="9">
        <v>0</v>
      </c>
      <c r="H25" s="9" t="str">
        <f>IF($B25="N/A","N/A",IF(G25&lt;0,"No","Yes"))</f>
        <v>N/A</v>
      </c>
      <c r="I25" s="10" t="s">
        <v>1747</v>
      </c>
      <c r="J25" s="10" t="s">
        <v>1747</v>
      </c>
      <c r="K25" s="9" t="str">
        <f t="shared" si="8"/>
        <v>N/A</v>
      </c>
    </row>
    <row r="26" spans="1:11" x14ac:dyDescent="0.2">
      <c r="A26" s="88" t="s">
        <v>32</v>
      </c>
      <c r="B26" s="107"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8" t="s">
        <v>160</v>
      </c>
      <c r="B27" s="107" t="s">
        <v>213</v>
      </c>
      <c r="C27" s="9">
        <v>0</v>
      </c>
      <c r="D27" s="9" t="str">
        <f t="shared" ref="D27:D30" si="9">IF($B27="N/A","N/A",IF(C27&lt;0,"No","Yes"))</f>
        <v>N/A</v>
      </c>
      <c r="E27" s="9">
        <v>0</v>
      </c>
      <c r="F27" s="9" t="str">
        <f t="shared" ref="F27:F30" si="10">IF($B27="N/A","N/A",IF(E27&lt;0,"No","Yes"))</f>
        <v>N/A</v>
      </c>
      <c r="G27" s="9">
        <v>0</v>
      </c>
      <c r="H27" s="9" t="str">
        <f t="shared" ref="H27:H30" si="11">IF($B27="N/A","N/A",IF(G27&lt;0,"No","Yes"))</f>
        <v>N/A</v>
      </c>
      <c r="I27" s="10" t="s">
        <v>1747</v>
      </c>
      <c r="J27" s="10" t="s">
        <v>1747</v>
      </c>
      <c r="K27" s="9" t="str">
        <f t="shared" si="8"/>
        <v>N/A</v>
      </c>
    </row>
    <row r="28" spans="1:11" x14ac:dyDescent="0.2">
      <c r="A28" s="31" t="s">
        <v>374</v>
      </c>
      <c r="B28" s="107" t="s">
        <v>213</v>
      </c>
      <c r="C28" s="9">
        <v>0</v>
      </c>
      <c r="D28" s="9" t="str">
        <f t="shared" si="9"/>
        <v>N/A</v>
      </c>
      <c r="E28" s="9">
        <v>0</v>
      </c>
      <c r="F28" s="9" t="str">
        <f t="shared" si="10"/>
        <v>N/A</v>
      </c>
      <c r="G28" s="9">
        <v>0</v>
      </c>
      <c r="H28" s="9" t="str">
        <f t="shared" si="11"/>
        <v>N/A</v>
      </c>
      <c r="I28" s="10" t="s">
        <v>1747</v>
      </c>
      <c r="J28" s="10" t="s">
        <v>1747</v>
      </c>
      <c r="K28" s="9" t="str">
        <f t="shared" si="8"/>
        <v>N/A</v>
      </c>
    </row>
    <row r="29" spans="1:11" x14ac:dyDescent="0.2">
      <c r="A29" s="31" t="s">
        <v>376</v>
      </c>
      <c r="B29" s="107" t="s">
        <v>213</v>
      </c>
      <c r="C29" s="9">
        <v>0</v>
      </c>
      <c r="D29" s="9" t="str">
        <f t="shared" si="9"/>
        <v>N/A</v>
      </c>
      <c r="E29" s="9">
        <v>0</v>
      </c>
      <c r="F29" s="9" t="str">
        <f t="shared" si="10"/>
        <v>N/A</v>
      </c>
      <c r="G29" s="9">
        <v>0</v>
      </c>
      <c r="H29" s="9" t="str">
        <f t="shared" si="11"/>
        <v>N/A</v>
      </c>
      <c r="I29" s="10" t="s">
        <v>1747</v>
      </c>
      <c r="J29" s="10" t="s">
        <v>1747</v>
      </c>
      <c r="K29" s="9" t="str">
        <f t="shared" si="8"/>
        <v>N/A</v>
      </c>
    </row>
    <row r="30" spans="1:11" x14ac:dyDescent="0.2">
      <c r="A30" s="31" t="s">
        <v>377</v>
      </c>
      <c r="B30" s="107" t="s">
        <v>213</v>
      </c>
      <c r="C30" s="9">
        <v>0</v>
      </c>
      <c r="D30" s="9" t="str">
        <f t="shared" si="9"/>
        <v>N/A</v>
      </c>
      <c r="E30" s="9">
        <v>0</v>
      </c>
      <c r="F30" s="9" t="str">
        <f t="shared" si="10"/>
        <v>N/A</v>
      </c>
      <c r="G30" s="9">
        <v>0</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94512200</v>
      </c>
      <c r="D7" s="34" t="str">
        <f>IF($B7="N/A","N/A",IF(C7&gt;15,"No",IF(C7&lt;-15,"No","Yes")))</f>
        <v>N/A</v>
      </c>
      <c r="E7" s="33">
        <v>101257186</v>
      </c>
      <c r="F7" s="34" t="str">
        <f>IF($B7="N/A","N/A",IF(E7&gt;15,"No",IF(E7&lt;-15,"No","Yes")))</f>
        <v>N/A</v>
      </c>
      <c r="G7" s="33">
        <v>105524572</v>
      </c>
      <c r="H7" s="34" t="str">
        <f>IF($B7="N/A","N/A",IF(G7&gt;15,"No",IF(G7&lt;-15,"No","Yes")))</f>
        <v>N/A</v>
      </c>
      <c r="I7" s="35">
        <v>7.1369999999999996</v>
      </c>
      <c r="J7" s="35">
        <v>4.2140000000000004</v>
      </c>
      <c r="K7" s="34" t="str">
        <f t="shared" ref="K7:K54" si="0">IF(J7="Div by 0", "N/A", IF(J7="N/A","N/A", IF(J7&gt;30, "No", IF(J7&lt;-30, "No", "Yes"))))</f>
        <v>Yes</v>
      </c>
    </row>
    <row r="8" spans="1:11" x14ac:dyDescent="0.2">
      <c r="A8" s="91" t="s">
        <v>362</v>
      </c>
      <c r="B8" s="32" t="s">
        <v>213</v>
      </c>
      <c r="C8" s="144" t="s">
        <v>213</v>
      </c>
      <c r="D8" s="34" t="str">
        <f>IF($B8="N/A","N/A",IF(C8&gt;15,"No",IF(C8&lt;-15,"No","Yes")))</f>
        <v>N/A</v>
      </c>
      <c r="E8" s="36">
        <v>76.230355641000003</v>
      </c>
      <c r="F8" s="34" t="str">
        <f>IF($B8="N/A","N/A",IF(E8&gt;15,"No",IF(E8&lt;-15,"No","Yes")))</f>
        <v>N/A</v>
      </c>
      <c r="G8" s="36">
        <v>76.375304322000005</v>
      </c>
      <c r="H8" s="34" t="str">
        <f>IF($B8="N/A","N/A",IF(G8&gt;15,"No",IF(G8&lt;-15,"No","Yes")))</f>
        <v>N/A</v>
      </c>
      <c r="I8" s="35" t="s">
        <v>213</v>
      </c>
      <c r="J8" s="35">
        <v>0.19009999999999999</v>
      </c>
      <c r="K8" s="34" t="str">
        <f t="shared" si="0"/>
        <v>Yes</v>
      </c>
    </row>
    <row r="9" spans="1:11" x14ac:dyDescent="0.2">
      <c r="A9" s="91" t="s">
        <v>119</v>
      </c>
      <c r="B9" s="37" t="s">
        <v>213</v>
      </c>
      <c r="C9" s="100">
        <v>1.3600297105000001</v>
      </c>
      <c r="D9" s="9" t="str">
        <f>IF($B9="N/A","N/A",IF(C9&gt;15,"No",IF(C9&lt;-15,"No","Yes")))</f>
        <v>N/A</v>
      </c>
      <c r="E9" s="9">
        <v>1.3107533919000001</v>
      </c>
      <c r="F9" s="9" t="str">
        <f>IF($B9="N/A","N/A",IF(E9&gt;15,"No",IF(E9&lt;-15,"No","Yes")))</f>
        <v>N/A</v>
      </c>
      <c r="G9" s="9">
        <v>1.2479718942</v>
      </c>
      <c r="H9" s="9" t="str">
        <f>IF($B9="N/A","N/A",IF(G9&gt;15,"No",IF(G9&lt;-15,"No","Yes")))</f>
        <v>N/A</v>
      </c>
      <c r="I9" s="10">
        <v>-3.62</v>
      </c>
      <c r="J9" s="10">
        <v>-4.79</v>
      </c>
      <c r="K9" s="9" t="str">
        <f t="shared" si="0"/>
        <v>Yes</v>
      </c>
    </row>
    <row r="10" spans="1:11" x14ac:dyDescent="0.2">
      <c r="A10" s="91" t="s">
        <v>120</v>
      </c>
      <c r="B10" s="37" t="s">
        <v>213</v>
      </c>
      <c r="C10" s="100">
        <v>1.002446245</v>
      </c>
      <c r="D10" s="9" t="str">
        <f>IF($B10="N/A","N/A",IF(C10&gt;15,"No",IF(C10&lt;-15,"No","Yes")))</f>
        <v>N/A</v>
      </c>
      <c r="E10" s="9">
        <v>0.96230207310000004</v>
      </c>
      <c r="F10" s="9" t="str">
        <f>IF($B10="N/A","N/A",IF(E10&gt;15,"No",IF(E10&lt;-15,"No","Yes")))</f>
        <v>N/A</v>
      </c>
      <c r="G10" s="9">
        <v>0.96537610220000003</v>
      </c>
      <c r="H10" s="9" t="str">
        <f>IF($B10="N/A","N/A",IF(G10&gt;15,"No",IF(G10&lt;-15,"No","Yes")))</f>
        <v>N/A</v>
      </c>
      <c r="I10" s="10">
        <v>-4</v>
      </c>
      <c r="J10" s="10">
        <v>0.31940000000000002</v>
      </c>
      <c r="K10" s="9" t="str">
        <f t="shared" si="0"/>
        <v>Yes</v>
      </c>
    </row>
    <row r="11" spans="1:11" x14ac:dyDescent="0.2">
      <c r="A11" s="91" t="s">
        <v>859</v>
      </c>
      <c r="B11" s="37" t="s">
        <v>213</v>
      </c>
      <c r="C11" s="100">
        <v>21.302109145999999</v>
      </c>
      <c r="D11" s="9" t="str">
        <f>IF($B11="N/A","N/A",IF(C11&gt;15,"No",IF(C11&lt;-15,"No","Yes")))</f>
        <v>N/A</v>
      </c>
      <c r="E11" s="9">
        <v>21.496588893999999</v>
      </c>
      <c r="F11" s="9" t="str">
        <f>IF($B11="N/A","N/A",IF(E11&gt;15,"No",IF(E11&lt;-15,"No","Yes")))</f>
        <v>N/A</v>
      </c>
      <c r="G11" s="9">
        <v>21.411347680999999</v>
      </c>
      <c r="H11" s="9" t="str">
        <f>IF($B11="N/A","N/A",IF(G11&gt;15,"No",IF(G11&lt;-15,"No","Yes")))</f>
        <v>N/A</v>
      </c>
      <c r="I11" s="10">
        <v>0.91300000000000003</v>
      </c>
      <c r="J11" s="10">
        <v>-0.39700000000000002</v>
      </c>
      <c r="K11" s="9" t="str">
        <f t="shared" si="0"/>
        <v>Yes</v>
      </c>
    </row>
    <row r="12" spans="1:11" x14ac:dyDescent="0.2">
      <c r="A12" s="91" t="s">
        <v>860</v>
      </c>
      <c r="B12" s="102" t="s">
        <v>214</v>
      </c>
      <c r="C12" s="100">
        <v>70.360554741000001</v>
      </c>
      <c r="D12" s="9" t="str">
        <f>IF(OR($B12="N/A",$C12="N/A"),"N/A",IF(C12&gt;100,"No",IF(C12&lt;95,"No","Yes")))</f>
        <v>No</v>
      </c>
      <c r="E12" s="100">
        <v>66.115707510999997</v>
      </c>
      <c r="F12" s="9" t="str">
        <f>IF(OR($B12="N/A",$E12="N/A"),"N/A",IF(E12&gt;100,"No",IF(E12&lt;95,"No","Yes")))</f>
        <v>No</v>
      </c>
      <c r="G12" s="100">
        <v>72.520935914999995</v>
      </c>
      <c r="H12" s="9" t="str">
        <f>IF($B12="N/A","N/A",IF(G12&gt;100,"No",IF(G12&lt;95,"No","Yes")))</f>
        <v>No</v>
      </c>
      <c r="I12" s="103">
        <v>-6.03</v>
      </c>
      <c r="J12" s="103">
        <v>9.6880000000000006</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82.061728947000006</v>
      </c>
      <c r="D15" s="9" t="str">
        <f>IF(OR($B15="N/A",$C15="N/A"),"N/A",IF(C15&gt;100,"No",IF(C15&lt;95,"No","Yes")))</f>
        <v>No</v>
      </c>
      <c r="E15" s="100">
        <v>80.153651365000002</v>
      </c>
      <c r="F15" s="9" t="str">
        <f>IF(OR($B15="N/A",$E15="N/A"),"N/A",IF(E15&gt;100,"No",IF(E15&lt;95,"No","Yes")))</f>
        <v>No</v>
      </c>
      <c r="G15" s="100">
        <v>77.683859462000001</v>
      </c>
      <c r="H15" s="9" t="str">
        <f>IF($B15="N/A","N/A",IF(G15&gt;100,"No",IF(G15&lt;95,"No","Yes")))</f>
        <v>No</v>
      </c>
      <c r="I15" s="103">
        <v>-2.33</v>
      </c>
      <c r="J15" s="103">
        <v>-3.08</v>
      </c>
      <c r="K15" s="9" t="str">
        <f t="shared" si="0"/>
        <v>Yes</v>
      </c>
    </row>
    <row r="16" spans="1:11" x14ac:dyDescent="0.2">
      <c r="A16" s="91" t="s">
        <v>331</v>
      </c>
      <c r="B16" s="37" t="s">
        <v>213</v>
      </c>
      <c r="C16" s="89">
        <v>72146280</v>
      </c>
      <c r="D16" s="9" t="str">
        <f>IF($B16="N/A","N/A",IF(C16&gt;15,"No",IF(C16&lt;-15,"No","Yes")))</f>
        <v>N/A</v>
      </c>
      <c r="E16" s="38">
        <v>77188713</v>
      </c>
      <c r="F16" s="9" t="str">
        <f>IF($B16="N/A","N/A",IF(E16&gt;15,"No",IF(E16&lt;-15,"No","Yes")))</f>
        <v>N/A</v>
      </c>
      <c r="G16" s="38">
        <v>80594713</v>
      </c>
      <c r="H16" s="9" t="str">
        <f>IF($B16="N/A","N/A",IF(G16&gt;15,"No",IF(G16&lt;-15,"No","Yes")))</f>
        <v>N/A</v>
      </c>
      <c r="I16" s="10">
        <v>6.9889999999999999</v>
      </c>
      <c r="J16" s="10">
        <v>4.4130000000000003</v>
      </c>
      <c r="K16" s="9" t="str">
        <f t="shared" si="0"/>
        <v>Yes</v>
      </c>
    </row>
    <row r="17" spans="1:11" x14ac:dyDescent="0.2">
      <c r="A17" s="91" t="s">
        <v>442</v>
      </c>
      <c r="B17" s="37" t="s">
        <v>215</v>
      </c>
      <c r="C17" s="100">
        <v>5.5218023714999998</v>
      </c>
      <c r="D17" s="9" t="str">
        <f>IF($B17="N/A","N/A",IF(C17&gt;20,"No",IF(C17&lt;5,"No","Yes")))</f>
        <v>Yes</v>
      </c>
      <c r="E17" s="9">
        <v>5.009396905</v>
      </c>
      <c r="F17" s="9" t="str">
        <f>IF($B17="N/A","N/A",IF(E17&gt;20,"No",IF(E17&lt;5,"No","Yes")))</f>
        <v>Yes</v>
      </c>
      <c r="G17" s="9">
        <v>4.6550658974000001</v>
      </c>
      <c r="H17" s="9" t="str">
        <f>IF($B17="N/A","N/A",IF(G17&gt;20,"No",IF(G17&lt;5,"No","Yes")))</f>
        <v>No</v>
      </c>
      <c r="I17" s="10">
        <v>-9.2799999999999994</v>
      </c>
      <c r="J17" s="10">
        <v>-7.07</v>
      </c>
      <c r="K17" s="9" t="str">
        <f t="shared" si="0"/>
        <v>Yes</v>
      </c>
    </row>
    <row r="18" spans="1:11" x14ac:dyDescent="0.2">
      <c r="A18" s="91" t="s">
        <v>443</v>
      </c>
      <c r="B18" s="32" t="s">
        <v>213</v>
      </c>
      <c r="C18" s="100" t="s">
        <v>213</v>
      </c>
      <c r="D18" s="9" t="str">
        <f>IF($B18="N/A","N/A",IF(C18&gt;15,"No",IF(C18&lt;-15,"No","Yes")))</f>
        <v>N/A</v>
      </c>
      <c r="E18" s="9">
        <v>94.990603094999997</v>
      </c>
      <c r="F18" s="9" t="str">
        <f>IF($B18="N/A","N/A",IF(E18&gt;15,"No",IF(E18&lt;-15,"No","Yes")))</f>
        <v>N/A</v>
      </c>
      <c r="G18" s="9">
        <v>95.344934103</v>
      </c>
      <c r="H18" s="9" t="str">
        <f>IF($B18="N/A","N/A",IF(G18&gt;15,"No",IF(G18&lt;-15,"No","Yes")))</f>
        <v>N/A</v>
      </c>
      <c r="I18" s="10" t="s">
        <v>213</v>
      </c>
      <c r="J18" s="10">
        <v>0.373</v>
      </c>
      <c r="K18" s="9" t="str">
        <f t="shared" si="0"/>
        <v>Yes</v>
      </c>
    </row>
    <row r="19" spans="1:11" x14ac:dyDescent="0.2">
      <c r="A19" s="91" t="s">
        <v>444</v>
      </c>
      <c r="B19" s="37" t="s">
        <v>216</v>
      </c>
      <c r="C19" s="100">
        <v>1.8605061827</v>
      </c>
      <c r="D19" s="9" t="str">
        <f>IF($B19="N/A","N/A",IF(C19&gt;1,"Yes","No"))</f>
        <v>Yes</v>
      </c>
      <c r="E19" s="9">
        <v>3.1358159839000002</v>
      </c>
      <c r="F19" s="9" t="str">
        <f>IF($B19="N/A","N/A",IF(E19&gt;1,"Yes","No"))</f>
        <v>Yes</v>
      </c>
      <c r="G19" s="9">
        <v>0.61951086050000004</v>
      </c>
      <c r="H19" s="9" t="str">
        <f>IF($B19="N/A","N/A",IF(G19&gt;1,"Yes","No"))</f>
        <v>No</v>
      </c>
      <c r="I19" s="10">
        <v>68.55</v>
      </c>
      <c r="J19" s="10">
        <v>-80.2</v>
      </c>
      <c r="K19" s="9" t="str">
        <f t="shared" si="0"/>
        <v>No</v>
      </c>
    </row>
    <row r="20" spans="1:11" x14ac:dyDescent="0.2">
      <c r="A20" s="91" t="s">
        <v>862</v>
      </c>
      <c r="B20" s="37" t="s">
        <v>213</v>
      </c>
      <c r="C20" s="93">
        <v>122.46580684</v>
      </c>
      <c r="D20" s="9" t="str">
        <f>IF($B20="N/A","N/A",IF(C20&gt;15,"No",IF(C20&lt;-15,"No","Yes")))</f>
        <v>N/A</v>
      </c>
      <c r="E20" s="39">
        <v>94.691835061999996</v>
      </c>
      <c r="F20" s="9" t="str">
        <f>IF($B20="N/A","N/A",IF(E20&gt;15,"No",IF(E20&lt;-15,"No","Yes")))</f>
        <v>N/A</v>
      </c>
      <c r="G20" s="39">
        <v>83.759407803000002</v>
      </c>
      <c r="H20" s="9" t="str">
        <f>IF($B20="N/A","N/A",IF(G20&gt;15,"No",IF(G20&lt;-15,"No","Yes")))</f>
        <v>N/A</v>
      </c>
      <c r="I20" s="10">
        <v>-22.7</v>
      </c>
      <c r="J20" s="10">
        <v>-11.5</v>
      </c>
      <c r="K20" s="9" t="str">
        <f t="shared" si="0"/>
        <v>Yes</v>
      </c>
    </row>
    <row r="21" spans="1:11" x14ac:dyDescent="0.2">
      <c r="A21" s="91" t="s">
        <v>34</v>
      </c>
      <c r="B21" s="37" t="s">
        <v>213</v>
      </c>
      <c r="C21" s="104">
        <v>1.8006787042000001</v>
      </c>
      <c r="D21" s="9" t="str">
        <f>IF($B21="N/A","N/A",IF(C21&gt;15,"No",IF(C21&lt;-15,"No","Yes")))</f>
        <v>N/A</v>
      </c>
      <c r="E21" s="105">
        <v>1.6904397301</v>
      </c>
      <c r="F21" s="9" t="str">
        <f>IF($B21="N/A","N/A",IF(E21&gt;15,"No",IF(E21&lt;-15,"No","Yes")))</f>
        <v>N/A</v>
      </c>
      <c r="G21" s="105">
        <v>1.7064686366999999</v>
      </c>
      <c r="H21" s="9" t="str">
        <f>IF($B21="N/A","N/A",IF(G21&gt;15,"No",IF(G21&lt;-15,"No","Yes")))</f>
        <v>N/A</v>
      </c>
      <c r="I21" s="10">
        <v>-6.12</v>
      </c>
      <c r="J21" s="10">
        <v>0.94820000000000004</v>
      </c>
      <c r="K21" s="9" t="str">
        <f t="shared" si="0"/>
        <v>Yes</v>
      </c>
    </row>
    <row r="22" spans="1:11" x14ac:dyDescent="0.2">
      <c r="A22" s="91" t="s">
        <v>1712</v>
      </c>
      <c r="B22" s="37" t="s">
        <v>213</v>
      </c>
      <c r="C22" s="104">
        <v>0.5939756504</v>
      </c>
      <c r="D22" s="9" t="str">
        <f>IF($B22="N/A","N/A",IF(C22&gt;15,"No",IF(C22&lt;-15,"No","Yes")))</f>
        <v>N/A</v>
      </c>
      <c r="E22" s="105">
        <v>0.59486605469999998</v>
      </c>
      <c r="F22" s="9" t="str">
        <f>IF($B22="N/A","N/A",IF(E22&gt;15,"No",IF(E22&lt;-15,"No","Yes")))</f>
        <v>N/A</v>
      </c>
      <c r="G22" s="105">
        <v>0.68767152639999996</v>
      </c>
      <c r="H22" s="9" t="str">
        <f>IF($B22="N/A","N/A",IF(G22&gt;15,"No",IF(G22&lt;-15,"No","Yes")))</f>
        <v>N/A</v>
      </c>
      <c r="I22" s="10">
        <v>0.14990000000000001</v>
      </c>
      <c r="J22" s="10">
        <v>15.6</v>
      </c>
      <c r="K22" s="9" t="str">
        <f t="shared" si="0"/>
        <v>Yes</v>
      </c>
    </row>
    <row r="23" spans="1:11" x14ac:dyDescent="0.2">
      <c r="A23" s="91" t="s">
        <v>35</v>
      </c>
      <c r="B23" s="37" t="s">
        <v>213</v>
      </c>
      <c r="C23" s="104">
        <v>19.422889006999998</v>
      </c>
      <c r="D23" s="9" t="str">
        <f>IF($B23="N/A","N/A",IF(C23&gt;15,"No",IF(C23&lt;-15,"No","Yes")))</f>
        <v>N/A</v>
      </c>
      <c r="E23" s="105">
        <v>19.711277651</v>
      </c>
      <c r="F23" s="9" t="str">
        <f>IF($B23="N/A","N/A",IF(E23&gt;15,"No",IF(E23&lt;-15,"No","Yes")))</f>
        <v>N/A</v>
      </c>
      <c r="G23" s="105">
        <v>19.501841796000001</v>
      </c>
      <c r="H23" s="9" t="str">
        <f>IF($B23="N/A","N/A",IF(G23&gt;15,"No",IF(G23&lt;-15,"No","Yes")))</f>
        <v>N/A</v>
      </c>
      <c r="I23" s="10">
        <v>1.4850000000000001</v>
      </c>
      <c r="J23" s="10">
        <v>-1.06</v>
      </c>
      <c r="K23" s="9" t="str">
        <f t="shared" si="0"/>
        <v>Yes</v>
      </c>
    </row>
    <row r="24" spans="1:11" x14ac:dyDescent="0.2">
      <c r="A24" s="91" t="s">
        <v>863</v>
      </c>
      <c r="B24" s="37" t="s">
        <v>243</v>
      </c>
      <c r="C24" s="93">
        <v>108.66808272</v>
      </c>
      <c r="D24" s="9" t="str">
        <f>IF($B24="N/A","N/A",IF(C24&gt;300,"No",IF(C24&lt;75,"No","Yes")))</f>
        <v>Yes</v>
      </c>
      <c r="E24" s="39">
        <v>106.0327209</v>
      </c>
      <c r="F24" s="9" t="str">
        <f>IF($B24="N/A","N/A",IF(E24&gt;300,"No",IF(E24&lt;75,"No","Yes")))</f>
        <v>Yes</v>
      </c>
      <c r="G24" s="39">
        <v>191.13209479</v>
      </c>
      <c r="H24" s="9" t="str">
        <f>IF($B24="N/A","N/A",IF(G24&gt;300,"No",IF(G24&lt;75,"No","Yes")))</f>
        <v>Yes</v>
      </c>
      <c r="I24" s="10">
        <v>-2.4300000000000002</v>
      </c>
      <c r="J24" s="10">
        <v>80.260000000000005</v>
      </c>
      <c r="K24" s="9" t="str">
        <f t="shared" si="0"/>
        <v>No</v>
      </c>
    </row>
    <row r="25" spans="1:11" x14ac:dyDescent="0.2">
      <c r="A25" s="91" t="s">
        <v>864</v>
      </c>
      <c r="B25" s="37" t="s">
        <v>244</v>
      </c>
      <c r="C25" s="93">
        <v>106.70899279</v>
      </c>
      <c r="D25" s="9" t="str">
        <f>IF($B25="N/A","N/A",IF(C25&gt;250,"No",IF(C25&lt;20,"No","Yes")))</f>
        <v>Yes</v>
      </c>
      <c r="E25" s="39">
        <v>104.61406465</v>
      </c>
      <c r="F25" s="9" t="str">
        <f>IF($B25="N/A","N/A",IF(E25&gt;250,"No",IF(E25&lt;20,"No","Yes")))</f>
        <v>Yes</v>
      </c>
      <c r="G25" s="39">
        <v>108.68956075</v>
      </c>
      <c r="H25" s="9" t="str">
        <f>IF($B25="N/A","N/A",IF(G25&gt;250,"No",IF(G25&lt;20,"No","Yes")))</f>
        <v>Yes</v>
      </c>
      <c r="I25" s="10">
        <v>-1.96</v>
      </c>
      <c r="J25" s="10">
        <v>3.8959999999999999</v>
      </c>
      <c r="K25" s="9" t="str">
        <f t="shared" si="0"/>
        <v>Yes</v>
      </c>
    </row>
    <row r="26" spans="1:11" x14ac:dyDescent="0.2">
      <c r="A26" s="91" t="s">
        <v>865</v>
      </c>
      <c r="B26" s="37" t="s">
        <v>245</v>
      </c>
      <c r="C26" s="93">
        <v>2.3822055846999999</v>
      </c>
      <c r="D26" s="9" t="str">
        <f>IF($B26="N/A","N/A",IF(C26&gt;5,"No",IF(C26&lt;3,"No","Yes")))</f>
        <v>No</v>
      </c>
      <c r="E26" s="39">
        <v>2.3898229946999998</v>
      </c>
      <c r="F26" s="9" t="str">
        <f>IF($B26="N/A","N/A",IF(E26&gt;5,"No",IF(E26&lt;3,"No","Yes")))</f>
        <v>No</v>
      </c>
      <c r="G26" s="39">
        <v>2.3858676901</v>
      </c>
      <c r="H26" s="9" t="str">
        <f>IF($B26="N/A","N/A",IF(G26&gt;5,"No",IF(G26&lt;3,"No","Yes")))</f>
        <v>No</v>
      </c>
      <c r="I26" s="10">
        <v>0.31979999999999997</v>
      </c>
      <c r="J26" s="10">
        <v>-0.16600000000000001</v>
      </c>
      <c r="K26" s="9" t="str">
        <f t="shared" si="0"/>
        <v>Yes</v>
      </c>
    </row>
    <row r="27" spans="1:11" x14ac:dyDescent="0.2">
      <c r="A27" s="91" t="s">
        <v>131</v>
      </c>
      <c r="B27" s="37" t="s">
        <v>213</v>
      </c>
      <c r="C27" s="89">
        <v>48126</v>
      </c>
      <c r="D27" s="37" t="s">
        <v>213</v>
      </c>
      <c r="E27" s="38">
        <v>43004</v>
      </c>
      <c r="F27" s="37" t="s">
        <v>213</v>
      </c>
      <c r="G27" s="38">
        <v>32892</v>
      </c>
      <c r="H27" s="9" t="str">
        <f>IF($B27="N/A","N/A",IF(G27&gt;15,"No",IF(G27&lt;-15,"No","Yes")))</f>
        <v>N/A</v>
      </c>
      <c r="I27" s="10">
        <v>-10.6</v>
      </c>
      <c r="J27" s="10">
        <v>-23.5</v>
      </c>
      <c r="K27" s="9" t="str">
        <f t="shared" si="0"/>
        <v>Yes</v>
      </c>
    </row>
    <row r="28" spans="1:11" x14ac:dyDescent="0.2">
      <c r="A28" s="91" t="s">
        <v>346</v>
      </c>
      <c r="B28" s="37" t="s">
        <v>213</v>
      </c>
      <c r="C28" s="90" t="s">
        <v>213</v>
      </c>
      <c r="D28" s="37" t="s">
        <v>213</v>
      </c>
      <c r="E28" s="8">
        <v>4.24700722E-2</v>
      </c>
      <c r="F28" s="37" t="s">
        <v>213</v>
      </c>
      <c r="G28" s="8">
        <v>3.1169991399999999E-2</v>
      </c>
      <c r="H28" s="9" t="str">
        <f>IF($B28="N/A","N/A",IF(G28&gt;15,"No",IF(G28&lt;-15,"No","Yes")))</f>
        <v>N/A</v>
      </c>
      <c r="I28" s="10" t="s">
        <v>213</v>
      </c>
      <c r="J28" s="10">
        <v>-26.6</v>
      </c>
      <c r="K28" s="9" t="str">
        <f t="shared" si="0"/>
        <v>Yes</v>
      </c>
    </row>
    <row r="29" spans="1:11" ht="25.5" x14ac:dyDescent="0.2">
      <c r="A29" s="91" t="s">
        <v>841</v>
      </c>
      <c r="B29" s="37" t="s">
        <v>213</v>
      </c>
      <c r="C29" s="39">
        <v>39.261002369000003</v>
      </c>
      <c r="D29" s="37" t="s">
        <v>213</v>
      </c>
      <c r="E29" s="39">
        <v>36.719281926999997</v>
      </c>
      <c r="F29" s="37" t="s">
        <v>213</v>
      </c>
      <c r="G29" s="39">
        <v>42.875866471999998</v>
      </c>
      <c r="H29" s="37" t="s">
        <v>213</v>
      </c>
      <c r="I29" s="10">
        <v>-6.47</v>
      </c>
      <c r="J29" s="10">
        <v>16.77</v>
      </c>
      <c r="K29" s="9" t="str">
        <f t="shared" si="0"/>
        <v>Yes</v>
      </c>
    </row>
    <row r="30" spans="1:11" x14ac:dyDescent="0.2">
      <c r="A30" s="91" t="s">
        <v>27</v>
      </c>
      <c r="B30" s="37" t="s">
        <v>217</v>
      </c>
      <c r="C30" s="38">
        <v>0</v>
      </c>
      <c r="D30" s="9" t="str">
        <f>IF($B30="N/A","N/A",IF(C30="N/A","N/A",IF(C30=0,"Yes","No")))</f>
        <v>Yes</v>
      </c>
      <c r="E30" s="38">
        <v>11</v>
      </c>
      <c r="F30" s="9" t="str">
        <f>IF($B30="N/A","N/A",IF(E30="N/A","N/A",IF(E30=0,"Yes","No")))</f>
        <v>No</v>
      </c>
      <c r="G30" s="38">
        <v>11</v>
      </c>
      <c r="H30" s="9" t="str">
        <f>IF($B30="N/A","N/A",IF(G30=0,"Yes","No"))</f>
        <v>No</v>
      </c>
      <c r="I30" s="10" t="s">
        <v>1747</v>
      </c>
      <c r="J30" s="10">
        <v>0</v>
      </c>
      <c r="K30" s="9" t="str">
        <f t="shared" si="0"/>
        <v>Yes</v>
      </c>
    </row>
    <row r="31" spans="1:11" x14ac:dyDescent="0.2">
      <c r="A31" s="91" t="s">
        <v>206</v>
      </c>
      <c r="B31" s="106" t="s">
        <v>213</v>
      </c>
      <c r="C31" s="89">
        <v>1661655</v>
      </c>
      <c r="D31" s="9" t="str">
        <f t="shared" ref="D31:F50" si="4">IF($B31="N/A","N/A",IF(C31&lt;0,"No","Yes"))</f>
        <v>N/A</v>
      </c>
      <c r="E31" s="89">
        <v>1672784</v>
      </c>
      <c r="F31" s="9" t="str">
        <f t="shared" si="4"/>
        <v>N/A</v>
      </c>
      <c r="G31" s="89">
        <v>1760887</v>
      </c>
      <c r="H31" s="9" t="str">
        <f t="shared" ref="H31:H50" si="5">IF($B31="N/A","N/A",IF(G31&lt;0,"No","Yes"))</f>
        <v>N/A</v>
      </c>
      <c r="I31" s="10">
        <v>0.66979999999999995</v>
      </c>
      <c r="J31" s="10">
        <v>5.2670000000000003</v>
      </c>
      <c r="K31" s="9" t="str">
        <f t="shared" si="0"/>
        <v>Yes</v>
      </c>
    </row>
    <row r="32" spans="1:11" ht="25.5" x14ac:dyDescent="0.2">
      <c r="A32" s="2" t="s">
        <v>659</v>
      </c>
      <c r="B32" s="106" t="s">
        <v>213</v>
      </c>
      <c r="C32" s="90">
        <v>99.773719575000001</v>
      </c>
      <c r="D32" s="9" t="str">
        <f t="shared" si="4"/>
        <v>N/A</v>
      </c>
      <c r="E32" s="90">
        <v>99.801707812000004</v>
      </c>
      <c r="F32" s="9" t="str">
        <f t="shared" si="4"/>
        <v>N/A</v>
      </c>
      <c r="G32" s="90">
        <v>99.815490715999999</v>
      </c>
      <c r="H32" s="9" t="str">
        <f t="shared" si="5"/>
        <v>N/A</v>
      </c>
      <c r="I32" s="10">
        <v>2.81E-2</v>
      </c>
      <c r="J32" s="10">
        <v>1.38E-2</v>
      </c>
      <c r="K32" s="9" t="str">
        <f t="shared" si="0"/>
        <v>Yes</v>
      </c>
    </row>
    <row r="33" spans="1:11" x14ac:dyDescent="0.2">
      <c r="A33" s="2" t="s">
        <v>660</v>
      </c>
      <c r="B33" s="106" t="s">
        <v>213</v>
      </c>
      <c r="C33" s="90">
        <v>0.19257908530000001</v>
      </c>
      <c r="D33" s="9" t="str">
        <f t="shared" si="4"/>
        <v>N/A</v>
      </c>
      <c r="E33" s="90">
        <v>0.1961400874</v>
      </c>
      <c r="F33" s="9" t="str">
        <f t="shared" si="4"/>
        <v>N/A</v>
      </c>
      <c r="G33" s="90">
        <v>0.174571111</v>
      </c>
      <c r="H33" s="9" t="str">
        <f t="shared" si="5"/>
        <v>N/A</v>
      </c>
      <c r="I33" s="10">
        <v>1.849</v>
      </c>
      <c r="J33" s="10">
        <v>-11</v>
      </c>
      <c r="K33" s="9" t="str">
        <f t="shared" si="0"/>
        <v>Yes</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3.3701339900000002E-2</v>
      </c>
      <c r="D35" s="9" t="str">
        <f t="shared" si="4"/>
        <v>N/A</v>
      </c>
      <c r="E35" s="90">
        <v>2.1521009E-3</v>
      </c>
      <c r="F35" s="9" t="str">
        <f t="shared" si="4"/>
        <v>N/A</v>
      </c>
      <c r="G35" s="90">
        <v>9.9381732000000007E-3</v>
      </c>
      <c r="H35" s="9" t="str">
        <f t="shared" si="5"/>
        <v>N/A</v>
      </c>
      <c r="I35" s="10">
        <v>-93.6</v>
      </c>
      <c r="J35" s="10">
        <v>361.8</v>
      </c>
      <c r="K35" s="9" t="str">
        <f t="shared" si="0"/>
        <v>No</v>
      </c>
    </row>
    <row r="36" spans="1:11" x14ac:dyDescent="0.2">
      <c r="A36" s="2" t="s">
        <v>349</v>
      </c>
      <c r="B36" s="106" t="s">
        <v>213</v>
      </c>
      <c r="C36" s="89">
        <v>548117</v>
      </c>
      <c r="D36" s="9" t="str">
        <f t="shared" si="4"/>
        <v>N/A</v>
      </c>
      <c r="E36" s="89">
        <v>588653</v>
      </c>
      <c r="F36" s="9" t="str">
        <f t="shared" si="4"/>
        <v>N/A</v>
      </c>
      <c r="G36" s="89">
        <v>709601</v>
      </c>
      <c r="H36" s="9" t="str">
        <f t="shared" si="5"/>
        <v>N/A</v>
      </c>
      <c r="I36" s="10">
        <v>7.3959999999999999</v>
      </c>
      <c r="J36" s="10">
        <v>20.55</v>
      </c>
      <c r="K36" s="9" t="str">
        <f t="shared" si="0"/>
        <v>Yes</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0</v>
      </c>
      <c r="D38" s="9" t="str">
        <f t="shared" si="4"/>
        <v>N/A</v>
      </c>
      <c r="E38" s="90">
        <v>0</v>
      </c>
      <c r="F38" s="9" t="str">
        <f t="shared" si="4"/>
        <v>N/A</v>
      </c>
      <c r="G38" s="90">
        <v>0</v>
      </c>
      <c r="H38" s="9" t="str">
        <f t="shared" si="5"/>
        <v>N/A</v>
      </c>
      <c r="I38" s="10" t="s">
        <v>1747</v>
      </c>
      <c r="J38" s="10" t="s">
        <v>1747</v>
      </c>
      <c r="K38" s="9" t="str">
        <f t="shared" si="0"/>
        <v>N/A</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99.982850377000005</v>
      </c>
      <c r="D41" s="9" t="str">
        <f t="shared" si="4"/>
        <v>N/A</v>
      </c>
      <c r="E41" s="90">
        <v>99.998980724000006</v>
      </c>
      <c r="F41" s="9" t="str">
        <f t="shared" si="4"/>
        <v>N/A</v>
      </c>
      <c r="G41" s="90">
        <v>99.997322439000001</v>
      </c>
      <c r="H41" s="9" t="str">
        <f t="shared" si="5"/>
        <v>N/A</v>
      </c>
      <c r="I41" s="10">
        <v>1.61E-2</v>
      </c>
      <c r="J41" s="10">
        <v>-2E-3</v>
      </c>
      <c r="K41" s="9" t="str">
        <f t="shared" si="0"/>
        <v>Yes</v>
      </c>
    </row>
    <row r="42" spans="1:11" x14ac:dyDescent="0.2">
      <c r="A42" s="2" t="s">
        <v>668</v>
      </c>
      <c r="B42" s="106" t="s">
        <v>213</v>
      </c>
      <c r="C42" s="90">
        <v>99.982850377000005</v>
      </c>
      <c r="D42" s="9" t="str">
        <f t="shared" si="4"/>
        <v>N/A</v>
      </c>
      <c r="E42" s="90">
        <v>99.998980724000006</v>
      </c>
      <c r="F42" s="9" t="str">
        <f t="shared" si="4"/>
        <v>N/A</v>
      </c>
      <c r="G42" s="90">
        <v>99.997322439000001</v>
      </c>
      <c r="H42" s="9" t="str">
        <f t="shared" si="5"/>
        <v>N/A</v>
      </c>
      <c r="I42" s="10">
        <v>1.61E-2</v>
      </c>
      <c r="J42" s="10">
        <v>-2E-3</v>
      </c>
      <c r="K42" s="9" t="str">
        <f t="shared" si="0"/>
        <v>Yes</v>
      </c>
    </row>
    <row r="43" spans="1:11" x14ac:dyDescent="0.2">
      <c r="A43" s="2" t="s">
        <v>669</v>
      </c>
      <c r="B43" s="106" t="s">
        <v>213</v>
      </c>
      <c r="C43" s="90">
        <v>0</v>
      </c>
      <c r="D43" s="9" t="str">
        <f t="shared" si="4"/>
        <v>N/A</v>
      </c>
      <c r="E43" s="90">
        <v>0</v>
      </c>
      <c r="F43" s="9" t="str">
        <f t="shared" si="4"/>
        <v>N/A</v>
      </c>
      <c r="G43" s="90">
        <v>0</v>
      </c>
      <c r="H43" s="9" t="str">
        <f t="shared" si="5"/>
        <v>N/A</v>
      </c>
      <c r="I43" s="10" t="s">
        <v>1747</v>
      </c>
      <c r="J43" s="10" t="s">
        <v>1747</v>
      </c>
      <c r="K43" s="9" t="str">
        <f t="shared" si="0"/>
        <v>N/A</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1.7149623199999998E-2</v>
      </c>
      <c r="D45" s="9" t="str">
        <f t="shared" si="4"/>
        <v>N/A</v>
      </c>
      <c r="E45" s="90">
        <v>1.0192762E-3</v>
      </c>
      <c r="F45" s="9" t="str">
        <f t="shared" si="4"/>
        <v>N/A</v>
      </c>
      <c r="G45" s="90">
        <v>2.6775611000000002E-3</v>
      </c>
      <c r="H45" s="9" t="str">
        <f t="shared" si="5"/>
        <v>N/A</v>
      </c>
      <c r="I45" s="10">
        <v>-94.1</v>
      </c>
      <c r="J45" s="10">
        <v>162.69999999999999</v>
      </c>
      <c r="K45" s="9" t="str">
        <f t="shared" si="0"/>
        <v>No</v>
      </c>
    </row>
    <row r="46" spans="1:11" x14ac:dyDescent="0.2">
      <c r="A46" s="2" t="s">
        <v>350</v>
      </c>
      <c r="B46" s="106" t="s">
        <v>213</v>
      </c>
      <c r="C46" s="89">
        <v>17923320</v>
      </c>
      <c r="D46" s="9" t="str">
        <f t="shared" si="4"/>
        <v>N/A</v>
      </c>
      <c r="E46" s="89">
        <v>19505404</v>
      </c>
      <c r="F46" s="9" t="str">
        <f t="shared" si="4"/>
        <v>N/A</v>
      </c>
      <c r="G46" s="89">
        <v>20123745</v>
      </c>
      <c r="H46" s="9" t="str">
        <f t="shared" si="5"/>
        <v>N/A</v>
      </c>
      <c r="I46" s="10">
        <v>8.827</v>
      </c>
      <c r="J46" s="10">
        <v>3.17</v>
      </c>
      <c r="K46" s="9" t="str">
        <f t="shared" si="0"/>
        <v>Yes</v>
      </c>
    </row>
    <row r="47" spans="1:11" x14ac:dyDescent="0.2">
      <c r="A47" s="2" t="s">
        <v>672</v>
      </c>
      <c r="B47" s="106" t="s">
        <v>213</v>
      </c>
      <c r="C47" s="90">
        <v>4.7772399310000004</v>
      </c>
      <c r="D47" s="9" t="str">
        <f t="shared" si="4"/>
        <v>N/A</v>
      </c>
      <c r="E47" s="90">
        <v>4.6585141224999997</v>
      </c>
      <c r="F47" s="9" t="str">
        <f t="shared" si="4"/>
        <v>N/A</v>
      </c>
      <c r="G47" s="90">
        <v>4.6205862776000002</v>
      </c>
      <c r="H47" s="9" t="str">
        <f t="shared" si="5"/>
        <v>N/A</v>
      </c>
      <c r="I47" s="10">
        <v>-2.4900000000000002</v>
      </c>
      <c r="J47" s="10">
        <v>-0.81399999999999995</v>
      </c>
      <c r="K47" s="9" t="str">
        <f t="shared" si="0"/>
        <v>Yes</v>
      </c>
    </row>
    <row r="48" spans="1:11" x14ac:dyDescent="0.2">
      <c r="A48" s="2" t="s">
        <v>673</v>
      </c>
      <c r="B48" s="106" t="s">
        <v>213</v>
      </c>
      <c r="C48" s="90">
        <v>0</v>
      </c>
      <c r="D48" s="9" t="str">
        <f t="shared" si="4"/>
        <v>N/A</v>
      </c>
      <c r="E48" s="90">
        <v>0</v>
      </c>
      <c r="F48" s="9" t="str">
        <f t="shared" si="4"/>
        <v>N/A</v>
      </c>
      <c r="G48" s="90">
        <v>0</v>
      </c>
      <c r="H48" s="9" t="str">
        <f t="shared" si="5"/>
        <v>N/A</v>
      </c>
      <c r="I48" s="10" t="s">
        <v>1747</v>
      </c>
      <c r="J48" s="10" t="s">
        <v>1747</v>
      </c>
      <c r="K48" s="9" t="str">
        <f t="shared" si="0"/>
        <v>N/A</v>
      </c>
    </row>
    <row r="49" spans="1:11" x14ac:dyDescent="0.2">
      <c r="A49" s="2" t="s">
        <v>674</v>
      </c>
      <c r="B49" s="106" t="s">
        <v>213</v>
      </c>
      <c r="C49" s="90">
        <v>0</v>
      </c>
      <c r="D49" s="9" t="str">
        <f t="shared" si="4"/>
        <v>N/A</v>
      </c>
      <c r="E49" s="90">
        <v>0</v>
      </c>
      <c r="F49" s="9" t="str">
        <f t="shared" si="4"/>
        <v>N/A</v>
      </c>
      <c r="G49" s="90">
        <v>0</v>
      </c>
      <c r="H49" s="9" t="str">
        <f t="shared" si="5"/>
        <v>N/A</v>
      </c>
      <c r="I49" s="10" t="s">
        <v>1747</v>
      </c>
      <c r="J49" s="10" t="s">
        <v>1747</v>
      </c>
      <c r="K49" s="9" t="str">
        <f t="shared" si="0"/>
        <v>N/A</v>
      </c>
    </row>
    <row r="50" spans="1:11" x14ac:dyDescent="0.2">
      <c r="A50" s="2" t="s">
        <v>675</v>
      </c>
      <c r="B50" s="106" t="s">
        <v>213</v>
      </c>
      <c r="C50" s="90">
        <v>95.222760069000003</v>
      </c>
      <c r="D50" s="9" t="str">
        <f t="shared" si="4"/>
        <v>N/A</v>
      </c>
      <c r="E50" s="90">
        <v>95.341485876999997</v>
      </c>
      <c r="F50" s="9" t="str">
        <f t="shared" si="4"/>
        <v>N/A</v>
      </c>
      <c r="G50" s="90">
        <v>95.379413721999995</v>
      </c>
      <c r="H50" s="9" t="str">
        <f t="shared" si="5"/>
        <v>N/A</v>
      </c>
      <c r="I50" s="10">
        <v>0.12470000000000001</v>
      </c>
      <c r="J50" s="10">
        <v>3.9800000000000002E-2</v>
      </c>
      <c r="K50" s="9" t="str">
        <f t="shared" si="0"/>
        <v>Yes</v>
      </c>
    </row>
    <row r="51" spans="1:11" x14ac:dyDescent="0.2">
      <c r="A51" s="2" t="s">
        <v>351</v>
      </c>
      <c r="B51" s="37" t="s">
        <v>213</v>
      </c>
      <c r="C51" s="89">
        <v>1285394</v>
      </c>
      <c r="D51" s="37" t="s">
        <v>213</v>
      </c>
      <c r="E51" s="38">
        <v>1327232</v>
      </c>
      <c r="F51" s="37" t="s">
        <v>213</v>
      </c>
      <c r="G51" s="38">
        <v>1316917</v>
      </c>
      <c r="H51" s="37" t="s">
        <v>213</v>
      </c>
      <c r="I51" s="10">
        <v>3.2549999999999999</v>
      </c>
      <c r="J51" s="10">
        <v>-0.77700000000000002</v>
      </c>
      <c r="K51" s="9" t="str">
        <f t="shared" si="0"/>
        <v>Yes</v>
      </c>
    </row>
    <row r="52" spans="1:11" x14ac:dyDescent="0.2">
      <c r="A52" s="2" t="s">
        <v>352</v>
      </c>
      <c r="B52" s="37" t="s">
        <v>213</v>
      </c>
      <c r="C52" s="90">
        <v>85.561236476999994</v>
      </c>
      <c r="D52" s="9" t="str">
        <f t="shared" ref="D52:D54" si="6">IF($B52="N/A","N/A",IF(C52&gt;15,"No",IF(C52&lt;-15,"No","Yes")))</f>
        <v>N/A</v>
      </c>
      <c r="E52" s="8">
        <v>93.285650134999997</v>
      </c>
      <c r="F52" s="9" t="str">
        <f t="shared" ref="F52:F54" si="7">IF($B52="N/A","N/A",IF(E52&gt;15,"No",IF(E52&lt;-15,"No","Yes")))</f>
        <v>N/A</v>
      </c>
      <c r="G52" s="8">
        <v>81.209597871</v>
      </c>
      <c r="H52" s="9" t="str">
        <f t="shared" ref="H52:H54" si="8">IF($B52="N/A","N/A",IF(G52&gt;15,"No",IF(G52&lt;-15,"No","Yes")))</f>
        <v>N/A</v>
      </c>
      <c r="I52" s="10">
        <v>9.0280000000000005</v>
      </c>
      <c r="J52" s="10">
        <v>-12.9</v>
      </c>
      <c r="K52" s="9" t="str">
        <f t="shared" si="0"/>
        <v>Yes</v>
      </c>
    </row>
    <row r="53" spans="1:11" x14ac:dyDescent="0.2">
      <c r="A53" s="2" t="s">
        <v>353</v>
      </c>
      <c r="B53" s="37" t="s">
        <v>213</v>
      </c>
      <c r="C53" s="90">
        <v>14.192379924000001</v>
      </c>
      <c r="D53" s="9" t="str">
        <f t="shared" si="6"/>
        <v>N/A</v>
      </c>
      <c r="E53" s="8">
        <v>6.6498547352999999</v>
      </c>
      <c r="F53" s="9" t="str">
        <f t="shared" si="7"/>
        <v>N/A</v>
      </c>
      <c r="G53" s="8">
        <v>18.740892553999998</v>
      </c>
      <c r="H53" s="9" t="str">
        <f t="shared" si="8"/>
        <v>N/A</v>
      </c>
      <c r="I53" s="10">
        <v>-53.1</v>
      </c>
      <c r="J53" s="10">
        <v>181.8</v>
      </c>
      <c r="K53" s="9" t="str">
        <f t="shared" si="0"/>
        <v>No</v>
      </c>
    </row>
    <row r="54" spans="1:11" x14ac:dyDescent="0.2">
      <c r="A54" s="2" t="s">
        <v>354</v>
      </c>
      <c r="B54" s="37" t="s">
        <v>213</v>
      </c>
      <c r="C54" s="90" t="s">
        <v>213</v>
      </c>
      <c r="D54" s="9" t="str">
        <f t="shared" si="6"/>
        <v>N/A</v>
      </c>
      <c r="E54" s="8">
        <v>6.4495129700000001E-2</v>
      </c>
      <c r="F54" s="9" t="str">
        <f t="shared" si="7"/>
        <v>N/A</v>
      </c>
      <c r="G54" s="8">
        <v>4.9509574299999998E-2</v>
      </c>
      <c r="H54" s="9" t="str">
        <f t="shared" si="8"/>
        <v>N/A</v>
      </c>
      <c r="I54" s="10" t="s">
        <v>213</v>
      </c>
      <c r="J54" s="10">
        <v>-23.2</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68162505</v>
      </c>
      <c r="D6" s="9" t="str">
        <f>IF($B6="N/A","N/A",IF(C6&gt;15,"No",IF(C6&lt;-15,"No","Yes")))</f>
        <v>N/A</v>
      </c>
      <c r="E6" s="38">
        <v>73322024</v>
      </c>
      <c r="F6" s="9" t="str">
        <f>IF($B6="N/A","N/A",IF(E6&gt;15,"No",IF(E6&lt;-15,"No","Yes")))</f>
        <v>N/A</v>
      </c>
      <c r="G6" s="38">
        <v>76842976</v>
      </c>
      <c r="H6" s="9" t="str">
        <f>IF($B6="N/A","N/A",IF(G6&gt;15,"No",IF(G6&lt;-15,"No","Yes")))</f>
        <v>N/A</v>
      </c>
      <c r="I6" s="10">
        <v>7.569</v>
      </c>
      <c r="J6" s="10">
        <v>4.8019999999999996</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0.60708009480000003</v>
      </c>
      <c r="D9" s="9" t="str">
        <f t="shared" ref="D9:D15" si="1">IF($B9="N/A","N/A",IF(C9&gt;15,"No",IF(C9&lt;-15,"No","Yes")))</f>
        <v>N/A</v>
      </c>
      <c r="E9" s="8">
        <v>0.58653590899999997</v>
      </c>
      <c r="F9" s="9" t="str">
        <f t="shared" ref="F9:F15" si="2">IF($B9="N/A","N/A",IF(E9&gt;15,"No",IF(E9&lt;-15,"No","Yes")))</f>
        <v>N/A</v>
      </c>
      <c r="G9" s="8">
        <v>0.58181244830000001</v>
      </c>
      <c r="H9" s="9" t="str">
        <f t="shared" ref="H9:H15" si="3">IF($B9="N/A","N/A",IF(G9&gt;15,"No",IF(G9&lt;-15,"No","Yes")))</f>
        <v>N/A</v>
      </c>
      <c r="I9" s="10">
        <v>-3.38</v>
      </c>
      <c r="J9" s="10">
        <v>-0.80500000000000005</v>
      </c>
      <c r="K9" s="9" t="str">
        <f t="shared" si="0"/>
        <v>Yes</v>
      </c>
    </row>
    <row r="10" spans="1:11" x14ac:dyDescent="0.2">
      <c r="A10" s="91" t="s">
        <v>36</v>
      </c>
      <c r="B10" s="37" t="s">
        <v>213</v>
      </c>
      <c r="C10" s="90">
        <v>8.0902170594000005</v>
      </c>
      <c r="D10" s="9" t="str">
        <f t="shared" si="1"/>
        <v>N/A</v>
      </c>
      <c r="E10" s="8">
        <v>8.7873545743000001</v>
      </c>
      <c r="F10" s="9" t="str">
        <f t="shared" si="2"/>
        <v>N/A</v>
      </c>
      <c r="G10" s="8">
        <v>8.7772934233999997</v>
      </c>
      <c r="H10" s="9" t="str">
        <f t="shared" si="3"/>
        <v>N/A</v>
      </c>
      <c r="I10" s="10">
        <v>8.6170000000000009</v>
      </c>
      <c r="J10" s="10">
        <v>-0.114</v>
      </c>
      <c r="K10" s="9" t="str">
        <f t="shared" si="0"/>
        <v>Yes</v>
      </c>
    </row>
    <row r="11" spans="1:11" x14ac:dyDescent="0.2">
      <c r="A11" s="91" t="s">
        <v>37</v>
      </c>
      <c r="B11" s="37" t="s">
        <v>213</v>
      </c>
      <c r="C11" s="90">
        <v>0</v>
      </c>
      <c r="D11" s="9" t="str">
        <f t="shared" si="1"/>
        <v>N/A</v>
      </c>
      <c r="E11" s="8">
        <v>0</v>
      </c>
      <c r="F11" s="9" t="str">
        <f t="shared" si="2"/>
        <v>N/A</v>
      </c>
      <c r="G11" s="8">
        <v>0</v>
      </c>
      <c r="H11" s="9" t="str">
        <f t="shared" si="3"/>
        <v>N/A</v>
      </c>
      <c r="I11" s="10" t="s">
        <v>1747</v>
      </c>
      <c r="J11" s="10" t="s">
        <v>1747</v>
      </c>
      <c r="K11" s="9" t="str">
        <f t="shared" si="0"/>
        <v>N/A</v>
      </c>
    </row>
    <row r="12" spans="1:11" x14ac:dyDescent="0.2">
      <c r="A12" s="91" t="s">
        <v>38</v>
      </c>
      <c r="B12" s="37" t="s">
        <v>213</v>
      </c>
      <c r="C12" s="90">
        <v>0.37764676110000001</v>
      </c>
      <c r="D12" s="9" t="str">
        <f t="shared" si="1"/>
        <v>N/A</v>
      </c>
      <c r="E12" s="8">
        <v>0.3626467484</v>
      </c>
      <c r="F12" s="9" t="str">
        <f t="shared" si="2"/>
        <v>N/A</v>
      </c>
      <c r="G12" s="8">
        <v>0.35664531189999998</v>
      </c>
      <c r="H12" s="9" t="str">
        <f t="shared" si="3"/>
        <v>N/A</v>
      </c>
      <c r="I12" s="10">
        <v>-3.97</v>
      </c>
      <c r="J12" s="10">
        <v>-1.65</v>
      </c>
      <c r="K12" s="9" t="str">
        <f t="shared" si="0"/>
        <v>Yes</v>
      </c>
    </row>
    <row r="13" spans="1:11" x14ac:dyDescent="0.2">
      <c r="A13" s="91" t="s">
        <v>866</v>
      </c>
      <c r="B13" s="37" t="s">
        <v>213</v>
      </c>
      <c r="C13" s="90">
        <v>1.8564910471</v>
      </c>
      <c r="D13" s="9" t="str">
        <f t="shared" si="1"/>
        <v>N/A</v>
      </c>
      <c r="E13" s="8">
        <v>1.4652263789</v>
      </c>
      <c r="F13" s="9" t="str">
        <f t="shared" si="2"/>
        <v>N/A</v>
      </c>
      <c r="G13" s="8">
        <v>1.1545987563</v>
      </c>
      <c r="H13" s="9" t="str">
        <f t="shared" si="3"/>
        <v>N/A</v>
      </c>
      <c r="I13" s="10">
        <v>-21.1</v>
      </c>
      <c r="J13" s="10">
        <v>-21.2</v>
      </c>
      <c r="K13" s="9" t="str">
        <f t="shared" si="0"/>
        <v>Yes</v>
      </c>
    </row>
    <row r="14" spans="1:11" x14ac:dyDescent="0.2">
      <c r="A14" s="91" t="s">
        <v>867</v>
      </c>
      <c r="B14" s="37" t="s">
        <v>213</v>
      </c>
      <c r="C14" s="90">
        <v>1.7564360073</v>
      </c>
      <c r="D14" s="9" t="str">
        <f t="shared" si="1"/>
        <v>N/A</v>
      </c>
      <c r="E14" s="8">
        <v>1.3938346543</v>
      </c>
      <c r="F14" s="9" t="str">
        <f t="shared" si="2"/>
        <v>N/A</v>
      </c>
      <c r="G14" s="8">
        <v>1.1101395268000001</v>
      </c>
      <c r="H14" s="9" t="str">
        <f t="shared" si="3"/>
        <v>N/A</v>
      </c>
      <c r="I14" s="10">
        <v>-20.6</v>
      </c>
      <c r="J14" s="10">
        <v>-20.399999999999999</v>
      </c>
      <c r="K14" s="9" t="str">
        <f t="shared" si="0"/>
        <v>Yes</v>
      </c>
    </row>
    <row r="15" spans="1:11" x14ac:dyDescent="0.2">
      <c r="A15" s="91" t="s">
        <v>161</v>
      </c>
      <c r="B15" s="37" t="s">
        <v>213</v>
      </c>
      <c r="C15" s="90">
        <v>0</v>
      </c>
      <c r="D15" s="9" t="str">
        <f t="shared" si="1"/>
        <v>N/A</v>
      </c>
      <c r="E15" s="8">
        <v>0</v>
      </c>
      <c r="F15" s="9" t="str">
        <f t="shared" si="2"/>
        <v>N/A</v>
      </c>
      <c r="G15" s="8">
        <v>0</v>
      </c>
      <c r="H15" s="9" t="str">
        <f t="shared" si="3"/>
        <v>N/A</v>
      </c>
      <c r="I15" s="10" t="s">
        <v>1747</v>
      </c>
      <c r="J15" s="10" t="s">
        <v>1747</v>
      </c>
      <c r="K15" s="9" t="str">
        <f t="shared" si="0"/>
        <v>N/A</v>
      </c>
    </row>
    <row r="16" spans="1:11" x14ac:dyDescent="0.2">
      <c r="A16" s="91" t="s">
        <v>162</v>
      </c>
      <c r="B16" s="37" t="s">
        <v>246</v>
      </c>
      <c r="C16" s="90">
        <v>96.092670010000006</v>
      </c>
      <c r="D16" s="9" t="str">
        <f>IF($B16="N/A","N/A",IF(C16&gt;95,"Yes","No"))</f>
        <v>Yes</v>
      </c>
      <c r="E16" s="8">
        <v>96.096880795000004</v>
      </c>
      <c r="F16" s="9" t="str">
        <f>IF($B16="N/A","N/A",IF(E16&gt;95,"Yes","No"))</f>
        <v>Yes</v>
      </c>
      <c r="G16" s="8">
        <v>97.170714731000004</v>
      </c>
      <c r="H16" s="9" t="str">
        <f>IF($B16="N/A","N/A",IF(G16&gt;95,"Yes","No"))</f>
        <v>Yes</v>
      </c>
      <c r="I16" s="10">
        <v>4.4000000000000003E-3</v>
      </c>
      <c r="J16" s="10">
        <v>1.117</v>
      </c>
      <c r="K16" s="9" t="str">
        <f t="shared" ref="K16:K26" si="4">IF(J16="Div by 0", "N/A", IF(J16="N/A","N/A", IF(J16&gt;30, "No", IF(J16&lt;-30, "No", "Yes"))))</f>
        <v>Yes</v>
      </c>
    </row>
    <row r="17" spans="1:11" x14ac:dyDescent="0.2">
      <c r="A17" s="91" t="s">
        <v>868</v>
      </c>
      <c r="B17" s="62" t="s">
        <v>247</v>
      </c>
      <c r="C17" s="90">
        <v>35.991222739999998</v>
      </c>
      <c r="D17" s="9" t="str">
        <f>IF($B17="N/A","N/A",IF(C17&gt;90,"No",IF(C17&lt;50,"No","Yes")))</f>
        <v>No</v>
      </c>
      <c r="E17" s="8">
        <v>35.630230284</v>
      </c>
      <c r="F17" s="9" t="str">
        <f>IF($B17="N/A","N/A",IF(E17&gt;90,"No",IF(E17&lt;50,"No","Yes")))</f>
        <v>No</v>
      </c>
      <c r="G17" s="8">
        <v>34.213607240000002</v>
      </c>
      <c r="H17" s="9" t="str">
        <f>IF($B17="N/A","N/A",IF(G17&gt;90,"No",IF(G17&lt;50,"No","Yes")))</f>
        <v>No</v>
      </c>
      <c r="I17" s="10">
        <v>-1</v>
      </c>
      <c r="J17" s="10">
        <v>-3.98</v>
      </c>
      <c r="K17" s="9" t="str">
        <f t="shared" si="4"/>
        <v>Yes</v>
      </c>
    </row>
    <row r="18" spans="1:11" x14ac:dyDescent="0.2">
      <c r="A18" s="91" t="s">
        <v>869</v>
      </c>
      <c r="B18" s="62" t="s">
        <v>224</v>
      </c>
      <c r="C18" s="90">
        <v>18.754957729000001</v>
      </c>
      <c r="D18" s="9" t="str">
        <f t="shared" ref="D18:D23" si="5">IF($B18="N/A","N/A",IF(C18&gt;5,"No",IF(C18&lt;=0,"No","Yes")))</f>
        <v>No</v>
      </c>
      <c r="E18" s="8">
        <v>20.714409084</v>
      </c>
      <c r="F18" s="9" t="str">
        <f t="shared" ref="F18:F23" si="6">IF($B18="N/A","N/A",IF(E18&gt;5,"No",IF(E18&lt;=0,"No","Yes")))</f>
        <v>No</v>
      </c>
      <c r="G18" s="8">
        <v>23.808721306999999</v>
      </c>
      <c r="H18" s="9" t="str">
        <f t="shared" ref="H18:H23" si="7">IF($B18="N/A","N/A",IF(G18&gt;5,"No",IF(G18&lt;=0,"No","Yes")))</f>
        <v>No</v>
      </c>
      <c r="I18" s="10">
        <v>10.45</v>
      </c>
      <c r="J18" s="10">
        <v>14.94</v>
      </c>
      <c r="K18" s="9" t="str">
        <f t="shared" si="4"/>
        <v>Yes</v>
      </c>
    </row>
    <row r="19" spans="1:11" x14ac:dyDescent="0.2">
      <c r="A19" s="91" t="s">
        <v>870</v>
      </c>
      <c r="B19" s="62" t="s">
        <v>224</v>
      </c>
      <c r="C19" s="90">
        <v>9.2332683488999994</v>
      </c>
      <c r="D19" s="9" t="str">
        <f t="shared" si="5"/>
        <v>No</v>
      </c>
      <c r="E19" s="8">
        <v>8.730646879</v>
      </c>
      <c r="F19" s="9" t="str">
        <f t="shared" si="6"/>
        <v>No</v>
      </c>
      <c r="G19" s="8">
        <v>8.0473470990999996</v>
      </c>
      <c r="H19" s="9" t="str">
        <f t="shared" si="7"/>
        <v>No</v>
      </c>
      <c r="I19" s="10">
        <v>-5.44</v>
      </c>
      <c r="J19" s="10">
        <v>-7.83</v>
      </c>
      <c r="K19" s="9" t="str">
        <f t="shared" si="4"/>
        <v>Yes</v>
      </c>
    </row>
    <row r="20" spans="1:11" x14ac:dyDescent="0.2">
      <c r="A20" s="91" t="s">
        <v>871</v>
      </c>
      <c r="B20" s="62" t="s">
        <v>224</v>
      </c>
      <c r="C20" s="90">
        <v>0.71848005000000004</v>
      </c>
      <c r="D20" s="9" t="str">
        <f t="shared" si="5"/>
        <v>Yes</v>
      </c>
      <c r="E20" s="8">
        <v>0.5082865688</v>
      </c>
      <c r="F20" s="9" t="str">
        <f t="shared" si="6"/>
        <v>Yes</v>
      </c>
      <c r="G20" s="8">
        <v>0.46143840130000002</v>
      </c>
      <c r="H20" s="9" t="str">
        <f t="shared" si="7"/>
        <v>Yes</v>
      </c>
      <c r="I20" s="10">
        <v>-29.3</v>
      </c>
      <c r="J20" s="10">
        <v>-9.2200000000000006</v>
      </c>
      <c r="K20" s="9" t="str">
        <f t="shared" si="4"/>
        <v>Yes</v>
      </c>
    </row>
    <row r="21" spans="1:11" x14ac:dyDescent="0.2">
      <c r="A21" s="91" t="s">
        <v>872</v>
      </c>
      <c r="B21" s="37" t="s">
        <v>213</v>
      </c>
      <c r="C21" s="90">
        <v>0</v>
      </c>
      <c r="D21" s="9" t="str">
        <f t="shared" si="5"/>
        <v>N/A</v>
      </c>
      <c r="E21" s="8">
        <v>0</v>
      </c>
      <c r="F21" s="9" t="str">
        <f t="shared" si="6"/>
        <v>N/A</v>
      </c>
      <c r="G21" s="8">
        <v>0</v>
      </c>
      <c r="H21" s="9" t="str">
        <f t="shared" si="7"/>
        <v>N/A</v>
      </c>
      <c r="I21" s="10" t="s">
        <v>1747</v>
      </c>
      <c r="J21" s="10" t="s">
        <v>1747</v>
      </c>
      <c r="K21" s="9" t="str">
        <f t="shared" si="4"/>
        <v>N/A</v>
      </c>
    </row>
    <row r="22" spans="1:11" x14ac:dyDescent="0.2">
      <c r="A22" s="91" t="s">
        <v>1742</v>
      </c>
      <c r="B22" s="37" t="s">
        <v>213</v>
      </c>
      <c r="C22" s="90">
        <v>0</v>
      </c>
      <c r="D22" s="9" t="str">
        <f t="shared" si="5"/>
        <v>N/A</v>
      </c>
      <c r="E22" s="8">
        <v>0</v>
      </c>
      <c r="F22" s="9" t="str">
        <f t="shared" si="6"/>
        <v>N/A</v>
      </c>
      <c r="G22" s="8">
        <v>0</v>
      </c>
      <c r="H22" s="9" t="str">
        <f t="shared" si="7"/>
        <v>N/A</v>
      </c>
      <c r="I22" s="10" t="s">
        <v>1747</v>
      </c>
      <c r="J22" s="10" t="s">
        <v>1747</v>
      </c>
      <c r="K22" s="9" t="str">
        <f t="shared" si="4"/>
        <v>N/A</v>
      </c>
    </row>
    <row r="23" spans="1:11" x14ac:dyDescent="0.2">
      <c r="A23" s="91" t="s">
        <v>873</v>
      </c>
      <c r="B23" s="37" t="s">
        <v>213</v>
      </c>
      <c r="C23" s="90">
        <v>0</v>
      </c>
      <c r="D23" s="9" t="str">
        <f t="shared" si="5"/>
        <v>N/A</v>
      </c>
      <c r="E23" s="8">
        <v>0</v>
      </c>
      <c r="F23" s="9" t="str">
        <f t="shared" si="6"/>
        <v>N/A</v>
      </c>
      <c r="G23" s="8">
        <v>0</v>
      </c>
      <c r="H23" s="9" t="str">
        <f t="shared" si="7"/>
        <v>N/A</v>
      </c>
      <c r="I23" s="10" t="s">
        <v>1747</v>
      </c>
      <c r="J23" s="10" t="s">
        <v>1747</v>
      </c>
      <c r="K23" s="9" t="str">
        <f t="shared" si="4"/>
        <v>N/A</v>
      </c>
    </row>
    <row r="24" spans="1:11" x14ac:dyDescent="0.2">
      <c r="A24" s="91" t="s">
        <v>874</v>
      </c>
      <c r="B24" s="37" t="s">
        <v>232</v>
      </c>
      <c r="C24" s="90">
        <v>3.9333927061999998</v>
      </c>
      <c r="D24" s="9" t="str">
        <f>IF($B24="N/A","N/A",IF(C24&gt;10,"No",IF(C24&lt;1,"No","Yes")))</f>
        <v>Yes</v>
      </c>
      <c r="E24" s="8">
        <v>3.7189453472</v>
      </c>
      <c r="F24" s="9" t="str">
        <f>IF($B24="N/A","N/A",IF(E24&gt;10,"No",IF(E24&lt;1,"No","Yes")))</f>
        <v>Yes</v>
      </c>
      <c r="G24" s="8">
        <v>3.6670365291000002</v>
      </c>
      <c r="H24" s="9" t="str">
        <f>IF($B24="N/A","N/A",IF(G24&gt;10,"No",IF(G24&lt;1,"No","Yes")))</f>
        <v>Yes</v>
      </c>
      <c r="I24" s="10">
        <v>-5.45</v>
      </c>
      <c r="J24" s="10">
        <v>-1.4</v>
      </c>
      <c r="K24" s="9" t="str">
        <f t="shared" si="4"/>
        <v>Yes</v>
      </c>
    </row>
    <row r="25" spans="1:11" x14ac:dyDescent="0.2">
      <c r="A25" s="91" t="s">
        <v>875</v>
      </c>
      <c r="B25" s="94" t="s">
        <v>239</v>
      </c>
      <c r="C25" s="90">
        <v>21.776877185</v>
      </c>
      <c r="D25" s="9" t="str">
        <f>IF($B25="N/A","N/A",IF(C25&gt;10,"No",IF(C25&lt;=0,"No","Yes")))</f>
        <v>No</v>
      </c>
      <c r="E25" s="8">
        <v>21.148989285999999</v>
      </c>
      <c r="F25" s="9" t="str">
        <f>IF($B25="N/A","N/A",IF(E25&gt;10,"No",IF(E25&lt;=0,"No","Yes")))</f>
        <v>No</v>
      </c>
      <c r="G25" s="8">
        <v>21.335697618000001</v>
      </c>
      <c r="H25" s="9" t="str">
        <f>IF($B25="N/A","N/A",IF(G25&gt;10,"No",IF(G25&lt;=0,"No","Yes")))</f>
        <v>No</v>
      </c>
      <c r="I25" s="10">
        <v>-2.88</v>
      </c>
      <c r="J25" s="10">
        <v>0.88280000000000003</v>
      </c>
      <c r="K25" s="9" t="str">
        <f t="shared" si="4"/>
        <v>Yes</v>
      </c>
    </row>
    <row r="26" spans="1:11" x14ac:dyDescent="0.2">
      <c r="A26" s="91" t="s">
        <v>876</v>
      </c>
      <c r="B26" s="62" t="s">
        <v>248</v>
      </c>
      <c r="C26" s="90">
        <v>3.6030380632000001</v>
      </c>
      <c r="D26" s="9" t="str">
        <f>IF($B26="N/A","N/A",IF(C26&gt;=5,"No",IF(C26&lt;0,"No","Yes")))</f>
        <v>Yes</v>
      </c>
      <c r="E26" s="8">
        <v>3.0942094561000002</v>
      </c>
      <c r="F26" s="9" t="str">
        <f>IF($B26="N/A","N/A",IF(E26&gt;=5,"No",IF(E26&lt;0,"No","Yes")))</f>
        <v>Yes</v>
      </c>
      <c r="G26" s="8">
        <v>2.5648316900000001</v>
      </c>
      <c r="H26" s="9" t="str">
        <f>IF($B26="N/A","N/A",IF(G26&gt;=5,"No",IF(G26&lt;0,"No","Yes")))</f>
        <v>Yes</v>
      </c>
      <c r="I26" s="10">
        <v>-14.1</v>
      </c>
      <c r="J26" s="10">
        <v>-17.100000000000001</v>
      </c>
      <c r="K26" s="9" t="str">
        <f t="shared" si="4"/>
        <v>Yes</v>
      </c>
    </row>
    <row r="27" spans="1:11" x14ac:dyDescent="0.2">
      <c r="A27" s="91" t="s">
        <v>14</v>
      </c>
      <c r="B27" s="62" t="s">
        <v>249</v>
      </c>
      <c r="C27" s="90">
        <v>0.1722266516</v>
      </c>
      <c r="D27" s="9" t="str">
        <f>IF($B27="N/A","N/A",IF(C27&gt;15,"No",IF(C27&lt;=0,"No","Yes")))</f>
        <v>Yes</v>
      </c>
      <c r="E27" s="8">
        <v>0.160256078</v>
      </c>
      <c r="F27" s="9" t="str">
        <f>IF($B27="N/A","N/A",IF(E27&gt;15,"No",IF(E27&lt;=0,"No","Yes")))</f>
        <v>Yes</v>
      </c>
      <c r="G27" s="8">
        <v>0.1590711427</v>
      </c>
      <c r="H27" s="9" t="str">
        <f>IF($B27="N/A","N/A",IF(G27&gt;15,"No",IF(G27&lt;=0,"No","Yes")))</f>
        <v>Yes</v>
      </c>
      <c r="I27" s="10">
        <v>-6.95</v>
      </c>
      <c r="J27" s="10">
        <v>-0.73899999999999999</v>
      </c>
      <c r="K27" s="9" t="str">
        <f>IF(J27="Div by 0", "N/A", IF(J27="N/A","N/A", IF(J27&gt;30, "No", IF(J27&lt;-30, "No", "Yes"))))</f>
        <v>Yes</v>
      </c>
    </row>
    <row r="28" spans="1:11" x14ac:dyDescent="0.2">
      <c r="A28" s="91" t="s">
        <v>877</v>
      </c>
      <c r="B28" s="37" t="s">
        <v>213</v>
      </c>
      <c r="C28" s="93">
        <v>215.364712</v>
      </c>
      <c r="D28" s="9" t="str">
        <f>IF($B28="N/A","N/A",IF(C28&gt;15,"No",IF(C28&lt;-15,"No","Yes")))</f>
        <v>N/A</v>
      </c>
      <c r="E28" s="39">
        <v>237.27463129</v>
      </c>
      <c r="F28" s="9" t="str">
        <f>IF($B28="N/A","N/A",IF(E28&gt;15,"No",IF(E28&lt;-15,"No","Yes")))</f>
        <v>N/A</v>
      </c>
      <c r="G28" s="39">
        <v>247.11604696000001</v>
      </c>
      <c r="H28" s="9" t="str">
        <f>IF($B28="N/A","N/A",IF(G28&gt;15,"No",IF(G28&lt;-15,"No","Yes")))</f>
        <v>N/A</v>
      </c>
      <c r="I28" s="10">
        <v>10.17</v>
      </c>
      <c r="J28" s="10">
        <v>4.1479999999999997</v>
      </c>
      <c r="K28" s="9" t="str">
        <f>IF(J28="Div by 0", "N/A", IF(J28="N/A","N/A", IF(J28&gt;30, "No", IF(J28&lt;-30, "No", "Yes"))))</f>
        <v>Yes</v>
      </c>
    </row>
    <row r="29" spans="1:11" x14ac:dyDescent="0.2">
      <c r="A29" s="91" t="s">
        <v>378</v>
      </c>
      <c r="B29" s="37" t="s">
        <v>250</v>
      </c>
      <c r="C29" s="90">
        <v>14.582638944999999</v>
      </c>
      <c r="D29" s="9" t="str">
        <f>IF($B29="N/A","N/A",IF(C29&gt;35,"No",IF(C29&lt;10,"No","Yes")))</f>
        <v>Yes</v>
      </c>
      <c r="E29" s="8">
        <v>14.014356723000001</v>
      </c>
      <c r="F29" s="9" t="str">
        <f>IF($B29="N/A","N/A",IF(E29&gt;35,"No",IF(E29&lt;10,"No","Yes")))</f>
        <v>Yes</v>
      </c>
      <c r="G29" s="8">
        <v>13.404082632</v>
      </c>
      <c r="H29" s="9" t="str">
        <f>IF($B29="N/A","N/A",IF(G29&gt;35,"No",IF(G29&lt;10,"No","Yes")))</f>
        <v>Yes</v>
      </c>
      <c r="I29" s="10">
        <v>-3.9</v>
      </c>
      <c r="J29" s="10">
        <v>-4.3499999999999996</v>
      </c>
      <c r="K29" s="9" t="str">
        <f t="shared" ref="K29:K54" si="8">IF(J29="Div by 0", "N/A", IF(J29="N/A","N/A", IF(J29&gt;30, "No", IF(J29&lt;-30, "No", "Yes"))))</f>
        <v>Yes</v>
      </c>
    </row>
    <row r="30" spans="1:11" x14ac:dyDescent="0.2">
      <c r="A30" s="91" t="s">
        <v>379</v>
      </c>
      <c r="B30" s="37" t="s">
        <v>251</v>
      </c>
      <c r="C30" s="90">
        <v>8.0927879630999993</v>
      </c>
      <c r="D30" s="9" t="str">
        <f>IF($B30="N/A","N/A",IF(C30&gt;20,"No",IF(C30&lt;2,"No","Yes")))</f>
        <v>Yes</v>
      </c>
      <c r="E30" s="8">
        <v>8.654459675</v>
      </c>
      <c r="F30" s="9" t="str">
        <f>IF($B30="N/A","N/A",IF(E30&gt;20,"No",IF(E30&lt;2,"No","Yes")))</f>
        <v>Yes</v>
      </c>
      <c r="G30" s="8">
        <v>8.7836681389999995</v>
      </c>
      <c r="H30" s="9" t="str">
        <f>IF($B30="N/A","N/A",IF(G30&gt;20,"No",IF(G30&lt;2,"No","Yes")))</f>
        <v>Yes</v>
      </c>
      <c r="I30" s="10">
        <v>6.94</v>
      </c>
      <c r="J30" s="10">
        <v>1.4930000000000001</v>
      </c>
      <c r="K30" s="9" t="str">
        <f t="shared" si="8"/>
        <v>Yes</v>
      </c>
    </row>
    <row r="31" spans="1:11" x14ac:dyDescent="0.2">
      <c r="A31" s="91" t="s">
        <v>380</v>
      </c>
      <c r="B31" s="37" t="s">
        <v>252</v>
      </c>
      <c r="C31" s="90">
        <v>1.0217083424</v>
      </c>
      <c r="D31" s="9" t="str">
        <f>IF($B31="N/A","N/A",IF(C31&gt;8,"No",IF(C31&lt;0.5,"No","Yes")))</f>
        <v>Yes</v>
      </c>
      <c r="E31" s="8">
        <v>1.1011984612000001</v>
      </c>
      <c r="F31" s="9" t="str">
        <f>IF($B31="N/A","N/A",IF(E31&gt;8,"No",IF(E31&lt;0.5,"No","Yes")))</f>
        <v>Yes</v>
      </c>
      <c r="G31" s="8">
        <v>1.0967066137999999</v>
      </c>
      <c r="H31" s="9" t="str">
        <f>IF($B31="N/A","N/A",IF(G31&gt;8,"No",IF(G31&lt;0.5,"No","Yes")))</f>
        <v>Yes</v>
      </c>
      <c r="I31" s="10">
        <v>7.78</v>
      </c>
      <c r="J31" s="10">
        <v>-0.40799999999999997</v>
      </c>
      <c r="K31" s="9" t="str">
        <f t="shared" si="8"/>
        <v>Yes</v>
      </c>
    </row>
    <row r="32" spans="1:11" x14ac:dyDescent="0.2">
      <c r="A32" s="91" t="s">
        <v>381</v>
      </c>
      <c r="B32" s="37" t="s">
        <v>253</v>
      </c>
      <c r="C32" s="90">
        <v>2.9883790216000001</v>
      </c>
      <c r="D32" s="9" t="str">
        <f>IF($B32="N/A","N/A",IF(C32&gt;25,"No",IF(C32&lt;3,"No","Yes")))</f>
        <v>No</v>
      </c>
      <c r="E32" s="8">
        <v>2.6687138368999999</v>
      </c>
      <c r="F32" s="9" t="str">
        <f>IF($B32="N/A","N/A",IF(E32&gt;25,"No",IF(E32&lt;3,"No","Yes")))</f>
        <v>No</v>
      </c>
      <c r="G32" s="8">
        <v>2.6837976707000002</v>
      </c>
      <c r="H32" s="9" t="str">
        <f>IF($B32="N/A","N/A",IF(G32&gt;25,"No",IF(G32&lt;3,"No","Yes")))</f>
        <v>No</v>
      </c>
      <c r="I32" s="10">
        <v>-10.7</v>
      </c>
      <c r="J32" s="10">
        <v>0.56520000000000004</v>
      </c>
      <c r="K32" s="9" t="str">
        <f t="shared" si="8"/>
        <v>Yes</v>
      </c>
    </row>
    <row r="33" spans="1:11" x14ac:dyDescent="0.2">
      <c r="A33" s="91" t="s">
        <v>382</v>
      </c>
      <c r="B33" s="37" t="s">
        <v>254</v>
      </c>
      <c r="C33" s="90">
        <v>3.2998743224</v>
      </c>
      <c r="D33" s="9" t="str">
        <f>IF($B33="N/A","N/A",IF(C33&gt;25,"No",IF(C33&lt;2,"No","Yes")))</f>
        <v>Yes</v>
      </c>
      <c r="E33" s="8">
        <v>3.2393227442999999</v>
      </c>
      <c r="F33" s="9" t="str">
        <f>IF($B33="N/A","N/A",IF(E33&gt;25,"No",IF(E33&lt;2,"No","Yes")))</f>
        <v>Yes</v>
      </c>
      <c r="G33" s="8">
        <v>3.0676727044000001</v>
      </c>
      <c r="H33" s="9" t="str">
        <f>IF($B33="N/A","N/A",IF(G33&gt;25,"No",IF(G33&lt;2,"No","Yes")))</f>
        <v>Yes</v>
      </c>
      <c r="I33" s="10">
        <v>-1.83</v>
      </c>
      <c r="J33" s="10">
        <v>-5.3</v>
      </c>
      <c r="K33" s="9" t="str">
        <f t="shared" si="8"/>
        <v>Yes</v>
      </c>
    </row>
    <row r="34" spans="1:11" x14ac:dyDescent="0.2">
      <c r="A34" s="91" t="s">
        <v>383</v>
      </c>
      <c r="B34" s="37" t="s">
        <v>255</v>
      </c>
      <c r="C34" s="90">
        <v>0.27737536930000001</v>
      </c>
      <c r="D34" s="9" t="str">
        <f>IF($B34="N/A","N/A",IF(C34&gt;25,"No",IF(C34&lt;=0,"No","Yes")))</f>
        <v>Yes</v>
      </c>
      <c r="E34" s="8">
        <v>0.25980733969999997</v>
      </c>
      <c r="F34" s="9" t="str">
        <f>IF($B34="N/A","N/A",IF(E34&gt;25,"No",IF(E34&lt;=0,"No","Yes")))</f>
        <v>Yes</v>
      </c>
      <c r="G34" s="8">
        <v>0.2316086769</v>
      </c>
      <c r="H34" s="9" t="str">
        <f>IF($B34="N/A","N/A",IF(G34&gt;25,"No",IF(G34&lt;=0,"No","Yes")))</f>
        <v>Yes</v>
      </c>
      <c r="I34" s="10">
        <v>-6.33</v>
      </c>
      <c r="J34" s="10">
        <v>-10.9</v>
      </c>
      <c r="K34" s="9" t="str">
        <f t="shared" si="8"/>
        <v>Yes</v>
      </c>
    </row>
    <row r="35" spans="1:11" x14ac:dyDescent="0.2">
      <c r="A35" s="91" t="s">
        <v>384</v>
      </c>
      <c r="B35" s="37" t="s">
        <v>256</v>
      </c>
      <c r="C35" s="90">
        <v>24.333643548000001</v>
      </c>
      <c r="D35" s="9" t="str">
        <f>IF($B35="N/A","N/A",IF(C35&gt;20,"No",IF(C35&lt;4,"No","Yes")))</f>
        <v>No</v>
      </c>
      <c r="E35" s="8">
        <v>24.439418094000001</v>
      </c>
      <c r="F35" s="9" t="str">
        <f>IF($B35="N/A","N/A",IF(E35&gt;20,"No",IF(E35&lt;4,"No","Yes")))</f>
        <v>No</v>
      </c>
      <c r="G35" s="8">
        <v>23.291700726999998</v>
      </c>
      <c r="H35" s="9" t="str">
        <f>IF($B35="N/A","N/A",IF(G35&gt;20,"No",IF(G35&lt;4,"No","Yes")))</f>
        <v>No</v>
      </c>
      <c r="I35" s="10">
        <v>0.43469999999999998</v>
      </c>
      <c r="J35" s="10">
        <v>-4.7</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6.5771585125999996</v>
      </c>
      <c r="D37" s="9" t="str">
        <f>IF($B37="N/A","N/A",IF(C37&gt;=25,"No",IF(C37&lt;0,"No","Yes")))</f>
        <v>Yes</v>
      </c>
      <c r="E37" s="8">
        <v>9.3389511451999994</v>
      </c>
      <c r="F37" s="9" t="str">
        <f>IF($B37="N/A","N/A",IF(E37&gt;=25,"No",IF(E37&lt;0,"No","Yes")))</f>
        <v>Yes</v>
      </c>
      <c r="G37" s="8">
        <v>12.675984854999999</v>
      </c>
      <c r="H37" s="9" t="str">
        <f>IF($B37="N/A","N/A",IF(G37&gt;=25,"No",IF(G37&lt;0,"No","Yes")))</f>
        <v>Yes</v>
      </c>
      <c r="I37" s="10">
        <v>41.99</v>
      </c>
      <c r="J37" s="10">
        <v>35.729999999999997</v>
      </c>
      <c r="K37" s="9" t="str">
        <f t="shared" si="8"/>
        <v>No</v>
      </c>
    </row>
    <row r="38" spans="1:11" x14ac:dyDescent="0.2">
      <c r="A38" s="91" t="s">
        <v>387</v>
      </c>
      <c r="B38" s="37" t="s">
        <v>221</v>
      </c>
      <c r="C38" s="90">
        <v>3.8692636076000002</v>
      </c>
      <c r="D38" s="9" t="str">
        <f>IF($B38="N/A","N/A",IF(C38&gt;3,"Yes","No"))</f>
        <v>Yes</v>
      </c>
      <c r="E38" s="8">
        <v>3.9525313704</v>
      </c>
      <c r="F38" s="9" t="str">
        <f>IF($B38="N/A","N/A",IF(E38&gt;3,"Yes","No"))</f>
        <v>Yes</v>
      </c>
      <c r="G38" s="8">
        <v>3.9183242980999999</v>
      </c>
      <c r="H38" s="9" t="str">
        <f>IF($B38="N/A","N/A",IF(G38&gt;3,"Yes","No"))</f>
        <v>Yes</v>
      </c>
      <c r="I38" s="10">
        <v>2.1520000000000001</v>
      </c>
      <c r="J38" s="10">
        <v>-0.86499999999999999</v>
      </c>
      <c r="K38" s="9" t="str">
        <f t="shared" si="8"/>
        <v>Yes</v>
      </c>
    </row>
    <row r="39" spans="1:11" x14ac:dyDescent="0.2">
      <c r="A39" s="91" t="s">
        <v>388</v>
      </c>
      <c r="B39" s="37" t="s">
        <v>220</v>
      </c>
      <c r="C39" s="90">
        <v>11.366854842</v>
      </c>
      <c r="D39" s="9" t="str">
        <f>IF($B39="N/A","N/A",IF(C39&gt;1,"Yes","No"))</f>
        <v>Yes</v>
      </c>
      <c r="E39" s="8">
        <v>9.3738015197000006</v>
      </c>
      <c r="F39" s="9" t="str">
        <f>IF($B39="N/A","N/A",IF(E39&gt;1,"Yes","No"))</f>
        <v>Yes</v>
      </c>
      <c r="G39" s="8">
        <v>8.1157489267000003</v>
      </c>
      <c r="H39" s="9" t="str">
        <f>IF($B39="N/A","N/A",IF(G39&gt;1,"Yes","No"))</f>
        <v>Yes</v>
      </c>
      <c r="I39" s="10">
        <v>-17.5</v>
      </c>
      <c r="J39" s="10">
        <v>-13.4</v>
      </c>
      <c r="K39" s="9" t="str">
        <f t="shared" si="8"/>
        <v>Yes</v>
      </c>
    </row>
    <row r="40" spans="1:11" x14ac:dyDescent="0.2">
      <c r="A40" s="91" t="s">
        <v>389</v>
      </c>
      <c r="B40" s="37" t="s">
        <v>213</v>
      </c>
      <c r="C40" s="90">
        <v>1.54307709E-2</v>
      </c>
      <c r="D40" s="9" t="str">
        <f>IF($B40="N/A","N/A",IF(C40&gt;15,"No",IF(C40&lt;-15,"No","Yes")))</f>
        <v>N/A</v>
      </c>
      <c r="E40" s="8">
        <v>1.54073761E-2</v>
      </c>
      <c r="F40" s="9" t="str">
        <f>IF($B40="N/A","N/A",IF(E40&gt;15,"No",IF(E40&lt;-15,"No","Yes")))</f>
        <v>N/A</v>
      </c>
      <c r="G40" s="8">
        <v>1.3500257999999999E-2</v>
      </c>
      <c r="H40" s="9" t="str">
        <f>IF($B40="N/A","N/A",IF(G40&gt;15,"No",IF(G40&lt;-15,"No","Yes")))</f>
        <v>N/A</v>
      </c>
      <c r="I40" s="10">
        <v>-0.152</v>
      </c>
      <c r="J40" s="10">
        <v>-12.4</v>
      </c>
      <c r="K40" s="9" t="str">
        <f t="shared" si="8"/>
        <v>Yes</v>
      </c>
    </row>
    <row r="41" spans="1:11" x14ac:dyDescent="0.2">
      <c r="A41" s="91" t="s">
        <v>390</v>
      </c>
      <c r="B41" s="37" t="s">
        <v>213</v>
      </c>
      <c r="C41" s="90">
        <v>7.4967899999999995E-4</v>
      </c>
      <c r="D41" s="9" t="str">
        <f>IF($B41="N/A","N/A",IF(C41&gt;15,"No",IF(C41&lt;-15,"No","Yes")))</f>
        <v>N/A</v>
      </c>
      <c r="E41" s="8">
        <v>4.0506249999999999E-4</v>
      </c>
      <c r="F41" s="9" t="str">
        <f>IF($B41="N/A","N/A",IF(E41&gt;15,"No",IF(E41&lt;-15,"No","Yes")))</f>
        <v>N/A</v>
      </c>
      <c r="G41" s="8">
        <v>3.9951599999999999E-4</v>
      </c>
      <c r="H41" s="9" t="str">
        <f>IF($B41="N/A","N/A",IF(G41&gt;15,"No",IF(G41&lt;-15,"No","Yes")))</f>
        <v>N/A</v>
      </c>
      <c r="I41" s="10">
        <v>-46</v>
      </c>
      <c r="J41" s="10">
        <v>-1.37</v>
      </c>
      <c r="K41" s="9" t="str">
        <f t="shared" si="8"/>
        <v>Yes</v>
      </c>
    </row>
    <row r="42" spans="1:11" x14ac:dyDescent="0.2">
      <c r="A42" s="91" t="s">
        <v>391</v>
      </c>
      <c r="B42" s="37" t="s">
        <v>259</v>
      </c>
      <c r="C42" s="90">
        <v>0.89916589769999999</v>
      </c>
      <c r="D42" s="9" t="str">
        <f>IF($B42="N/A","N/A",IF(C42&gt;0,"Yes","No"))</f>
        <v>Yes</v>
      </c>
      <c r="E42" s="8">
        <v>0.92909737459999997</v>
      </c>
      <c r="F42" s="9" t="str">
        <f>IF($B42="N/A","N/A",IF(E42&gt;0,"Yes","No"))</f>
        <v>Yes</v>
      </c>
      <c r="G42" s="8">
        <v>0.94933985899999995</v>
      </c>
      <c r="H42" s="9" t="str">
        <f>IF($B42="N/A","N/A",IF(G42&gt;0,"Yes","No"))</f>
        <v>Yes</v>
      </c>
      <c r="I42" s="10">
        <v>3.3290000000000002</v>
      </c>
      <c r="J42" s="10">
        <v>2.1789999999999998</v>
      </c>
      <c r="K42" s="9" t="str">
        <f t="shared" si="8"/>
        <v>Yes</v>
      </c>
    </row>
    <row r="43" spans="1:11" x14ac:dyDescent="0.2">
      <c r="A43" s="91" t="s">
        <v>392</v>
      </c>
      <c r="B43" s="37" t="s">
        <v>259</v>
      </c>
      <c r="C43" s="90">
        <v>5.2051901555000004</v>
      </c>
      <c r="D43" s="9" t="str">
        <f>IF($B43="N/A","N/A",IF(C43&gt;0,"Yes","No"))</f>
        <v>Yes</v>
      </c>
      <c r="E43" s="8">
        <v>5.0182561790999998</v>
      </c>
      <c r="F43" s="9" t="str">
        <f>IF($B43="N/A","N/A",IF(E43&gt;0,"Yes","No"))</f>
        <v>Yes</v>
      </c>
      <c r="G43" s="8">
        <v>4.8012729231</v>
      </c>
      <c r="H43" s="9" t="str">
        <f>IF($B43="N/A","N/A",IF(G43&gt;0,"Yes","No"))</f>
        <v>Yes</v>
      </c>
      <c r="I43" s="10">
        <v>-3.59</v>
      </c>
      <c r="J43" s="10">
        <v>-4.32</v>
      </c>
      <c r="K43" s="9" t="str">
        <f t="shared" si="8"/>
        <v>Yes</v>
      </c>
    </row>
    <row r="44" spans="1:11" x14ac:dyDescent="0.2">
      <c r="A44" s="91" t="s">
        <v>393</v>
      </c>
      <c r="B44" s="37" t="s">
        <v>259</v>
      </c>
      <c r="C44" s="90">
        <v>5.0309183899999999E-2</v>
      </c>
      <c r="D44" s="9" t="str">
        <f>IF($B44="N/A","N/A",IF(C44&gt;0,"Yes","No"))</f>
        <v>Yes</v>
      </c>
      <c r="E44" s="8">
        <v>4.89730071E-2</v>
      </c>
      <c r="F44" s="9" t="str">
        <f>IF($B44="N/A","N/A",IF(E44&gt;0,"Yes","No"))</f>
        <v>Yes</v>
      </c>
      <c r="G44" s="8">
        <v>5.0421003999999998E-2</v>
      </c>
      <c r="H44" s="9" t="str">
        <f>IF($B44="N/A","N/A",IF(G44&gt;0,"Yes","No"))</f>
        <v>Yes</v>
      </c>
      <c r="I44" s="10">
        <v>-2.66</v>
      </c>
      <c r="J44" s="10">
        <v>2.9569999999999999</v>
      </c>
      <c r="K44" s="9" t="str">
        <f t="shared" si="8"/>
        <v>Yes</v>
      </c>
    </row>
    <row r="45" spans="1:11" x14ac:dyDescent="0.2">
      <c r="A45" s="91" t="s">
        <v>394</v>
      </c>
      <c r="B45" s="37" t="s">
        <v>220</v>
      </c>
      <c r="C45" s="90">
        <v>3.7409247209999998</v>
      </c>
      <c r="D45" s="9" t="str">
        <f>IF($B45="N/A","N/A",IF(C45&gt;1,"Yes","No"))</f>
        <v>Yes</v>
      </c>
      <c r="E45" s="8">
        <v>3.7990727042999999</v>
      </c>
      <c r="F45" s="9" t="str">
        <f>IF($B45="N/A","N/A",IF(E45&gt;1,"Yes","No"))</f>
        <v>Yes</v>
      </c>
      <c r="G45" s="8">
        <v>3.8141794508000002</v>
      </c>
      <c r="H45" s="9" t="str">
        <f>IF($B45="N/A","N/A",IF(G45&gt;1,"Yes","No"))</f>
        <v>Yes</v>
      </c>
      <c r="I45" s="10">
        <v>1.554</v>
      </c>
      <c r="J45" s="10">
        <v>0.39760000000000001</v>
      </c>
      <c r="K45" s="9" t="str">
        <f t="shared" si="8"/>
        <v>Yes</v>
      </c>
    </row>
    <row r="46" spans="1:11" x14ac:dyDescent="0.2">
      <c r="A46" s="91" t="s">
        <v>395</v>
      </c>
      <c r="B46" s="37" t="s">
        <v>259</v>
      </c>
      <c r="C46" s="90">
        <v>6.1951948499999999E-2</v>
      </c>
      <c r="D46" s="9" t="str">
        <f>IF($B46="N/A","N/A",IF(C46&gt;0,"Yes","No"))</f>
        <v>Yes</v>
      </c>
      <c r="E46" s="8">
        <v>5.8694506299999998E-2</v>
      </c>
      <c r="F46" s="9" t="str">
        <f>IF($B46="N/A","N/A",IF(E46&gt;0,"Yes","No"))</f>
        <v>Yes</v>
      </c>
      <c r="G46" s="8">
        <v>4.5991191200000003E-2</v>
      </c>
      <c r="H46" s="9" t="str">
        <f>IF($B46="N/A","N/A",IF(G46&gt;0,"Yes","No"))</f>
        <v>Yes</v>
      </c>
      <c r="I46" s="10">
        <v>-5.26</v>
      </c>
      <c r="J46" s="10">
        <v>-21.6</v>
      </c>
      <c r="K46" s="9" t="str">
        <f t="shared" si="8"/>
        <v>Yes</v>
      </c>
    </row>
    <row r="47" spans="1:11" x14ac:dyDescent="0.2">
      <c r="A47" s="91" t="s">
        <v>396</v>
      </c>
      <c r="B47" s="37" t="s">
        <v>213</v>
      </c>
      <c r="C47" s="90">
        <v>1.80656506E-2</v>
      </c>
      <c r="D47" s="9" t="str">
        <f>IF($B47="N/A","N/A",IF(C47&gt;15,"No",IF(C47&lt;-15,"No","Yes")))</f>
        <v>N/A</v>
      </c>
      <c r="E47" s="8">
        <v>2.8505759700000001E-2</v>
      </c>
      <c r="F47" s="9" t="str">
        <f>IF($B47="N/A","N/A",IF(E47&gt;15,"No",IF(E47&lt;-15,"No","Yes")))</f>
        <v>N/A</v>
      </c>
      <c r="G47" s="8">
        <v>3.1296289200000001E-2</v>
      </c>
      <c r="H47" s="9" t="str">
        <f>IF($B47="N/A","N/A",IF(G47&gt;15,"No",IF(G47&lt;-15,"No","Yes")))</f>
        <v>N/A</v>
      </c>
      <c r="I47" s="10">
        <v>57.79</v>
      </c>
      <c r="J47" s="10">
        <v>9.7889999999999997</v>
      </c>
      <c r="K47" s="9" t="str">
        <f t="shared" si="8"/>
        <v>Yes</v>
      </c>
    </row>
    <row r="48" spans="1:11" x14ac:dyDescent="0.2">
      <c r="A48" s="91" t="s">
        <v>397</v>
      </c>
      <c r="B48" s="37" t="s">
        <v>213</v>
      </c>
      <c r="C48" s="90">
        <v>0.3599207512</v>
      </c>
      <c r="D48" s="9" t="str">
        <f>IF($B48="N/A","N/A",IF(C48&gt;15,"No",IF(C48&lt;-15,"No","Yes")))</f>
        <v>N/A</v>
      </c>
      <c r="E48" s="8">
        <v>0.44603515040000002</v>
      </c>
      <c r="F48" s="9" t="str">
        <f>IF($B48="N/A","N/A",IF(E48&gt;15,"No",IF(E48&lt;-15,"No","Yes")))</f>
        <v>N/A</v>
      </c>
      <c r="G48" s="8">
        <v>0.43074594090000001</v>
      </c>
      <c r="H48" s="9" t="str">
        <f>IF($B48="N/A","N/A",IF(G48&gt;15,"No",IF(G48&lt;-15,"No","Yes")))</f>
        <v>N/A</v>
      </c>
      <c r="I48" s="10">
        <v>23.93</v>
      </c>
      <c r="J48" s="10">
        <v>-3.43</v>
      </c>
      <c r="K48" s="9" t="str">
        <f t="shared" si="8"/>
        <v>Yes</v>
      </c>
    </row>
    <row r="49" spans="1:11" x14ac:dyDescent="0.2">
      <c r="A49" s="91" t="s">
        <v>398</v>
      </c>
      <c r="B49" s="37" t="s">
        <v>213</v>
      </c>
      <c r="C49" s="90">
        <v>0.21138307640000001</v>
      </c>
      <c r="D49" s="9" t="str">
        <f>IF($B49="N/A","N/A",IF(C49&gt;15,"No",IF(C49&lt;-15,"No","Yes")))</f>
        <v>N/A</v>
      </c>
      <c r="E49" s="8">
        <v>0.256789147</v>
      </c>
      <c r="F49" s="9" t="str">
        <f>IF($B49="N/A","N/A",IF(E49&gt;15,"No",IF(E49&lt;-15,"No","Yes")))</f>
        <v>N/A</v>
      </c>
      <c r="G49" s="8">
        <v>0.2323296276</v>
      </c>
      <c r="H49" s="9" t="str">
        <f>IF($B49="N/A","N/A",IF(G49&gt;15,"No",IF(G49&lt;-15,"No","Yes")))</f>
        <v>N/A</v>
      </c>
      <c r="I49" s="10">
        <v>21.48</v>
      </c>
      <c r="J49" s="10">
        <v>-9.5299999999999994</v>
      </c>
      <c r="K49" s="9" t="str">
        <f t="shared" si="8"/>
        <v>Yes</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4.7462398865999997</v>
      </c>
      <c r="D51" s="9" t="str">
        <f>IF($B51="N/A","N/A",IF(C51&gt;15,"No",IF(C51&lt;-15,"No","Yes")))</f>
        <v>N/A</v>
      </c>
      <c r="E51" s="8">
        <v>4.5775454862</v>
      </c>
      <c r="F51" s="9" t="str">
        <f>IF($B51="N/A","N/A",IF(E51&gt;15,"No",IF(E51&lt;-15,"No","Yes")))</f>
        <v>N/A</v>
      </c>
      <c r="G51" s="8">
        <v>4.7922102861000004</v>
      </c>
      <c r="H51" s="9" t="str">
        <f>IF($B51="N/A","N/A",IF(G51&gt;15,"No",IF(G51&lt;-15,"No","Yes")))</f>
        <v>N/A</v>
      </c>
      <c r="I51" s="10">
        <v>-3.55</v>
      </c>
      <c r="J51" s="10">
        <v>4.6900000000000004</v>
      </c>
      <c r="K51" s="9" t="str">
        <f t="shared" si="8"/>
        <v>Yes</v>
      </c>
    </row>
    <row r="52" spans="1:11" x14ac:dyDescent="0.2">
      <c r="A52" s="91" t="s">
        <v>401</v>
      </c>
      <c r="B52" s="37" t="s">
        <v>220</v>
      </c>
      <c r="C52" s="90">
        <v>8.2489706034000001</v>
      </c>
      <c r="D52" s="9" t="str">
        <f>IF($B52="N/A","N/A",IF(C52&gt;1,"Yes","No"))</f>
        <v>Yes</v>
      </c>
      <c r="E52" s="8">
        <v>7.6280477473000001</v>
      </c>
      <c r="F52" s="9" t="str">
        <f>IF($B52="N/A","N/A",IF(E52&gt;1,"Yes","No"))</f>
        <v>Yes</v>
      </c>
      <c r="G52" s="8">
        <v>7.2950792536</v>
      </c>
      <c r="H52" s="9" t="str">
        <f>IF($B52="N/A","N/A",IF(G52&gt;1,"Yes","No"))</f>
        <v>Yes</v>
      </c>
      <c r="I52" s="10">
        <v>-7.53</v>
      </c>
      <c r="J52" s="10">
        <v>-4.37</v>
      </c>
      <c r="K52" s="9" t="str">
        <f t="shared" si="8"/>
        <v>Yes</v>
      </c>
    </row>
    <row r="53" spans="1:11" x14ac:dyDescent="0.2">
      <c r="A53" s="91" t="s">
        <v>402</v>
      </c>
      <c r="B53" s="37" t="s">
        <v>259</v>
      </c>
      <c r="C53" s="90">
        <v>3.2013201400000003E-2</v>
      </c>
      <c r="D53" s="9" t="str">
        <f>IF($B53="N/A","N/A",IF(C53&gt;0,"Yes","No"))</f>
        <v>Yes</v>
      </c>
      <c r="E53" s="8">
        <v>0.15060959039999999</v>
      </c>
      <c r="F53" s="9" t="str">
        <f>IF($B53="N/A","N/A",IF(E53&gt;0,"Yes","No"))</f>
        <v>Yes</v>
      </c>
      <c r="G53" s="8">
        <v>0.27393915610000003</v>
      </c>
      <c r="H53" s="9" t="str">
        <f>IF($B53="N/A","N/A",IF(G53&gt;0,"Yes","No"))</f>
        <v>Yes</v>
      </c>
      <c r="I53" s="10">
        <v>370.5</v>
      </c>
      <c r="J53" s="10">
        <v>81.89</v>
      </c>
      <c r="K53" s="9" t="str">
        <f t="shared" si="8"/>
        <v>No</v>
      </c>
    </row>
    <row r="54" spans="1:11" x14ac:dyDescent="0.2">
      <c r="A54" s="91" t="s">
        <v>403</v>
      </c>
      <c r="B54" s="37" t="s">
        <v>260</v>
      </c>
      <c r="C54" s="90">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91" t="s">
        <v>878</v>
      </c>
      <c r="B55" s="37" t="s">
        <v>213</v>
      </c>
      <c r="C55" s="93">
        <v>61.027357033999998</v>
      </c>
      <c r="D55" s="9" t="str">
        <f>IF($B55="N/A","N/A",IF(C55&gt;15,"No",IF(C55&lt;-15,"No","Yes")))</f>
        <v>N/A</v>
      </c>
      <c r="E55" s="39">
        <v>61.589767653000003</v>
      </c>
      <c r="F55" s="9" t="str">
        <f>IF($B55="N/A","N/A",IF(E55&gt;15,"No",IF(E55&lt;-15,"No","Yes")))</f>
        <v>N/A</v>
      </c>
      <c r="G55" s="39">
        <v>61.686596702999999</v>
      </c>
      <c r="H55" s="9" t="str">
        <f>IF($B55="N/A","N/A",IF(G55&gt;15,"No",IF(G55&lt;-15,"No","Yes")))</f>
        <v>N/A</v>
      </c>
      <c r="I55" s="10">
        <v>0.92159999999999997</v>
      </c>
      <c r="J55" s="10">
        <v>0.15720000000000001</v>
      </c>
      <c r="K55" s="9" t="str">
        <f t="shared" ref="K55:K74" si="9">IF(J55="Div by 0", "N/A", IF(J55="N/A","N/A", IF(J55&gt;30, "No", IF(J55&lt;-30, "No", "Yes"))))</f>
        <v>Yes</v>
      </c>
    </row>
    <row r="56" spans="1:11" x14ac:dyDescent="0.2">
      <c r="A56" s="91" t="s">
        <v>879</v>
      </c>
      <c r="B56" s="37" t="s">
        <v>261</v>
      </c>
      <c r="C56" s="93">
        <v>57.674741335</v>
      </c>
      <c r="D56" s="9" t="str">
        <f>IF($B56="N/A","N/A",IF(C56&gt;90,"No",IF(C56&lt;20,"No","Yes")))</f>
        <v>Yes</v>
      </c>
      <c r="E56" s="39">
        <v>62.934461700999996</v>
      </c>
      <c r="F56" s="9" t="str">
        <f>IF($B56="N/A","N/A",IF(E56&gt;90,"No",IF(E56&lt;20,"No","Yes")))</f>
        <v>Yes</v>
      </c>
      <c r="G56" s="39">
        <v>60.958610192000002</v>
      </c>
      <c r="H56" s="9" t="str">
        <f>IF($B56="N/A","N/A",IF(G56&gt;90,"No",IF(G56&lt;20,"No","Yes")))</f>
        <v>Yes</v>
      </c>
      <c r="I56" s="10">
        <v>9.1199999999999992</v>
      </c>
      <c r="J56" s="10">
        <v>-3.14</v>
      </c>
      <c r="K56" s="9" t="str">
        <f t="shared" si="9"/>
        <v>Yes</v>
      </c>
    </row>
    <row r="57" spans="1:11" x14ac:dyDescent="0.2">
      <c r="A57" s="91" t="s">
        <v>880</v>
      </c>
      <c r="B57" s="37" t="s">
        <v>262</v>
      </c>
      <c r="C57" s="93">
        <v>34.045527329999999</v>
      </c>
      <c r="D57" s="9" t="str">
        <f>IF($B57="N/A","N/A",IF(C57&gt;60,"No",IF(C57&lt;10,"No","Yes")))</f>
        <v>Yes</v>
      </c>
      <c r="E57" s="39">
        <v>34.225625528999998</v>
      </c>
      <c r="F57" s="9" t="str">
        <f>IF($B57="N/A","N/A",IF(E57&gt;60,"No",IF(E57&lt;10,"No","Yes")))</f>
        <v>Yes</v>
      </c>
      <c r="G57" s="39">
        <v>34.866962524999998</v>
      </c>
      <c r="H57" s="9" t="str">
        <f>IF($B57="N/A","N/A",IF(G57&gt;60,"No",IF(G57&lt;10,"No","Yes")))</f>
        <v>Yes</v>
      </c>
      <c r="I57" s="10">
        <v>0.52900000000000003</v>
      </c>
      <c r="J57" s="10">
        <v>1.8740000000000001</v>
      </c>
      <c r="K57" s="9" t="str">
        <f t="shared" si="9"/>
        <v>Yes</v>
      </c>
    </row>
    <row r="58" spans="1:11" ht="25.5" x14ac:dyDescent="0.2">
      <c r="A58" s="91" t="s">
        <v>881</v>
      </c>
      <c r="B58" s="37" t="s">
        <v>263</v>
      </c>
      <c r="C58" s="93">
        <v>23.007539969</v>
      </c>
      <c r="D58" s="9" t="str">
        <f>IF($B58="N/A","N/A",IF(C58&gt;100,"No",IF(C58&lt;10,"No","Yes")))</f>
        <v>Yes</v>
      </c>
      <c r="E58" s="39">
        <v>23.445681992000001</v>
      </c>
      <c r="F58" s="9" t="str">
        <f>IF($B58="N/A","N/A",IF(E58&gt;100,"No",IF(E58&lt;10,"No","Yes")))</f>
        <v>Yes</v>
      </c>
      <c r="G58" s="39">
        <v>23.777484687000001</v>
      </c>
      <c r="H58" s="9" t="str">
        <f>IF($B58="N/A","N/A",IF(G58&gt;100,"No",IF(G58&lt;10,"No","Yes")))</f>
        <v>Yes</v>
      </c>
      <c r="I58" s="10">
        <v>1.9039999999999999</v>
      </c>
      <c r="J58" s="10">
        <v>1.415</v>
      </c>
      <c r="K58" s="9" t="str">
        <f t="shared" si="9"/>
        <v>Yes</v>
      </c>
    </row>
    <row r="59" spans="1:11" x14ac:dyDescent="0.2">
      <c r="A59" s="91" t="s">
        <v>882</v>
      </c>
      <c r="B59" s="37" t="s">
        <v>264</v>
      </c>
      <c r="C59" s="93">
        <v>202.93009366000001</v>
      </c>
      <c r="D59" s="9" t="str">
        <f>IF($B59="N/A","N/A",IF(C59&gt;100,"No",IF(C59&lt;20,"No","Yes")))</f>
        <v>No</v>
      </c>
      <c r="E59" s="39">
        <v>219.46794310000001</v>
      </c>
      <c r="F59" s="9" t="str">
        <f>IF($B59="N/A","N/A",IF(E59&gt;100,"No",IF(E59&lt;20,"No","Yes")))</f>
        <v>No</v>
      </c>
      <c r="G59" s="39">
        <v>231.53108843999999</v>
      </c>
      <c r="H59" s="9" t="str">
        <f>IF($B59="N/A","N/A",IF(G59&gt;100,"No",IF(G59&lt;20,"No","Yes")))</f>
        <v>No</v>
      </c>
      <c r="I59" s="10">
        <v>8.15</v>
      </c>
      <c r="J59" s="10">
        <v>5.4969999999999999</v>
      </c>
      <c r="K59" s="9" t="str">
        <f t="shared" si="9"/>
        <v>Yes</v>
      </c>
    </row>
    <row r="60" spans="1:11" x14ac:dyDescent="0.2">
      <c r="A60" s="91" t="s">
        <v>883</v>
      </c>
      <c r="B60" s="37" t="s">
        <v>264</v>
      </c>
      <c r="C60" s="93">
        <v>119.70830983</v>
      </c>
      <c r="D60" s="9" t="str">
        <f>IF($B60="N/A","N/A",IF(C60&gt;100,"No",IF(C60&lt;20,"No","Yes")))</f>
        <v>No</v>
      </c>
      <c r="E60" s="39">
        <v>120.01920226</v>
      </c>
      <c r="F60" s="9" t="str">
        <f>IF($B60="N/A","N/A",IF(E60&gt;100,"No",IF(E60&lt;20,"No","Yes")))</f>
        <v>No</v>
      </c>
      <c r="G60" s="39">
        <v>118.10436937999999</v>
      </c>
      <c r="H60" s="9" t="str">
        <f>IF($B60="N/A","N/A",IF(G60&gt;100,"No",IF(G60&lt;20,"No","Yes")))</f>
        <v>No</v>
      </c>
      <c r="I60" s="10">
        <v>0.25969999999999999</v>
      </c>
      <c r="J60" s="10">
        <v>-1.6</v>
      </c>
      <c r="K60" s="9" t="str">
        <f t="shared" si="9"/>
        <v>Yes</v>
      </c>
    </row>
    <row r="61" spans="1:11" ht="25.5" x14ac:dyDescent="0.2">
      <c r="A61" s="91" t="s">
        <v>884</v>
      </c>
      <c r="B61" s="37" t="s">
        <v>213</v>
      </c>
      <c r="C61" s="93">
        <v>241.18555954000001</v>
      </c>
      <c r="D61" s="9" t="str">
        <f>IF($B61="N/A","N/A",IF(C61&gt;15,"No",IF(C61&lt;-15,"No","Yes")))</f>
        <v>N/A</v>
      </c>
      <c r="E61" s="39">
        <v>259.17810873000002</v>
      </c>
      <c r="F61" s="9" t="str">
        <f>IF($B61="N/A","N/A",IF(E61&gt;15,"No",IF(E61&lt;-15,"No","Yes")))</f>
        <v>N/A</v>
      </c>
      <c r="G61" s="39">
        <v>288.57459755999997</v>
      </c>
      <c r="H61" s="9" t="str">
        <f>IF($B61="N/A","N/A",IF(G61&gt;15,"No",IF(G61&lt;-15,"No","Yes")))</f>
        <v>N/A</v>
      </c>
      <c r="I61" s="10">
        <v>7.46</v>
      </c>
      <c r="J61" s="10">
        <v>11.34</v>
      </c>
      <c r="K61" s="9" t="str">
        <f t="shared" si="9"/>
        <v>Yes</v>
      </c>
    </row>
    <row r="62" spans="1:11" x14ac:dyDescent="0.2">
      <c r="A62" s="91" t="s">
        <v>885</v>
      </c>
      <c r="B62" s="37" t="s">
        <v>265</v>
      </c>
      <c r="C62" s="93">
        <v>18.683188736000002</v>
      </c>
      <c r="D62" s="9" t="str">
        <f>IF($B62="N/A","N/A",IF(C62&gt;60,"No",IF(C62&lt;10,"No","Yes")))</f>
        <v>Yes</v>
      </c>
      <c r="E62" s="39">
        <v>19.206646444</v>
      </c>
      <c r="F62" s="9" t="str">
        <f>IF($B62="N/A","N/A",IF(E62&gt;60,"No",IF(E62&lt;10,"No","Yes")))</f>
        <v>Yes</v>
      </c>
      <c r="G62" s="39">
        <v>18.814878849999999</v>
      </c>
      <c r="H62" s="9" t="str">
        <f>IF($B62="N/A","N/A",IF(G62&gt;60,"No",IF(G62&lt;10,"No","Yes")))</f>
        <v>Yes</v>
      </c>
      <c r="I62" s="10">
        <v>2.802</v>
      </c>
      <c r="J62" s="10">
        <v>-2.04</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150.27932622</v>
      </c>
      <c r="D64" s="9" t="str">
        <f t="shared" ref="D64:D74" si="10">IF($B64="N/A","N/A",IF(C64&gt;15,"No",IF(C64&lt;-15,"No","Yes")))</f>
        <v>N/A</v>
      </c>
      <c r="E64" s="39">
        <v>110.57215968</v>
      </c>
      <c r="F64" s="9" t="str">
        <f>IF($B64="N/A","N/A",IF(E64&gt;15,"No",IF(E64&lt;-15,"No","Yes")))</f>
        <v>N/A</v>
      </c>
      <c r="G64" s="39">
        <v>87.577253730999999</v>
      </c>
      <c r="H64" s="9" t="str">
        <f>IF($B64="N/A","N/A",IF(G64&gt;15,"No",IF(G64&lt;-15,"No","Yes")))</f>
        <v>N/A</v>
      </c>
      <c r="I64" s="10">
        <v>-26.4</v>
      </c>
      <c r="J64" s="10">
        <v>-20.8</v>
      </c>
      <c r="K64" s="9" t="str">
        <f t="shared" si="9"/>
        <v>Yes</v>
      </c>
    </row>
    <row r="65" spans="1:11" ht="15.75" customHeight="1" x14ac:dyDescent="0.2">
      <c r="A65" s="91" t="s">
        <v>888</v>
      </c>
      <c r="B65" s="37" t="s">
        <v>213</v>
      </c>
      <c r="C65" s="93">
        <v>77.524459625999995</v>
      </c>
      <c r="D65" s="9" t="str">
        <f t="shared" si="10"/>
        <v>N/A</v>
      </c>
      <c r="E65" s="39">
        <v>78.105358175999996</v>
      </c>
      <c r="F65" s="9" t="str">
        <f t="shared" ref="F65:F73" si="11">IF($B65="N/A","N/A",IF(E65&gt;15,"No",IF(E65&lt;-15,"No","Yes")))</f>
        <v>N/A</v>
      </c>
      <c r="G65" s="39">
        <v>77.952715366000007</v>
      </c>
      <c r="H65" s="9" t="str">
        <f t="shared" ref="H65:H86" si="12">IF($B65="N/A","N/A",IF(G65&gt;15,"No",IF(G65&lt;-15,"No","Yes")))</f>
        <v>N/A</v>
      </c>
      <c r="I65" s="10">
        <v>0.74929999999999997</v>
      </c>
      <c r="J65" s="10">
        <v>-0.19500000000000001</v>
      </c>
      <c r="K65" s="9" t="str">
        <f t="shared" si="9"/>
        <v>Yes</v>
      </c>
    </row>
    <row r="66" spans="1:11" ht="25.5" x14ac:dyDescent="0.2">
      <c r="A66" s="91" t="s">
        <v>889</v>
      </c>
      <c r="B66" s="37" t="s">
        <v>213</v>
      </c>
      <c r="C66" s="93">
        <v>13.003739448999999</v>
      </c>
      <c r="D66" s="9" t="str">
        <f t="shared" si="10"/>
        <v>N/A</v>
      </c>
      <c r="E66" s="39">
        <v>14.466539580999999</v>
      </c>
      <c r="F66" s="9" t="str">
        <f t="shared" si="11"/>
        <v>N/A</v>
      </c>
      <c r="G66" s="39">
        <v>16.034481365000001</v>
      </c>
      <c r="H66" s="9" t="str">
        <f t="shared" si="12"/>
        <v>N/A</v>
      </c>
      <c r="I66" s="10">
        <v>11.25</v>
      </c>
      <c r="J66" s="10">
        <v>10.84</v>
      </c>
      <c r="K66" s="9" t="str">
        <f t="shared" si="9"/>
        <v>Yes</v>
      </c>
    </row>
    <row r="67" spans="1:11" ht="25.5" x14ac:dyDescent="0.2">
      <c r="A67" s="91" t="s">
        <v>890</v>
      </c>
      <c r="B67" s="37" t="s">
        <v>213</v>
      </c>
      <c r="C67" s="93">
        <v>484.98097224000003</v>
      </c>
      <c r="D67" s="9" t="str">
        <f t="shared" si="10"/>
        <v>N/A</v>
      </c>
      <c r="E67" s="39">
        <v>494.30256608000002</v>
      </c>
      <c r="F67" s="9" t="str">
        <f t="shared" si="11"/>
        <v>N/A</v>
      </c>
      <c r="G67" s="39">
        <v>494.36076303999999</v>
      </c>
      <c r="H67" s="9" t="str">
        <f t="shared" si="12"/>
        <v>N/A</v>
      </c>
      <c r="I67" s="10">
        <v>1.9219999999999999</v>
      </c>
      <c r="J67" s="10">
        <v>1.18E-2</v>
      </c>
      <c r="K67" s="9" t="str">
        <f t="shared" si="9"/>
        <v>Yes</v>
      </c>
    </row>
    <row r="68" spans="1:11" ht="25.5" x14ac:dyDescent="0.2">
      <c r="A68" s="91" t="s">
        <v>891</v>
      </c>
      <c r="B68" s="37" t="s">
        <v>213</v>
      </c>
      <c r="C68" s="93">
        <v>32.695245868999997</v>
      </c>
      <c r="D68" s="9" t="str">
        <f t="shared" si="10"/>
        <v>N/A</v>
      </c>
      <c r="E68" s="39">
        <v>32.108907573000003</v>
      </c>
      <c r="F68" s="9" t="str">
        <f t="shared" si="11"/>
        <v>N/A</v>
      </c>
      <c r="G68" s="39">
        <v>32.299373807999999</v>
      </c>
      <c r="H68" s="9" t="str">
        <f t="shared" si="12"/>
        <v>N/A</v>
      </c>
      <c r="I68" s="10">
        <v>-1.79</v>
      </c>
      <c r="J68" s="10">
        <v>0.59319999999999995</v>
      </c>
      <c r="K68" s="9" t="str">
        <f t="shared" si="9"/>
        <v>Yes</v>
      </c>
    </row>
    <row r="69" spans="1:11" ht="25.5" x14ac:dyDescent="0.2">
      <c r="A69" s="91" t="s">
        <v>892</v>
      </c>
      <c r="B69" s="37" t="s">
        <v>213</v>
      </c>
      <c r="C69" s="93">
        <v>281.32406974999998</v>
      </c>
      <c r="D69" s="9" t="str">
        <f t="shared" si="10"/>
        <v>N/A</v>
      </c>
      <c r="E69" s="39">
        <v>292.46045449000002</v>
      </c>
      <c r="F69" s="9" t="str">
        <f t="shared" si="11"/>
        <v>N/A</v>
      </c>
      <c r="G69" s="39">
        <v>285.48749515999998</v>
      </c>
      <c r="H69" s="9" t="str">
        <f t="shared" si="12"/>
        <v>N/A</v>
      </c>
      <c r="I69" s="10">
        <v>3.9590000000000001</v>
      </c>
      <c r="J69" s="10">
        <v>-2.38</v>
      </c>
      <c r="K69" s="9" t="str">
        <f t="shared" si="9"/>
        <v>Yes</v>
      </c>
    </row>
    <row r="70" spans="1:11" ht="25.5" x14ac:dyDescent="0.2">
      <c r="A70" s="91" t="s">
        <v>893</v>
      </c>
      <c r="B70" s="37" t="s">
        <v>213</v>
      </c>
      <c r="C70" s="93">
        <v>42.499646261999999</v>
      </c>
      <c r="D70" s="9" t="str">
        <f t="shared" si="10"/>
        <v>N/A</v>
      </c>
      <c r="E70" s="39">
        <v>40.746816883999998</v>
      </c>
      <c r="F70" s="9" t="str">
        <f t="shared" si="11"/>
        <v>N/A</v>
      </c>
      <c r="G70" s="39">
        <v>45.967499042</v>
      </c>
      <c r="H70" s="9" t="str">
        <f t="shared" si="12"/>
        <v>N/A</v>
      </c>
      <c r="I70" s="10">
        <v>-4.12</v>
      </c>
      <c r="J70" s="10">
        <v>12.81</v>
      </c>
      <c r="K70" s="9" t="str">
        <f t="shared" si="9"/>
        <v>Yes</v>
      </c>
    </row>
    <row r="71" spans="1:11" x14ac:dyDescent="0.2">
      <c r="A71" s="91" t="s">
        <v>894</v>
      </c>
      <c r="B71" s="37" t="s">
        <v>213</v>
      </c>
      <c r="C71" s="93">
        <v>1878.8596428999999</v>
      </c>
      <c r="D71" s="9" t="str">
        <f t="shared" si="10"/>
        <v>N/A</v>
      </c>
      <c r="E71" s="39">
        <v>2030.4377730000001</v>
      </c>
      <c r="F71" s="9" t="str">
        <f t="shared" si="11"/>
        <v>N/A</v>
      </c>
      <c r="G71" s="39">
        <v>2606.8749327999999</v>
      </c>
      <c r="H71" s="9" t="str">
        <f t="shared" si="12"/>
        <v>N/A</v>
      </c>
      <c r="I71" s="10">
        <v>8.0679999999999996</v>
      </c>
      <c r="J71" s="10">
        <v>28.39</v>
      </c>
      <c r="K71" s="9" t="str">
        <f t="shared" si="9"/>
        <v>Yes</v>
      </c>
    </row>
    <row r="72" spans="1:11" ht="25.5" x14ac:dyDescent="0.2">
      <c r="A72" s="91" t="s">
        <v>895</v>
      </c>
      <c r="B72" s="37" t="s">
        <v>213</v>
      </c>
      <c r="C72" s="93">
        <v>107.62301571</v>
      </c>
      <c r="D72" s="9" t="str">
        <f t="shared" si="10"/>
        <v>N/A</v>
      </c>
      <c r="E72" s="39">
        <v>108.06223190999999</v>
      </c>
      <c r="F72" s="9" t="str">
        <f t="shared" si="11"/>
        <v>N/A</v>
      </c>
      <c r="G72" s="39">
        <v>106.74194408</v>
      </c>
      <c r="H72" s="9" t="str">
        <f t="shared" si="12"/>
        <v>N/A</v>
      </c>
      <c r="I72" s="10">
        <v>0.40810000000000002</v>
      </c>
      <c r="J72" s="10">
        <v>-1.22</v>
      </c>
      <c r="K72" s="9" t="str">
        <f t="shared" si="9"/>
        <v>Yes</v>
      </c>
    </row>
    <row r="73" spans="1:11" x14ac:dyDescent="0.2">
      <c r="A73" s="91" t="s">
        <v>896</v>
      </c>
      <c r="B73" s="37" t="s">
        <v>213</v>
      </c>
      <c r="C73" s="93">
        <v>55.994257568000002</v>
      </c>
      <c r="D73" s="9" t="str">
        <f t="shared" si="10"/>
        <v>N/A</v>
      </c>
      <c r="E73" s="39">
        <v>56.012932862</v>
      </c>
      <c r="F73" s="9" t="str">
        <f t="shared" si="11"/>
        <v>N/A</v>
      </c>
      <c r="G73" s="39">
        <v>56.629883997999997</v>
      </c>
      <c r="H73" s="9" t="str">
        <f t="shared" si="12"/>
        <v>N/A</v>
      </c>
      <c r="I73" s="10">
        <v>3.3399999999999999E-2</v>
      </c>
      <c r="J73" s="10">
        <v>1.101</v>
      </c>
      <c r="K73" s="9" t="str">
        <f t="shared" si="9"/>
        <v>Yes</v>
      </c>
    </row>
    <row r="74" spans="1:11" x14ac:dyDescent="0.2">
      <c r="A74" s="91" t="s">
        <v>897</v>
      </c>
      <c r="B74" s="37" t="s">
        <v>213</v>
      </c>
      <c r="C74" s="93">
        <v>531.86696301999996</v>
      </c>
      <c r="D74" s="9" t="str">
        <f t="shared" si="10"/>
        <v>N/A</v>
      </c>
      <c r="E74" s="39">
        <v>106.09686679000001</v>
      </c>
      <c r="F74" s="9" t="str">
        <f>IF($B74="N/A","N/A",IF(E74&gt;15,"No",IF(E74&lt;-15,"No","Yes")))</f>
        <v>N/A</v>
      </c>
      <c r="G74" s="39">
        <v>60.692161157000001</v>
      </c>
      <c r="H74" s="9" t="str">
        <f t="shared" si="12"/>
        <v>N/A</v>
      </c>
      <c r="I74" s="10">
        <v>-80.099999999999994</v>
      </c>
      <c r="J74" s="10">
        <v>-42.8</v>
      </c>
      <c r="K74" s="9" t="str">
        <f t="shared" si="9"/>
        <v>No</v>
      </c>
    </row>
    <row r="75" spans="1:11" x14ac:dyDescent="0.2">
      <c r="A75" s="91" t="s">
        <v>898</v>
      </c>
      <c r="B75" s="37" t="s">
        <v>213</v>
      </c>
      <c r="C75" s="90">
        <v>0.33661908410000002</v>
      </c>
      <c r="D75" s="9" t="str">
        <f t="shared" ref="D75:D80" si="13">IF($B75="N/A","N/A",IF(C75&gt;15,"No",IF(C75&lt;-15,"No","Yes")))</f>
        <v>N/A</v>
      </c>
      <c r="E75" s="8">
        <v>0.3478845592</v>
      </c>
      <c r="F75" s="9" t="str">
        <f>IF($B75="N/A","N/A",IF(E75&gt;15,"No",IF(E75&lt;-15,"No","Yes")))</f>
        <v>N/A</v>
      </c>
      <c r="G75" s="8">
        <v>0.31949048930000001</v>
      </c>
      <c r="H75" s="9" t="str">
        <f t="shared" si="12"/>
        <v>N/A</v>
      </c>
      <c r="I75" s="10">
        <v>3.347</v>
      </c>
      <c r="J75" s="10">
        <v>-8.16</v>
      </c>
      <c r="K75" s="9" t="str">
        <f t="shared" ref="K75:K80" si="14">IF(J75="Div by 0", "N/A", IF(J75="N/A","N/A", IF(J75&gt;30, "No", IF(J75&lt;-30, "No", "Yes"))))</f>
        <v>Yes</v>
      </c>
    </row>
    <row r="76" spans="1:11" x14ac:dyDescent="0.2">
      <c r="A76" s="91" t="s">
        <v>899</v>
      </c>
      <c r="B76" s="37" t="s">
        <v>213</v>
      </c>
      <c r="C76" s="90">
        <v>0.90671110170000002</v>
      </c>
      <c r="D76" s="9" t="str">
        <f t="shared" si="13"/>
        <v>N/A</v>
      </c>
      <c r="E76" s="8">
        <v>0.87454214299999999</v>
      </c>
      <c r="F76" s="9" t="str">
        <f t="shared" ref="F76:F86" si="15">IF($B76="N/A","N/A",IF(E76&gt;15,"No",IF(E76&lt;-15,"No","Yes")))</f>
        <v>N/A</v>
      </c>
      <c r="G76" s="8">
        <v>0.91459237599999998</v>
      </c>
      <c r="H76" s="9" t="str">
        <f t="shared" si="12"/>
        <v>N/A</v>
      </c>
      <c r="I76" s="10">
        <v>-3.55</v>
      </c>
      <c r="J76" s="10">
        <v>4.58</v>
      </c>
      <c r="K76" s="9" t="str">
        <f t="shared" si="14"/>
        <v>Yes</v>
      </c>
    </row>
    <row r="77" spans="1:11" x14ac:dyDescent="0.2">
      <c r="A77" s="91" t="s">
        <v>900</v>
      </c>
      <c r="B77" s="37" t="s">
        <v>213</v>
      </c>
      <c r="C77" s="90">
        <v>2.0125507418000002</v>
      </c>
      <c r="D77" s="9" t="str">
        <f t="shared" si="13"/>
        <v>N/A</v>
      </c>
      <c r="E77" s="8">
        <v>2.0027352218000001</v>
      </c>
      <c r="F77" s="9" t="str">
        <f t="shared" si="15"/>
        <v>N/A</v>
      </c>
      <c r="G77" s="8">
        <v>1.8555606174999999</v>
      </c>
      <c r="H77" s="9" t="str">
        <f t="shared" si="12"/>
        <v>N/A</v>
      </c>
      <c r="I77" s="10">
        <v>-0.48799999999999999</v>
      </c>
      <c r="J77" s="10">
        <v>-7.35</v>
      </c>
      <c r="K77" s="9" t="str">
        <f t="shared" si="14"/>
        <v>Yes</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11.676734885</v>
      </c>
      <c r="D79" s="9" t="str">
        <f t="shared" si="13"/>
        <v>N/A</v>
      </c>
      <c r="E79" s="8">
        <v>14.297327635</v>
      </c>
      <c r="F79" s="9" t="str">
        <f t="shared" si="15"/>
        <v>N/A</v>
      </c>
      <c r="G79" s="8">
        <v>17.947809569</v>
      </c>
      <c r="H79" s="9" t="str">
        <f t="shared" si="12"/>
        <v>N/A</v>
      </c>
      <c r="I79" s="10">
        <v>22.44</v>
      </c>
      <c r="J79" s="10">
        <v>25.53</v>
      </c>
      <c r="K79" s="9" t="str">
        <f t="shared" si="14"/>
        <v>Yes</v>
      </c>
    </row>
    <row r="80" spans="1:11" ht="25.5" x14ac:dyDescent="0.2">
      <c r="A80" s="91" t="s">
        <v>903</v>
      </c>
      <c r="B80" s="37" t="s">
        <v>213</v>
      </c>
      <c r="C80" s="95" t="s">
        <v>213</v>
      </c>
      <c r="D80" s="9" t="str">
        <f t="shared" si="13"/>
        <v>N/A</v>
      </c>
      <c r="E80" s="95">
        <v>13.947344116</v>
      </c>
      <c r="F80" s="9" t="str">
        <f t="shared" si="15"/>
        <v>N/A</v>
      </c>
      <c r="G80" s="95">
        <v>17.720874059</v>
      </c>
      <c r="H80" s="9" t="str">
        <f t="shared" si="12"/>
        <v>N/A</v>
      </c>
      <c r="I80" s="10" t="s">
        <v>213</v>
      </c>
      <c r="J80" s="96">
        <v>27.06</v>
      </c>
      <c r="K80" s="9" t="str">
        <f t="shared" si="14"/>
        <v>Yes</v>
      </c>
    </row>
    <row r="81" spans="1:11" x14ac:dyDescent="0.2">
      <c r="A81" s="91" t="s">
        <v>904</v>
      </c>
      <c r="B81" s="37" t="s">
        <v>213</v>
      </c>
      <c r="C81" s="97">
        <v>54.941982496999998</v>
      </c>
      <c r="D81" s="9" t="str">
        <f t="shared" ref="D81:D86" si="16">IF($B81="N/A","N/A",IF(C81&gt;15,"No",IF(C81&lt;-15,"No","Yes")))</f>
        <v>N/A</v>
      </c>
      <c r="E81" s="98">
        <v>55.837479809999998</v>
      </c>
      <c r="F81" s="9" t="str">
        <f t="shared" si="15"/>
        <v>N/A</v>
      </c>
      <c r="G81" s="98">
        <v>53.970257345999997</v>
      </c>
      <c r="H81" s="9" t="str">
        <f>IF($B81="N/A","N/A",IF(G81&gt;15,"No",IF(G81&lt;-15,"No","Yes")))</f>
        <v>N/A</v>
      </c>
      <c r="I81" s="10">
        <v>1.63</v>
      </c>
      <c r="J81" s="10">
        <v>-3.34</v>
      </c>
      <c r="K81" s="9" t="str">
        <f t="shared" ref="K81:K86" si="17">IF(J81="Div by 0", "N/A", IF(J81="N/A","N/A", IF(J81&gt;30, "No", IF(J81&lt;-30, "No", "Yes"))))</f>
        <v>Yes</v>
      </c>
    </row>
    <row r="82" spans="1:11" x14ac:dyDescent="0.2">
      <c r="A82" s="91" t="s">
        <v>905</v>
      </c>
      <c r="B82" s="37" t="s">
        <v>213</v>
      </c>
      <c r="C82" s="97">
        <v>79.022099001000001</v>
      </c>
      <c r="D82" s="9" t="str">
        <f t="shared" si="16"/>
        <v>N/A</v>
      </c>
      <c r="E82" s="98">
        <v>80.015086582999999</v>
      </c>
      <c r="F82" s="9" t="str">
        <f t="shared" si="15"/>
        <v>N/A</v>
      </c>
      <c r="G82" s="98">
        <v>79.377659363000006</v>
      </c>
      <c r="H82" s="9" t="str">
        <f t="shared" si="12"/>
        <v>N/A</v>
      </c>
      <c r="I82" s="10">
        <v>1.2569999999999999</v>
      </c>
      <c r="J82" s="10">
        <v>-0.79700000000000004</v>
      </c>
      <c r="K82" s="9" t="str">
        <f t="shared" si="17"/>
        <v>Yes</v>
      </c>
    </row>
    <row r="83" spans="1:11" x14ac:dyDescent="0.2">
      <c r="A83" s="91" t="s">
        <v>906</v>
      </c>
      <c r="B83" s="37" t="s">
        <v>213</v>
      </c>
      <c r="C83" s="97">
        <v>123.27218809999999</v>
      </c>
      <c r="D83" s="9" t="str">
        <f t="shared" si="16"/>
        <v>N/A</v>
      </c>
      <c r="E83" s="98">
        <v>123.20033491</v>
      </c>
      <c r="F83" s="9" t="str">
        <f t="shared" si="15"/>
        <v>N/A</v>
      </c>
      <c r="G83" s="98">
        <v>123.82020355</v>
      </c>
      <c r="H83" s="9" t="str">
        <f t="shared" si="12"/>
        <v>N/A</v>
      </c>
      <c r="I83" s="10">
        <v>-5.8000000000000003E-2</v>
      </c>
      <c r="J83" s="10">
        <v>0.50309999999999999</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162.45635246000001</v>
      </c>
      <c r="D85" s="9" t="str">
        <f t="shared" si="16"/>
        <v>N/A</v>
      </c>
      <c r="E85" s="98">
        <v>135.61453942</v>
      </c>
      <c r="F85" s="9" t="str">
        <f t="shared" si="15"/>
        <v>N/A</v>
      </c>
      <c r="G85" s="98">
        <v>113.7568954</v>
      </c>
      <c r="H85" s="9" t="str">
        <f t="shared" si="12"/>
        <v>N/A</v>
      </c>
      <c r="I85" s="10">
        <v>-16.5</v>
      </c>
      <c r="J85" s="10">
        <v>-16.100000000000001</v>
      </c>
      <c r="K85" s="9" t="str">
        <f t="shared" si="17"/>
        <v>Yes</v>
      </c>
    </row>
    <row r="86" spans="1:11" ht="25.5" x14ac:dyDescent="0.2">
      <c r="A86" s="91" t="s">
        <v>909</v>
      </c>
      <c r="B86" s="37" t="s">
        <v>213</v>
      </c>
      <c r="C86" s="99" t="s">
        <v>213</v>
      </c>
      <c r="D86" s="9" t="str">
        <f t="shared" si="16"/>
        <v>N/A</v>
      </c>
      <c r="E86" s="99">
        <v>115.41586294</v>
      </c>
      <c r="F86" s="9" t="str">
        <f t="shared" si="15"/>
        <v>N/A</v>
      </c>
      <c r="G86" s="99">
        <v>99.019979294999999</v>
      </c>
      <c r="H86" s="9" t="str">
        <f t="shared" si="12"/>
        <v>N/A</v>
      </c>
      <c r="I86" s="10" t="s">
        <v>213</v>
      </c>
      <c r="J86" s="10">
        <v>-14.2</v>
      </c>
      <c r="K86" s="9" t="str">
        <f t="shared" si="17"/>
        <v>Yes</v>
      </c>
    </row>
    <row r="87" spans="1:11" x14ac:dyDescent="0.2">
      <c r="A87" s="91" t="s">
        <v>32</v>
      </c>
      <c r="B87" s="37" t="s">
        <v>266</v>
      </c>
      <c r="C87" s="90">
        <v>80.587388916999998</v>
      </c>
      <c r="D87" s="9" t="str">
        <f>IF($B87="N/A","N/A",IF(C87&gt;60,"Yes","No"))</f>
        <v>Yes</v>
      </c>
      <c r="E87" s="8">
        <v>81.445053944999998</v>
      </c>
      <c r="F87" s="9" t="str">
        <f>IF($B87="N/A","N/A",IF(E87&gt;60,"Yes","No"))</f>
        <v>Yes</v>
      </c>
      <c r="G87" s="8">
        <v>83.256737740000005</v>
      </c>
      <c r="H87" s="9" t="str">
        <f>IF($B87="N/A","N/A",IF(G87&gt;60,"Yes","No"))</f>
        <v>Yes</v>
      </c>
      <c r="I87" s="10">
        <v>1.0640000000000001</v>
      </c>
      <c r="J87" s="10">
        <v>2.2240000000000002</v>
      </c>
      <c r="K87" s="9" t="str">
        <f t="shared" ref="K87:K105" si="18">IF(J87="Div by 0", "N/A", IF(J87="N/A","N/A", IF(J87&gt;30, "No", IF(J87&lt;-30, "No", "Yes"))))</f>
        <v>Yes</v>
      </c>
    </row>
    <row r="88" spans="1:11" x14ac:dyDescent="0.2">
      <c r="A88" s="91" t="s">
        <v>39</v>
      </c>
      <c r="B88" s="37" t="s">
        <v>267</v>
      </c>
      <c r="C88" s="90">
        <v>99.955363805000005</v>
      </c>
      <c r="D88" s="9" t="str">
        <f>IF($B88="N/A","N/A",IF(C88&gt;100,"No",IF(C88&lt;85,"No","Yes")))</f>
        <v>Yes</v>
      </c>
      <c r="E88" s="8">
        <v>99.463967213999993</v>
      </c>
      <c r="F88" s="9" t="str">
        <f>IF($B88="N/A","N/A",IF(E88&gt;100,"No",IF(E88&lt;85,"No","Yes")))</f>
        <v>Yes</v>
      </c>
      <c r="G88" s="8">
        <v>99.892925785000003</v>
      </c>
      <c r="H88" s="9" t="str">
        <f>IF($B88="N/A","N/A",IF(G88&gt;100,"No",IF(G88&lt;85,"No","Yes")))</f>
        <v>Yes</v>
      </c>
      <c r="I88" s="10">
        <v>-0.49199999999999999</v>
      </c>
      <c r="J88" s="10">
        <v>0.43130000000000002</v>
      </c>
      <c r="K88" s="9" t="str">
        <f t="shared" si="18"/>
        <v>Yes</v>
      </c>
    </row>
    <row r="89" spans="1:11" x14ac:dyDescent="0.2">
      <c r="A89" s="91" t="s">
        <v>910</v>
      </c>
      <c r="B89" s="37" t="s">
        <v>213</v>
      </c>
      <c r="C89" s="90">
        <v>18.991274829000002</v>
      </c>
      <c r="D89" s="9" t="str">
        <f>IF($B89="N/A","N/A",IF(C89&gt;15,"No",IF(C89&lt;-15,"No","Yes")))</f>
        <v>N/A</v>
      </c>
      <c r="E89" s="8">
        <v>19.205907674999999</v>
      </c>
      <c r="F89" s="9" t="str">
        <f>IF($B89="N/A","N/A",IF(E89&gt;15,"No",IF(E89&lt;-15,"No","Yes")))</f>
        <v>N/A</v>
      </c>
      <c r="G89" s="8">
        <v>20.539450494</v>
      </c>
      <c r="H89" s="9" t="str">
        <f>IF($B89="N/A","N/A",IF(G89&gt;15,"No",IF(G89&lt;-15,"No","Yes")))</f>
        <v>N/A</v>
      </c>
      <c r="I89" s="10">
        <v>1.1299999999999999</v>
      </c>
      <c r="J89" s="10">
        <v>6.9429999999999996</v>
      </c>
      <c r="K89" s="9" t="str">
        <f t="shared" si="18"/>
        <v>Yes</v>
      </c>
    </row>
    <row r="90" spans="1:11" x14ac:dyDescent="0.2">
      <c r="A90" s="91" t="s">
        <v>851</v>
      </c>
      <c r="B90" s="37" t="s">
        <v>268</v>
      </c>
      <c r="C90" s="90">
        <v>4.7191132820000004</v>
      </c>
      <c r="D90" s="9" t="str">
        <f>IF($B90="N/A","N/A",IF(C90&gt;25,"No",IF(C90&lt;5,"No","Yes")))</f>
        <v>No</v>
      </c>
      <c r="E90" s="8">
        <v>7.6381107996999997</v>
      </c>
      <c r="F90" s="9" t="str">
        <f>IF($B90="N/A","N/A",IF(E90&gt;25,"No",IF(E90&lt;5,"No","Yes")))</f>
        <v>Yes</v>
      </c>
      <c r="G90" s="8">
        <v>11.218928753</v>
      </c>
      <c r="H90" s="9" t="str">
        <f>IF($B90="N/A","N/A",IF(G90&gt;25,"No",IF(G90&lt;5,"No","Yes")))</f>
        <v>Yes</v>
      </c>
      <c r="I90" s="10">
        <v>61.85</v>
      </c>
      <c r="J90" s="10">
        <v>46.88</v>
      </c>
      <c r="K90" s="9" t="str">
        <f t="shared" si="18"/>
        <v>No</v>
      </c>
    </row>
    <row r="91" spans="1:11" x14ac:dyDescent="0.2">
      <c r="A91" s="91" t="s">
        <v>852</v>
      </c>
      <c r="B91" s="37" t="s">
        <v>269</v>
      </c>
      <c r="C91" s="90">
        <v>55.761935975999997</v>
      </c>
      <c r="D91" s="9" t="str">
        <f>IF($B91="N/A","N/A",IF(C91&gt;70,"No",IF(C91&lt;40,"No","Yes")))</f>
        <v>Yes</v>
      </c>
      <c r="E91" s="8">
        <v>53.226439327000001</v>
      </c>
      <c r="F91" s="9" t="str">
        <f>IF($B91="N/A","N/A",IF(E91&gt;70,"No",IF(E91&lt;40,"No","Yes")))</f>
        <v>Yes</v>
      </c>
      <c r="G91" s="8">
        <v>51.703900255999997</v>
      </c>
      <c r="H91" s="9" t="str">
        <f>IF($B91="N/A","N/A",IF(G91&gt;70,"No",IF(G91&lt;40,"No","Yes")))</f>
        <v>Yes</v>
      </c>
      <c r="I91" s="10">
        <v>-4.55</v>
      </c>
      <c r="J91" s="10">
        <v>-2.86</v>
      </c>
      <c r="K91" s="9" t="str">
        <f t="shared" si="18"/>
        <v>Yes</v>
      </c>
    </row>
    <row r="92" spans="1:11" x14ac:dyDescent="0.2">
      <c r="A92" s="91" t="s">
        <v>853</v>
      </c>
      <c r="B92" s="37" t="s">
        <v>270</v>
      </c>
      <c r="C92" s="90">
        <v>39.518950742000001</v>
      </c>
      <c r="D92" s="9" t="str">
        <f>IF($B92="N/A","N/A",IF(C92&gt;55,"No",IF(C92&lt;20,"No","Yes")))</f>
        <v>Yes</v>
      </c>
      <c r="E92" s="8">
        <v>39.135449872999999</v>
      </c>
      <c r="F92" s="9" t="str">
        <f>IF($B92="N/A","N/A",IF(E92&gt;55,"No",IF(E92&lt;20,"No","Yes")))</f>
        <v>Yes</v>
      </c>
      <c r="G92" s="8">
        <v>37.074241811</v>
      </c>
      <c r="H92" s="9" t="str">
        <f>IF($B92="N/A","N/A",IF(G92&gt;55,"No",IF(G92&lt;20,"No","Yes")))</f>
        <v>Yes</v>
      </c>
      <c r="I92" s="10">
        <v>-0.97</v>
      </c>
      <c r="J92" s="10">
        <v>-5.27</v>
      </c>
      <c r="K92" s="9" t="str">
        <f t="shared" si="18"/>
        <v>Yes</v>
      </c>
    </row>
    <row r="93" spans="1:11" x14ac:dyDescent="0.2">
      <c r="A93" s="91" t="s">
        <v>163</v>
      </c>
      <c r="B93" s="37" t="s">
        <v>246</v>
      </c>
      <c r="C93" s="90">
        <v>97.582461207999998</v>
      </c>
      <c r="D93" s="9" t="str">
        <f>IF($B93="N/A","N/A",IF(C93&gt;95,"Yes","No"))</f>
        <v>Yes</v>
      </c>
      <c r="E93" s="8">
        <v>97.846044183999993</v>
      </c>
      <c r="F93" s="9" t="str">
        <f>IF($B93="N/A","N/A",IF(E93&gt;95,"Yes","No"))</f>
        <v>Yes</v>
      </c>
      <c r="G93" s="8">
        <v>97.999429382000002</v>
      </c>
      <c r="H93" s="9" t="str">
        <f>IF($B93="N/A","N/A",IF(G93&gt;95,"Yes","No"))</f>
        <v>Yes</v>
      </c>
      <c r="I93" s="10">
        <v>0.27010000000000001</v>
      </c>
      <c r="J93" s="10">
        <v>0.15679999999999999</v>
      </c>
      <c r="K93" s="9" t="str">
        <f t="shared" si="18"/>
        <v>Yes</v>
      </c>
    </row>
    <row r="94" spans="1:11" x14ac:dyDescent="0.2">
      <c r="A94" s="91" t="s">
        <v>41</v>
      </c>
      <c r="B94" s="37" t="s">
        <v>213</v>
      </c>
      <c r="C94" s="90">
        <v>98.056215309999999</v>
      </c>
      <c r="D94" s="9" t="str">
        <f>IF($B94="N/A","N/A",IF(C94&gt;15,"No",IF(C94&lt;-15,"No","Yes")))</f>
        <v>N/A</v>
      </c>
      <c r="E94" s="8">
        <v>99.272520064999995</v>
      </c>
      <c r="F94" s="9" t="str">
        <f>IF($B94="N/A","N/A",IF(E94&gt;15,"No",IF(E94&lt;-15,"No","Yes")))</f>
        <v>N/A</v>
      </c>
      <c r="G94" s="8">
        <v>96.529910634000004</v>
      </c>
      <c r="H94" s="9" t="str">
        <f>IF($B94="N/A","N/A",IF(G94&gt;15,"No",IF(G94&lt;-15,"No","Yes")))</f>
        <v>N/A</v>
      </c>
      <c r="I94" s="10">
        <v>1.24</v>
      </c>
      <c r="J94" s="10">
        <v>-2.76</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96.258924471</v>
      </c>
      <c r="D96" s="9" t="str">
        <f>IF($B96="N/A","N/A",IF(C96&gt;15,"No",IF(C96&lt;-15,"No","Yes")))</f>
        <v>N/A</v>
      </c>
      <c r="E96" s="8">
        <v>97.552105342999994</v>
      </c>
      <c r="F96" s="9" t="str">
        <f>IF($B96="N/A","N/A",IF(E96&gt;15,"No",IF(E96&lt;-15,"No","Yes")))</f>
        <v>N/A</v>
      </c>
      <c r="G96" s="8">
        <v>98.735581019999998</v>
      </c>
      <c r="H96" s="9" t="str">
        <f>IF($B96="N/A","N/A",IF(G96&gt;15,"No",IF(G96&lt;-15,"No","Yes")))</f>
        <v>N/A</v>
      </c>
      <c r="I96" s="10">
        <v>1.343</v>
      </c>
      <c r="J96" s="10">
        <v>1.2130000000000001</v>
      </c>
      <c r="K96" s="9" t="str">
        <f t="shared" si="18"/>
        <v>Yes</v>
      </c>
    </row>
    <row r="97" spans="1:11" x14ac:dyDescent="0.2">
      <c r="A97" s="91" t="s">
        <v>912</v>
      </c>
      <c r="B97" s="37" t="s">
        <v>213</v>
      </c>
      <c r="C97" s="90">
        <v>96.460319338000005</v>
      </c>
      <c r="D97" s="9" t="str">
        <f>IF($B97="N/A","N/A",IF(C97&gt;15,"No",IF(C97&lt;-15,"No","Yes")))</f>
        <v>N/A</v>
      </c>
      <c r="E97" s="8">
        <v>97.671334017000007</v>
      </c>
      <c r="F97" s="9" t="str">
        <f>IF($B97="N/A","N/A",IF(E97&gt;15,"No",IF(E97&lt;-15,"No","Yes")))</f>
        <v>N/A</v>
      </c>
      <c r="G97" s="8">
        <v>98.784261392999994</v>
      </c>
      <c r="H97" s="9" t="str">
        <f>IF($B97="N/A","N/A",IF(G97&gt;15,"No",IF(G97&lt;-15,"No","Yes")))</f>
        <v>N/A</v>
      </c>
      <c r="I97" s="10">
        <v>1.2549999999999999</v>
      </c>
      <c r="J97" s="10">
        <v>1.139</v>
      </c>
      <c r="K97" s="9" t="str">
        <f t="shared" si="18"/>
        <v>Yes</v>
      </c>
    </row>
    <row r="98" spans="1:11" x14ac:dyDescent="0.2">
      <c r="A98" s="91" t="s">
        <v>43</v>
      </c>
      <c r="B98" s="37" t="s">
        <v>223</v>
      </c>
      <c r="C98" s="90">
        <v>98.664258490999998</v>
      </c>
      <c r="D98" s="9" t="str">
        <f>IF($B98="N/A","N/A",IF(C98&gt;100,"No",IF(C98&lt;98,"No","Yes")))</f>
        <v>Yes</v>
      </c>
      <c r="E98" s="8">
        <v>98.809801613000005</v>
      </c>
      <c r="F98" s="9" t="str">
        <f>IF($B98="N/A","N/A",IF(E98&gt;100,"No",IF(E98&lt;98,"No","Yes")))</f>
        <v>Yes</v>
      </c>
      <c r="G98" s="8">
        <v>99.020275287000004</v>
      </c>
      <c r="H98" s="9" t="str">
        <f>IF($B98="N/A","N/A",IF(G98&gt;100,"No",IF(G98&lt;98,"No","Yes")))</f>
        <v>Yes</v>
      </c>
      <c r="I98" s="10">
        <v>0.14749999999999999</v>
      </c>
      <c r="J98" s="10">
        <v>0.21299999999999999</v>
      </c>
      <c r="K98" s="9" t="str">
        <f t="shared" si="18"/>
        <v>Yes</v>
      </c>
    </row>
    <row r="99" spans="1:11" x14ac:dyDescent="0.2">
      <c r="A99" s="91" t="s">
        <v>44</v>
      </c>
      <c r="B99" s="37" t="s">
        <v>213</v>
      </c>
      <c r="C99" s="90">
        <v>53.408646064999999</v>
      </c>
      <c r="D99" s="9" t="str">
        <f>IF($B99="N/A","N/A",IF(C99&gt;15,"No",IF(C99&lt;-15,"No","Yes")))</f>
        <v>N/A</v>
      </c>
      <c r="E99" s="8">
        <v>52.064321526999997</v>
      </c>
      <c r="F99" s="9" t="str">
        <f>IF($B99="N/A","N/A",IF(E99&gt;15,"No",IF(E99&lt;-15,"No","Yes")))</f>
        <v>N/A</v>
      </c>
      <c r="G99" s="8">
        <v>50.060217239000004</v>
      </c>
      <c r="H99" s="9" t="str">
        <f>IF($B99="N/A","N/A",IF(G99&gt;15,"No",IF(G99&lt;-15,"No","Yes")))</f>
        <v>N/A</v>
      </c>
      <c r="I99" s="10">
        <v>-2.52</v>
      </c>
      <c r="J99" s="10">
        <v>-3.85</v>
      </c>
      <c r="K99" s="9" t="str">
        <f t="shared" si="18"/>
        <v>Yes</v>
      </c>
    </row>
    <row r="100" spans="1:11" x14ac:dyDescent="0.2">
      <c r="A100" s="91" t="s">
        <v>45</v>
      </c>
      <c r="B100" s="37" t="s">
        <v>213</v>
      </c>
      <c r="C100" s="90">
        <v>46.569354269999998</v>
      </c>
      <c r="D100" s="9" t="str">
        <f>IF($B100="N/A","N/A",IF(C100&gt;15,"No",IF(C100&lt;-15,"No","Yes")))</f>
        <v>N/A</v>
      </c>
      <c r="E100" s="8">
        <v>47.91612387</v>
      </c>
      <c r="F100" s="9" t="str">
        <f>IF($B100="N/A","N/A",IF(E100&gt;15,"No",IF(E100&lt;-15,"No","Yes")))</f>
        <v>N/A</v>
      </c>
      <c r="G100" s="8">
        <v>49.916273246000003</v>
      </c>
      <c r="H100" s="9" t="str">
        <f>IF($B100="N/A","N/A",IF(G100&gt;15,"No",IF(G100&lt;-15,"No","Yes")))</f>
        <v>N/A</v>
      </c>
      <c r="I100" s="10">
        <v>2.8919999999999999</v>
      </c>
      <c r="J100" s="10">
        <v>4.1740000000000004</v>
      </c>
      <c r="K100" s="9" t="str">
        <f t="shared" si="18"/>
        <v>Yes</v>
      </c>
    </row>
    <row r="101" spans="1:11" x14ac:dyDescent="0.2">
      <c r="A101" s="91" t="s">
        <v>355</v>
      </c>
      <c r="B101" s="37" t="s">
        <v>213</v>
      </c>
      <c r="C101" s="90" t="s">
        <v>213</v>
      </c>
      <c r="D101" s="9" t="str">
        <f>IF($B101="N/A","N/A",IF(C101&gt;15,"No",IF(C101&lt;-15,"No","Yes")))</f>
        <v>N/A</v>
      </c>
      <c r="E101" s="8">
        <v>99.980445396999997</v>
      </c>
      <c r="F101" s="9" t="str">
        <f>IF($B101="N/A","N/A",IF(E101&gt;15,"No",IF(E101&lt;-15,"No","Yes")))</f>
        <v>N/A</v>
      </c>
      <c r="G101" s="8">
        <v>99.976490484999999</v>
      </c>
      <c r="H101" s="9" t="str">
        <f>IF($B101="N/A","N/A",IF(G101&gt;15,"No",IF(G101&lt;-15,"No","Yes")))</f>
        <v>N/A</v>
      </c>
      <c r="I101" s="10" t="s">
        <v>213</v>
      </c>
      <c r="J101" s="10">
        <v>-4.0000000000000001E-3</v>
      </c>
      <c r="K101" s="9" t="str">
        <f t="shared" si="18"/>
        <v>Yes</v>
      </c>
    </row>
    <row r="102" spans="1:11" x14ac:dyDescent="0.2">
      <c r="A102" s="91" t="s">
        <v>46</v>
      </c>
      <c r="B102" s="37" t="s">
        <v>213</v>
      </c>
      <c r="C102" s="90">
        <v>2.1951555000000001E-2</v>
      </c>
      <c r="D102" s="9" t="str">
        <f>IF($B102="N/A","N/A",IF(C102&gt;15,"No",IF(C102&lt;-15,"No","Yes")))</f>
        <v>N/A</v>
      </c>
      <c r="E102" s="8">
        <v>1.95267254E-2</v>
      </c>
      <c r="F102" s="9" t="str">
        <f>IF($B102="N/A","N/A",IF(E102&gt;15,"No",IF(E102&lt;-15,"No","Yes")))</f>
        <v>N/A</v>
      </c>
      <c r="G102" s="8">
        <v>2.3494908299999999E-2</v>
      </c>
      <c r="H102" s="9" t="str">
        <f>IF($B102="N/A","N/A",IF(G102&gt;15,"No",IF(G102&lt;-15,"No","Yes")))</f>
        <v>N/A</v>
      </c>
      <c r="I102" s="10">
        <v>-11</v>
      </c>
      <c r="J102" s="10">
        <v>20.32</v>
      </c>
      <c r="K102" s="9" t="str">
        <f t="shared" si="18"/>
        <v>Yes</v>
      </c>
    </row>
    <row r="103" spans="1:11" x14ac:dyDescent="0.2">
      <c r="A103" s="91" t="s">
        <v>47</v>
      </c>
      <c r="B103" s="37" t="s">
        <v>213</v>
      </c>
      <c r="C103" s="90">
        <v>4.8109699999999998E-5</v>
      </c>
      <c r="D103" s="9" t="str">
        <f>IF($B103="N/A","N/A",IF(C103&gt;15,"No",IF(C103&lt;-15,"No","Yes")))</f>
        <v>N/A</v>
      </c>
      <c r="E103" s="8">
        <v>2.7877399999999998E-5</v>
      </c>
      <c r="F103" s="9" t="str">
        <f>IF($B103="N/A","N/A",IF(E103&gt;15,"No",IF(E103&lt;-15,"No","Yes")))</f>
        <v>N/A</v>
      </c>
      <c r="G103" s="8">
        <v>1.4607099999999999E-5</v>
      </c>
      <c r="H103" s="9" t="str">
        <f>IF($B103="N/A","N/A",IF(G103&gt;15,"No",IF(G103&lt;-15,"No","Yes")))</f>
        <v>N/A</v>
      </c>
      <c r="I103" s="10">
        <v>-42.1</v>
      </c>
      <c r="J103" s="10">
        <v>-47.6</v>
      </c>
      <c r="K103" s="9" t="str">
        <f t="shared" si="18"/>
        <v>No</v>
      </c>
    </row>
    <row r="104" spans="1:11" x14ac:dyDescent="0.2">
      <c r="A104" s="91" t="s">
        <v>33</v>
      </c>
      <c r="B104" s="37" t="s">
        <v>223</v>
      </c>
      <c r="C104" s="90">
        <v>99.999994369999996</v>
      </c>
      <c r="D104" s="9" t="str">
        <f>IF($B104="N/A","N/A",IF(C104&gt;100,"No",IF(C104&lt;98,"No","Yes")))</f>
        <v>Yes</v>
      </c>
      <c r="E104" s="8">
        <v>99.999895589000005</v>
      </c>
      <c r="F104" s="9" t="str">
        <f>IF($B104="N/A","N/A",IF(E104&gt;100,"No",IF(E104&lt;98,"No","Yes")))</f>
        <v>Yes</v>
      </c>
      <c r="G104" s="8">
        <v>100</v>
      </c>
      <c r="H104" s="9" t="str">
        <f>IF($B104="N/A","N/A",IF(G104&gt;100,"No",IF(G104&lt;98,"No","Yes")))</f>
        <v>Yes</v>
      </c>
      <c r="I104" s="10">
        <v>0</v>
      </c>
      <c r="J104" s="10">
        <v>1E-4</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99.994849665000004</v>
      </c>
      <c r="H105" s="9" t="str">
        <f>IF($B105="N/A","N/A",IF(G105&gt;100,"No",IF(G105&lt;98,"No","Yes")))</f>
        <v>Yes</v>
      </c>
      <c r="I105" s="10">
        <v>0</v>
      </c>
      <c r="J105" s="10">
        <v>-5.0000000000000001E-3</v>
      </c>
      <c r="K105" s="9" t="str">
        <f t="shared" si="18"/>
        <v>Yes</v>
      </c>
    </row>
    <row r="106" spans="1:11" x14ac:dyDescent="0.2">
      <c r="A106" s="91" t="s">
        <v>49</v>
      </c>
      <c r="B106" s="62" t="s">
        <v>213</v>
      </c>
      <c r="C106" s="90">
        <v>99.087243603999994</v>
      </c>
      <c r="D106" s="9" t="str">
        <f>IF($B106="N/A","N/A",IF(C106&gt;15,"No",IF(C106&lt;-15,"No","Yes")))</f>
        <v>N/A</v>
      </c>
      <c r="E106" s="8">
        <v>98.354851925999995</v>
      </c>
      <c r="F106" s="9" t="str">
        <f>IF($B106="N/A","N/A",IF(E106&gt;15,"No",IF(E106&lt;-15,"No","Yes")))</f>
        <v>N/A</v>
      </c>
      <c r="G106" s="8">
        <v>98.912291690999993</v>
      </c>
      <c r="H106" s="9" t="str">
        <f>IF($B106="N/A","N/A",IF(G106&gt;15,"No",IF(G106&lt;-15,"No","Yes")))</f>
        <v>N/A</v>
      </c>
      <c r="I106" s="10">
        <v>-0.73899999999999999</v>
      </c>
      <c r="J106" s="10">
        <v>0.56679999999999997</v>
      </c>
      <c r="K106" s="9" t="str">
        <f>IF(J106="Div by 0", "N/A", IF(J106="N/A","N/A", IF(J106&gt;30, "No", IF(J106&lt;-30, "No", "Yes"))))</f>
        <v>Yes</v>
      </c>
    </row>
    <row r="107" spans="1:11" x14ac:dyDescent="0.2">
      <c r="A107" s="91" t="s">
        <v>913</v>
      </c>
      <c r="B107" s="37" t="s">
        <v>213</v>
      </c>
      <c r="C107" s="100">
        <v>75.572950261000003</v>
      </c>
      <c r="D107" s="9" t="str">
        <f t="shared" ref="D107:D130" si="19">IF($B107="N/A","N/A",IF(C107&gt;15,"No",IF(C107&lt;-15,"No","Yes")))</f>
        <v>N/A</v>
      </c>
      <c r="E107" s="9">
        <v>74.945452950999993</v>
      </c>
      <c r="F107" s="9" t="str">
        <f t="shared" ref="F107:F130" si="20">IF($B107="N/A","N/A",IF(E107&gt;15,"No",IF(E107&lt;-15,"No","Yes")))</f>
        <v>N/A</v>
      </c>
      <c r="G107" s="8">
        <v>72.396732787000005</v>
      </c>
      <c r="H107" s="9" t="str">
        <f t="shared" ref="H107:H130" si="21">IF($B107="N/A","N/A",IF(G107&gt;15,"No",IF(G107&lt;-15,"No","Yes")))</f>
        <v>N/A</v>
      </c>
      <c r="I107" s="10">
        <v>-0.83</v>
      </c>
      <c r="J107" s="10">
        <v>-3.4</v>
      </c>
      <c r="K107" s="9" t="str">
        <f t="shared" ref="K107:K130" si="22">IF(J107="Div by 0", "N/A", IF(J107="N/A","N/A", IF(J107&gt;30, "No", IF(J107&lt;-30, "No", "Yes"))))</f>
        <v>Yes</v>
      </c>
    </row>
    <row r="108" spans="1:11" x14ac:dyDescent="0.2">
      <c r="A108" s="91" t="s">
        <v>914</v>
      </c>
      <c r="B108" s="37" t="s">
        <v>213</v>
      </c>
      <c r="C108" s="100">
        <v>12.750483569</v>
      </c>
      <c r="D108" s="37" t="s">
        <v>213</v>
      </c>
      <c r="E108" s="9">
        <v>10.757260328999999</v>
      </c>
      <c r="F108" s="37" t="s">
        <v>213</v>
      </c>
      <c r="G108" s="8">
        <v>9.6555565468999998</v>
      </c>
      <c r="H108" s="37" t="s">
        <v>213</v>
      </c>
      <c r="I108" s="10">
        <v>-15.6</v>
      </c>
      <c r="J108" s="10">
        <v>-10.199999999999999</v>
      </c>
      <c r="K108" s="9" t="str">
        <f t="shared" si="22"/>
        <v>Yes</v>
      </c>
    </row>
    <row r="109" spans="1:11" x14ac:dyDescent="0.2">
      <c r="A109" s="91" t="s">
        <v>915</v>
      </c>
      <c r="B109" s="37" t="s">
        <v>213</v>
      </c>
      <c r="C109" s="100">
        <v>0.17569483399999999</v>
      </c>
      <c r="D109" s="9" t="str">
        <f t="shared" si="19"/>
        <v>N/A</v>
      </c>
      <c r="E109" s="9">
        <v>0.21528456439999999</v>
      </c>
      <c r="F109" s="9" t="str">
        <f t="shared" si="20"/>
        <v>N/A</v>
      </c>
      <c r="G109" s="8">
        <v>0.253200761</v>
      </c>
      <c r="H109" s="9" t="str">
        <f t="shared" si="21"/>
        <v>N/A</v>
      </c>
      <c r="I109" s="10">
        <v>22.53</v>
      </c>
      <c r="J109" s="10">
        <v>17.61</v>
      </c>
      <c r="K109" s="9" t="str">
        <f t="shared" si="22"/>
        <v>Yes</v>
      </c>
    </row>
    <row r="110" spans="1:11" x14ac:dyDescent="0.2">
      <c r="A110" s="91" t="s">
        <v>916</v>
      </c>
      <c r="B110" s="37" t="s">
        <v>213</v>
      </c>
      <c r="C110" s="100">
        <v>0.20995560539999999</v>
      </c>
      <c r="D110" s="9" t="str">
        <f t="shared" si="19"/>
        <v>N/A</v>
      </c>
      <c r="E110" s="9">
        <v>0.25604312289999998</v>
      </c>
      <c r="F110" s="9" t="str">
        <f t="shared" si="20"/>
        <v>N/A</v>
      </c>
      <c r="G110" s="8">
        <v>0.23149285629999999</v>
      </c>
      <c r="H110" s="9" t="str">
        <f t="shared" si="21"/>
        <v>N/A</v>
      </c>
      <c r="I110" s="10">
        <v>21.95</v>
      </c>
      <c r="J110" s="10">
        <v>-9.59</v>
      </c>
      <c r="K110" s="9" t="str">
        <f t="shared" si="22"/>
        <v>Yes</v>
      </c>
    </row>
    <row r="111" spans="1:11" x14ac:dyDescent="0.2">
      <c r="A111" s="91" t="s">
        <v>917</v>
      </c>
      <c r="B111" s="37" t="s">
        <v>213</v>
      </c>
      <c r="C111" s="100">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91" t="s">
        <v>918</v>
      </c>
      <c r="B112" s="37" t="s">
        <v>213</v>
      </c>
      <c r="C112" s="100">
        <v>0.27737536930000001</v>
      </c>
      <c r="D112" s="9" t="str">
        <f t="shared" si="19"/>
        <v>N/A</v>
      </c>
      <c r="E112" s="9">
        <v>0.25977597130000002</v>
      </c>
      <c r="F112" s="9" t="str">
        <f t="shared" si="20"/>
        <v>N/A</v>
      </c>
      <c r="G112" s="8">
        <v>0.23160607420000001</v>
      </c>
      <c r="H112" s="9" t="str">
        <f t="shared" si="21"/>
        <v>N/A</v>
      </c>
      <c r="I112" s="10">
        <v>-6.34</v>
      </c>
      <c r="J112" s="10">
        <v>-10.8</v>
      </c>
      <c r="K112" s="9" t="str">
        <f t="shared" si="22"/>
        <v>Yes</v>
      </c>
    </row>
    <row r="113" spans="1:11" x14ac:dyDescent="0.2">
      <c r="A113" s="91" t="s">
        <v>919</v>
      </c>
      <c r="B113" s="37" t="s">
        <v>213</v>
      </c>
      <c r="C113" s="100">
        <v>7.1887030000000003E-4</v>
      </c>
      <c r="D113" s="9" t="str">
        <f t="shared" si="19"/>
        <v>N/A</v>
      </c>
      <c r="E113" s="9">
        <v>5.5644950000000005E-4</v>
      </c>
      <c r="F113" s="9" t="str">
        <f t="shared" si="20"/>
        <v>N/A</v>
      </c>
      <c r="G113" s="8">
        <v>0</v>
      </c>
      <c r="H113" s="9" t="str">
        <f t="shared" si="21"/>
        <v>N/A</v>
      </c>
      <c r="I113" s="10">
        <v>-22.6</v>
      </c>
      <c r="J113" s="10">
        <v>-100</v>
      </c>
      <c r="K113" s="9" t="str">
        <f t="shared" si="22"/>
        <v>No</v>
      </c>
    </row>
    <row r="114" spans="1:11" x14ac:dyDescent="0.2">
      <c r="A114" s="91" t="s">
        <v>920</v>
      </c>
      <c r="B114" s="37" t="s">
        <v>213</v>
      </c>
      <c r="C114" s="100">
        <v>8.1936543000000004E-3</v>
      </c>
      <c r="D114" s="9" t="str">
        <f t="shared" si="19"/>
        <v>N/A</v>
      </c>
      <c r="E114" s="9">
        <v>6.2068662999999998E-3</v>
      </c>
      <c r="F114" s="9" t="str">
        <f t="shared" si="20"/>
        <v>N/A</v>
      </c>
      <c r="G114" s="8">
        <v>6.0877392000000001E-3</v>
      </c>
      <c r="H114" s="9" t="str">
        <f t="shared" si="21"/>
        <v>N/A</v>
      </c>
      <c r="I114" s="10">
        <v>-24.2</v>
      </c>
      <c r="J114" s="10">
        <v>-1.92</v>
      </c>
      <c r="K114" s="9" t="str">
        <f t="shared" si="22"/>
        <v>Yes</v>
      </c>
    </row>
    <row r="115" spans="1:11" x14ac:dyDescent="0.2">
      <c r="A115" s="91" t="s">
        <v>921</v>
      </c>
      <c r="B115" s="37" t="s">
        <v>213</v>
      </c>
      <c r="C115" s="100">
        <v>0.4277938436</v>
      </c>
      <c r="D115" s="9" t="str">
        <f t="shared" si="19"/>
        <v>N/A</v>
      </c>
      <c r="E115" s="9">
        <v>0.43572583320000002</v>
      </c>
      <c r="F115" s="9" t="str">
        <f t="shared" si="20"/>
        <v>N/A</v>
      </c>
      <c r="G115" s="8">
        <v>0.44413298099999998</v>
      </c>
      <c r="H115" s="9" t="str">
        <f t="shared" si="21"/>
        <v>N/A</v>
      </c>
      <c r="I115" s="10">
        <v>1.8540000000000001</v>
      </c>
      <c r="J115" s="10">
        <v>1.929</v>
      </c>
      <c r="K115" s="9" t="str">
        <f t="shared" si="22"/>
        <v>Yes</v>
      </c>
    </row>
    <row r="116" spans="1:11" x14ac:dyDescent="0.2">
      <c r="A116" s="91" t="s">
        <v>922</v>
      </c>
      <c r="B116" s="37" t="s">
        <v>213</v>
      </c>
      <c r="C116" s="100">
        <v>9.7603191079999991</v>
      </c>
      <c r="D116" s="9" t="str">
        <f t="shared" si="19"/>
        <v>N/A</v>
      </c>
      <c r="E116" s="9">
        <v>7.7038776235000004</v>
      </c>
      <c r="F116" s="9" t="str">
        <f t="shared" si="20"/>
        <v>N/A</v>
      </c>
      <c r="G116" s="8">
        <v>6.6551964358999998</v>
      </c>
      <c r="H116" s="9" t="str">
        <f t="shared" si="21"/>
        <v>N/A</v>
      </c>
      <c r="I116" s="10">
        <v>-21.1</v>
      </c>
      <c r="J116" s="10">
        <v>-13.6</v>
      </c>
      <c r="K116" s="9" t="str">
        <f t="shared" si="22"/>
        <v>Yes</v>
      </c>
    </row>
    <row r="117" spans="1:11" x14ac:dyDescent="0.2">
      <c r="A117" s="91" t="s">
        <v>923</v>
      </c>
      <c r="B117" s="37" t="s">
        <v>213</v>
      </c>
      <c r="C117" s="100">
        <v>6.0685856500000003E-2</v>
      </c>
      <c r="D117" s="9" t="str">
        <f t="shared" si="19"/>
        <v>N/A</v>
      </c>
      <c r="E117" s="9">
        <v>5.7506595799999997E-2</v>
      </c>
      <c r="F117" s="9" t="str">
        <f t="shared" si="20"/>
        <v>N/A</v>
      </c>
      <c r="G117" s="8">
        <v>4.5151817099999998E-2</v>
      </c>
      <c r="H117" s="9" t="str">
        <f t="shared" si="21"/>
        <v>N/A</v>
      </c>
      <c r="I117" s="10">
        <v>-5.24</v>
      </c>
      <c r="J117" s="10">
        <v>-21.5</v>
      </c>
      <c r="K117" s="9" t="str">
        <f t="shared" si="22"/>
        <v>Yes</v>
      </c>
    </row>
    <row r="118" spans="1:11" x14ac:dyDescent="0.2">
      <c r="A118" s="91" t="s">
        <v>924</v>
      </c>
      <c r="B118" s="37" t="s">
        <v>213</v>
      </c>
      <c r="C118" s="100">
        <v>1.8297464272999999</v>
      </c>
      <c r="D118" s="9" t="str">
        <f t="shared" si="19"/>
        <v>N/A</v>
      </c>
      <c r="E118" s="9">
        <v>1.8222833019</v>
      </c>
      <c r="F118" s="9" t="str">
        <f t="shared" si="20"/>
        <v>N/A</v>
      </c>
      <c r="G118" s="8">
        <v>1.7886878822000001</v>
      </c>
      <c r="H118" s="9" t="str">
        <f t="shared" si="21"/>
        <v>N/A</v>
      </c>
      <c r="I118" s="10">
        <v>-0.40799999999999997</v>
      </c>
      <c r="J118" s="10">
        <v>-1.84</v>
      </c>
      <c r="K118" s="9" t="str">
        <f t="shared" si="22"/>
        <v>Yes</v>
      </c>
    </row>
    <row r="119" spans="1:11" x14ac:dyDescent="0.2">
      <c r="A119" s="91" t="s">
        <v>925</v>
      </c>
      <c r="B119" s="37" t="s">
        <v>213</v>
      </c>
      <c r="C119" s="100">
        <v>11.676566170999999</v>
      </c>
      <c r="D119" s="9" t="str">
        <f t="shared" si="19"/>
        <v>N/A</v>
      </c>
      <c r="E119" s="9">
        <v>14.297286720000001</v>
      </c>
      <c r="F119" s="9" t="str">
        <f t="shared" si="20"/>
        <v>N/A</v>
      </c>
      <c r="G119" s="8">
        <v>17.947710665999999</v>
      </c>
      <c r="H119" s="9" t="str">
        <f t="shared" si="21"/>
        <v>N/A</v>
      </c>
      <c r="I119" s="10">
        <v>22.44</v>
      </c>
      <c r="J119" s="10">
        <v>25.53</v>
      </c>
      <c r="K119" s="9" t="str">
        <f t="shared" si="22"/>
        <v>Yes</v>
      </c>
    </row>
    <row r="120" spans="1:11" x14ac:dyDescent="0.2">
      <c r="A120" s="91" t="s">
        <v>926</v>
      </c>
      <c r="B120" s="37" t="s">
        <v>213</v>
      </c>
      <c r="C120" s="100">
        <v>5.9744840656999996</v>
      </c>
      <c r="D120" s="9" t="str">
        <f t="shared" si="19"/>
        <v>N/A</v>
      </c>
      <c r="E120" s="9">
        <v>8.6618967311000006</v>
      </c>
      <c r="F120" s="9" t="str">
        <f t="shared" si="20"/>
        <v>N/A</v>
      </c>
      <c r="G120" s="8">
        <v>11.980704652</v>
      </c>
      <c r="H120" s="9" t="str">
        <f t="shared" si="21"/>
        <v>N/A</v>
      </c>
      <c r="I120" s="10">
        <v>44.98</v>
      </c>
      <c r="J120" s="10">
        <v>38.32</v>
      </c>
      <c r="K120" s="9" t="str">
        <f t="shared" si="22"/>
        <v>No</v>
      </c>
    </row>
    <row r="121" spans="1:11" x14ac:dyDescent="0.2">
      <c r="A121" s="91" t="s">
        <v>927</v>
      </c>
      <c r="B121" s="37" t="s">
        <v>213</v>
      </c>
      <c r="C121" s="100">
        <v>0.72343732090000001</v>
      </c>
      <c r="D121" s="9" t="str">
        <f t="shared" si="19"/>
        <v>N/A</v>
      </c>
      <c r="E121" s="9">
        <v>0.71379644399999997</v>
      </c>
      <c r="F121" s="9" t="str">
        <f t="shared" si="20"/>
        <v>N/A</v>
      </c>
      <c r="G121" s="8">
        <v>0.69607533160000001</v>
      </c>
      <c r="H121" s="9" t="str">
        <f t="shared" si="21"/>
        <v>N/A</v>
      </c>
      <c r="I121" s="10">
        <v>-1.33</v>
      </c>
      <c r="J121" s="10">
        <v>-2.48</v>
      </c>
      <c r="K121" s="9" t="str">
        <f t="shared" si="22"/>
        <v>Yes</v>
      </c>
    </row>
    <row r="122" spans="1:11" x14ac:dyDescent="0.2">
      <c r="A122" s="91" t="s">
        <v>928</v>
      </c>
      <c r="B122" s="37" t="s">
        <v>213</v>
      </c>
      <c r="C122" s="100">
        <v>1.427471E-3</v>
      </c>
      <c r="D122" s="9" t="str">
        <f t="shared" si="19"/>
        <v>N/A</v>
      </c>
      <c r="E122" s="9">
        <v>7.4602410000000001E-4</v>
      </c>
      <c r="F122" s="9" t="str">
        <f t="shared" si="20"/>
        <v>N/A</v>
      </c>
      <c r="G122" s="8">
        <v>8.3677130000000004E-4</v>
      </c>
      <c r="H122" s="9" t="str">
        <f t="shared" si="21"/>
        <v>N/A</v>
      </c>
      <c r="I122" s="10">
        <v>-47.7</v>
      </c>
      <c r="J122" s="10">
        <v>12.16</v>
      </c>
      <c r="K122" s="9" t="str">
        <f t="shared" si="22"/>
        <v>Yes</v>
      </c>
    </row>
    <row r="123" spans="1:11" x14ac:dyDescent="0.2">
      <c r="A123" s="91" t="s">
        <v>929</v>
      </c>
      <c r="B123" s="37" t="s">
        <v>213</v>
      </c>
      <c r="C123" s="100">
        <v>3.1998530599999998E-2</v>
      </c>
      <c r="D123" s="9" t="str">
        <f t="shared" si="19"/>
        <v>N/A</v>
      </c>
      <c r="E123" s="9">
        <v>0.15060959039999999</v>
      </c>
      <c r="F123" s="9" t="str">
        <f t="shared" si="20"/>
        <v>N/A</v>
      </c>
      <c r="G123" s="8">
        <v>0.27393915610000003</v>
      </c>
      <c r="H123" s="9" t="str">
        <f t="shared" si="21"/>
        <v>N/A</v>
      </c>
      <c r="I123" s="10">
        <v>370.7</v>
      </c>
      <c r="J123" s="10">
        <v>81.89</v>
      </c>
      <c r="K123" s="9" t="str">
        <f t="shared" si="22"/>
        <v>No</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4.7455210162999997</v>
      </c>
      <c r="D125" s="9" t="str">
        <f t="shared" si="19"/>
        <v>N/A</v>
      </c>
      <c r="E125" s="9">
        <v>4.5769890366999997</v>
      </c>
      <c r="F125" s="9" t="str">
        <f t="shared" si="20"/>
        <v>N/A</v>
      </c>
      <c r="G125" s="8">
        <v>4.7922102861000004</v>
      </c>
      <c r="H125" s="9" t="str">
        <f t="shared" si="21"/>
        <v>N/A</v>
      </c>
      <c r="I125" s="10">
        <v>-3.55</v>
      </c>
      <c r="J125" s="10">
        <v>4.702</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0.1996977664</v>
      </c>
      <c r="D130" s="9" t="str">
        <f t="shared" si="19"/>
        <v>N/A</v>
      </c>
      <c r="E130" s="9">
        <v>0.19324889340000001</v>
      </c>
      <c r="F130" s="9" t="str">
        <f t="shared" si="20"/>
        <v>N/A</v>
      </c>
      <c r="G130" s="8">
        <v>0.2039444698</v>
      </c>
      <c r="H130" s="9" t="str">
        <f t="shared" si="21"/>
        <v>N/A</v>
      </c>
      <c r="I130" s="10">
        <v>-3.23</v>
      </c>
      <c r="J130" s="10">
        <v>5.5350000000000001</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3983775</v>
      </c>
      <c r="D6" s="9" t="str">
        <f>IF($B6="N/A","N/A",IF(C6&gt;15,"No",IF(C6&lt;-15,"No","Yes")))</f>
        <v>N/A</v>
      </c>
      <c r="E6" s="38">
        <v>3866689</v>
      </c>
      <c r="F6" s="9" t="str">
        <f>IF($B6="N/A","N/A",IF(E6&gt;15,"No",IF(E6&lt;-15,"No","Yes")))</f>
        <v>N/A</v>
      </c>
      <c r="G6" s="38">
        <v>3751737</v>
      </c>
      <c r="H6" s="9" t="str">
        <f>IF($B6="N/A","N/A",IF(G6&gt;15,"No",IF(G6&lt;-15,"No","Yes")))</f>
        <v>N/A</v>
      </c>
      <c r="I6" s="10">
        <v>-2.94</v>
      </c>
      <c r="J6" s="10">
        <v>-2.97</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27.674650049</v>
      </c>
      <c r="D9" s="9" t="str">
        <f t="shared" ref="D9:D17" si="1">IF($B9="N/A","N/A",IF(C9&gt;15,"No",IF(C9&lt;-15,"No","Yes")))</f>
        <v>N/A</v>
      </c>
      <c r="E9" s="39">
        <v>32.641384399000003</v>
      </c>
      <c r="F9" s="9" t="str">
        <f>IF($B9="N/A","N/A",IF(E9&gt;15,"No",IF(E9&lt;-15,"No","Yes")))</f>
        <v>N/A</v>
      </c>
      <c r="G9" s="39">
        <v>26.753664769</v>
      </c>
      <c r="H9" s="9" t="str">
        <f>IF($B9="N/A","N/A",IF(G9&gt;15,"No",IF(G9&lt;-15,"No","Yes")))</f>
        <v>N/A</v>
      </c>
      <c r="I9" s="10">
        <v>17.95</v>
      </c>
      <c r="J9" s="10">
        <v>-18</v>
      </c>
      <c r="K9" s="9" t="str">
        <f t="shared" si="0"/>
        <v>Yes</v>
      </c>
    </row>
    <row r="10" spans="1:11" x14ac:dyDescent="0.2">
      <c r="A10" s="91" t="s">
        <v>16</v>
      </c>
      <c r="B10" s="37" t="s">
        <v>213</v>
      </c>
      <c r="C10" s="90">
        <v>1.6588537254</v>
      </c>
      <c r="D10" s="9" t="str">
        <f t="shared" si="1"/>
        <v>N/A</v>
      </c>
      <c r="E10" s="8">
        <v>1.716222846</v>
      </c>
      <c r="F10" s="9" t="str">
        <f>IF($B10="N/A","N/A",IF(E10&gt;15,"No",IF(E10&lt;-15,"No","Yes")))</f>
        <v>N/A</v>
      </c>
      <c r="G10" s="8">
        <v>1.3748831540999999</v>
      </c>
      <c r="H10" s="9" t="str">
        <f>IF($B10="N/A","N/A",IF(G10&gt;15,"No",IF(G10&lt;-15,"No","Yes")))</f>
        <v>N/A</v>
      </c>
      <c r="I10" s="10">
        <v>3.4580000000000002</v>
      </c>
      <c r="J10" s="10">
        <v>-19.899999999999999</v>
      </c>
      <c r="K10" s="9" t="str">
        <f t="shared" si="0"/>
        <v>Yes</v>
      </c>
    </row>
    <row r="11" spans="1:11" x14ac:dyDescent="0.2">
      <c r="A11" s="91" t="s">
        <v>36</v>
      </c>
      <c r="B11" s="37" t="s">
        <v>213</v>
      </c>
      <c r="C11" s="90">
        <v>16.373959078999999</v>
      </c>
      <c r="D11" s="9" t="str">
        <f t="shared" si="1"/>
        <v>N/A</v>
      </c>
      <c r="E11" s="8">
        <v>15.779535560999999</v>
      </c>
      <c r="F11" s="9" t="str">
        <f>IF($B11="N/A","N/A",IF(E11&gt;15,"No",IF(E11&lt;-15,"No","Yes")))</f>
        <v>N/A</v>
      </c>
      <c r="G11" s="8">
        <v>10.019456913000001</v>
      </c>
      <c r="H11" s="9" t="str">
        <f>IF($B11="N/A","N/A",IF(G11&gt;15,"No",IF(G11&lt;-15,"No","Yes")))</f>
        <v>N/A</v>
      </c>
      <c r="I11" s="10">
        <v>-3.63</v>
      </c>
      <c r="J11" s="10">
        <v>-36.5</v>
      </c>
      <c r="K11" s="9" t="str">
        <f t="shared" si="0"/>
        <v>No</v>
      </c>
    </row>
    <row r="12" spans="1:11" x14ac:dyDescent="0.2">
      <c r="A12" s="91" t="s">
        <v>37</v>
      </c>
      <c r="B12" s="37" t="s">
        <v>213</v>
      </c>
      <c r="C12" s="90"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91" t="s">
        <v>38</v>
      </c>
      <c r="B13" s="37" t="s">
        <v>213</v>
      </c>
      <c r="C13" s="90">
        <v>0.97317470959999997</v>
      </c>
      <c r="D13" s="9" t="str">
        <f t="shared" si="1"/>
        <v>N/A</v>
      </c>
      <c r="E13" s="8">
        <v>1.1657996625</v>
      </c>
      <c r="F13" s="9" t="str">
        <f>IF($B13="N/A","N/A",IF(E13&gt;15,"No",IF(E13&lt;-15,"No","Yes")))</f>
        <v>N/A</v>
      </c>
      <c r="G13" s="8">
        <v>1.0961727089</v>
      </c>
      <c r="H13" s="9" t="str">
        <f>IF($B13="N/A","N/A",IF(G13&gt;15,"No",IF(G13&lt;-15,"No","Yes")))</f>
        <v>N/A</v>
      </c>
      <c r="I13" s="10">
        <v>19.79</v>
      </c>
      <c r="J13" s="10">
        <v>-5.97</v>
      </c>
      <c r="K13" s="9" t="str">
        <f t="shared" si="0"/>
        <v>Yes</v>
      </c>
    </row>
    <row r="14" spans="1:11" x14ac:dyDescent="0.2">
      <c r="A14" s="91" t="s">
        <v>676</v>
      </c>
      <c r="B14" s="37" t="s">
        <v>213</v>
      </c>
      <c r="C14" s="90">
        <v>24.115819794</v>
      </c>
      <c r="D14" s="9" t="str">
        <f t="shared" si="1"/>
        <v>N/A</v>
      </c>
      <c r="E14" s="8">
        <v>28.675618856</v>
      </c>
      <c r="F14" s="9" t="str">
        <f t="shared" ref="F14:F33" si="2">IF($B14="N/A","N/A",IF(E14&gt;15,"No",IF(E14&lt;-15,"No","Yes")))</f>
        <v>N/A</v>
      </c>
      <c r="G14" s="8">
        <v>26.308907047999998</v>
      </c>
      <c r="H14" s="9" t="str">
        <f t="shared" ref="H14:H33" si="3">IF($B14="N/A","N/A",IF(G14&gt;15,"No",IF(G14&lt;-15,"No","Yes")))</f>
        <v>N/A</v>
      </c>
      <c r="I14" s="10">
        <v>18.91</v>
      </c>
      <c r="J14" s="10">
        <v>-8.25</v>
      </c>
      <c r="K14" s="9" t="str">
        <f t="shared" ref="K14:K30" si="4">IF(J14="Div by 0", "N/A", IF(J14="N/A","N/A", IF(J14&gt;30, "No", IF(J14&lt;-30, "No", "Yes"))))</f>
        <v>Yes</v>
      </c>
    </row>
    <row r="15" spans="1:11" x14ac:dyDescent="0.2">
      <c r="A15" s="91" t="s">
        <v>677</v>
      </c>
      <c r="B15" s="37" t="s">
        <v>213</v>
      </c>
      <c r="C15" s="90">
        <v>2.4996893650000001</v>
      </c>
      <c r="D15" s="9" t="str">
        <f t="shared" si="1"/>
        <v>N/A</v>
      </c>
      <c r="E15" s="8">
        <v>2.7148550089999999</v>
      </c>
      <c r="F15" s="9" t="str">
        <f t="shared" si="2"/>
        <v>N/A</v>
      </c>
      <c r="G15" s="8">
        <v>3.0159363516000002</v>
      </c>
      <c r="H15" s="9" t="str">
        <f t="shared" si="3"/>
        <v>N/A</v>
      </c>
      <c r="I15" s="10">
        <v>8.6080000000000005</v>
      </c>
      <c r="J15" s="10">
        <v>11.09</v>
      </c>
      <c r="K15" s="9" t="str">
        <f t="shared" si="4"/>
        <v>Yes</v>
      </c>
    </row>
    <row r="16" spans="1:11" x14ac:dyDescent="0.2">
      <c r="A16" s="91" t="s">
        <v>381</v>
      </c>
      <c r="B16" s="37" t="s">
        <v>213</v>
      </c>
      <c r="C16" s="90">
        <v>4.4522343756999998</v>
      </c>
      <c r="D16" s="9" t="str">
        <f t="shared" si="1"/>
        <v>N/A</v>
      </c>
      <c r="E16" s="8">
        <v>3.7664782453000001</v>
      </c>
      <c r="F16" s="9" t="str">
        <f t="shared" si="2"/>
        <v>N/A</v>
      </c>
      <c r="G16" s="8">
        <v>3.1234065713999999</v>
      </c>
      <c r="H16" s="9" t="str">
        <f t="shared" si="3"/>
        <v>N/A</v>
      </c>
      <c r="I16" s="10">
        <v>-15.4</v>
      </c>
      <c r="J16" s="10">
        <v>-17.100000000000001</v>
      </c>
      <c r="K16" s="9" t="str">
        <f t="shared" si="4"/>
        <v>Yes</v>
      </c>
    </row>
    <row r="17" spans="1:11" x14ac:dyDescent="0.2">
      <c r="A17" s="91" t="s">
        <v>382</v>
      </c>
      <c r="B17" s="37" t="s">
        <v>213</v>
      </c>
      <c r="C17" s="90">
        <v>4.0148351752</v>
      </c>
      <c r="D17" s="9" t="str">
        <f t="shared" si="1"/>
        <v>N/A</v>
      </c>
      <c r="E17" s="8">
        <v>4.3721902641000003</v>
      </c>
      <c r="F17" s="9" t="str">
        <f t="shared" si="2"/>
        <v>N/A</v>
      </c>
      <c r="G17" s="8">
        <v>4.8772875071000001</v>
      </c>
      <c r="H17" s="9" t="str">
        <f t="shared" si="3"/>
        <v>N/A</v>
      </c>
      <c r="I17" s="10">
        <v>8.9009999999999998</v>
      </c>
      <c r="J17" s="10">
        <v>11.55</v>
      </c>
      <c r="K17" s="9" t="str">
        <f t="shared" si="4"/>
        <v>Yes</v>
      </c>
    </row>
    <row r="18" spans="1:11" x14ac:dyDescent="0.2">
      <c r="A18" s="91" t="s">
        <v>383</v>
      </c>
      <c r="B18" s="37" t="s">
        <v>213</v>
      </c>
      <c r="C18" s="90">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91" t="s">
        <v>384</v>
      </c>
      <c r="B19" s="37" t="s">
        <v>213</v>
      </c>
      <c r="C19" s="90">
        <v>21.198461257999998</v>
      </c>
      <c r="D19" s="9" t="str">
        <f t="shared" si="5"/>
        <v>N/A</v>
      </c>
      <c r="E19" s="8">
        <v>22.384060368</v>
      </c>
      <c r="F19" s="9" t="str">
        <f t="shared" si="2"/>
        <v>N/A</v>
      </c>
      <c r="G19" s="8">
        <v>22.526152552999999</v>
      </c>
      <c r="H19" s="9" t="str">
        <f t="shared" si="3"/>
        <v>N/A</v>
      </c>
      <c r="I19" s="10">
        <v>5.593</v>
      </c>
      <c r="J19" s="10">
        <v>0.63480000000000003</v>
      </c>
      <c r="K19" s="9" t="str">
        <f t="shared" si="4"/>
        <v>Yes</v>
      </c>
    </row>
    <row r="20" spans="1:11" x14ac:dyDescent="0.2">
      <c r="A20" s="91" t="s">
        <v>386</v>
      </c>
      <c r="B20" s="37" t="s">
        <v>213</v>
      </c>
      <c r="C20" s="90">
        <v>3.9054665487000002</v>
      </c>
      <c r="D20" s="9" t="str">
        <f t="shared" si="5"/>
        <v>N/A</v>
      </c>
      <c r="E20" s="8">
        <v>4.2384841397999997</v>
      </c>
      <c r="F20" s="9" t="str">
        <f t="shared" si="2"/>
        <v>N/A</v>
      </c>
      <c r="G20" s="8">
        <v>4.6122102909000002</v>
      </c>
      <c r="H20" s="9" t="str">
        <f t="shared" si="3"/>
        <v>N/A</v>
      </c>
      <c r="I20" s="10">
        <v>8.5269999999999992</v>
      </c>
      <c r="J20" s="10">
        <v>8.8170000000000002</v>
      </c>
      <c r="K20" s="9" t="str">
        <f t="shared" si="4"/>
        <v>Yes</v>
      </c>
    </row>
    <row r="21" spans="1:11" x14ac:dyDescent="0.2">
      <c r="A21" s="91" t="s">
        <v>387</v>
      </c>
      <c r="B21" s="37" t="s">
        <v>213</v>
      </c>
      <c r="C21" s="90">
        <v>21.851008151999999</v>
      </c>
      <c r="D21" s="9" t="str">
        <f t="shared" si="5"/>
        <v>N/A</v>
      </c>
      <c r="E21" s="8">
        <v>24.632443933000001</v>
      </c>
      <c r="F21" s="9" t="str">
        <f t="shared" si="2"/>
        <v>N/A</v>
      </c>
      <c r="G21" s="8">
        <v>26.570199349999999</v>
      </c>
      <c r="H21" s="9" t="str">
        <f t="shared" si="3"/>
        <v>N/A</v>
      </c>
      <c r="I21" s="10">
        <v>12.73</v>
      </c>
      <c r="J21" s="10">
        <v>7.867</v>
      </c>
      <c r="K21" s="9" t="str">
        <f t="shared" si="4"/>
        <v>Yes</v>
      </c>
    </row>
    <row r="22" spans="1:11" x14ac:dyDescent="0.2">
      <c r="A22" s="91" t="s">
        <v>388</v>
      </c>
      <c r="B22" s="37" t="s">
        <v>213</v>
      </c>
      <c r="C22" s="90">
        <v>6.3733519099999997E-2</v>
      </c>
      <c r="D22" s="9" t="str">
        <f t="shared" si="5"/>
        <v>N/A</v>
      </c>
      <c r="E22" s="8">
        <v>7.1353036199999997E-2</v>
      </c>
      <c r="F22" s="9" t="str">
        <f t="shared" si="2"/>
        <v>N/A</v>
      </c>
      <c r="G22" s="8">
        <v>0.1213571207</v>
      </c>
      <c r="H22" s="9" t="str">
        <f t="shared" si="3"/>
        <v>N/A</v>
      </c>
      <c r="I22" s="10">
        <v>11.96</v>
      </c>
      <c r="J22" s="10">
        <v>70.08</v>
      </c>
      <c r="K22" s="9" t="str">
        <f t="shared" si="4"/>
        <v>No</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v>
      </c>
      <c r="D25" s="9" t="str">
        <f t="shared" si="5"/>
        <v>N/A</v>
      </c>
      <c r="E25" s="8">
        <v>0</v>
      </c>
      <c r="F25" s="9" t="str">
        <f t="shared" si="2"/>
        <v>N/A</v>
      </c>
      <c r="G25" s="8">
        <v>0</v>
      </c>
      <c r="H25" s="9" t="str">
        <f t="shared" si="3"/>
        <v>N/A</v>
      </c>
      <c r="I25" s="10" t="s">
        <v>1747</v>
      </c>
      <c r="J25" s="10" t="s">
        <v>1747</v>
      </c>
      <c r="K25" s="9" t="str">
        <f t="shared" si="4"/>
        <v>N/A</v>
      </c>
    </row>
    <row r="26" spans="1:11" x14ac:dyDescent="0.2">
      <c r="A26" s="91" t="s">
        <v>394</v>
      </c>
      <c r="B26" s="37" t="s">
        <v>213</v>
      </c>
      <c r="C26" s="90">
        <v>3.1791956122</v>
      </c>
      <c r="D26" s="9" t="str">
        <f t="shared" si="5"/>
        <v>N/A</v>
      </c>
      <c r="E26" s="8">
        <v>3.5687121462000002</v>
      </c>
      <c r="F26" s="9" t="str">
        <f t="shared" si="2"/>
        <v>N/A</v>
      </c>
      <c r="G26" s="8">
        <v>3.3806207631</v>
      </c>
      <c r="H26" s="9" t="str">
        <f t="shared" si="3"/>
        <v>N/A</v>
      </c>
      <c r="I26" s="10">
        <v>12.25</v>
      </c>
      <c r="J26" s="10">
        <v>-5.27</v>
      </c>
      <c r="K26" s="9" t="str">
        <f t="shared" si="4"/>
        <v>Yes</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14.005283932999999</v>
      </c>
      <c r="D29" s="9" t="str">
        <f t="shared" si="5"/>
        <v>N/A</v>
      </c>
      <c r="E29" s="8">
        <v>4.7026797345000002</v>
      </c>
      <c r="F29" s="9" t="str">
        <f t="shared" si="2"/>
        <v>N/A</v>
      </c>
      <c r="G29" s="8">
        <v>4.5484531564999999</v>
      </c>
      <c r="H29" s="9" t="str">
        <f t="shared" si="3"/>
        <v>N/A</v>
      </c>
      <c r="I29" s="10">
        <v>-66.400000000000006</v>
      </c>
      <c r="J29" s="10">
        <v>-3.28</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99.935664036999995</v>
      </c>
      <c r="D31" s="9" t="str">
        <f t="shared" si="5"/>
        <v>N/A</v>
      </c>
      <c r="E31" s="8">
        <v>99.928078002000007</v>
      </c>
      <c r="F31" s="9" t="str">
        <f t="shared" si="2"/>
        <v>N/A</v>
      </c>
      <c r="G31" s="8">
        <v>99.877843249999998</v>
      </c>
      <c r="H31" s="9" t="str">
        <f t="shared" si="3"/>
        <v>N/A</v>
      </c>
      <c r="I31" s="10">
        <v>-8.0000000000000002E-3</v>
      </c>
      <c r="J31" s="10">
        <v>-0.05</v>
      </c>
      <c r="K31" s="9" t="str">
        <f t="shared" ref="K31:K43" si="6">IF(J31="Div by 0", "N/A", IF(J31="N/A","N/A", IF(J31&gt;30, "No", IF(J31&lt;-30, "No", "Yes"))))</f>
        <v>Yes</v>
      </c>
    </row>
    <row r="32" spans="1:11" x14ac:dyDescent="0.2">
      <c r="A32" s="91" t="s">
        <v>39</v>
      </c>
      <c r="B32" s="37" t="s">
        <v>267</v>
      </c>
      <c r="C32" s="90">
        <v>99.998382161999999</v>
      </c>
      <c r="D32" s="9" t="str">
        <f>IF($B32="N/A","N/A",IF(C32&gt;100,"No",IF(C32&lt;85,"No","Yes")))</f>
        <v>Yes</v>
      </c>
      <c r="E32" s="8">
        <v>99.998665255999995</v>
      </c>
      <c r="F32" s="9" t="str">
        <f>IF($B32="N/A","N/A",IF(E32&gt;100,"No",IF(E32&lt;85,"No","Yes")))</f>
        <v>Yes</v>
      </c>
      <c r="G32" s="8">
        <v>99.998368560000003</v>
      </c>
      <c r="H32" s="9" t="str">
        <f>IF($B32="N/A","N/A",IF(G32&gt;100,"No",IF(G32&lt;85,"No","Yes")))</f>
        <v>Yes</v>
      </c>
      <c r="I32" s="10">
        <v>2.9999999999999997E-4</v>
      </c>
      <c r="J32" s="10">
        <v>0</v>
      </c>
      <c r="K32" s="9" t="str">
        <f t="shared" si="6"/>
        <v>Yes</v>
      </c>
    </row>
    <row r="33" spans="1:11" x14ac:dyDescent="0.2">
      <c r="A33" s="91" t="s">
        <v>910</v>
      </c>
      <c r="B33" s="37" t="s">
        <v>213</v>
      </c>
      <c r="C33" s="90">
        <v>22.617057318000001</v>
      </c>
      <c r="D33" s="9" t="str">
        <f t="shared" si="5"/>
        <v>N/A</v>
      </c>
      <c r="E33" s="8">
        <v>26.428165474</v>
      </c>
      <c r="F33" s="9" t="str">
        <f t="shared" si="2"/>
        <v>N/A</v>
      </c>
      <c r="G33" s="8">
        <v>27.904404248999999</v>
      </c>
      <c r="H33" s="9" t="str">
        <f t="shared" si="3"/>
        <v>N/A</v>
      </c>
      <c r="I33" s="10">
        <v>16.850000000000001</v>
      </c>
      <c r="J33" s="10">
        <v>5.5860000000000003</v>
      </c>
      <c r="K33" s="9" t="str">
        <f t="shared" si="6"/>
        <v>Yes</v>
      </c>
    </row>
    <row r="34" spans="1:11" x14ac:dyDescent="0.2">
      <c r="A34" s="91" t="s">
        <v>851</v>
      </c>
      <c r="B34" s="37" t="s">
        <v>268</v>
      </c>
      <c r="C34" s="90">
        <v>9.3466009848000002</v>
      </c>
      <c r="D34" s="9" t="str">
        <f>IF($B34="N/A","N/A",IF(C34&gt;25,"No",IF(C34&lt;5,"No","Yes")))</f>
        <v>Yes</v>
      </c>
      <c r="E34" s="8">
        <v>8.5070348465999999</v>
      </c>
      <c r="F34" s="9" t="str">
        <f>IF($B34="N/A","N/A",IF(E34&gt;25,"No",IF(E34&lt;5,"No","Yes")))</f>
        <v>Yes</v>
      </c>
      <c r="G34" s="8">
        <v>8.9176479002000004</v>
      </c>
      <c r="H34" s="9" t="str">
        <f>IF($B34="N/A","N/A",IF(G34&gt;25,"No",IF(G34&lt;5,"No","Yes")))</f>
        <v>Yes</v>
      </c>
      <c r="I34" s="10">
        <v>-8.98</v>
      </c>
      <c r="J34" s="10">
        <v>4.827</v>
      </c>
      <c r="K34" s="9" t="str">
        <f t="shared" si="6"/>
        <v>Yes</v>
      </c>
    </row>
    <row r="35" spans="1:11" x14ac:dyDescent="0.2">
      <c r="A35" s="91" t="s">
        <v>852</v>
      </c>
      <c r="B35" s="37" t="s">
        <v>269</v>
      </c>
      <c r="C35" s="90">
        <v>32.651463925999998</v>
      </c>
      <c r="D35" s="9" t="str">
        <f>IF($B35="N/A","N/A",IF(C35&gt;70,"No",IF(C35&lt;40,"No","Yes")))</f>
        <v>No</v>
      </c>
      <c r="E35" s="8">
        <v>35.090716446000002</v>
      </c>
      <c r="F35" s="9" t="str">
        <f>IF($B35="N/A","N/A",IF(E35&gt;70,"No",IF(E35&lt;40,"No","Yes")))</f>
        <v>No</v>
      </c>
      <c r="G35" s="8">
        <v>34.232433468000004</v>
      </c>
      <c r="H35" s="9" t="str">
        <f>IF($B35="N/A","N/A",IF(G35&gt;70,"No",IF(G35&lt;40,"No","Yes")))</f>
        <v>No</v>
      </c>
      <c r="I35" s="10">
        <v>7.4710000000000001</v>
      </c>
      <c r="J35" s="10">
        <v>-2.4500000000000002</v>
      </c>
      <c r="K35" s="9" t="str">
        <f t="shared" si="6"/>
        <v>Yes</v>
      </c>
    </row>
    <row r="36" spans="1:11" x14ac:dyDescent="0.2">
      <c r="A36" s="91" t="s">
        <v>853</v>
      </c>
      <c r="B36" s="37" t="s">
        <v>270</v>
      </c>
      <c r="C36" s="90">
        <v>58.001935089</v>
      </c>
      <c r="D36" s="9" t="str">
        <f>IF($B36="N/A","N/A",IF(C36&gt;55,"No",IF(C36&lt;20,"No","Yes")))</f>
        <v>No</v>
      </c>
      <c r="E36" s="8">
        <v>56.402248708000002</v>
      </c>
      <c r="F36" s="9" t="str">
        <f>IF($B36="N/A","N/A",IF(E36&gt;55,"No",IF(E36&lt;20,"No","Yes")))</f>
        <v>No</v>
      </c>
      <c r="G36" s="8">
        <v>56.849918631999998</v>
      </c>
      <c r="H36" s="9" t="str">
        <f>IF($B36="N/A","N/A",IF(G36&gt;55,"No",IF(G36&lt;20,"No","Yes")))</f>
        <v>No</v>
      </c>
      <c r="I36" s="10">
        <v>-2.76</v>
      </c>
      <c r="J36" s="10">
        <v>0.79369999999999996</v>
      </c>
      <c r="K36" s="9" t="str">
        <f t="shared" si="6"/>
        <v>Yes</v>
      </c>
    </row>
    <row r="37" spans="1:11" x14ac:dyDescent="0.2">
      <c r="A37" s="91" t="s">
        <v>163</v>
      </c>
      <c r="B37" s="37" t="s">
        <v>246</v>
      </c>
      <c r="C37" s="90">
        <v>98.858695584000003</v>
      </c>
      <c r="D37" s="9" t="str">
        <f>IF($B37="N/A","N/A",IF(C37&gt;95,"Yes","No"))</f>
        <v>Yes</v>
      </c>
      <c r="E37" s="8">
        <v>98.748593435000004</v>
      </c>
      <c r="F37" s="9" t="str">
        <f>IF($B37="N/A","N/A",IF(E37&gt;95,"Yes","No"))</f>
        <v>Yes</v>
      </c>
      <c r="G37" s="8">
        <v>98.714755324999999</v>
      </c>
      <c r="H37" s="9" t="str">
        <f>IF($B37="N/A","N/A",IF(G37&gt;95,"Yes","No"))</f>
        <v>Yes</v>
      </c>
      <c r="I37" s="10">
        <v>-0.111</v>
      </c>
      <c r="J37" s="10">
        <v>-3.4000000000000002E-2</v>
      </c>
      <c r="K37" s="9" t="str">
        <f t="shared" si="6"/>
        <v>Yes</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91" t="s">
        <v>43</v>
      </c>
      <c r="B40" s="37" t="s">
        <v>223</v>
      </c>
      <c r="C40" s="90">
        <v>99.580496887999999</v>
      </c>
      <c r="D40" s="9" t="str">
        <f>IF($B40="N/A","N/A",IF(C40&gt;100,"No",IF(C40&lt;98,"No","Yes")))</f>
        <v>Yes</v>
      </c>
      <c r="E40" s="8">
        <v>99.561145494000002</v>
      </c>
      <c r="F40" s="9" t="str">
        <f>IF($B40="N/A","N/A",IF(E40&gt;100,"No",IF(E40&lt;98,"No","Yes")))</f>
        <v>Yes</v>
      </c>
      <c r="G40" s="8">
        <v>99.582947568999998</v>
      </c>
      <c r="H40" s="9" t="str">
        <f>IF($B40="N/A","N/A",IF(G40&gt;100,"No",IF(G40&lt;98,"No","Yes")))</f>
        <v>Yes</v>
      </c>
      <c r="I40" s="10">
        <v>-1.9E-2</v>
      </c>
      <c r="J40" s="10">
        <v>2.1899999999999999E-2</v>
      </c>
      <c r="K40" s="9" t="str">
        <f t="shared" si="6"/>
        <v>Yes</v>
      </c>
    </row>
    <row r="41" spans="1:11" x14ac:dyDescent="0.2">
      <c r="A41" s="91" t="s">
        <v>44</v>
      </c>
      <c r="B41" s="37" t="s">
        <v>213</v>
      </c>
      <c r="C41" s="90">
        <v>65.385439634999997</v>
      </c>
      <c r="D41" s="9" t="str">
        <f t="shared" si="7"/>
        <v>N/A</v>
      </c>
      <c r="E41" s="8">
        <v>61.180771237999998</v>
      </c>
      <c r="F41" s="9" t="str">
        <f t="shared" ref="F41:F47" si="8">IF($B41="N/A","N/A",IF(E41&gt;15,"No",IF(E41&lt;-15,"No","Yes")))</f>
        <v>N/A</v>
      </c>
      <c r="G41" s="8">
        <v>58.793827923000002</v>
      </c>
      <c r="H41" s="9" t="str">
        <f t="shared" ref="H41:H47" si="9">IF($B41="N/A","N/A",IF(G41&gt;15,"No",IF(G41&lt;-15,"No","Yes")))</f>
        <v>N/A</v>
      </c>
      <c r="I41" s="10">
        <v>-6.43</v>
      </c>
      <c r="J41" s="10">
        <v>-3.9</v>
      </c>
      <c r="K41" s="9" t="str">
        <f t="shared" si="6"/>
        <v>Yes</v>
      </c>
    </row>
    <row r="42" spans="1:11" x14ac:dyDescent="0.2">
      <c r="A42" s="91" t="s">
        <v>45</v>
      </c>
      <c r="B42" s="37" t="s">
        <v>213</v>
      </c>
      <c r="C42" s="90">
        <v>34.609482042000003</v>
      </c>
      <c r="D42" s="9" t="str">
        <f t="shared" si="7"/>
        <v>N/A</v>
      </c>
      <c r="E42" s="8">
        <v>38.816295519999997</v>
      </c>
      <c r="F42" s="9" t="str">
        <f t="shared" si="8"/>
        <v>N/A</v>
      </c>
      <c r="G42" s="8">
        <v>41.203606948999997</v>
      </c>
      <c r="H42" s="9" t="str">
        <f t="shared" si="9"/>
        <v>N/A</v>
      </c>
      <c r="I42" s="10">
        <v>12.16</v>
      </c>
      <c r="J42" s="10">
        <v>6.15</v>
      </c>
      <c r="K42" s="9" t="str">
        <f t="shared" si="6"/>
        <v>Yes</v>
      </c>
    </row>
    <row r="43" spans="1:11" x14ac:dyDescent="0.2">
      <c r="A43" s="91" t="s">
        <v>50</v>
      </c>
      <c r="B43" s="37" t="s">
        <v>213</v>
      </c>
      <c r="C43" s="90">
        <v>5.078323E-3</v>
      </c>
      <c r="D43" s="9" t="str">
        <f t="shared" si="7"/>
        <v>N/A</v>
      </c>
      <c r="E43" s="8">
        <v>2.9332417999999999E-3</v>
      </c>
      <c r="F43" s="9" t="str">
        <f t="shared" si="8"/>
        <v>N/A</v>
      </c>
      <c r="G43" s="8">
        <v>2.5651286000000001E-3</v>
      </c>
      <c r="H43" s="9" t="str">
        <f t="shared" si="9"/>
        <v>N/A</v>
      </c>
      <c r="I43" s="10">
        <v>-42.2</v>
      </c>
      <c r="J43" s="10">
        <v>-12.5</v>
      </c>
      <c r="K43" s="9" t="str">
        <f t="shared" si="6"/>
        <v>Yes</v>
      </c>
    </row>
    <row r="44" spans="1:11" x14ac:dyDescent="0.2">
      <c r="A44" s="91" t="s">
        <v>913</v>
      </c>
      <c r="B44" s="37" t="s">
        <v>213</v>
      </c>
      <c r="C44" s="90">
        <v>79.075349385999999</v>
      </c>
      <c r="D44" s="9" t="str">
        <f t="shared" si="7"/>
        <v>N/A</v>
      </c>
      <c r="E44" s="8">
        <v>76.492239225999995</v>
      </c>
      <c r="F44" s="9" t="str">
        <f t="shared" si="8"/>
        <v>N/A</v>
      </c>
      <c r="G44" s="8">
        <v>74.604083388999996</v>
      </c>
      <c r="H44" s="9" t="str">
        <f t="shared" si="9"/>
        <v>N/A</v>
      </c>
      <c r="I44" s="10">
        <v>-3.27</v>
      </c>
      <c r="J44" s="10">
        <v>-2.4700000000000002</v>
      </c>
      <c r="K44" s="9" t="str">
        <f>IF(J44="Div by 0", "N/A", IF(J44="N/A","N/A", IF(J44&gt;30, "No", IF(J44&lt;-30, "No", "Yes"))))</f>
        <v>Yes</v>
      </c>
    </row>
    <row r="45" spans="1:11" x14ac:dyDescent="0.2">
      <c r="A45" s="91" t="s">
        <v>914</v>
      </c>
      <c r="B45" s="37" t="s">
        <v>213</v>
      </c>
      <c r="C45" s="90">
        <v>20.924650614000001</v>
      </c>
      <c r="D45" s="9" t="str">
        <f t="shared" si="7"/>
        <v>N/A</v>
      </c>
      <c r="E45" s="8">
        <v>23.507760774000001</v>
      </c>
      <c r="F45" s="9" t="str">
        <f t="shared" si="8"/>
        <v>N/A</v>
      </c>
      <c r="G45" s="8">
        <v>25.395916611000001</v>
      </c>
      <c r="H45" s="9" t="str">
        <f t="shared" si="9"/>
        <v>N/A</v>
      </c>
      <c r="I45" s="10">
        <v>12.34</v>
      </c>
      <c r="J45" s="10">
        <v>8.032</v>
      </c>
      <c r="K45" s="9" t="str">
        <f>IF(J45="Div by 0", "N/A", IF(J45="N/A","N/A", IF(J45&gt;30, "No", IF(J45&lt;-30, "No", "Yes"))))</f>
        <v>Yes</v>
      </c>
    </row>
    <row r="46" spans="1:11" x14ac:dyDescent="0.2">
      <c r="A46" s="91" t="s">
        <v>937</v>
      </c>
      <c r="B46" s="37" t="s">
        <v>213</v>
      </c>
      <c r="C46" s="90">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1285394</v>
      </c>
      <c r="D6" s="9" t="str">
        <f t="shared" ref="D6:D15" si="0">IF($B6="N/A","N/A",IF(C6&lt;0,"No","Yes"))</f>
        <v>N/A</v>
      </c>
      <c r="E6" s="89">
        <v>1327232</v>
      </c>
      <c r="F6" s="9" t="str">
        <f t="shared" ref="F6:F15" si="1">IF($B6="N/A","N/A",IF(E6&lt;0,"No","Yes"))</f>
        <v>N/A</v>
      </c>
      <c r="G6" s="89">
        <v>1316917</v>
      </c>
      <c r="H6" s="9" t="str">
        <f t="shared" ref="H6:H15" si="2">IF($B6="N/A","N/A",IF(G6&lt;0,"No","Yes"))</f>
        <v>N/A</v>
      </c>
      <c r="I6" s="10">
        <v>3.2549999999999999</v>
      </c>
      <c r="J6" s="10">
        <v>-0.77700000000000002</v>
      </c>
      <c r="K6" s="9" t="str">
        <f t="shared" ref="K6:K15" si="3">IF(J6="Div by 0", "N/A", IF(J6="N/A","N/A", IF(J6&gt;30, "No", IF(J6&lt;-30, "No", "Yes"))))</f>
        <v>Yes</v>
      </c>
    </row>
    <row r="7" spans="1:11" x14ac:dyDescent="0.2">
      <c r="A7" s="88" t="s">
        <v>445</v>
      </c>
      <c r="B7" s="5" t="s">
        <v>213</v>
      </c>
      <c r="C7" s="90">
        <v>0</v>
      </c>
      <c r="D7" s="9" t="str">
        <f t="shared" si="0"/>
        <v>N/A</v>
      </c>
      <c r="E7" s="90">
        <v>0</v>
      </c>
      <c r="F7" s="9" t="str">
        <f t="shared" si="1"/>
        <v>N/A</v>
      </c>
      <c r="G7" s="90">
        <v>4.1916081299999998E-2</v>
      </c>
      <c r="H7" s="9" t="str">
        <f t="shared" si="2"/>
        <v>N/A</v>
      </c>
      <c r="I7" s="10" t="s">
        <v>1747</v>
      </c>
      <c r="J7" s="10" t="s">
        <v>1747</v>
      </c>
      <c r="K7" s="9" t="str">
        <f t="shared" si="3"/>
        <v>N/A</v>
      </c>
    </row>
    <row r="8" spans="1:11" x14ac:dyDescent="0.2">
      <c r="A8" s="88" t="s">
        <v>446</v>
      </c>
      <c r="B8" s="5" t="s">
        <v>213</v>
      </c>
      <c r="C8" s="90">
        <v>6.1304160400000002E-2</v>
      </c>
      <c r="D8" s="9" t="str">
        <f t="shared" si="0"/>
        <v>N/A</v>
      </c>
      <c r="E8" s="90">
        <v>4.3926005400000002E-2</v>
      </c>
      <c r="F8" s="9" t="str">
        <f t="shared" si="1"/>
        <v>N/A</v>
      </c>
      <c r="G8" s="90">
        <v>0.49646257129999999</v>
      </c>
      <c r="H8" s="9" t="str">
        <f t="shared" si="2"/>
        <v>N/A</v>
      </c>
      <c r="I8" s="10">
        <v>-28.3</v>
      </c>
      <c r="J8" s="10">
        <v>1030</v>
      </c>
      <c r="K8" s="9" t="str">
        <f t="shared" si="3"/>
        <v>No</v>
      </c>
    </row>
    <row r="9" spans="1:11" x14ac:dyDescent="0.2">
      <c r="A9" s="88" t="s">
        <v>447</v>
      </c>
      <c r="B9" s="5" t="s">
        <v>213</v>
      </c>
      <c r="C9" s="90">
        <v>59.033028004999998</v>
      </c>
      <c r="D9" s="9" t="str">
        <f t="shared" si="0"/>
        <v>N/A</v>
      </c>
      <c r="E9" s="90">
        <v>57.375424944999999</v>
      </c>
      <c r="F9" s="9" t="str">
        <f t="shared" si="1"/>
        <v>N/A</v>
      </c>
      <c r="G9" s="90">
        <v>56.049773827999999</v>
      </c>
      <c r="H9" s="9" t="str">
        <f t="shared" si="2"/>
        <v>N/A</v>
      </c>
      <c r="I9" s="10">
        <v>-2.81</v>
      </c>
      <c r="J9" s="10">
        <v>-2.31</v>
      </c>
      <c r="K9" s="9" t="str">
        <f t="shared" si="3"/>
        <v>Yes</v>
      </c>
    </row>
    <row r="10" spans="1:11" x14ac:dyDescent="0.2">
      <c r="A10" s="88" t="s">
        <v>448</v>
      </c>
      <c r="B10" s="5" t="s">
        <v>213</v>
      </c>
      <c r="C10" s="90">
        <v>40.899444062000001</v>
      </c>
      <c r="D10" s="9" t="str">
        <f t="shared" si="0"/>
        <v>N/A</v>
      </c>
      <c r="E10" s="90">
        <v>42.577861292999998</v>
      </c>
      <c r="F10" s="9" t="str">
        <f t="shared" si="1"/>
        <v>N/A</v>
      </c>
      <c r="G10" s="90">
        <v>43.408886056999997</v>
      </c>
      <c r="H10" s="9" t="str">
        <f t="shared" si="2"/>
        <v>N/A</v>
      </c>
      <c r="I10" s="10">
        <v>4.1040000000000001</v>
      </c>
      <c r="J10" s="10">
        <v>1.952</v>
      </c>
      <c r="K10" s="9" t="str">
        <f t="shared" si="3"/>
        <v>Yes</v>
      </c>
    </row>
    <row r="11" spans="1:11" x14ac:dyDescent="0.2">
      <c r="A11" s="88" t="s">
        <v>1642</v>
      </c>
      <c r="B11" s="5" t="s">
        <v>213</v>
      </c>
      <c r="C11" s="90">
        <v>0</v>
      </c>
      <c r="D11" s="9" t="str">
        <f t="shared" si="0"/>
        <v>N/A</v>
      </c>
      <c r="E11" s="90">
        <v>0</v>
      </c>
      <c r="F11" s="9" t="str">
        <f t="shared" si="1"/>
        <v>N/A</v>
      </c>
      <c r="G11" s="90">
        <v>0</v>
      </c>
      <c r="H11" s="9" t="str">
        <f t="shared" si="2"/>
        <v>N/A</v>
      </c>
      <c r="I11" s="10" t="s">
        <v>1747</v>
      </c>
      <c r="J11" s="10" t="s">
        <v>1747</v>
      </c>
      <c r="K11" s="9" t="str">
        <f t="shared" si="3"/>
        <v>N/A</v>
      </c>
    </row>
    <row r="12" spans="1:11" x14ac:dyDescent="0.2">
      <c r="A12" s="88" t="s">
        <v>16</v>
      </c>
      <c r="B12" s="5" t="s">
        <v>213</v>
      </c>
      <c r="C12" s="90">
        <v>0.57328725670000003</v>
      </c>
      <c r="D12" s="9" t="str">
        <f t="shared" si="0"/>
        <v>N/A</v>
      </c>
      <c r="E12" s="90">
        <v>0.59205926320000002</v>
      </c>
      <c r="F12" s="9" t="str">
        <f t="shared" si="1"/>
        <v>N/A</v>
      </c>
      <c r="G12" s="90">
        <v>0.43077885700000002</v>
      </c>
      <c r="H12" s="9" t="str">
        <f t="shared" si="2"/>
        <v>N/A</v>
      </c>
      <c r="I12" s="10">
        <v>3.274</v>
      </c>
      <c r="J12" s="10">
        <v>-27.2</v>
      </c>
      <c r="K12" s="9" t="str">
        <f t="shared" si="3"/>
        <v>Yes</v>
      </c>
    </row>
    <row r="13" spans="1:11" x14ac:dyDescent="0.2">
      <c r="A13" s="88" t="s">
        <v>36</v>
      </c>
      <c r="B13" s="5" t="s">
        <v>213</v>
      </c>
      <c r="C13" s="90">
        <v>9.7425888806999996</v>
      </c>
      <c r="D13" s="9" t="str">
        <f t="shared" si="0"/>
        <v>N/A</v>
      </c>
      <c r="E13" s="90">
        <v>9.5564736144999998</v>
      </c>
      <c r="F13" s="9" t="str">
        <f t="shared" si="1"/>
        <v>N/A</v>
      </c>
      <c r="G13" s="90">
        <v>9.6003908989000006</v>
      </c>
      <c r="H13" s="9" t="str">
        <f t="shared" si="2"/>
        <v>N/A</v>
      </c>
      <c r="I13" s="10">
        <v>-1.91</v>
      </c>
      <c r="J13" s="10">
        <v>0.45960000000000001</v>
      </c>
      <c r="K13" s="9" t="str">
        <f t="shared" si="3"/>
        <v>Yes</v>
      </c>
    </row>
    <row r="14" spans="1:11" x14ac:dyDescent="0.2">
      <c r="A14" s="88" t="s">
        <v>37</v>
      </c>
      <c r="B14" s="5" t="s">
        <v>213</v>
      </c>
      <c r="C14" s="90">
        <v>0</v>
      </c>
      <c r="D14" s="9" t="str">
        <f t="shared" si="0"/>
        <v>N/A</v>
      </c>
      <c r="E14" s="90">
        <v>0</v>
      </c>
      <c r="F14" s="9" t="str">
        <f t="shared" si="1"/>
        <v>N/A</v>
      </c>
      <c r="G14" s="90">
        <v>0</v>
      </c>
      <c r="H14" s="9" t="str">
        <f t="shared" si="2"/>
        <v>N/A</v>
      </c>
      <c r="I14" s="10" t="s">
        <v>1747</v>
      </c>
      <c r="J14" s="10" t="s">
        <v>1747</v>
      </c>
      <c r="K14" s="9" t="str">
        <f t="shared" si="3"/>
        <v>N/A</v>
      </c>
    </row>
    <row r="15" spans="1:11" x14ac:dyDescent="0.2">
      <c r="A15" s="88" t="s">
        <v>38</v>
      </c>
      <c r="B15" s="5" t="s">
        <v>213</v>
      </c>
      <c r="C15" s="90">
        <v>0.14880794899999999</v>
      </c>
      <c r="D15" s="9" t="str">
        <f t="shared" si="0"/>
        <v>N/A</v>
      </c>
      <c r="E15" s="90">
        <v>0.13681688550000001</v>
      </c>
      <c r="F15" s="9" t="str">
        <f t="shared" si="1"/>
        <v>N/A</v>
      </c>
      <c r="G15" s="90">
        <v>9.0888398699999998E-2</v>
      </c>
      <c r="H15" s="9" t="str">
        <f t="shared" si="2"/>
        <v>N/A</v>
      </c>
      <c r="I15" s="10">
        <v>-8.06</v>
      </c>
      <c r="J15" s="10">
        <v>-33.6</v>
      </c>
      <c r="K15" s="9" t="str">
        <f t="shared" si="3"/>
        <v>No</v>
      </c>
    </row>
    <row r="16" spans="1:11" x14ac:dyDescent="0.2">
      <c r="A16" s="88" t="s">
        <v>378</v>
      </c>
      <c r="B16" s="5" t="s">
        <v>213</v>
      </c>
      <c r="C16" s="8">
        <v>31.406790446999999</v>
      </c>
      <c r="D16" s="9" t="str">
        <f t="shared" ref="D16:D41" si="4">IF($B16="N/A","N/A",IF(C16&lt;0,"No","Yes"))</f>
        <v>N/A</v>
      </c>
      <c r="E16" s="8">
        <v>32.045414817999998</v>
      </c>
      <c r="F16" s="9" t="str">
        <f t="shared" ref="F16:F41" si="5">IF($B16="N/A","N/A",IF(E16&lt;0,"No","Yes"))</f>
        <v>N/A</v>
      </c>
      <c r="G16" s="8">
        <v>31.671320212000001</v>
      </c>
      <c r="H16" s="9" t="str">
        <f t="shared" ref="H16:H41" si="6">IF($B16="N/A","N/A",IF(G16&lt;0,"No","Yes"))</f>
        <v>N/A</v>
      </c>
      <c r="I16" s="10">
        <v>2.0329999999999999</v>
      </c>
      <c r="J16" s="10">
        <v>-1.17</v>
      </c>
      <c r="K16" s="9" t="str">
        <f t="shared" ref="K16:K41" si="7">IF(J16="Div by 0", "N/A", IF(J16="N/A","N/A", IF(J16&gt;30, "No", IF(J16&lt;-30, "No", "Yes"))))</f>
        <v>Yes</v>
      </c>
    </row>
    <row r="17" spans="1:11" x14ac:dyDescent="0.2">
      <c r="A17" s="88" t="s">
        <v>379</v>
      </c>
      <c r="B17" s="5" t="s">
        <v>213</v>
      </c>
      <c r="C17" s="8">
        <v>1.90603037E-2</v>
      </c>
      <c r="D17" s="9" t="str">
        <f t="shared" si="4"/>
        <v>N/A</v>
      </c>
      <c r="E17" s="8">
        <v>2.3432225899999999E-2</v>
      </c>
      <c r="F17" s="9" t="str">
        <f t="shared" si="5"/>
        <v>N/A</v>
      </c>
      <c r="G17" s="8">
        <v>3.2879824600000003E-2</v>
      </c>
      <c r="H17" s="9" t="str">
        <f t="shared" si="6"/>
        <v>N/A</v>
      </c>
      <c r="I17" s="10">
        <v>22.94</v>
      </c>
      <c r="J17" s="10">
        <v>40.32</v>
      </c>
      <c r="K17" s="9" t="str">
        <f t="shared" si="7"/>
        <v>No</v>
      </c>
    </row>
    <row r="18" spans="1:11" x14ac:dyDescent="0.2">
      <c r="A18" s="88" t="s">
        <v>380</v>
      </c>
      <c r="B18" s="5" t="s">
        <v>213</v>
      </c>
      <c r="C18" s="8">
        <v>0.14159082740000001</v>
      </c>
      <c r="D18" s="9" t="str">
        <f t="shared" si="4"/>
        <v>N/A</v>
      </c>
      <c r="E18" s="8">
        <v>0.18708108300000001</v>
      </c>
      <c r="F18" s="9" t="str">
        <f t="shared" si="5"/>
        <v>N/A</v>
      </c>
      <c r="G18" s="8">
        <v>0.29204574020000001</v>
      </c>
      <c r="H18" s="9" t="str">
        <f t="shared" si="6"/>
        <v>N/A</v>
      </c>
      <c r="I18" s="10">
        <v>32.130000000000003</v>
      </c>
      <c r="J18" s="10">
        <v>56.11</v>
      </c>
      <c r="K18" s="9" t="str">
        <f t="shared" si="7"/>
        <v>No</v>
      </c>
    </row>
    <row r="19" spans="1:11" x14ac:dyDescent="0.2">
      <c r="A19" s="88" t="s">
        <v>381</v>
      </c>
      <c r="B19" s="5" t="s">
        <v>213</v>
      </c>
      <c r="C19" s="8">
        <v>4.4246355592000004</v>
      </c>
      <c r="D19" s="9" t="str">
        <f t="shared" si="4"/>
        <v>N/A</v>
      </c>
      <c r="E19" s="8">
        <v>4.8329907657</v>
      </c>
      <c r="F19" s="9" t="str">
        <f t="shared" si="5"/>
        <v>N/A</v>
      </c>
      <c r="G19" s="8">
        <v>3.5743330824999999</v>
      </c>
      <c r="H19" s="9" t="str">
        <f t="shared" si="6"/>
        <v>N/A</v>
      </c>
      <c r="I19" s="10">
        <v>9.2289999999999992</v>
      </c>
      <c r="J19" s="10">
        <v>-26</v>
      </c>
      <c r="K19" s="9" t="str">
        <f t="shared" si="7"/>
        <v>Yes</v>
      </c>
    </row>
    <row r="20" spans="1:11" x14ac:dyDescent="0.2">
      <c r="A20" s="88" t="s">
        <v>382</v>
      </c>
      <c r="B20" s="5" t="s">
        <v>213</v>
      </c>
      <c r="C20" s="8">
        <v>6.4571641099999993E-2</v>
      </c>
      <c r="D20" s="9" t="str">
        <f t="shared" si="4"/>
        <v>N/A</v>
      </c>
      <c r="E20" s="8">
        <v>0.20132124600000001</v>
      </c>
      <c r="F20" s="9" t="str">
        <f t="shared" si="5"/>
        <v>N/A</v>
      </c>
      <c r="G20" s="8">
        <v>0.29629809620000003</v>
      </c>
      <c r="H20" s="9" t="str">
        <f t="shared" si="6"/>
        <v>N/A</v>
      </c>
      <c r="I20" s="10">
        <v>211.8</v>
      </c>
      <c r="J20" s="10">
        <v>47.18</v>
      </c>
      <c r="K20" s="9" t="str">
        <f t="shared" si="7"/>
        <v>No</v>
      </c>
    </row>
    <row r="21" spans="1:11" x14ac:dyDescent="0.2">
      <c r="A21" s="88" t="s">
        <v>383</v>
      </c>
      <c r="B21" s="5" t="s">
        <v>213</v>
      </c>
      <c r="C21" s="8">
        <v>7.0795414000000001E-3</v>
      </c>
      <c r="D21" s="9" t="str">
        <f t="shared" si="4"/>
        <v>N/A</v>
      </c>
      <c r="E21" s="8">
        <v>6.4043060999999998E-3</v>
      </c>
      <c r="F21" s="9" t="str">
        <f t="shared" si="5"/>
        <v>N/A</v>
      </c>
      <c r="G21" s="8">
        <v>1.1921784E-2</v>
      </c>
      <c r="H21" s="9" t="str">
        <f t="shared" si="6"/>
        <v>N/A</v>
      </c>
      <c r="I21" s="10">
        <v>-9.5399999999999991</v>
      </c>
      <c r="J21" s="10">
        <v>86.15</v>
      </c>
      <c r="K21" s="9" t="str">
        <f t="shared" si="7"/>
        <v>No</v>
      </c>
    </row>
    <row r="22" spans="1:11" x14ac:dyDescent="0.2">
      <c r="A22" s="88" t="s">
        <v>384</v>
      </c>
      <c r="B22" s="5" t="s">
        <v>213</v>
      </c>
      <c r="C22" s="8">
        <v>43.187147287000002</v>
      </c>
      <c r="D22" s="9" t="str">
        <f t="shared" si="4"/>
        <v>N/A</v>
      </c>
      <c r="E22" s="8">
        <v>42.786114259000001</v>
      </c>
      <c r="F22" s="9" t="str">
        <f t="shared" si="5"/>
        <v>N/A</v>
      </c>
      <c r="G22" s="8">
        <v>44.314334160999998</v>
      </c>
      <c r="H22" s="9" t="str">
        <f t="shared" si="6"/>
        <v>N/A</v>
      </c>
      <c r="I22" s="10">
        <v>-0.92900000000000005</v>
      </c>
      <c r="J22" s="10">
        <v>3.5720000000000001</v>
      </c>
      <c r="K22" s="9" t="str">
        <f t="shared" si="7"/>
        <v>Yes</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1.48592572E-2</v>
      </c>
      <c r="D24" s="9" t="str">
        <f t="shared" si="4"/>
        <v>N/A</v>
      </c>
      <c r="E24" s="8">
        <v>1.6500506299999999E-2</v>
      </c>
      <c r="F24" s="9" t="str">
        <f t="shared" si="5"/>
        <v>N/A</v>
      </c>
      <c r="G24" s="8">
        <v>1.4123897E-2</v>
      </c>
      <c r="H24" s="9" t="str">
        <f t="shared" si="6"/>
        <v>N/A</v>
      </c>
      <c r="I24" s="10">
        <v>11.05</v>
      </c>
      <c r="J24" s="10">
        <v>-14.4</v>
      </c>
      <c r="K24" s="9" t="str">
        <f t="shared" si="7"/>
        <v>Yes</v>
      </c>
    </row>
    <row r="25" spans="1:11" x14ac:dyDescent="0.2">
      <c r="A25" s="88" t="s">
        <v>387</v>
      </c>
      <c r="B25" s="5" t="s">
        <v>213</v>
      </c>
      <c r="C25" s="8">
        <v>0.95527130199999999</v>
      </c>
      <c r="D25" s="9" t="str">
        <f t="shared" si="4"/>
        <v>N/A</v>
      </c>
      <c r="E25" s="8">
        <v>1.0251410454000001</v>
      </c>
      <c r="F25" s="9" t="str">
        <f t="shared" si="5"/>
        <v>N/A</v>
      </c>
      <c r="G25" s="8">
        <v>0.96946124929999999</v>
      </c>
      <c r="H25" s="9" t="str">
        <f t="shared" si="6"/>
        <v>N/A</v>
      </c>
      <c r="I25" s="10">
        <v>7.3140000000000001</v>
      </c>
      <c r="J25" s="10">
        <v>-5.43</v>
      </c>
      <c r="K25" s="9" t="str">
        <f t="shared" si="7"/>
        <v>Yes</v>
      </c>
    </row>
    <row r="26" spans="1:11" x14ac:dyDescent="0.2">
      <c r="A26" s="88" t="s">
        <v>388</v>
      </c>
      <c r="B26" s="5" t="s">
        <v>213</v>
      </c>
      <c r="C26" s="8">
        <v>1.7530033593000001</v>
      </c>
      <c r="D26" s="9" t="str">
        <f t="shared" si="4"/>
        <v>N/A</v>
      </c>
      <c r="E26" s="8">
        <v>1.7376766081999999</v>
      </c>
      <c r="F26" s="9" t="str">
        <f t="shared" si="5"/>
        <v>N/A</v>
      </c>
      <c r="G26" s="8">
        <v>1.7754345946000001</v>
      </c>
      <c r="H26" s="9" t="str">
        <f t="shared" si="6"/>
        <v>N/A</v>
      </c>
      <c r="I26" s="10">
        <v>-0.874</v>
      </c>
      <c r="J26" s="10">
        <v>2.173</v>
      </c>
      <c r="K26" s="9" t="str">
        <f t="shared" si="7"/>
        <v>Yes</v>
      </c>
    </row>
    <row r="27" spans="1:11" x14ac:dyDescent="0.2">
      <c r="A27" s="88" t="s">
        <v>389</v>
      </c>
      <c r="B27" s="5" t="s">
        <v>213</v>
      </c>
      <c r="C27" s="8">
        <v>2.9796311499999999E-2</v>
      </c>
      <c r="D27" s="9" t="str">
        <f t="shared" si="4"/>
        <v>N/A</v>
      </c>
      <c r="E27" s="8">
        <v>2.9309118499999998E-2</v>
      </c>
      <c r="F27" s="9" t="str">
        <f t="shared" si="5"/>
        <v>N/A</v>
      </c>
      <c r="G27" s="8">
        <v>2.08821057E-2</v>
      </c>
      <c r="H27" s="9" t="str">
        <f t="shared" si="6"/>
        <v>N/A</v>
      </c>
      <c r="I27" s="10">
        <v>-1.64</v>
      </c>
      <c r="J27" s="10">
        <v>-28.8</v>
      </c>
      <c r="K27" s="9" t="str">
        <f t="shared" si="7"/>
        <v>Yes</v>
      </c>
    </row>
    <row r="28" spans="1:11" x14ac:dyDescent="0.2">
      <c r="A28" s="88" t="s">
        <v>390</v>
      </c>
      <c r="B28" s="5" t="s">
        <v>213</v>
      </c>
      <c r="C28" s="8">
        <v>6.8461499E-3</v>
      </c>
      <c r="D28" s="9" t="str">
        <f t="shared" si="4"/>
        <v>N/A</v>
      </c>
      <c r="E28" s="8">
        <v>1.8082746999999999E-3</v>
      </c>
      <c r="F28" s="9" t="str">
        <f t="shared" si="5"/>
        <v>N/A</v>
      </c>
      <c r="G28" s="8">
        <v>1.5946335E-3</v>
      </c>
      <c r="H28" s="9" t="str">
        <f t="shared" si="6"/>
        <v>N/A</v>
      </c>
      <c r="I28" s="10">
        <v>-73.599999999999994</v>
      </c>
      <c r="J28" s="10">
        <v>-11.8</v>
      </c>
      <c r="K28" s="9" t="str">
        <f t="shared" si="7"/>
        <v>Yes</v>
      </c>
    </row>
    <row r="29" spans="1:11" x14ac:dyDescent="0.2">
      <c r="A29" s="88"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v>16.422591050000001</v>
      </c>
      <c r="D30" s="9" t="str">
        <f t="shared" si="4"/>
        <v>N/A</v>
      </c>
      <c r="E30" s="8">
        <v>15.346902425</v>
      </c>
      <c r="F30" s="9" t="str">
        <f t="shared" si="5"/>
        <v>N/A</v>
      </c>
      <c r="G30" s="8">
        <v>14.751347275000001</v>
      </c>
      <c r="H30" s="9" t="str">
        <f t="shared" si="6"/>
        <v>N/A</v>
      </c>
      <c r="I30" s="10">
        <v>-6.55</v>
      </c>
      <c r="J30" s="10">
        <v>-3.88</v>
      </c>
      <c r="K30" s="9" t="str">
        <f t="shared" si="7"/>
        <v>Yes</v>
      </c>
    </row>
    <row r="31" spans="1:11" x14ac:dyDescent="0.2">
      <c r="A31" s="88" t="s">
        <v>393</v>
      </c>
      <c r="B31" s="5" t="s">
        <v>213</v>
      </c>
      <c r="C31" s="8">
        <v>0</v>
      </c>
      <c r="D31" s="9" t="str">
        <f t="shared" si="4"/>
        <v>N/A</v>
      </c>
      <c r="E31" s="8">
        <v>6.0275819999999996E-4</v>
      </c>
      <c r="F31" s="9" t="str">
        <f t="shared" si="5"/>
        <v>N/A</v>
      </c>
      <c r="G31" s="8">
        <v>1.5642595499999998E-2</v>
      </c>
      <c r="H31" s="9" t="str">
        <f t="shared" si="6"/>
        <v>N/A</v>
      </c>
      <c r="I31" s="10" t="s">
        <v>1747</v>
      </c>
      <c r="J31" s="10">
        <v>2495</v>
      </c>
      <c r="K31" s="9" t="str">
        <f t="shared" si="7"/>
        <v>No</v>
      </c>
    </row>
    <row r="32" spans="1:11" x14ac:dyDescent="0.2">
      <c r="A32" s="88" t="s">
        <v>394</v>
      </c>
      <c r="B32" s="5" t="s">
        <v>213</v>
      </c>
      <c r="C32" s="8">
        <v>1.88269122E-2</v>
      </c>
      <c r="D32" s="9" t="str">
        <f t="shared" si="4"/>
        <v>N/A</v>
      </c>
      <c r="E32" s="8">
        <v>3.8049112699999998E-2</v>
      </c>
      <c r="F32" s="9" t="str">
        <f t="shared" si="5"/>
        <v>N/A</v>
      </c>
      <c r="G32" s="8">
        <v>2.2172999499999999E-2</v>
      </c>
      <c r="H32" s="9" t="str">
        <f t="shared" si="6"/>
        <v>N/A</v>
      </c>
      <c r="I32" s="10">
        <v>102.1</v>
      </c>
      <c r="J32" s="10">
        <v>-41.7</v>
      </c>
      <c r="K32" s="9" t="str">
        <f t="shared" si="7"/>
        <v>No</v>
      </c>
    </row>
    <row r="33" spans="1:11" x14ac:dyDescent="0.2">
      <c r="A33" s="88" t="s">
        <v>395</v>
      </c>
      <c r="B33" s="5" t="s">
        <v>213</v>
      </c>
      <c r="C33" s="8">
        <v>0</v>
      </c>
      <c r="D33" s="9" t="str">
        <f t="shared" si="4"/>
        <v>N/A</v>
      </c>
      <c r="E33" s="8">
        <v>0</v>
      </c>
      <c r="F33" s="9" t="str">
        <f t="shared" si="5"/>
        <v>N/A</v>
      </c>
      <c r="G33" s="8">
        <v>0</v>
      </c>
      <c r="H33" s="9" t="str">
        <f t="shared" si="6"/>
        <v>N/A</v>
      </c>
      <c r="I33" s="10" t="s">
        <v>1747</v>
      </c>
      <c r="J33" s="10" t="s">
        <v>1747</v>
      </c>
      <c r="K33" s="9" t="str">
        <f t="shared" si="7"/>
        <v>N/A</v>
      </c>
    </row>
    <row r="34" spans="1:11" x14ac:dyDescent="0.2">
      <c r="A34" s="88" t="s">
        <v>396</v>
      </c>
      <c r="B34" s="5" t="s">
        <v>213</v>
      </c>
      <c r="C34" s="8">
        <v>0</v>
      </c>
      <c r="D34" s="9" t="str">
        <f t="shared" si="4"/>
        <v>N/A</v>
      </c>
      <c r="E34" s="8">
        <v>4.4453419000000001E-3</v>
      </c>
      <c r="F34" s="9" t="str">
        <f t="shared" si="5"/>
        <v>N/A</v>
      </c>
      <c r="G34" s="8">
        <v>6.5304040000000001E-3</v>
      </c>
      <c r="H34" s="9" t="str">
        <f t="shared" si="6"/>
        <v>N/A</v>
      </c>
      <c r="I34" s="10" t="s">
        <v>1747</v>
      </c>
      <c r="J34" s="10">
        <v>46.9</v>
      </c>
      <c r="K34" s="9" t="str">
        <f t="shared" si="7"/>
        <v>No</v>
      </c>
    </row>
    <row r="35" spans="1:11" x14ac:dyDescent="0.2">
      <c r="A35" s="88" t="s">
        <v>397</v>
      </c>
      <c r="B35" s="5" t="s">
        <v>213</v>
      </c>
      <c r="C35" s="8">
        <v>0.13824554959999999</v>
      </c>
      <c r="D35" s="9" t="str">
        <f t="shared" si="4"/>
        <v>N/A</v>
      </c>
      <c r="E35" s="8">
        <v>0.23002760629999999</v>
      </c>
      <c r="F35" s="9" t="str">
        <f t="shared" si="5"/>
        <v>N/A</v>
      </c>
      <c r="G35" s="8">
        <v>0.4616084385</v>
      </c>
      <c r="H35" s="9" t="str">
        <f t="shared" si="6"/>
        <v>N/A</v>
      </c>
      <c r="I35" s="10">
        <v>66.39</v>
      </c>
      <c r="J35" s="10">
        <v>100.7</v>
      </c>
      <c r="K35" s="9" t="str">
        <f t="shared" si="7"/>
        <v>No</v>
      </c>
    </row>
    <row r="36" spans="1:11" x14ac:dyDescent="0.2">
      <c r="A36" s="88"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8" t="s">
        <v>401</v>
      </c>
      <c r="B39" s="5" t="s">
        <v>213</v>
      </c>
      <c r="C39" s="8">
        <v>1.4096845013999999</v>
      </c>
      <c r="D39" s="9" t="str">
        <f t="shared" si="4"/>
        <v>N/A</v>
      </c>
      <c r="E39" s="8">
        <v>1.4867784984000001</v>
      </c>
      <c r="F39" s="9" t="str">
        <f t="shared" si="5"/>
        <v>N/A</v>
      </c>
      <c r="G39" s="8">
        <v>1.7680689063999999</v>
      </c>
      <c r="H39" s="9" t="str">
        <f t="shared" si="6"/>
        <v>N/A</v>
      </c>
      <c r="I39" s="10">
        <v>5.4690000000000003</v>
      </c>
      <c r="J39" s="10">
        <v>18.920000000000002</v>
      </c>
      <c r="K39" s="9" t="str">
        <f t="shared" si="7"/>
        <v>Yes</v>
      </c>
    </row>
    <row r="40" spans="1:11" x14ac:dyDescent="0.2">
      <c r="A40" s="88"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8"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8" t="s">
        <v>32</v>
      </c>
      <c r="B42" s="5" t="s">
        <v>213</v>
      </c>
      <c r="C42" s="8">
        <v>98.246996640999996</v>
      </c>
      <c r="D42" s="9" t="str">
        <f t="shared" ref="D42:D51" si="8">IF($B42="N/A","N/A",IF(C42&lt;0,"No","Yes"))</f>
        <v>N/A</v>
      </c>
      <c r="E42" s="8">
        <v>98.262248047</v>
      </c>
      <c r="F42" s="9" t="str">
        <f t="shared" ref="F42:F51" si="9">IF($B42="N/A","N/A",IF(E42&lt;0,"No","Yes"))</f>
        <v>N/A</v>
      </c>
      <c r="G42" s="8">
        <v>98.224565405000007</v>
      </c>
      <c r="H42" s="9" t="str">
        <f t="shared" ref="H42:H51" si="10">IF($B42="N/A","N/A",IF(G42&lt;0,"No","Yes"))</f>
        <v>N/A</v>
      </c>
      <c r="I42" s="10">
        <v>1.55E-2</v>
      </c>
      <c r="J42" s="10">
        <v>-3.7999999999999999E-2</v>
      </c>
      <c r="K42" s="9" t="str">
        <f t="shared" ref="K42:K51" si="11">IF(J42="Div by 0", "N/A", IF(J42="N/A","N/A", IF(J42&gt;30, "No", IF(J42&lt;-30, "No", "Yes"))))</f>
        <v>Yes</v>
      </c>
    </row>
    <row r="43" spans="1:11" x14ac:dyDescent="0.2">
      <c r="A43" s="88"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8" t="s">
        <v>40</v>
      </c>
      <c r="B44" s="5" t="s">
        <v>213</v>
      </c>
      <c r="C44" s="8">
        <v>27.593298075</v>
      </c>
      <c r="D44" s="9" t="str">
        <f t="shared" si="8"/>
        <v>N/A</v>
      </c>
      <c r="E44" s="8">
        <v>34.161243030000001</v>
      </c>
      <c r="F44" s="9" t="str">
        <f t="shared" si="9"/>
        <v>N/A</v>
      </c>
      <c r="G44" s="8">
        <v>30.755541399999998</v>
      </c>
      <c r="H44" s="9" t="str">
        <f t="shared" si="10"/>
        <v>N/A</v>
      </c>
      <c r="I44" s="10">
        <v>23.8</v>
      </c>
      <c r="J44" s="10">
        <v>-9.9700000000000006</v>
      </c>
      <c r="K44" s="9" t="str">
        <f t="shared" si="11"/>
        <v>Yes</v>
      </c>
    </row>
    <row r="45" spans="1:11" x14ac:dyDescent="0.2">
      <c r="A45" s="88" t="s">
        <v>163</v>
      </c>
      <c r="B45" s="5" t="s">
        <v>213</v>
      </c>
      <c r="C45" s="8">
        <v>96.562688171999994</v>
      </c>
      <c r="D45" s="9" t="str">
        <f t="shared" si="8"/>
        <v>N/A</v>
      </c>
      <c r="E45" s="8">
        <v>96.059694160000006</v>
      </c>
      <c r="F45" s="9" t="str">
        <f t="shared" si="9"/>
        <v>N/A</v>
      </c>
      <c r="G45" s="8">
        <v>96.511169648999996</v>
      </c>
      <c r="H45" s="9" t="str">
        <f t="shared" si="10"/>
        <v>N/A</v>
      </c>
      <c r="I45" s="10">
        <v>-0.52100000000000002</v>
      </c>
      <c r="J45" s="10">
        <v>0.47</v>
      </c>
      <c r="K45" s="9" t="str">
        <f t="shared" si="11"/>
        <v>Yes</v>
      </c>
    </row>
    <row r="46" spans="1:11" x14ac:dyDescent="0.2">
      <c r="A46" s="88" t="s">
        <v>41</v>
      </c>
      <c r="B46" s="5" t="s">
        <v>213</v>
      </c>
      <c r="C46" s="8">
        <v>99.978900727999999</v>
      </c>
      <c r="D46" s="9" t="str">
        <f t="shared" si="8"/>
        <v>N/A</v>
      </c>
      <c r="E46" s="8">
        <v>99.987528256000004</v>
      </c>
      <c r="F46" s="9" t="str">
        <f t="shared" si="9"/>
        <v>N/A</v>
      </c>
      <c r="G46" s="8">
        <v>99.961759895</v>
      </c>
      <c r="H46" s="9" t="str">
        <f t="shared" si="10"/>
        <v>N/A</v>
      </c>
      <c r="I46" s="10">
        <v>8.6E-3</v>
      </c>
      <c r="J46" s="10">
        <v>-2.5999999999999999E-2</v>
      </c>
      <c r="K46" s="9" t="str">
        <f t="shared" si="11"/>
        <v>Yes</v>
      </c>
    </row>
    <row r="47" spans="1:11" x14ac:dyDescent="0.2">
      <c r="A47" s="88"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8" t="s">
        <v>43</v>
      </c>
      <c r="B48" s="5" t="s">
        <v>213</v>
      </c>
      <c r="C48" s="8">
        <v>98.486522217000001</v>
      </c>
      <c r="D48" s="9" t="str">
        <f t="shared" si="8"/>
        <v>N/A</v>
      </c>
      <c r="E48" s="8">
        <v>98.380208424000003</v>
      </c>
      <c r="F48" s="9" t="str">
        <f t="shared" si="9"/>
        <v>N/A</v>
      </c>
      <c r="G48" s="8">
        <v>98.300371193000004</v>
      </c>
      <c r="H48" s="9" t="str">
        <f t="shared" si="10"/>
        <v>N/A</v>
      </c>
      <c r="I48" s="10">
        <v>-0.108</v>
      </c>
      <c r="J48" s="10">
        <v>-8.1000000000000003E-2</v>
      </c>
      <c r="K48" s="9" t="str">
        <f t="shared" si="11"/>
        <v>Yes</v>
      </c>
    </row>
    <row r="49" spans="1:12" x14ac:dyDescent="0.2">
      <c r="A49" s="88" t="s">
        <v>44</v>
      </c>
      <c r="B49" s="5" t="s">
        <v>213</v>
      </c>
      <c r="C49" s="8">
        <v>96.380631496000007</v>
      </c>
      <c r="D49" s="9" t="str">
        <f t="shared" si="8"/>
        <v>N/A</v>
      </c>
      <c r="E49" s="8">
        <v>96.371187551000006</v>
      </c>
      <c r="F49" s="9" t="str">
        <f t="shared" si="9"/>
        <v>N/A</v>
      </c>
      <c r="G49" s="8">
        <v>96.522740076000005</v>
      </c>
      <c r="H49" s="9" t="str">
        <f t="shared" si="10"/>
        <v>N/A</v>
      </c>
      <c r="I49" s="10">
        <v>-0.01</v>
      </c>
      <c r="J49" s="10">
        <v>0.1573</v>
      </c>
      <c r="K49" s="9" t="str">
        <f t="shared" si="11"/>
        <v>Yes</v>
      </c>
    </row>
    <row r="50" spans="1:12" x14ac:dyDescent="0.2">
      <c r="A50" s="88" t="s">
        <v>45</v>
      </c>
      <c r="B50" s="5" t="s">
        <v>213</v>
      </c>
      <c r="C50" s="8">
        <v>3.6193685038000001</v>
      </c>
      <c r="D50" s="9" t="str">
        <f t="shared" si="8"/>
        <v>N/A</v>
      </c>
      <c r="E50" s="8">
        <v>3.6288124492999998</v>
      </c>
      <c r="F50" s="9" t="str">
        <f t="shared" si="9"/>
        <v>N/A</v>
      </c>
      <c r="G50" s="8">
        <v>3.4772599239000002</v>
      </c>
      <c r="H50" s="9" t="str">
        <f t="shared" si="10"/>
        <v>N/A</v>
      </c>
      <c r="I50" s="10">
        <v>0.26090000000000002</v>
      </c>
      <c r="J50" s="10">
        <v>-4.18</v>
      </c>
      <c r="K50" s="9" t="str">
        <f t="shared" si="11"/>
        <v>Yes</v>
      </c>
    </row>
    <row r="51" spans="1:12" x14ac:dyDescent="0.2">
      <c r="A51" s="88"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1.6026066942999999</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0.1431373427</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0.18535716369999999</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24390255</v>
      </c>
      <c r="D7" s="34" t="str">
        <f>IF($B7="N/A","N/A",IF(C7&gt;15,"No",IF(C7&lt;-15,"No","Yes")))</f>
        <v>N/A</v>
      </c>
      <c r="E7" s="33">
        <v>25357031</v>
      </c>
      <c r="F7" s="34" t="str">
        <f>IF($B7="N/A","N/A",IF(E7&gt;15,"No",IF(E7&lt;-15,"No","Yes")))</f>
        <v>N/A</v>
      </c>
      <c r="G7" s="33">
        <v>25325682</v>
      </c>
      <c r="H7" s="34" t="str">
        <f>IF($B7="N/A","N/A",IF(G7&gt;15,"No",IF(G7&lt;-15,"No","Yes")))</f>
        <v>N/A</v>
      </c>
      <c r="I7" s="35">
        <v>3.964</v>
      </c>
      <c r="J7" s="35">
        <v>-0.124</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97.776083581999998</v>
      </c>
      <c r="H8" s="34" t="str">
        <f>IF($B8="N/A","N/A",IF(G8&gt;15,"No",IF(G8&lt;-15,"No","Yes")))</f>
        <v>N/A</v>
      </c>
      <c r="I8" s="35" t="s">
        <v>213</v>
      </c>
      <c r="J8" s="35">
        <v>-2.2200000000000002</v>
      </c>
      <c r="K8" s="34" t="str">
        <f t="shared" si="0"/>
        <v>Yes</v>
      </c>
    </row>
    <row r="9" spans="1:11" x14ac:dyDescent="0.2">
      <c r="A9" s="3" t="s">
        <v>119</v>
      </c>
      <c r="B9" s="37" t="s">
        <v>213</v>
      </c>
      <c r="C9" s="9">
        <v>0</v>
      </c>
      <c r="D9" s="9" t="str">
        <f>IF($B9="N/A","N/A",IF(C9&gt;15,"No",IF(C9&lt;-15,"No","Yes")))</f>
        <v>N/A</v>
      </c>
      <c r="E9" s="9">
        <v>0</v>
      </c>
      <c r="F9" s="9" t="str">
        <f>IF($B9="N/A","N/A",IF(E9&gt;15,"No",IF(E9&lt;-15,"No","Yes")))</f>
        <v>N/A</v>
      </c>
      <c r="G9" s="9">
        <v>2.2239164181</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99.999725299999994</v>
      </c>
      <c r="D11" s="9" t="str">
        <f>IF(OR($B11="N/A",$C11="N/A"),"N/A",IF(C11&gt;100,"No",IF(C11&lt;95,"No","Yes")))</f>
        <v>Yes</v>
      </c>
      <c r="E11" s="9">
        <v>99.999787041000005</v>
      </c>
      <c r="F11" s="9" t="str">
        <f>IF(OR($B11="N/A",$E11="N/A"),"N/A",IF(E11&gt;100,"No",IF(E11&lt;95,"No","Yes")))</f>
        <v>Yes</v>
      </c>
      <c r="G11" s="9">
        <v>99.999565657999995</v>
      </c>
      <c r="H11" s="9" t="str">
        <f>IF($B11="N/A","N/A",IF(G11&gt;100,"No",IF(G11&lt;95,"No","Yes")))</f>
        <v>Yes</v>
      </c>
      <c r="I11" s="10">
        <v>1E-4</v>
      </c>
      <c r="J11" s="10">
        <v>0</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 t="s">
        <v>13</v>
      </c>
      <c r="B14" s="37" t="s">
        <v>213</v>
      </c>
      <c r="C14" s="38">
        <v>24390255</v>
      </c>
      <c r="D14" s="9" t="str">
        <f>IF($B14="N/A","N/A",IF(C14&gt;15,"No",IF(C14&lt;-15,"No","Yes")))</f>
        <v>N/A</v>
      </c>
      <c r="E14" s="38">
        <v>25357031</v>
      </c>
      <c r="F14" s="9" t="str">
        <f>IF($B14="N/A","N/A",IF(E14&gt;15,"No",IF(E14&lt;-15,"No","Yes")))</f>
        <v>N/A</v>
      </c>
      <c r="G14" s="38">
        <v>24762460</v>
      </c>
      <c r="H14" s="9" t="str">
        <f>IF($B14="N/A","N/A",IF(G14&gt;15,"No",IF(G14&lt;-15,"No","Yes")))</f>
        <v>N/A</v>
      </c>
      <c r="I14" s="10">
        <v>3.964</v>
      </c>
      <c r="J14" s="10">
        <v>-2.34</v>
      </c>
      <c r="K14" s="9" t="str">
        <f t="shared" si="0"/>
        <v>Yes</v>
      </c>
    </row>
    <row r="15" spans="1:11" ht="14.25" customHeight="1" x14ac:dyDescent="0.2">
      <c r="A15" s="3" t="s">
        <v>444</v>
      </c>
      <c r="B15" s="37" t="s">
        <v>213</v>
      </c>
      <c r="C15" s="9">
        <v>2.6182711087000001</v>
      </c>
      <c r="D15" s="9" t="str">
        <f>IF($B15="N/A","N/A",IF(C15&gt;15,"No",IF(C15&lt;-15,"No","Yes")))</f>
        <v>N/A</v>
      </c>
      <c r="E15" s="9">
        <v>22.894687473000001</v>
      </c>
      <c r="F15" s="9" t="str">
        <f>IF($B15="N/A","N/A",IF(E15&gt;15,"No",IF(E15&lt;-15,"No","Yes")))</f>
        <v>N/A</v>
      </c>
      <c r="G15" s="9">
        <v>4.40465123E-2</v>
      </c>
      <c r="H15" s="9" t="str">
        <f>IF($B15="N/A","N/A",IF(G15&gt;15,"No",IF(G15&lt;-15,"No","Yes")))</f>
        <v>N/A</v>
      </c>
      <c r="I15" s="10">
        <v>774.4</v>
      </c>
      <c r="J15" s="10">
        <v>-99.8</v>
      </c>
      <c r="K15" s="9" t="str">
        <f t="shared" si="0"/>
        <v>No</v>
      </c>
    </row>
    <row r="16" spans="1:11" ht="12.75" customHeight="1" x14ac:dyDescent="0.2">
      <c r="A16" s="3" t="s">
        <v>862</v>
      </c>
      <c r="B16" s="37" t="s">
        <v>213</v>
      </c>
      <c r="C16" s="39">
        <v>245.58769063</v>
      </c>
      <c r="D16" s="9" t="str">
        <f>IF($B16="N/A","N/A",IF(C16&gt;15,"No",IF(C16&lt;-15,"No","Yes")))</f>
        <v>N/A</v>
      </c>
      <c r="E16" s="39">
        <v>137.31251334000001</v>
      </c>
      <c r="F16" s="9" t="str">
        <f>IF($B16="N/A","N/A",IF(E16&gt;15,"No",IF(E16&lt;-15,"No","Yes")))</f>
        <v>N/A</v>
      </c>
      <c r="G16" s="39">
        <v>359.99523241999998</v>
      </c>
      <c r="H16" s="9" t="str">
        <f>IF($B16="N/A","N/A",IF(G16&gt;15,"No",IF(G16&lt;-15,"No","Yes")))</f>
        <v>N/A</v>
      </c>
      <c r="I16" s="10">
        <v>-44.1</v>
      </c>
      <c r="J16" s="10">
        <v>162.19999999999999</v>
      </c>
      <c r="K16" s="9" t="str">
        <f t="shared" si="0"/>
        <v>No</v>
      </c>
    </row>
    <row r="17" spans="1:11" x14ac:dyDescent="0.2">
      <c r="A17" s="3" t="s">
        <v>131</v>
      </c>
      <c r="B17" s="37" t="s">
        <v>213</v>
      </c>
      <c r="C17" s="38">
        <v>22806</v>
      </c>
      <c r="D17" s="9" t="str">
        <f>IF($B17="N/A","N/A",IF(C17&gt;15,"No",IF(C17&lt;-15,"No","Yes")))</f>
        <v>N/A</v>
      </c>
      <c r="E17" s="38">
        <v>21039</v>
      </c>
      <c r="F17" s="9" t="str">
        <f>IF($B17="N/A","N/A",IF(E17&gt;15,"No",IF(E17&lt;-15,"No","Yes")))</f>
        <v>N/A</v>
      </c>
      <c r="G17" s="38">
        <v>15696</v>
      </c>
      <c r="H17" s="9" t="str">
        <f>IF($B17="N/A","N/A",IF(G17&gt;15,"No",IF(G17&lt;-15,"No","Yes")))</f>
        <v>N/A</v>
      </c>
      <c r="I17" s="10">
        <v>-7.75</v>
      </c>
      <c r="J17" s="10">
        <v>-25.4</v>
      </c>
      <c r="K17" s="9" t="str">
        <f t="shared" si="0"/>
        <v>Yes</v>
      </c>
    </row>
    <row r="18" spans="1:11" x14ac:dyDescent="0.2">
      <c r="A18" s="3" t="s">
        <v>346</v>
      </c>
      <c r="B18" s="37" t="s">
        <v>213</v>
      </c>
      <c r="C18" s="8" t="s">
        <v>213</v>
      </c>
      <c r="D18" s="9" t="str">
        <f>IF($B18="N/A","N/A",IF(C18&gt;15,"No",IF(C18&lt;-15,"No","Yes")))</f>
        <v>N/A</v>
      </c>
      <c r="E18" s="8">
        <v>8.2971070199999997E-2</v>
      </c>
      <c r="F18" s="9" t="str">
        <f>IF($B18="N/A","N/A",IF(E18&gt;15,"No",IF(E18&lt;-15,"No","Yes")))</f>
        <v>N/A</v>
      </c>
      <c r="G18" s="8">
        <v>6.1976613299999997E-2</v>
      </c>
      <c r="H18" s="9" t="str">
        <f>IF($B18="N/A","N/A",IF(G18&gt;15,"No",IF(G18&lt;-15,"No","Yes")))</f>
        <v>N/A</v>
      </c>
      <c r="I18" s="10" t="s">
        <v>213</v>
      </c>
      <c r="J18" s="10">
        <v>-25.3</v>
      </c>
      <c r="K18" s="9" t="str">
        <f t="shared" si="0"/>
        <v>Yes</v>
      </c>
    </row>
    <row r="19" spans="1:11" ht="27.75" customHeight="1" x14ac:dyDescent="0.2">
      <c r="A19" s="3" t="s">
        <v>841</v>
      </c>
      <c r="B19" s="37" t="s">
        <v>213</v>
      </c>
      <c r="C19" s="39">
        <v>61.957423485</v>
      </c>
      <c r="D19" s="9" t="str">
        <f>IF($B19="N/A","N/A",IF(C19&gt;60,"No",IF(C19&lt;15,"No","Yes")))</f>
        <v>N/A</v>
      </c>
      <c r="E19" s="39">
        <v>52.72993013</v>
      </c>
      <c r="F19" s="9" t="str">
        <f>IF($B19="N/A","N/A",IF(E19&gt;60,"No",IF(E19&lt;15,"No","Yes")))</f>
        <v>N/A</v>
      </c>
      <c r="G19" s="39">
        <v>48.020642201999998</v>
      </c>
      <c r="H19" s="9" t="str">
        <f>IF($B19="N/A","N/A",IF(G19&gt;60,"No",IF(G19&lt;15,"No","Yes")))</f>
        <v>N/A</v>
      </c>
      <c r="I19" s="10">
        <v>-14.9</v>
      </c>
      <c r="J19" s="10">
        <v>-8.93</v>
      </c>
      <c r="K19" s="9" t="str">
        <f t="shared" si="0"/>
        <v>Yes</v>
      </c>
    </row>
    <row r="20" spans="1:11" x14ac:dyDescent="0.2">
      <c r="A20" s="3" t="s">
        <v>27</v>
      </c>
      <c r="B20" s="37" t="s">
        <v>217</v>
      </c>
      <c r="C20" s="38">
        <v>11</v>
      </c>
      <c r="D20" s="9" t="str">
        <f>IF($B20="N/A","N/A",IF(C20="N/A","N/A",IF(C20=0,"Yes","No")))</f>
        <v>No</v>
      </c>
      <c r="E20" s="38">
        <v>13</v>
      </c>
      <c r="F20" s="9" t="str">
        <f>IF($B20="N/A","N/A",IF(E20="N/A","N/A",IF(E20=0,"Yes","No")))</f>
        <v>No</v>
      </c>
      <c r="G20" s="38">
        <v>12</v>
      </c>
      <c r="H20" s="9" t="str">
        <f>IF($B20="N/A","N/A",IF(G20=0,"Yes","No"))</f>
        <v>No</v>
      </c>
      <c r="I20" s="10">
        <v>30</v>
      </c>
      <c r="J20" s="10">
        <v>-7.69</v>
      </c>
      <c r="K20" s="9" t="str">
        <f t="shared" si="0"/>
        <v>Yes</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24390255</v>
      </c>
      <c r="D6" s="9" t="str">
        <f>IF($B6="N/A","N/A",IF(C6&gt;15,"No",IF(C6&lt;-15,"No","Yes")))</f>
        <v>N/A</v>
      </c>
      <c r="E6" s="38">
        <v>25357031</v>
      </c>
      <c r="F6" s="9" t="str">
        <f>IF($B6="N/A","N/A",IF(E6&gt;15,"No",IF(E6&lt;-15,"No","Yes")))</f>
        <v>N/A</v>
      </c>
      <c r="G6" s="38">
        <v>24762460</v>
      </c>
      <c r="H6" s="9" t="str">
        <f>IF($B6="N/A","N/A",IF(G6&gt;15,"No",IF(G6&lt;-15,"No","Yes")))</f>
        <v>N/A</v>
      </c>
      <c r="I6" s="10">
        <v>3.964</v>
      </c>
      <c r="J6" s="10">
        <v>-2.34</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53.950252837000001</v>
      </c>
      <c r="D9" s="9" t="str">
        <f>IF($B9="N/A","N/A",IF(C9&gt;60,"No",IF(C9&lt;15,"No","Yes")))</f>
        <v>Yes</v>
      </c>
      <c r="E9" s="39">
        <v>54.982892712999998</v>
      </c>
      <c r="F9" s="9" t="str">
        <f>IF($B9="N/A","N/A",IF(E9&gt;60,"No",IF(E9&lt;15,"No","Yes")))</f>
        <v>Yes</v>
      </c>
      <c r="G9" s="39">
        <v>55.676277114999998</v>
      </c>
      <c r="H9" s="9" t="str">
        <f>IF($B9="N/A","N/A",IF(G9&gt;60,"No",IF(G9&lt;15,"No","Yes")))</f>
        <v>Yes</v>
      </c>
      <c r="I9" s="10">
        <v>1.9139999999999999</v>
      </c>
      <c r="J9" s="10">
        <v>1.2609999999999999</v>
      </c>
      <c r="K9" s="9" t="str">
        <f t="shared" si="0"/>
        <v>Yes</v>
      </c>
    </row>
    <row r="10" spans="1:11" x14ac:dyDescent="0.2">
      <c r="A10" s="3" t="s">
        <v>14</v>
      </c>
      <c r="B10" s="37" t="s">
        <v>272</v>
      </c>
      <c r="C10" s="9">
        <v>0.53304895750000003</v>
      </c>
      <c r="D10" s="9" t="str">
        <f>IF($B10="N/A","N/A",IF(C10&gt;15,"No",IF(C10&lt;=0,"No","Yes")))</f>
        <v>Yes</v>
      </c>
      <c r="E10" s="9">
        <v>0.57565099009999998</v>
      </c>
      <c r="F10" s="9" t="str">
        <f>IF($B10="N/A","N/A",IF(E10&gt;15,"No",IF(E10&lt;=0,"No","Yes")))</f>
        <v>Yes</v>
      </c>
      <c r="G10" s="9">
        <v>0.63188794650000002</v>
      </c>
      <c r="H10" s="9" t="str">
        <f>IF($B10="N/A","N/A",IF(G10&gt;15,"No",IF(G10&lt;=0,"No","Yes")))</f>
        <v>Yes</v>
      </c>
      <c r="I10" s="10">
        <v>7.992</v>
      </c>
      <c r="J10" s="10">
        <v>9.7690000000000001</v>
      </c>
      <c r="K10" s="9" t="str">
        <f t="shared" si="0"/>
        <v>Yes</v>
      </c>
    </row>
    <row r="11" spans="1:11" x14ac:dyDescent="0.2">
      <c r="A11" s="3" t="s">
        <v>877</v>
      </c>
      <c r="B11" s="37" t="s">
        <v>213</v>
      </c>
      <c r="C11" s="39">
        <v>80.623827031000005</v>
      </c>
      <c r="D11" s="9" t="str">
        <f>IF($B11="N/A","N/A",IF(C11&gt;15,"No",IF(C11&lt;-15,"No","Yes")))</f>
        <v>N/A</v>
      </c>
      <c r="E11" s="39">
        <v>84.485880467000001</v>
      </c>
      <c r="F11" s="9" t="str">
        <f>IF($B11="N/A","N/A",IF(E11&gt;15,"No",IF(E11&lt;-15,"No","Yes")))</f>
        <v>N/A</v>
      </c>
      <c r="G11" s="39">
        <v>84.253446326000002</v>
      </c>
      <c r="H11" s="9" t="str">
        <f>IF($B11="N/A","N/A",IF(G11&gt;15,"No",IF(G11&lt;-15,"No","Yes")))</f>
        <v>N/A</v>
      </c>
      <c r="I11" s="10">
        <v>4.79</v>
      </c>
      <c r="J11" s="10">
        <v>-0.27500000000000002</v>
      </c>
      <c r="K11" s="9" t="str">
        <f t="shared" si="0"/>
        <v>Yes</v>
      </c>
    </row>
    <row r="12" spans="1:11" x14ac:dyDescent="0.2">
      <c r="A12" s="3" t="s">
        <v>939</v>
      </c>
      <c r="B12" s="37" t="s">
        <v>213</v>
      </c>
      <c r="C12" s="9">
        <v>3.0962693911999999</v>
      </c>
      <c r="D12" s="9" t="str">
        <f>IF($B12="N/A","N/A",IF(C12&gt;15,"No",IF(C12&lt;-15,"No","Yes")))</f>
        <v>N/A</v>
      </c>
      <c r="E12" s="9">
        <v>3.1698821522</v>
      </c>
      <c r="F12" s="9" t="str">
        <f>IF($B12="N/A","N/A",IF(E12&gt;15,"No",IF(E12&lt;-15,"No","Yes")))</f>
        <v>N/A</v>
      </c>
      <c r="G12" s="9">
        <v>3.2676034610000002</v>
      </c>
      <c r="H12" s="9" t="str">
        <f>IF($B12="N/A","N/A",IF(G12&gt;15,"No",IF(G12&lt;-15,"No","Yes")))</f>
        <v>N/A</v>
      </c>
      <c r="I12" s="10">
        <v>2.3769999999999998</v>
      </c>
      <c r="J12" s="10">
        <v>3.0830000000000002</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99.999995900000002</v>
      </c>
      <c r="D15" s="9" t="str">
        <f>IF($B15="N/A","N/A",IF(C15&gt;15,"No",IF(C15&lt;-15,"No","Yes")))</f>
        <v>N/A</v>
      </c>
      <c r="E15" s="9">
        <v>99.999846196999997</v>
      </c>
      <c r="F15" s="9" t="str">
        <f>IF($B15="N/A","N/A",IF(E15&gt;15,"No",IF(E15&lt;-15,"No","Yes")))</f>
        <v>N/A</v>
      </c>
      <c r="G15" s="9">
        <v>100</v>
      </c>
      <c r="H15" s="9" t="str">
        <f>IF($B15="N/A","N/A",IF(G15&gt;15,"No",IF(G15&lt;-15,"No","Yes")))</f>
        <v>N/A</v>
      </c>
      <c r="I15" s="10">
        <v>0</v>
      </c>
      <c r="J15" s="10">
        <v>2.0000000000000001E-4</v>
      </c>
      <c r="K15" s="9" t="str">
        <f t="shared" si="0"/>
        <v>Yes</v>
      </c>
    </row>
    <row r="16" spans="1:11" x14ac:dyDescent="0.2">
      <c r="A16" s="3" t="s">
        <v>165</v>
      </c>
      <c r="B16" s="37"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7" t="s">
        <v>275</v>
      </c>
      <c r="C17" s="9">
        <v>99.825811579000003</v>
      </c>
      <c r="D17" s="9" t="str">
        <f>IF($B17="N/A","N/A",IF(C17&gt;98,"Yes","No"))</f>
        <v>Yes</v>
      </c>
      <c r="E17" s="9">
        <v>99.752360597999996</v>
      </c>
      <c r="F17" s="9" t="str">
        <f>IF($B17="N/A","N/A",IF(E17&gt;98,"Yes","No"))</f>
        <v>Yes</v>
      </c>
      <c r="G17" s="9">
        <v>99.772869901000007</v>
      </c>
      <c r="H17" s="9" t="str">
        <f>IF($B17="N/A","N/A",IF(G17&gt;98,"Yes","No"))</f>
        <v>Yes</v>
      </c>
      <c r="I17" s="10">
        <v>-7.3999999999999996E-2</v>
      </c>
      <c r="J17" s="10">
        <v>2.06E-2</v>
      </c>
      <c r="K17" s="9" t="str">
        <f t="shared" si="0"/>
        <v>Yes</v>
      </c>
    </row>
    <row r="18" spans="1:11" x14ac:dyDescent="0.2">
      <c r="A18" s="3" t="s">
        <v>53</v>
      </c>
      <c r="B18" s="37" t="s">
        <v>275</v>
      </c>
      <c r="C18" s="9">
        <v>99.999926200000004</v>
      </c>
      <c r="D18" s="9" t="str">
        <f>IF($B18="N/A","N/A",IF(C18&gt;98,"Yes","No"))</f>
        <v>Yes</v>
      </c>
      <c r="E18" s="9">
        <v>99.999794929000004</v>
      </c>
      <c r="F18" s="9" t="str">
        <f>IF($B18="N/A","N/A",IF(E18&gt;98,"Yes","No"))</f>
        <v>Yes</v>
      </c>
      <c r="G18" s="9">
        <v>99.999959615999998</v>
      </c>
      <c r="H18" s="9" t="str">
        <f>IF($B18="N/A","N/A",IF(G18&gt;98,"Yes","No"))</f>
        <v>Yes</v>
      </c>
      <c r="I18" s="10">
        <v>0</v>
      </c>
      <c r="J18" s="10">
        <v>2.0000000000000001E-4</v>
      </c>
      <c r="K18" s="9" t="str">
        <f t="shared" si="0"/>
        <v>Yes</v>
      </c>
    </row>
    <row r="19" spans="1:11" ht="12.75" customHeight="1" x14ac:dyDescent="0.2">
      <c r="A19" s="3" t="s">
        <v>678</v>
      </c>
      <c r="B19" s="37" t="s">
        <v>223</v>
      </c>
      <c r="C19" s="9">
        <v>99.454696147999996</v>
      </c>
      <c r="D19" s="9" t="str">
        <f>IF($B19="N/A","N/A",IF(C19&gt;100,"No",IF(C19&lt;98,"No","Yes")))</f>
        <v>Yes</v>
      </c>
      <c r="E19" s="9">
        <v>99.455220131999994</v>
      </c>
      <c r="F19" s="9" t="str">
        <f>IF($B19="N/A","N/A",IF(E19&gt;100,"No",IF(E19&lt;98,"No","Yes")))</f>
        <v>Yes</v>
      </c>
      <c r="G19" s="9">
        <v>99.335663742999998</v>
      </c>
      <c r="H19" s="9" t="str">
        <f>IF($B19="N/A","N/A",IF(G19&gt;100,"No",IF(G19&lt;98,"No","Yes")))</f>
        <v>Yes</v>
      </c>
      <c r="I19" s="10">
        <v>5.0000000000000001E-4</v>
      </c>
      <c r="J19" s="10">
        <v>-0.12</v>
      </c>
      <c r="K19" s="9" t="str">
        <f>IF(J19="Div by 0", "N/A", IF(J19="N/A","N/A", IF(J19&gt;30, "No", IF(J19&lt;-30, "No", "Yes"))))</f>
        <v>Yes</v>
      </c>
    </row>
    <row r="20" spans="1:11" x14ac:dyDescent="0.2">
      <c r="A20" s="3" t="s">
        <v>679</v>
      </c>
      <c r="B20" s="37" t="s">
        <v>223</v>
      </c>
      <c r="C20" s="9">
        <v>99.689826941000007</v>
      </c>
      <c r="D20" s="9" t="str">
        <f>IF($B20="N/A","N/A",IF(C20&gt;100,"No",IF(C20&lt;98,"No","Yes")))</f>
        <v>Yes</v>
      </c>
      <c r="E20" s="9">
        <v>99.788141601000007</v>
      </c>
      <c r="F20" s="9" t="str">
        <f>IF($B20="N/A","N/A",IF(E20&gt;100,"No",IF(E20&lt;98,"No","Yes")))</f>
        <v>Yes</v>
      </c>
      <c r="G20" s="9">
        <v>99.754301471000005</v>
      </c>
      <c r="H20" s="9" t="str">
        <f>IF($B20="N/A","N/A",IF(G20&gt;100,"No",IF(G20&lt;98,"No","Yes")))</f>
        <v>Yes</v>
      </c>
      <c r="I20" s="10">
        <v>9.8599999999999993E-2</v>
      </c>
      <c r="J20" s="10">
        <v>-3.4000000000000002E-2</v>
      </c>
      <c r="K20" s="9" t="str">
        <f>IF(J20="Div by 0", "N/A", IF(J20="N/A","N/A", IF(J20&gt;30, "No", IF(J20&lt;-30, "No", "Yes"))))</f>
        <v>Yes</v>
      </c>
    </row>
    <row r="21" spans="1:11" x14ac:dyDescent="0.2">
      <c r="A21" s="3" t="s">
        <v>680</v>
      </c>
      <c r="B21" s="37" t="s">
        <v>223</v>
      </c>
      <c r="C21" s="9">
        <v>99.689826941000007</v>
      </c>
      <c r="D21" s="9" t="str">
        <f>IF($B21="N/A","N/A",IF(C21&gt;100,"No",IF(C21&lt;98,"No","Yes")))</f>
        <v>Yes</v>
      </c>
      <c r="E21" s="9">
        <v>99.788141601000007</v>
      </c>
      <c r="F21" s="9" t="str">
        <f>IF($B21="N/A","N/A",IF(E21&gt;100,"No",IF(E21&lt;98,"No","Yes")))</f>
        <v>Yes</v>
      </c>
      <c r="G21" s="9">
        <v>99.754301471000005</v>
      </c>
      <c r="H21" s="9" t="str">
        <f>IF($B21="N/A","N/A",IF(G21&gt;100,"No",IF(G21&lt;98,"No","Yes")))</f>
        <v>Yes</v>
      </c>
      <c r="I21" s="10">
        <v>9.8599999999999993E-2</v>
      </c>
      <c r="J21" s="10">
        <v>-3.4000000000000002E-2</v>
      </c>
      <c r="K21" s="9" t="str">
        <f>IF(J21="Div by 0", "N/A", IF(J21="N/A","N/A", IF(J21&gt;30, "No", IF(J21&lt;-30, "No", "Yes"))))</f>
        <v>Yes</v>
      </c>
    </row>
    <row r="22" spans="1:11" ht="15" customHeight="1" x14ac:dyDescent="0.2">
      <c r="A22" s="3" t="s">
        <v>1714</v>
      </c>
      <c r="B22" s="37" t="s">
        <v>213</v>
      </c>
      <c r="C22" s="9">
        <v>66.312004528000003</v>
      </c>
      <c r="D22" s="9" t="str">
        <f>IF($B22="N/A","N/A",IF(C22&gt;15,"No",IF(C22&lt;-15,"No","Yes")))</f>
        <v>N/A</v>
      </c>
      <c r="E22" s="9">
        <v>66.054673356999999</v>
      </c>
      <c r="F22" s="9" t="str">
        <f>IF($B22="N/A","N/A",IF(E22&gt;15,"No",IF(E22&lt;-15,"No","Yes")))</f>
        <v>N/A</v>
      </c>
      <c r="G22" s="9">
        <v>62.855988459999999</v>
      </c>
      <c r="H22" s="9" t="str">
        <f>IF($B22="N/A","N/A",IF(G22&gt;15,"No",IF(G22&lt;-15,"No","Yes")))</f>
        <v>N/A</v>
      </c>
      <c r="I22" s="10">
        <v>-0.38800000000000001</v>
      </c>
      <c r="J22" s="10">
        <v>-4.84</v>
      </c>
      <c r="K22" s="9" t="str">
        <f t="shared" ref="K22:K31" si="1">IF(J22="Div by 0", "N/A", IF(J22="N/A","N/A", IF(J22&gt;30, "No", IF(J22&lt;-30, "No", "Yes"))))</f>
        <v>Yes</v>
      </c>
    </row>
    <row r="23" spans="1:11" x14ac:dyDescent="0.2">
      <c r="A23" s="3" t="s">
        <v>940</v>
      </c>
      <c r="B23" s="37" t="s">
        <v>213</v>
      </c>
      <c r="C23" s="9">
        <v>32.977793794999997</v>
      </c>
      <c r="D23" s="9" t="str">
        <f>IF($B23="N/A","N/A",IF(C23&gt;15,"No",IF(C23&lt;-15,"No","Yes")))</f>
        <v>N/A</v>
      </c>
      <c r="E23" s="9">
        <v>33.004195168000003</v>
      </c>
      <c r="F23" s="9" t="str">
        <f>IF($B23="N/A","N/A",IF(E23&gt;15,"No",IF(E23&lt;-15,"No","Yes")))</f>
        <v>N/A</v>
      </c>
      <c r="G23" s="9">
        <v>35.719851743</v>
      </c>
      <c r="H23" s="9" t="str">
        <f>IF($B23="N/A","N/A",IF(G23&gt;15,"No",IF(G23&lt;-15,"No","Yes")))</f>
        <v>N/A</v>
      </c>
      <c r="I23" s="10">
        <v>8.0100000000000005E-2</v>
      </c>
      <c r="J23" s="10">
        <v>8.2279999999999998</v>
      </c>
      <c r="K23" s="9" t="str">
        <f t="shared" si="1"/>
        <v>Yes</v>
      </c>
    </row>
    <row r="24" spans="1:11" ht="25.5" x14ac:dyDescent="0.2">
      <c r="A24" s="3" t="s">
        <v>941</v>
      </c>
      <c r="B24" s="37" t="s">
        <v>213</v>
      </c>
      <c r="C24" s="9">
        <v>4.9650976999999997E-3</v>
      </c>
      <c r="D24" s="9" t="str">
        <f>IF($B24="N/A","N/A",IF(C24&gt;15,"No",IF(C24&lt;-15,"No","Yes")))</f>
        <v>N/A</v>
      </c>
      <c r="E24" s="9">
        <v>7.4220045999999996E-3</v>
      </c>
      <c r="F24" s="9" t="str">
        <f>IF($B24="N/A","N/A",IF(E24&gt;15,"No",IF(E24&lt;-15,"No","Yes")))</f>
        <v>N/A</v>
      </c>
      <c r="G24" s="9">
        <v>8.8198022000000008E-3</v>
      </c>
      <c r="H24" s="9" t="str">
        <f>IF($B24="N/A","N/A",IF(G24&gt;15,"No",IF(G24&lt;-15,"No","Yes")))</f>
        <v>N/A</v>
      </c>
      <c r="I24" s="10">
        <v>49.48</v>
      </c>
      <c r="J24" s="10">
        <v>18.829999999999998</v>
      </c>
      <c r="K24" s="9" t="str">
        <f t="shared" si="1"/>
        <v>Yes</v>
      </c>
    </row>
    <row r="25" spans="1:11" x14ac:dyDescent="0.2">
      <c r="A25" s="3" t="s">
        <v>166</v>
      </c>
      <c r="B25" s="37" t="s">
        <v>213</v>
      </c>
      <c r="C25" s="9">
        <v>99.689826941000007</v>
      </c>
      <c r="D25" s="9" t="str">
        <f t="shared" ref="D25:D27" si="2">IF($B25="N/A","N/A",IF(C25&gt;15,"No",IF(C25&lt;-15,"No","Yes")))</f>
        <v>N/A</v>
      </c>
      <c r="E25" s="9">
        <v>99.788141601000007</v>
      </c>
      <c r="F25" s="9" t="str">
        <f t="shared" ref="F25:F27" si="3">IF($B25="N/A","N/A",IF(E25&gt;15,"No",IF(E25&lt;-15,"No","Yes")))</f>
        <v>N/A</v>
      </c>
      <c r="G25" s="9">
        <v>99.754301471000005</v>
      </c>
      <c r="H25" s="9" t="str">
        <f t="shared" ref="H25:H27" si="4">IF($B25="N/A","N/A",IF(G25&gt;15,"No",IF(G25&lt;-15,"No","Yes")))</f>
        <v>N/A</v>
      </c>
      <c r="I25" s="10">
        <v>9.8599999999999993E-2</v>
      </c>
      <c r="J25" s="10">
        <v>-3.4000000000000002E-2</v>
      </c>
      <c r="K25" s="9" t="str">
        <f t="shared" si="1"/>
        <v>Yes</v>
      </c>
    </row>
    <row r="26" spans="1:11" x14ac:dyDescent="0.2">
      <c r="A26" s="3" t="s">
        <v>167</v>
      </c>
      <c r="B26" s="37" t="s">
        <v>213</v>
      </c>
      <c r="C26" s="9">
        <v>99.689826941000007</v>
      </c>
      <c r="D26" s="9" t="str">
        <f t="shared" si="2"/>
        <v>N/A</v>
      </c>
      <c r="E26" s="9">
        <v>99.788141601000007</v>
      </c>
      <c r="F26" s="9" t="str">
        <f t="shared" si="3"/>
        <v>N/A</v>
      </c>
      <c r="G26" s="9">
        <v>99.754301471000005</v>
      </c>
      <c r="H26" s="9" t="str">
        <f t="shared" si="4"/>
        <v>N/A</v>
      </c>
      <c r="I26" s="10">
        <v>9.8599999999999993E-2</v>
      </c>
      <c r="J26" s="10">
        <v>-3.4000000000000002E-2</v>
      </c>
      <c r="K26" s="9" t="str">
        <f t="shared" si="1"/>
        <v>Yes</v>
      </c>
    </row>
    <row r="27" spans="1:11" x14ac:dyDescent="0.2">
      <c r="A27" s="3" t="s">
        <v>168</v>
      </c>
      <c r="B27" s="37" t="s">
        <v>213</v>
      </c>
      <c r="C27" s="9">
        <v>99.689826941000007</v>
      </c>
      <c r="D27" s="9" t="str">
        <f t="shared" si="2"/>
        <v>N/A</v>
      </c>
      <c r="E27" s="9">
        <v>99.788141601000007</v>
      </c>
      <c r="F27" s="9" t="str">
        <f t="shared" si="3"/>
        <v>N/A</v>
      </c>
      <c r="G27" s="9">
        <v>99.754301471000005</v>
      </c>
      <c r="H27" s="9" t="str">
        <f t="shared" si="4"/>
        <v>N/A</v>
      </c>
      <c r="I27" s="10">
        <v>9.8599999999999993E-2</v>
      </c>
      <c r="J27" s="10">
        <v>-3.4000000000000002E-2</v>
      </c>
      <c r="K27" s="9" t="str">
        <f t="shared" si="1"/>
        <v>Yes</v>
      </c>
    </row>
    <row r="28" spans="1:11" x14ac:dyDescent="0.2">
      <c r="A28" s="3" t="s">
        <v>54</v>
      </c>
      <c r="B28" s="37" t="s">
        <v>213</v>
      </c>
      <c r="C28" s="9">
        <v>15.715887349000001</v>
      </c>
      <c r="D28" s="9" t="str">
        <f>IF($B28="N/A","N/A",IF(C28&gt;15,"No",IF(C28&lt;-15,"No","Yes")))</f>
        <v>N/A</v>
      </c>
      <c r="E28" s="9">
        <v>15.315243334</v>
      </c>
      <c r="F28" s="9" t="str">
        <f>IF($B28="N/A","N/A",IF(E28&gt;15,"No",IF(E28&lt;-15,"No","Yes")))</f>
        <v>N/A</v>
      </c>
      <c r="G28" s="9">
        <v>12.201114106</v>
      </c>
      <c r="H28" s="9" t="str">
        <f>IF($B28="N/A","N/A",IF(G28&gt;15,"No",IF(G28&lt;-15,"No","Yes")))</f>
        <v>N/A</v>
      </c>
      <c r="I28" s="10">
        <v>-2.5499999999999998</v>
      </c>
      <c r="J28" s="10">
        <v>-20.3</v>
      </c>
      <c r="K28" s="9" t="str">
        <f t="shared" si="1"/>
        <v>Yes</v>
      </c>
    </row>
    <row r="29" spans="1:11" x14ac:dyDescent="0.2">
      <c r="A29" s="3" t="s">
        <v>55</v>
      </c>
      <c r="B29" s="37" t="s">
        <v>213</v>
      </c>
      <c r="C29" s="9">
        <v>83.973939591999994</v>
      </c>
      <c r="D29" s="9" t="str">
        <f>IF($B29="N/A","N/A",IF(C29&gt;15,"No",IF(C29&lt;-15,"No","Yes")))</f>
        <v>N/A</v>
      </c>
      <c r="E29" s="9">
        <v>84.472898266000001</v>
      </c>
      <c r="F29" s="9" t="str">
        <f>IF($B29="N/A","N/A",IF(E29&gt;15,"No",IF(E29&lt;-15,"No","Yes")))</f>
        <v>N/A</v>
      </c>
      <c r="G29" s="9">
        <v>87.553187364999999</v>
      </c>
      <c r="H29" s="9" t="str">
        <f>IF($B29="N/A","N/A",IF(G29&gt;15,"No",IF(G29&lt;-15,"No","Yes")))</f>
        <v>N/A</v>
      </c>
      <c r="I29" s="10">
        <v>0.59419999999999995</v>
      </c>
      <c r="J29" s="10">
        <v>3.6459999999999999</v>
      </c>
      <c r="K29" s="9" t="str">
        <f t="shared" si="1"/>
        <v>Yes</v>
      </c>
    </row>
    <row r="30" spans="1:11" x14ac:dyDescent="0.2">
      <c r="A30" s="3" t="s">
        <v>56</v>
      </c>
      <c r="B30" s="37" t="s">
        <v>213</v>
      </c>
      <c r="C30" s="9">
        <v>74.683368419000004</v>
      </c>
      <c r="D30" s="9" t="str">
        <f>IF($B30="N/A","N/A",IF(C30&gt;15,"No",IF(C30&lt;-15,"No","Yes")))</f>
        <v>N/A</v>
      </c>
      <c r="E30" s="9">
        <v>75.558096687000003</v>
      </c>
      <c r="F30" s="9" t="str">
        <f>IF($B30="N/A","N/A",IF(E30&gt;15,"No",IF(E30&lt;-15,"No","Yes")))</f>
        <v>N/A</v>
      </c>
      <c r="G30" s="9">
        <v>77.429827247000006</v>
      </c>
      <c r="H30" s="9" t="str">
        <f>IF($B30="N/A","N/A",IF(G30&gt;15,"No",IF(G30&lt;-15,"No","Yes")))</f>
        <v>N/A</v>
      </c>
      <c r="I30" s="10">
        <v>1.171</v>
      </c>
      <c r="J30" s="10">
        <v>2.4769999999999999</v>
      </c>
      <c r="K30" s="9" t="str">
        <f t="shared" si="1"/>
        <v>Yes</v>
      </c>
    </row>
    <row r="31" spans="1:11" x14ac:dyDescent="0.2">
      <c r="A31" s="3" t="s">
        <v>57</v>
      </c>
      <c r="B31" s="37" t="s">
        <v>213</v>
      </c>
      <c r="C31" s="9">
        <v>21.643303851999999</v>
      </c>
      <c r="D31" s="9" t="str">
        <f>IF($B31="N/A","N/A",IF(C31&gt;15,"No",IF(C31&lt;-15,"No","Yes")))</f>
        <v>N/A</v>
      </c>
      <c r="E31" s="9">
        <v>20.718565198</v>
      </c>
      <c r="F31" s="9" t="str">
        <f>IF($B31="N/A","N/A",IF(E31&gt;15,"No",IF(E31&lt;-15,"No","Yes")))</f>
        <v>N/A</v>
      </c>
      <c r="G31" s="9">
        <v>16.549426025999999</v>
      </c>
      <c r="H31" s="9" t="str">
        <f>IF($B31="N/A","N/A",IF(G31&gt;15,"No",IF(G31&lt;-15,"No","Yes")))</f>
        <v>N/A</v>
      </c>
      <c r="I31" s="10">
        <v>-4.2699999999999996</v>
      </c>
      <c r="J31" s="10">
        <v>-20.100000000000001</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563222</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v>15.883967601</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v>84.031873755000007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v>7.4393400799999995E-2</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v>4.0836472999999998E-3</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v>0</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v>0.31444084220000001</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v>100</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v>0</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v>100</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v>100</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v>99.900749615999999</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v>100</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v>99.846241801999994</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v>100</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v>100</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v>60.490179716</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v>38.179616563000003</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v>1.5979488999999999E-3</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v>100</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v>100</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v>100</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v>11.454630677999999</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v>88.545369321999999</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v>80.492061745000001</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v>15.34084251</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8</v>
      </c>
      <c r="D6" s="46" t="s">
        <v>213</v>
      </c>
      <c r="E6" s="29">
        <v>7</v>
      </c>
      <c r="F6" s="46" t="s">
        <v>213</v>
      </c>
      <c r="G6" s="29">
        <v>7</v>
      </c>
      <c r="H6" s="46" t="s">
        <v>213</v>
      </c>
      <c r="I6" s="133" t="s">
        <v>213</v>
      </c>
      <c r="J6" s="133" t="s">
        <v>213</v>
      </c>
      <c r="K6" s="46" t="s">
        <v>213</v>
      </c>
      <c r="L6" s="46" t="s">
        <v>213</v>
      </c>
    </row>
    <row r="7" spans="1:12" x14ac:dyDescent="0.2">
      <c r="A7" s="3" t="s">
        <v>17</v>
      </c>
      <c r="B7" s="32" t="s">
        <v>213</v>
      </c>
      <c r="C7" s="33">
        <v>2946406</v>
      </c>
      <c r="D7" s="84" t="str">
        <f>IF($B7="N/A","N/A",IF(C7&gt;10,"No",IF(C7&lt;-10,"No","Yes")))</f>
        <v>N/A</v>
      </c>
      <c r="E7" s="33">
        <v>3074988</v>
      </c>
      <c r="F7" s="84" t="str">
        <f>IF($B7="N/A","N/A",IF(E7&gt;10,"No",IF(E7&lt;-10,"No","Yes")))</f>
        <v>N/A</v>
      </c>
      <c r="G7" s="33">
        <v>3172091</v>
      </c>
      <c r="H7" s="84" t="str">
        <f>IF($B7="N/A","N/A",IF(G7&gt;10,"No",IF(G7&lt;-10,"No","Yes")))</f>
        <v>N/A</v>
      </c>
      <c r="I7" s="85">
        <v>4.3639999999999999</v>
      </c>
      <c r="J7" s="85">
        <v>3.1579999999999999</v>
      </c>
      <c r="K7" s="86" t="s">
        <v>739</v>
      </c>
      <c r="L7" s="34" t="str">
        <f>IF(J7="Div by 0", "N/A", IF(K7="N/A","N/A", IF(J7&gt;VALUE(MID(K7,1,2)), "No", IF(J7&lt;-1*VALUE(MID(K7,1,2)), "No", "Yes"))))</f>
        <v>Yes</v>
      </c>
    </row>
    <row r="8" spans="1:12" x14ac:dyDescent="0.2">
      <c r="A8" s="3" t="s">
        <v>58</v>
      </c>
      <c r="B8" s="37" t="s">
        <v>213</v>
      </c>
      <c r="C8" s="49">
        <v>10741818129</v>
      </c>
      <c r="D8" s="46" t="str">
        <f>IF($B8="N/A","N/A",IF(C8&gt;10,"No",IF(C8&lt;-10,"No","Yes")))</f>
        <v>N/A</v>
      </c>
      <c r="E8" s="49">
        <v>11133137122</v>
      </c>
      <c r="F8" s="46" t="str">
        <f>IF($B8="N/A","N/A",IF(E8&gt;10,"No",IF(E8&lt;-10,"No","Yes")))</f>
        <v>N/A</v>
      </c>
      <c r="G8" s="49">
        <v>11577421042</v>
      </c>
      <c r="H8" s="46" t="str">
        <f>IF($B8="N/A","N/A",IF(G8&gt;10,"No",IF(G8&lt;-10,"No","Yes")))</f>
        <v>N/A</v>
      </c>
      <c r="I8" s="12">
        <v>3.6429999999999998</v>
      </c>
      <c r="J8" s="12">
        <v>3.9910000000000001</v>
      </c>
      <c r="K8" s="47" t="s">
        <v>739</v>
      </c>
      <c r="L8" s="9" t="str">
        <f>IF(J8="Div by 0", "N/A", IF(K8="N/A","N/A", IF(J8&gt;VALUE(MID(K8,1,2)), "No", IF(J8&lt;-1*VALUE(MID(K8,1,2)), "No", "Yes"))))</f>
        <v>Yes</v>
      </c>
    </row>
    <row r="9" spans="1:12" x14ac:dyDescent="0.2">
      <c r="A9" s="61" t="s">
        <v>944</v>
      </c>
      <c r="B9" s="9" t="s">
        <v>213</v>
      </c>
      <c r="C9" s="8">
        <v>11.889739566999999</v>
      </c>
      <c r="D9" s="46" t="str">
        <f>IF($B9="N/A","N/A",IF(C9&gt;10,"No",IF(C9&lt;-10,"No","Yes")))</f>
        <v>N/A</v>
      </c>
      <c r="E9" s="8">
        <v>11.219035652000001</v>
      </c>
      <c r="F9" s="46" t="str">
        <f>IF($B9="N/A","N/A",IF(E9&gt;10,"No",IF(E9&lt;-10,"No","Yes")))</f>
        <v>N/A</v>
      </c>
      <c r="G9" s="8">
        <v>11.252892808</v>
      </c>
      <c r="H9" s="46" t="str">
        <f>IF($B9="N/A","N/A",IF(G9&gt;10,"No",IF(G9&lt;-10,"No","Yes")))</f>
        <v>N/A</v>
      </c>
      <c r="I9" s="12">
        <v>-5.64</v>
      </c>
      <c r="J9" s="12">
        <v>0.30180000000000001</v>
      </c>
      <c r="K9" s="9" t="s">
        <v>213</v>
      </c>
      <c r="L9" s="9" t="str">
        <f>IF(J9="Div by 0", "N/A", IF(K9="N/A","N/A", IF(J9&gt;VALUE(MID(K9,1,2)), "No", IF(J9&lt;-1*VALUE(MID(K9,1,2)), "No", "Yes"))))</f>
        <v>N/A</v>
      </c>
    </row>
    <row r="10" spans="1:12" x14ac:dyDescent="0.2">
      <c r="A10" s="61" t="s">
        <v>945</v>
      </c>
      <c r="B10" s="9" t="s">
        <v>213</v>
      </c>
      <c r="C10" s="8">
        <v>19.744325798999999</v>
      </c>
      <c r="D10" s="46" t="str">
        <f t="shared" ref="D10:D19" si="0">IF($B10="N/A","N/A",IF(C10&gt;10,"No",IF(C10&lt;-10,"No","Yes")))</f>
        <v>N/A</v>
      </c>
      <c r="E10" s="8">
        <v>18.909829892000001</v>
      </c>
      <c r="F10" s="46" t="str">
        <f t="shared" ref="F10:F19" si="1">IF($B10="N/A","N/A",IF(E10&gt;10,"No",IF(E10&lt;-10,"No","Yes")))</f>
        <v>N/A</v>
      </c>
      <c r="G10" s="8">
        <v>18.720333055000001</v>
      </c>
      <c r="H10" s="46" t="str">
        <f t="shared" ref="H10:H19" si="2">IF($B10="N/A","N/A",IF(G10&gt;10,"No",IF(G10&lt;-10,"No","Yes")))</f>
        <v>N/A</v>
      </c>
      <c r="I10" s="12">
        <v>-4.2300000000000004</v>
      </c>
      <c r="J10" s="12">
        <v>-1</v>
      </c>
      <c r="K10" s="9" t="s">
        <v>213</v>
      </c>
      <c r="L10" s="9" t="str">
        <f t="shared" ref="L10:L26" si="3">IF(J10="Div by 0", "N/A", IF(K10="N/A","N/A", IF(J10&gt;VALUE(MID(K10,1,2)), "No", IF(J10&lt;-1*VALUE(MID(K10,1,2)), "No", "Yes"))))</f>
        <v>N/A</v>
      </c>
    </row>
    <row r="11" spans="1:12" x14ac:dyDescent="0.2">
      <c r="A11" s="61" t="s">
        <v>946</v>
      </c>
      <c r="B11" s="9" t="s">
        <v>213</v>
      </c>
      <c r="C11" s="8">
        <v>6.7745246241999997</v>
      </c>
      <c r="D11" s="46" t="str">
        <f t="shared" si="0"/>
        <v>N/A</v>
      </c>
      <c r="E11" s="8">
        <v>7.2007110271999997</v>
      </c>
      <c r="F11" s="46" t="str">
        <f t="shared" si="1"/>
        <v>N/A</v>
      </c>
      <c r="G11" s="8">
        <v>7.2399247058</v>
      </c>
      <c r="H11" s="46" t="str">
        <f t="shared" si="2"/>
        <v>N/A</v>
      </c>
      <c r="I11" s="12">
        <v>6.2910000000000004</v>
      </c>
      <c r="J11" s="12">
        <v>0.54459999999999997</v>
      </c>
      <c r="K11" s="9" t="s">
        <v>213</v>
      </c>
      <c r="L11" s="9" t="str">
        <f t="shared" si="3"/>
        <v>N/A</v>
      </c>
    </row>
    <row r="12" spans="1:12" x14ac:dyDescent="0.2">
      <c r="A12" s="61" t="s">
        <v>947</v>
      </c>
      <c r="B12" s="9" t="s">
        <v>213</v>
      </c>
      <c r="C12" s="8">
        <v>1.9006206E-3</v>
      </c>
      <c r="D12" s="46" t="str">
        <f t="shared" si="0"/>
        <v>N/A</v>
      </c>
      <c r="E12" s="8">
        <v>1.5284611999999999E-3</v>
      </c>
      <c r="F12" s="46" t="str">
        <f t="shared" si="1"/>
        <v>N/A</v>
      </c>
      <c r="G12" s="8">
        <v>8.5117359999999998E-4</v>
      </c>
      <c r="H12" s="46" t="str">
        <f t="shared" si="2"/>
        <v>N/A</v>
      </c>
      <c r="I12" s="12">
        <v>-19.600000000000001</v>
      </c>
      <c r="J12" s="12">
        <v>-44.3</v>
      </c>
      <c r="K12" s="9" t="s">
        <v>213</v>
      </c>
      <c r="L12" s="9" t="str">
        <f t="shared" si="3"/>
        <v>N/A</v>
      </c>
    </row>
    <row r="13" spans="1:12" x14ac:dyDescent="0.2">
      <c r="A13" s="61" t="s">
        <v>948</v>
      </c>
      <c r="B13" s="11" t="s">
        <v>213</v>
      </c>
      <c r="C13" s="8">
        <v>56.633641120999997</v>
      </c>
      <c r="D13" s="46" t="str">
        <f t="shared" si="0"/>
        <v>N/A</v>
      </c>
      <c r="E13" s="8">
        <v>58.193690512000003</v>
      </c>
      <c r="F13" s="46" t="str">
        <f t="shared" si="1"/>
        <v>N/A</v>
      </c>
      <c r="G13" s="8">
        <v>57.43132842</v>
      </c>
      <c r="H13" s="46" t="str">
        <f t="shared" si="2"/>
        <v>N/A</v>
      </c>
      <c r="I13" s="12">
        <v>2.7549999999999999</v>
      </c>
      <c r="J13" s="12">
        <v>-1.31</v>
      </c>
      <c r="K13" s="9" t="s">
        <v>213</v>
      </c>
      <c r="L13" s="9" t="str">
        <f t="shared" si="3"/>
        <v>N/A</v>
      </c>
    </row>
    <row r="14" spans="1:12" ht="12.75" customHeight="1" x14ac:dyDescent="0.2">
      <c r="A14" s="61" t="s">
        <v>949</v>
      </c>
      <c r="B14" s="11" t="s">
        <v>213</v>
      </c>
      <c r="C14" s="8">
        <v>0.1485538653</v>
      </c>
      <c r="D14" s="46" t="str">
        <f t="shared" si="0"/>
        <v>N/A</v>
      </c>
      <c r="E14" s="8">
        <v>0.13034197210000001</v>
      </c>
      <c r="F14" s="46" t="str">
        <f t="shared" si="1"/>
        <v>N/A</v>
      </c>
      <c r="G14" s="8">
        <v>0.13997076380000001</v>
      </c>
      <c r="H14" s="46" t="str">
        <f t="shared" si="2"/>
        <v>N/A</v>
      </c>
      <c r="I14" s="12">
        <v>-12.3</v>
      </c>
      <c r="J14" s="12">
        <v>7.3869999999999996</v>
      </c>
      <c r="K14" s="9" t="s">
        <v>213</v>
      </c>
      <c r="L14" s="9" t="str">
        <f t="shared" si="3"/>
        <v>N/A</v>
      </c>
    </row>
    <row r="15" spans="1:12" x14ac:dyDescent="0.2">
      <c r="A15" s="61" t="s">
        <v>950</v>
      </c>
      <c r="B15" s="11" t="s">
        <v>213</v>
      </c>
      <c r="C15" s="8">
        <v>3.7333619E-3</v>
      </c>
      <c r="D15" s="46" t="str">
        <f t="shared" si="0"/>
        <v>N/A</v>
      </c>
      <c r="E15" s="8">
        <v>3.3170860999999999E-3</v>
      </c>
      <c r="F15" s="46" t="str">
        <f t="shared" si="1"/>
        <v>N/A</v>
      </c>
      <c r="G15" s="8">
        <v>3.2785944999999999E-3</v>
      </c>
      <c r="H15" s="46" t="str">
        <f t="shared" si="2"/>
        <v>N/A</v>
      </c>
      <c r="I15" s="12">
        <v>-11.2</v>
      </c>
      <c r="J15" s="12">
        <v>-1.1599999999999999</v>
      </c>
      <c r="K15" s="9" t="s">
        <v>213</v>
      </c>
      <c r="L15" s="9" t="str">
        <f t="shared" si="3"/>
        <v>N/A</v>
      </c>
    </row>
    <row r="16" spans="1:12" ht="12.75" customHeight="1" x14ac:dyDescent="0.2">
      <c r="A16" s="61" t="s">
        <v>951</v>
      </c>
      <c r="B16" s="11" t="s">
        <v>213</v>
      </c>
      <c r="C16" s="8">
        <v>4.8035810408000001</v>
      </c>
      <c r="D16" s="46" t="str">
        <f t="shared" si="0"/>
        <v>N/A</v>
      </c>
      <c r="E16" s="8">
        <v>4.3415453979</v>
      </c>
      <c r="F16" s="46" t="str">
        <f t="shared" si="1"/>
        <v>N/A</v>
      </c>
      <c r="G16" s="8">
        <v>5.2114204794000001</v>
      </c>
      <c r="H16" s="46" t="str">
        <f t="shared" si="2"/>
        <v>N/A</v>
      </c>
      <c r="I16" s="12">
        <v>-9.6199999999999992</v>
      </c>
      <c r="J16" s="12">
        <v>20.04</v>
      </c>
      <c r="K16" s="9" t="s">
        <v>213</v>
      </c>
      <c r="L16" s="9" t="str">
        <f t="shared" si="3"/>
        <v>N/A</v>
      </c>
    </row>
    <row r="17" spans="1:12" ht="12.75" customHeight="1" x14ac:dyDescent="0.2">
      <c r="A17" s="4" t="s">
        <v>952</v>
      </c>
      <c r="B17" s="11" t="s">
        <v>213</v>
      </c>
      <c r="C17" s="8" t="s">
        <v>213</v>
      </c>
      <c r="D17" s="46" t="str">
        <f t="shared" si="0"/>
        <v>N/A</v>
      </c>
      <c r="E17" s="8">
        <v>81.448382887999998</v>
      </c>
      <c r="F17" s="46" t="str">
        <f t="shared" si="1"/>
        <v>N/A</v>
      </c>
      <c r="G17" s="8">
        <v>81.366360549000007</v>
      </c>
      <c r="H17" s="46" t="str">
        <f t="shared" si="2"/>
        <v>N/A</v>
      </c>
      <c r="I17" s="12" t="s">
        <v>213</v>
      </c>
      <c r="J17" s="12">
        <v>-0.10100000000000001</v>
      </c>
      <c r="K17" s="9" t="s">
        <v>213</v>
      </c>
      <c r="L17" s="9" t="str">
        <f t="shared" si="3"/>
        <v>N/A</v>
      </c>
    </row>
    <row r="18" spans="1:12" ht="12.75" customHeight="1" x14ac:dyDescent="0.2">
      <c r="A18" s="4" t="s">
        <v>953</v>
      </c>
      <c r="B18" s="11" t="s">
        <v>213</v>
      </c>
      <c r="C18" s="8" t="s">
        <v>213</v>
      </c>
      <c r="D18" s="46" t="str">
        <f t="shared" si="0"/>
        <v>N/A</v>
      </c>
      <c r="E18" s="8">
        <v>7.3325814605000001</v>
      </c>
      <c r="F18" s="46" t="str">
        <f t="shared" si="1"/>
        <v>N/A</v>
      </c>
      <c r="G18" s="8">
        <v>7.3807466431000002</v>
      </c>
      <c r="H18" s="46" t="str">
        <f t="shared" si="2"/>
        <v>N/A</v>
      </c>
      <c r="I18" s="12" t="s">
        <v>213</v>
      </c>
      <c r="J18" s="12">
        <v>0.65690000000000004</v>
      </c>
      <c r="K18" s="9" t="s">
        <v>213</v>
      </c>
      <c r="L18" s="9" t="str">
        <f t="shared" si="3"/>
        <v>N/A</v>
      </c>
    </row>
    <row r="19" spans="1:12" ht="12.75" customHeight="1" x14ac:dyDescent="0.2">
      <c r="A19" s="18" t="s">
        <v>132</v>
      </c>
      <c r="B19" s="1" t="s">
        <v>213</v>
      </c>
      <c r="C19" s="38">
        <v>3358</v>
      </c>
      <c r="D19" s="46" t="str">
        <f t="shared" si="0"/>
        <v>N/A</v>
      </c>
      <c r="E19" s="38">
        <v>2925</v>
      </c>
      <c r="F19" s="46" t="str">
        <f t="shared" si="1"/>
        <v>N/A</v>
      </c>
      <c r="G19" s="38">
        <v>2441</v>
      </c>
      <c r="H19" s="46" t="str">
        <f t="shared" si="2"/>
        <v>N/A</v>
      </c>
      <c r="I19" s="12">
        <v>-12.9</v>
      </c>
      <c r="J19" s="12">
        <v>-16.5</v>
      </c>
      <c r="K19" s="38" t="s">
        <v>213</v>
      </c>
      <c r="L19" s="9" t="str">
        <f t="shared" si="3"/>
        <v>N/A</v>
      </c>
    </row>
    <row r="20" spans="1:12" ht="12.75" customHeight="1" x14ac:dyDescent="0.2">
      <c r="A20" s="18" t="s">
        <v>133</v>
      </c>
      <c r="B20" s="50" t="s">
        <v>276</v>
      </c>
      <c r="C20" s="8">
        <v>0.1139693579</v>
      </c>
      <c r="D20" s="46" t="str">
        <f>IF($B20="N/A","N/A",IF(C20&gt;=2,"No",IF(C20&lt;0,"No","Yes")))</f>
        <v>Yes</v>
      </c>
      <c r="E20" s="8">
        <v>9.5122322400000001E-2</v>
      </c>
      <c r="F20" s="46" t="str">
        <f>IF($B20="N/A","N/A",IF(E20&gt;=2,"No",IF(E20&lt;0,"No","Yes")))</f>
        <v>Yes</v>
      </c>
      <c r="G20" s="8">
        <v>7.6952395100000001E-2</v>
      </c>
      <c r="H20" s="46" t="str">
        <f>IF($B20="N/A","N/A",IF(G20&gt;=2,"No",IF(G20&lt;0,"No","Yes")))</f>
        <v>Yes</v>
      </c>
      <c r="I20" s="12">
        <v>-16.5</v>
      </c>
      <c r="J20" s="12">
        <v>-19.100000000000001</v>
      </c>
      <c r="K20" s="9" t="s">
        <v>213</v>
      </c>
      <c r="L20" s="9" t="str">
        <f t="shared" si="3"/>
        <v>N/A</v>
      </c>
    </row>
    <row r="21" spans="1:12" ht="25.5" x14ac:dyDescent="0.2">
      <c r="A21" s="2" t="s">
        <v>134</v>
      </c>
      <c r="B21" s="50" t="s">
        <v>213</v>
      </c>
      <c r="C21" s="49">
        <v>7025283</v>
      </c>
      <c r="D21" s="46" t="str">
        <f t="shared" ref="D21:D26" si="4">IF($B21="N/A","N/A",IF(C21&gt;10,"No",IF(C21&lt;-10,"No","Yes")))</f>
        <v>N/A</v>
      </c>
      <c r="E21" s="49">
        <v>5579398</v>
      </c>
      <c r="F21" s="46" t="str">
        <f t="shared" ref="F21:F26" si="5">IF($B21="N/A","N/A",IF(E21&gt;10,"No",IF(E21&lt;-10,"No","Yes")))</f>
        <v>N/A</v>
      </c>
      <c r="G21" s="49">
        <v>6159152</v>
      </c>
      <c r="H21" s="46" t="str">
        <f t="shared" ref="H21:H26" si="6">IF($B21="N/A","N/A",IF(G21&gt;10,"No",IF(G21&lt;-10,"No","Yes")))</f>
        <v>N/A</v>
      </c>
      <c r="I21" s="12">
        <v>-20.6</v>
      </c>
      <c r="J21" s="12">
        <v>10.39</v>
      </c>
      <c r="K21" s="9" t="s">
        <v>213</v>
      </c>
      <c r="L21" s="9" t="str">
        <f t="shared" si="3"/>
        <v>N/A</v>
      </c>
    </row>
    <row r="22" spans="1:12" ht="25.5" x14ac:dyDescent="0.2">
      <c r="A22" s="2" t="s">
        <v>1708</v>
      </c>
      <c r="B22" s="50" t="s">
        <v>213</v>
      </c>
      <c r="C22" s="49">
        <v>2092.1033352999998</v>
      </c>
      <c r="D22" s="46" t="str">
        <f t="shared" si="4"/>
        <v>N/A</v>
      </c>
      <c r="E22" s="49">
        <v>1907.4864957</v>
      </c>
      <c r="F22" s="46" t="str">
        <f t="shared" si="5"/>
        <v>N/A</v>
      </c>
      <c r="G22" s="49">
        <v>2523.2085210999999</v>
      </c>
      <c r="H22" s="46" t="str">
        <f t="shared" si="6"/>
        <v>N/A</v>
      </c>
      <c r="I22" s="12">
        <v>-8.82</v>
      </c>
      <c r="J22" s="12">
        <v>32.28</v>
      </c>
      <c r="K22" s="9" t="s">
        <v>213</v>
      </c>
      <c r="L22" s="9" t="str">
        <f t="shared" si="3"/>
        <v>N/A</v>
      </c>
    </row>
    <row r="23" spans="1:12" ht="12.75" customHeight="1" x14ac:dyDescent="0.2">
      <c r="A23" s="18" t="s">
        <v>135</v>
      </c>
      <c r="B23" s="37" t="s">
        <v>213</v>
      </c>
      <c r="C23" s="1">
        <v>2835</v>
      </c>
      <c r="D23" s="46" t="str">
        <f t="shared" si="4"/>
        <v>N/A</v>
      </c>
      <c r="E23" s="1">
        <v>2534</v>
      </c>
      <c r="F23" s="46" t="str">
        <f t="shared" si="5"/>
        <v>N/A</v>
      </c>
      <c r="G23" s="1">
        <v>2155</v>
      </c>
      <c r="H23" s="46" t="str">
        <f t="shared" si="6"/>
        <v>N/A</v>
      </c>
      <c r="I23" s="12">
        <v>-10.6</v>
      </c>
      <c r="J23" s="12">
        <v>-15</v>
      </c>
      <c r="K23" s="38" t="s">
        <v>213</v>
      </c>
      <c r="L23" s="9" t="str">
        <f t="shared" si="3"/>
        <v>N/A</v>
      </c>
    </row>
    <row r="24" spans="1:12" ht="12.75" customHeight="1" x14ac:dyDescent="0.2">
      <c r="A24" s="18" t="s">
        <v>136</v>
      </c>
      <c r="B24" s="37" t="s">
        <v>213</v>
      </c>
      <c r="C24" s="13">
        <v>9.6218918900000006E-2</v>
      </c>
      <c r="D24" s="46" t="str">
        <f t="shared" si="4"/>
        <v>N/A</v>
      </c>
      <c r="E24" s="13">
        <v>8.2406825700000005E-2</v>
      </c>
      <c r="F24" s="46" t="str">
        <f t="shared" si="5"/>
        <v>N/A</v>
      </c>
      <c r="G24" s="13">
        <v>6.7936260299999995E-2</v>
      </c>
      <c r="H24" s="46" t="str">
        <f t="shared" si="6"/>
        <v>N/A</v>
      </c>
      <c r="I24" s="12">
        <v>-14.4</v>
      </c>
      <c r="J24" s="12">
        <v>-17.600000000000001</v>
      </c>
      <c r="K24" s="9" t="s">
        <v>213</v>
      </c>
      <c r="L24" s="9" t="str">
        <f t="shared" si="3"/>
        <v>N/A</v>
      </c>
    </row>
    <row r="25" spans="1:12" ht="25.5" x14ac:dyDescent="0.2">
      <c r="A25" s="2" t="s">
        <v>137</v>
      </c>
      <c r="B25" s="37" t="s">
        <v>213</v>
      </c>
      <c r="C25" s="14">
        <v>7015506</v>
      </c>
      <c r="D25" s="46" t="str">
        <f t="shared" si="4"/>
        <v>N/A</v>
      </c>
      <c r="E25" s="14">
        <v>5570319</v>
      </c>
      <c r="F25" s="46" t="str">
        <f t="shared" si="5"/>
        <v>N/A</v>
      </c>
      <c r="G25" s="14">
        <v>6148735</v>
      </c>
      <c r="H25" s="46" t="str">
        <f t="shared" si="6"/>
        <v>N/A</v>
      </c>
      <c r="I25" s="12">
        <v>-20.6</v>
      </c>
      <c r="J25" s="12">
        <v>10.38</v>
      </c>
      <c r="K25" s="9" t="s">
        <v>213</v>
      </c>
      <c r="L25" s="9" t="str">
        <f t="shared" si="3"/>
        <v>N/A</v>
      </c>
    </row>
    <row r="26" spans="1:12" ht="25.5" x14ac:dyDescent="0.2">
      <c r="A26" s="2" t="s">
        <v>954</v>
      </c>
      <c r="B26" s="37" t="s">
        <v>213</v>
      </c>
      <c r="C26" s="14">
        <v>2474.6052909999999</v>
      </c>
      <c r="D26" s="46" t="str">
        <f t="shared" si="4"/>
        <v>N/A</v>
      </c>
      <c r="E26" s="14">
        <v>2198.2316495999999</v>
      </c>
      <c r="F26" s="46" t="str">
        <f t="shared" si="5"/>
        <v>N/A</v>
      </c>
      <c r="G26" s="14">
        <v>2853.2412992999998</v>
      </c>
      <c r="H26" s="46" t="str">
        <f t="shared" si="6"/>
        <v>N/A</v>
      </c>
      <c r="I26" s="12">
        <v>-11.2</v>
      </c>
      <c r="J26" s="12">
        <v>29.8</v>
      </c>
      <c r="K26" s="9" t="s">
        <v>213</v>
      </c>
      <c r="L26" s="9" t="str">
        <f t="shared" si="3"/>
        <v>N/A</v>
      </c>
    </row>
    <row r="27" spans="1:12" x14ac:dyDescent="0.2">
      <c r="A27" s="18" t="s">
        <v>138</v>
      </c>
      <c r="B27" s="1" t="s">
        <v>213</v>
      </c>
      <c r="C27" s="38">
        <v>118437</v>
      </c>
      <c r="D27" s="46" t="str">
        <f>IF($B27="N/A","N/A",IF(C27&gt;10,"No",IF(C27&lt;-10,"No","Yes")))</f>
        <v>N/A</v>
      </c>
      <c r="E27" s="38">
        <v>117697</v>
      </c>
      <c r="F27" s="46" t="str">
        <f>IF($B27="N/A","N/A",IF(E27&gt;10,"No",IF(E27&lt;-10,"No","Yes")))</f>
        <v>N/A</v>
      </c>
      <c r="G27" s="38">
        <v>122897</v>
      </c>
      <c r="H27" s="46" t="str">
        <f>IF($B27="N/A","N/A",IF(G27&gt;10,"No",IF(G27&lt;-10,"No","Yes")))</f>
        <v>N/A</v>
      </c>
      <c r="I27" s="12">
        <v>-0.625</v>
      </c>
      <c r="J27" s="12">
        <v>4.4180000000000001</v>
      </c>
      <c r="K27" s="38" t="s">
        <v>213</v>
      </c>
      <c r="L27" s="9" t="str">
        <f>IF(J27="Div by 0", "N/A", IF(K27="N/A","N/A", IF(J27&gt;VALUE(MID(K27,1,2)), "No", IF(J27&lt;-1*VALUE(MID(K27,1,2)), "No", "Yes"))))</f>
        <v>N/A</v>
      </c>
    </row>
    <row r="28" spans="1:12" x14ac:dyDescent="0.2">
      <c r="A28" s="2" t="s">
        <v>139</v>
      </c>
      <c r="B28" s="50" t="s">
        <v>213</v>
      </c>
      <c r="C28" s="8">
        <v>4.0197107933999998</v>
      </c>
      <c r="D28" s="46" t="str">
        <f>IF($B28="N/A","N/A",IF(C28&gt;10,"No",IF(C28&lt;-10,"No","Yes")))</f>
        <v>N/A</v>
      </c>
      <c r="E28" s="8">
        <v>3.8275596523000002</v>
      </c>
      <c r="F28" s="46" t="str">
        <f>IF($B28="N/A","N/A",IF(E28&gt;10,"No",IF(E28&lt;-10,"No","Yes")))</f>
        <v>N/A</v>
      </c>
      <c r="G28" s="8">
        <v>3.8743213861000001</v>
      </c>
      <c r="H28" s="46" t="str">
        <f>IF($B28="N/A","N/A",IF(G28&gt;10,"No",IF(G28&lt;-10,"No","Yes")))</f>
        <v>N/A</v>
      </c>
      <c r="I28" s="12">
        <v>-4.78</v>
      </c>
      <c r="J28" s="12">
        <v>1.222</v>
      </c>
      <c r="K28" s="9" t="s">
        <v>213</v>
      </c>
      <c r="L28" s="9" t="str">
        <f>IF(J28="Div by 0", "N/A", IF(K28="N/A","N/A", IF(J28&gt;VALUE(MID(K28,1,2)), "No", IF(J28&lt;-1*VALUE(MID(K28,1,2)), "No", "Yes"))))</f>
        <v>N/A</v>
      </c>
    </row>
    <row r="29" spans="1:12" x14ac:dyDescent="0.2">
      <c r="A29" s="18" t="s">
        <v>140</v>
      </c>
      <c r="B29" s="38" t="s">
        <v>213</v>
      </c>
      <c r="C29" s="38">
        <v>183624</v>
      </c>
      <c r="D29" s="46" t="str">
        <f>IF($B29="N/A","N/A",IF(C29&gt;10,"No",IF(C29&lt;-10,"No","Yes")))</f>
        <v>N/A</v>
      </c>
      <c r="E29" s="38">
        <v>172487</v>
      </c>
      <c r="F29" s="46" t="str">
        <f>IF($B29="N/A","N/A",IF(E29&gt;10,"No",IF(E29&lt;-10,"No","Yes")))</f>
        <v>N/A</v>
      </c>
      <c r="G29" s="38">
        <v>171445</v>
      </c>
      <c r="H29" s="46" t="str">
        <f>IF($B29="N/A","N/A",IF(G29&gt;10,"No",IF(G29&lt;-10,"No","Yes")))</f>
        <v>N/A</v>
      </c>
      <c r="I29" s="12">
        <v>-6.07</v>
      </c>
      <c r="J29" s="12">
        <v>-0.60399999999999998</v>
      </c>
      <c r="K29" s="38" t="s">
        <v>213</v>
      </c>
      <c r="L29" s="9" t="str">
        <f>IF(J29="Div by 0", "N/A", IF(K29="N/A","N/A", IF(J29&gt;VALUE(MID(K29,1,2)), "No", IF(J29&lt;-1*VALUE(MID(K29,1,2)), "No", "Yes"))))</f>
        <v>N/A</v>
      </c>
    </row>
    <row r="30" spans="1:12" x14ac:dyDescent="0.2">
      <c r="A30" s="2" t="s">
        <v>141</v>
      </c>
      <c r="B30" s="37" t="s">
        <v>213</v>
      </c>
      <c r="C30" s="8">
        <v>6.2321350146999999</v>
      </c>
      <c r="D30" s="46" t="str">
        <f>IF($B30="N/A","N/A",IF(C30&gt;10,"No",IF(C30&lt;-10,"No","Yes")))</f>
        <v>N/A</v>
      </c>
      <c r="E30" s="8">
        <v>5.6093552234999997</v>
      </c>
      <c r="F30" s="46" t="str">
        <f>IF($B30="N/A","N/A",IF(E30&gt;10,"No",IF(E30&lt;-10,"No","Yes")))</f>
        <v>N/A</v>
      </c>
      <c r="G30" s="8">
        <v>5.4047945030999998</v>
      </c>
      <c r="H30" s="46" t="str">
        <f>IF($B30="N/A","N/A",IF(G30&gt;10,"No",IF(G30&lt;-10,"No","Yes")))</f>
        <v>N/A</v>
      </c>
      <c r="I30" s="12">
        <v>-9.99</v>
      </c>
      <c r="J30" s="12">
        <v>-3.65</v>
      </c>
      <c r="K30" s="9" t="s">
        <v>213</v>
      </c>
      <c r="L30" s="9" t="str">
        <f>IF(J30="Div by 0", "N/A", IF(K30="N/A","N/A", IF(J30&gt;VALUE(MID(K30,1,2)), "No", IF(J30&lt;-1*VALUE(MID(K30,1,2)), "No", "Yes"))))</f>
        <v>N/A</v>
      </c>
    </row>
    <row r="31" spans="1:12" ht="12.75" customHeight="1" x14ac:dyDescent="0.2">
      <c r="A31" s="18" t="s">
        <v>142</v>
      </c>
      <c r="B31" s="1" t="s">
        <v>213</v>
      </c>
      <c r="C31" s="1">
        <v>94910.083333000002</v>
      </c>
      <c r="D31" s="46" t="str">
        <f>IF($B31="N/A","N/A",IF(C31&gt;10,"No",IF(C31&lt;-10,"No","Yes")))</f>
        <v>N/A</v>
      </c>
      <c r="E31" s="1">
        <v>93728.916666999998</v>
      </c>
      <c r="F31" s="46" t="str">
        <f>IF($B31="N/A","N/A",IF(E31&gt;10,"No",IF(E31&lt;-10,"No","Yes")))</f>
        <v>N/A</v>
      </c>
      <c r="G31" s="1">
        <v>100226.66667000001</v>
      </c>
      <c r="H31" s="46" t="str">
        <f>IF($B31="N/A","N/A",IF(G31&gt;10,"No",IF(G31&lt;-10,"No","Yes")))</f>
        <v>N/A</v>
      </c>
      <c r="I31" s="12">
        <v>-1.24</v>
      </c>
      <c r="J31" s="12">
        <v>6.9320000000000004</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2824611</v>
      </c>
      <c r="D6" s="46" t="str">
        <f>IF($B6="N/A","N/A",IF(C6&gt;10,"No",IF(C6&lt;-10,"No","Yes")))</f>
        <v>N/A</v>
      </c>
      <c r="E6" s="38">
        <v>2954366</v>
      </c>
      <c r="F6" s="46" t="str">
        <f>IF($B6="N/A","N/A",IF(E6&gt;10,"No",IF(E6&lt;-10,"No","Yes")))</f>
        <v>N/A</v>
      </c>
      <c r="G6" s="38">
        <v>3046753</v>
      </c>
      <c r="H6" s="46" t="str">
        <f>IF($B6="N/A","N/A",IF(G6&gt;10,"No",IF(G6&lt;-10,"No","Yes")))</f>
        <v>N/A</v>
      </c>
      <c r="I6" s="12">
        <v>4.5940000000000003</v>
      </c>
      <c r="J6" s="12">
        <v>3.1269999999999998</v>
      </c>
      <c r="K6" s="52" t="s">
        <v>739</v>
      </c>
      <c r="L6" s="9" t="str">
        <f>IF(J6="Div by 0", "N/A", IF(K6="N/A","N/A", IF(J6&gt;VALUE(MID(K6,1,2)), "No", IF(J6&lt;-1*VALUE(MID(K6,1,2)), "No", "Yes"))))</f>
        <v>Yes</v>
      </c>
    </row>
    <row r="7" spans="1:14" x14ac:dyDescent="0.2">
      <c r="A7" s="18" t="s">
        <v>59</v>
      </c>
      <c r="B7" s="38" t="s">
        <v>213</v>
      </c>
      <c r="C7" s="38">
        <v>2445905.02</v>
      </c>
      <c r="D7" s="46" t="str">
        <f>IF($B7="N/A","N/A",IF(C7&gt;10,"No",IF(C7&lt;-10,"No","Yes")))</f>
        <v>N/A</v>
      </c>
      <c r="E7" s="38">
        <v>2596931.25</v>
      </c>
      <c r="F7" s="46" t="str">
        <f>IF($B7="N/A","N/A",IF(E7&gt;10,"No",IF(E7&lt;-10,"No","Yes")))</f>
        <v>N/A</v>
      </c>
      <c r="G7" s="38">
        <v>2692463.65</v>
      </c>
      <c r="H7" s="46" t="str">
        <f>IF($B7="N/A","N/A",IF(G7&gt;10,"No",IF(G7&lt;-10,"No","Yes")))</f>
        <v>N/A</v>
      </c>
      <c r="I7" s="12">
        <v>6.1749999999999998</v>
      </c>
      <c r="J7" s="12">
        <v>3.6789999999999998</v>
      </c>
      <c r="K7" s="52" t="s">
        <v>740</v>
      </c>
      <c r="L7" s="9" t="str">
        <f>IF(J7="Div by 0", "N/A", IF(K7="N/A","N/A", IF(J7&gt;VALUE(MID(K7,1,2)), "No", IF(J7&lt;-1*VALUE(MID(K7,1,2)), "No", "Yes"))))</f>
        <v>Yes</v>
      </c>
    </row>
    <row r="8" spans="1:14" x14ac:dyDescent="0.2">
      <c r="A8" s="72" t="s">
        <v>143</v>
      </c>
      <c r="B8" s="38" t="s">
        <v>213</v>
      </c>
      <c r="C8" s="38">
        <v>181848</v>
      </c>
      <c r="D8" s="46" t="str">
        <f>IF($B8="N/A","N/A",IF(C8&gt;10,"No",IF(C8&lt;-10,"No","Yes")))</f>
        <v>N/A</v>
      </c>
      <c r="E8" s="38">
        <v>173969</v>
      </c>
      <c r="F8" s="46" t="str">
        <f>IF($B8="N/A","N/A",IF(E8&gt;10,"No",IF(E8&lt;-10,"No","Yes")))</f>
        <v>N/A</v>
      </c>
      <c r="G8" s="38">
        <v>185185</v>
      </c>
      <c r="H8" s="46" t="str">
        <f>IF($B8="N/A","N/A",IF(G8&gt;10,"No",IF(G8&lt;-10,"No","Yes")))</f>
        <v>N/A</v>
      </c>
      <c r="I8" s="12">
        <v>-4.33</v>
      </c>
      <c r="J8" s="12">
        <v>6.4470000000000001</v>
      </c>
      <c r="K8" s="38" t="s">
        <v>213</v>
      </c>
      <c r="L8" s="9" t="str">
        <f>IF(J8="Div by 0", "N/A", IF(K8="N/A","N/A", IF(J8&gt;VALUE(MID(K8,1,2)), "No", IF(J8&lt;-1*VALUE(MID(K8,1,2)), "No", "Yes"))))</f>
        <v>N/A</v>
      </c>
    </row>
    <row r="9" spans="1:14" x14ac:dyDescent="0.2">
      <c r="A9" s="18" t="s">
        <v>681</v>
      </c>
      <c r="B9" s="38" t="s">
        <v>213</v>
      </c>
      <c r="C9" s="38">
        <v>175488</v>
      </c>
      <c r="D9" s="46" t="str">
        <f t="shared" ref="D9:D11" si="0">IF($B9="N/A","N/A",IF(C9&gt;10,"No",IF(C9&lt;-10,"No","Yes")))</f>
        <v>N/A</v>
      </c>
      <c r="E9" s="38">
        <v>167596</v>
      </c>
      <c r="F9" s="46" t="str">
        <f t="shared" ref="F9:F11" si="1">IF($B9="N/A","N/A",IF(E9&gt;10,"No",IF(E9&lt;-10,"No","Yes")))</f>
        <v>N/A</v>
      </c>
      <c r="G9" s="38">
        <v>177996</v>
      </c>
      <c r="H9" s="46" t="str">
        <f t="shared" ref="H9:H11" si="2">IF($B9="N/A","N/A",IF(G9&gt;10,"No",IF(G9&lt;-10,"No","Yes")))</f>
        <v>N/A</v>
      </c>
      <c r="I9" s="12">
        <v>-4.5</v>
      </c>
      <c r="J9" s="12">
        <v>6.2050000000000001</v>
      </c>
      <c r="K9" s="38" t="s">
        <v>213</v>
      </c>
      <c r="L9" s="9" t="str">
        <f t="shared" ref="L9:L11" si="3">IF(J9="Div by 0", "N/A", IF(K9="N/A","N/A", IF(J9&gt;VALUE(MID(K9,1,2)), "No", IF(J9&lt;-1*VALUE(MID(K9,1,2)), "No", "Yes"))))</f>
        <v>N/A</v>
      </c>
    </row>
    <row r="10" spans="1:14" x14ac:dyDescent="0.2">
      <c r="A10" s="18" t="s">
        <v>425</v>
      </c>
      <c r="B10" s="38" t="s">
        <v>213</v>
      </c>
      <c r="C10" s="38">
        <v>6357</v>
      </c>
      <c r="D10" s="46" t="str">
        <f t="shared" si="0"/>
        <v>N/A</v>
      </c>
      <c r="E10" s="38">
        <v>6371</v>
      </c>
      <c r="F10" s="46" t="str">
        <f t="shared" si="1"/>
        <v>N/A</v>
      </c>
      <c r="G10" s="38">
        <v>7189</v>
      </c>
      <c r="H10" s="46" t="str">
        <f t="shared" si="2"/>
        <v>N/A</v>
      </c>
      <c r="I10" s="12">
        <v>0.22020000000000001</v>
      </c>
      <c r="J10" s="12">
        <v>12.84</v>
      </c>
      <c r="K10" s="38" t="s">
        <v>213</v>
      </c>
      <c r="L10" s="9" t="str">
        <f t="shared" si="3"/>
        <v>N/A</v>
      </c>
    </row>
    <row r="11" spans="1:14" x14ac:dyDescent="0.2">
      <c r="A11" s="18" t="s">
        <v>169</v>
      </c>
      <c r="B11" s="38" t="s">
        <v>213</v>
      </c>
      <c r="C11" s="8">
        <v>6.4379838498000002</v>
      </c>
      <c r="D11" s="46" t="str">
        <f t="shared" si="0"/>
        <v>N/A</v>
      </c>
      <c r="E11" s="8">
        <v>5.8885391993000002</v>
      </c>
      <c r="F11" s="46" t="str">
        <f t="shared" si="1"/>
        <v>N/A</v>
      </c>
      <c r="G11" s="8">
        <v>6.0781100404000004</v>
      </c>
      <c r="H11" s="46" t="str">
        <f t="shared" si="2"/>
        <v>N/A</v>
      </c>
      <c r="I11" s="12">
        <v>-8.5299999999999994</v>
      </c>
      <c r="J11" s="12">
        <v>3.2189999999999999</v>
      </c>
      <c r="K11" s="38" t="s">
        <v>213</v>
      </c>
      <c r="L11" s="9" t="str">
        <f t="shared" si="3"/>
        <v>N/A</v>
      </c>
    </row>
    <row r="12" spans="1:14" x14ac:dyDescent="0.2">
      <c r="A12" s="18" t="s">
        <v>144</v>
      </c>
      <c r="B12" s="38" t="s">
        <v>213</v>
      </c>
      <c r="C12" s="38">
        <v>102801.5</v>
      </c>
      <c r="D12" s="46" t="str">
        <f>IF($B12="N/A","N/A",IF(C12&gt;10,"No",IF(C12&lt;-10,"No","Yes")))</f>
        <v>N/A</v>
      </c>
      <c r="E12" s="38">
        <v>112353</v>
      </c>
      <c r="F12" s="46" t="str">
        <f>IF($B12="N/A","N/A",IF(E12&gt;10,"No",IF(E12&lt;-10,"No","Yes")))</f>
        <v>N/A</v>
      </c>
      <c r="G12" s="38">
        <v>116292.5</v>
      </c>
      <c r="H12" s="46" t="str">
        <f>IF($B12="N/A","N/A",IF(G12&gt;10,"No",IF(G12&lt;-10,"No","Yes")))</f>
        <v>N/A</v>
      </c>
      <c r="I12" s="12">
        <v>9.2910000000000004</v>
      </c>
      <c r="J12" s="12">
        <v>3.5059999999999998</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96.649383787000005</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3.3505833915999998</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3.2821799999999998E-5</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102085</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3.3506162133999999</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92.05270118</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34.608414556</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1.5849537149999999</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0.31248469410000002</v>
      </c>
      <c r="H21" s="78" t="str">
        <f t="shared" si="7"/>
        <v>N/A</v>
      </c>
      <c r="I21" s="12" t="s">
        <v>213</v>
      </c>
      <c r="J21" s="12" t="s">
        <v>213</v>
      </c>
      <c r="K21" s="77" t="s">
        <v>213</v>
      </c>
      <c r="L21" s="9" t="str">
        <f t="shared" si="4"/>
        <v>N/A</v>
      </c>
    </row>
    <row r="22" spans="1:14" x14ac:dyDescent="0.2">
      <c r="A22" s="2" t="s">
        <v>1715</v>
      </c>
      <c r="B22" s="50" t="s">
        <v>217</v>
      </c>
      <c r="C22" s="1">
        <v>30235</v>
      </c>
      <c r="D22" s="46" t="str">
        <f>IF($B22="N/A","N/A",IF(C22&gt;0,"No",IF(C22&lt;0,"No","Yes")))</f>
        <v>No</v>
      </c>
      <c r="E22" s="1">
        <v>28814</v>
      </c>
      <c r="F22" s="46" t="str">
        <f>IF($B22="N/A","N/A",IF(E22&gt;0,"No",IF(E22&lt;0,"No","Yes")))</f>
        <v>No</v>
      </c>
      <c r="G22" s="1">
        <v>29541</v>
      </c>
      <c r="H22" s="46" t="str">
        <f>IF($B22="N/A","N/A",IF(G22&gt;0,"No",IF(G22&lt;0,"No","Yes")))</f>
        <v>No</v>
      </c>
      <c r="I22" s="12">
        <v>-4.7</v>
      </c>
      <c r="J22" s="12">
        <v>2.5230000000000001</v>
      </c>
      <c r="K22" s="47" t="s">
        <v>213</v>
      </c>
      <c r="L22" s="9" t="str">
        <f t="shared" si="4"/>
        <v>N/A</v>
      </c>
    </row>
    <row r="23" spans="1:14" x14ac:dyDescent="0.2">
      <c r="A23" s="6" t="s">
        <v>145</v>
      </c>
      <c r="B23" s="50" t="s">
        <v>279</v>
      </c>
      <c r="C23" s="8">
        <v>2.1948863046999998</v>
      </c>
      <c r="D23" s="46" t="str">
        <f>IF($B23="N/A","N/A",IF(C23&gt;=10,"No",IF(C23&lt;0,"No","Yes")))</f>
        <v>Yes</v>
      </c>
      <c r="E23" s="8">
        <v>1.9954535085</v>
      </c>
      <c r="F23" s="46" t="str">
        <f>IF($B23="N/A","N/A",IF(E23&gt;=10,"No",IF(E23&lt;0,"No","Yes")))</f>
        <v>Yes</v>
      </c>
      <c r="G23" s="8">
        <v>1.9856548922999999</v>
      </c>
      <c r="H23" s="46" t="str">
        <f>IF($B23="N/A","N/A",IF(G23&gt;=10,"No",IF(G23&lt;0,"No","Yes")))</f>
        <v>Yes</v>
      </c>
      <c r="I23" s="12">
        <v>-9.09</v>
      </c>
      <c r="J23" s="12">
        <v>-0.49099999999999999</v>
      </c>
      <c r="K23" s="47" t="s">
        <v>213</v>
      </c>
      <c r="L23" s="9" t="str">
        <f t="shared" si="4"/>
        <v>N/A</v>
      </c>
    </row>
    <row r="24" spans="1:14" x14ac:dyDescent="0.2">
      <c r="A24" s="2" t="s">
        <v>426</v>
      </c>
      <c r="B24" s="37" t="s">
        <v>213</v>
      </c>
      <c r="C24" s="13">
        <v>84.187944578</v>
      </c>
      <c r="D24" s="78" t="str">
        <f t="shared" ref="D24:D27" si="8">IF($B24="N/A","N/A",IF(C24&gt;10,"No",IF(C24&lt;-10,"No","Yes")))</f>
        <v>N/A</v>
      </c>
      <c r="E24" s="13">
        <v>81.359727239999998</v>
      </c>
      <c r="F24" s="46" t="str">
        <f t="shared" ref="F24:F27" si="9">IF($B24="N/A","N/A",IF(E24&gt;10,"No",IF(E24&lt;-10,"No","Yes")))</f>
        <v>N/A</v>
      </c>
      <c r="G24" s="13">
        <v>80.067109657000003</v>
      </c>
      <c r="H24" s="46" t="str">
        <f t="shared" ref="H24:H27" si="10">IF($B24="N/A","N/A",IF(G24&gt;10,"No",IF(G24&lt;-10,"No","Yes")))</f>
        <v>N/A</v>
      </c>
      <c r="I24" s="12">
        <v>-3.36</v>
      </c>
      <c r="J24" s="12">
        <v>-1.59</v>
      </c>
      <c r="K24" s="47" t="s">
        <v>213</v>
      </c>
      <c r="L24" s="9" t="str">
        <f t="shared" si="4"/>
        <v>N/A</v>
      </c>
    </row>
    <row r="25" spans="1:14" x14ac:dyDescent="0.2">
      <c r="A25" s="2" t="s">
        <v>427</v>
      </c>
      <c r="B25" s="37" t="s">
        <v>213</v>
      </c>
      <c r="C25" s="13">
        <v>1.9355775279</v>
      </c>
      <c r="D25" s="78" t="str">
        <f t="shared" si="8"/>
        <v>N/A</v>
      </c>
      <c r="E25" s="13">
        <v>0.9007175207</v>
      </c>
      <c r="F25" s="46" t="str">
        <f t="shared" si="9"/>
        <v>N/A</v>
      </c>
      <c r="G25" s="13">
        <v>0.96201527320000002</v>
      </c>
      <c r="H25" s="46" t="str">
        <f t="shared" si="10"/>
        <v>N/A</v>
      </c>
      <c r="I25" s="12">
        <v>-53.5</v>
      </c>
      <c r="J25" s="12">
        <v>6.8049999999999997</v>
      </c>
      <c r="K25" s="47" t="s">
        <v>213</v>
      </c>
      <c r="L25" s="9" t="str">
        <f t="shared" si="4"/>
        <v>N/A</v>
      </c>
    </row>
    <row r="26" spans="1:14" x14ac:dyDescent="0.2">
      <c r="A26" s="2" t="s">
        <v>423</v>
      </c>
      <c r="B26" s="37" t="s">
        <v>213</v>
      </c>
      <c r="C26" s="13">
        <v>3.7098569300000002E-2</v>
      </c>
      <c r="D26" s="78" t="str">
        <f t="shared" si="8"/>
        <v>N/A</v>
      </c>
      <c r="E26" s="13">
        <v>4.4102929499999999E-2</v>
      </c>
      <c r="F26" s="46" t="str">
        <f t="shared" si="9"/>
        <v>N/A</v>
      </c>
      <c r="G26" s="13">
        <v>7.4382624199999997E-2</v>
      </c>
      <c r="H26" s="46" t="str">
        <f t="shared" si="10"/>
        <v>N/A</v>
      </c>
      <c r="I26" s="12">
        <v>18.88</v>
      </c>
      <c r="J26" s="12">
        <v>68.66</v>
      </c>
      <c r="K26" s="47" t="s">
        <v>213</v>
      </c>
      <c r="L26" s="9" t="str">
        <f t="shared" si="4"/>
        <v>N/A</v>
      </c>
    </row>
    <row r="27" spans="1:14" x14ac:dyDescent="0.2">
      <c r="A27" s="2" t="s">
        <v>424</v>
      </c>
      <c r="B27" s="37" t="s">
        <v>213</v>
      </c>
      <c r="C27" s="13">
        <v>4.5163475652000002</v>
      </c>
      <c r="D27" s="78" t="str">
        <f t="shared" si="8"/>
        <v>N/A</v>
      </c>
      <c r="E27" s="13">
        <v>4.9683646294999999</v>
      </c>
      <c r="F27" s="46" t="str">
        <f t="shared" si="9"/>
        <v>N/A</v>
      </c>
      <c r="G27" s="13">
        <v>5.0547125524999998</v>
      </c>
      <c r="H27" s="46" t="str">
        <f t="shared" si="10"/>
        <v>N/A</v>
      </c>
      <c r="I27" s="12">
        <v>10.01</v>
      </c>
      <c r="J27" s="12">
        <v>1.738</v>
      </c>
      <c r="K27" s="47" t="s">
        <v>213</v>
      </c>
      <c r="L27" s="9" t="str">
        <f t="shared" si="4"/>
        <v>N/A</v>
      </c>
    </row>
    <row r="28" spans="1:14" x14ac:dyDescent="0.2">
      <c r="A28" s="2" t="s">
        <v>955</v>
      </c>
      <c r="B28" s="37" t="s">
        <v>213</v>
      </c>
      <c r="C28" s="74">
        <v>13.158413672</v>
      </c>
      <c r="D28" s="78" t="str">
        <f>IF($B28="N/A","N/A",IF(C28&gt;10,"No",IF(C28&lt;-10,"No","Yes")))</f>
        <v>N/A</v>
      </c>
      <c r="E28" s="74">
        <v>13.220501454000001</v>
      </c>
      <c r="F28" s="78" t="str">
        <f>IF($B28="N/A","N/A",IF(E28&gt;10,"No",IF(E28&lt;-10,"No","Yes")))</f>
        <v>N/A</v>
      </c>
      <c r="G28" s="74">
        <v>13.48970527</v>
      </c>
      <c r="H28" s="78" t="str">
        <f>IF($B28="N/A","N/A",IF(G28&gt;10,"No",IF(G28&lt;-10,"No","Yes")))</f>
        <v>N/A</v>
      </c>
      <c r="I28" s="12">
        <v>0.4718</v>
      </c>
      <c r="J28" s="12">
        <v>2.036</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99.640587676999999</v>
      </c>
      <c r="D30" s="46" t="str">
        <f>IF($B30="N/A","N/A",IF(C30&gt;=98,"Yes","No"))</f>
        <v>Yes</v>
      </c>
      <c r="E30" s="13">
        <v>99.580045261999999</v>
      </c>
      <c r="F30" s="46" t="str">
        <f>IF($B30="N/A","N/A",IF(E30&gt;=98,"Yes","No"))</f>
        <v>Yes</v>
      </c>
      <c r="G30" s="13">
        <v>99.592812413999994</v>
      </c>
      <c r="H30" s="46" t="str">
        <f>IF($B30="N/A","N/A",IF(G30&gt;=98,"Yes","No"))</f>
        <v>Yes</v>
      </c>
      <c r="I30" s="12">
        <v>-6.0999999999999999E-2</v>
      </c>
      <c r="J30" s="12">
        <v>1.2800000000000001E-2</v>
      </c>
      <c r="K30" s="47" t="s">
        <v>740</v>
      </c>
      <c r="L30" s="9" t="str">
        <f t="shared" si="4"/>
        <v>Yes</v>
      </c>
    </row>
    <row r="31" spans="1:14" x14ac:dyDescent="0.2">
      <c r="A31" s="2" t="s">
        <v>18</v>
      </c>
      <c r="B31" s="50" t="s">
        <v>277</v>
      </c>
      <c r="C31" s="13">
        <v>99.967216725</v>
      </c>
      <c r="D31" s="46" t="str">
        <f>IF($B31="N/A","N/A",IF(C31&gt;=95,"Yes","No"))</f>
        <v>Yes</v>
      </c>
      <c r="E31" s="13">
        <v>99.969908942000004</v>
      </c>
      <c r="F31" s="46" t="str">
        <f>IF($B31="N/A","N/A",IF(E31&gt;=95,"Yes","No"))</f>
        <v>Yes</v>
      </c>
      <c r="G31" s="13">
        <v>99.976105709999999</v>
      </c>
      <c r="H31" s="46" t="str">
        <f>IF($B31="N/A","N/A",IF(G31&gt;=95,"Yes","No"))</f>
        <v>Yes</v>
      </c>
      <c r="I31" s="12">
        <v>2.7000000000000001E-3</v>
      </c>
      <c r="J31" s="12">
        <v>6.1999999999999998E-3</v>
      </c>
      <c r="K31" s="47" t="s">
        <v>740</v>
      </c>
      <c r="L31" s="9" t="str">
        <f t="shared" si="4"/>
        <v>Yes</v>
      </c>
    </row>
    <row r="32" spans="1:14" x14ac:dyDescent="0.2">
      <c r="A32" s="2" t="s">
        <v>23</v>
      </c>
      <c r="B32" s="37" t="s">
        <v>213</v>
      </c>
      <c r="C32" s="13">
        <v>43.856552282999999</v>
      </c>
      <c r="D32" s="46" t="str">
        <f t="shared" ref="D32:D37" si="11">IF($B32="N/A","N/A",IF(C32&gt;10,"No",IF(C32&lt;-10,"No","Yes")))</f>
        <v>N/A</v>
      </c>
      <c r="E32" s="13">
        <v>44.722962557999999</v>
      </c>
      <c r="F32" s="46" t="str">
        <f t="shared" ref="F32:F37" si="12">IF($B32="N/A","N/A",IF(E32&gt;10,"No",IF(E32&lt;-10,"No","Yes")))</f>
        <v>N/A</v>
      </c>
      <c r="G32" s="13">
        <v>45.364950817999997</v>
      </c>
      <c r="H32" s="46" t="str">
        <f t="shared" ref="H32:H37" si="13">IF($B32="N/A","N/A",IF(G32&gt;10,"No",IF(G32&lt;-10,"No","Yes")))</f>
        <v>N/A</v>
      </c>
      <c r="I32" s="12">
        <v>1.976</v>
      </c>
      <c r="J32" s="12">
        <v>1.4350000000000001</v>
      </c>
      <c r="K32" s="47" t="s">
        <v>740</v>
      </c>
      <c r="L32" s="9" t="str">
        <f t="shared" si="4"/>
        <v>Yes</v>
      </c>
    </row>
    <row r="33" spans="1:12" x14ac:dyDescent="0.2">
      <c r="A33" s="2" t="s">
        <v>24</v>
      </c>
      <c r="B33" s="37" t="s">
        <v>213</v>
      </c>
      <c r="C33" s="13">
        <v>31.125064654999999</v>
      </c>
      <c r="D33" s="46" t="str">
        <f t="shared" si="11"/>
        <v>N/A</v>
      </c>
      <c r="E33" s="13">
        <v>30.377820487000001</v>
      </c>
      <c r="F33" s="46" t="str">
        <f t="shared" si="12"/>
        <v>N/A</v>
      </c>
      <c r="G33" s="13">
        <v>29.877216827000002</v>
      </c>
      <c r="H33" s="46" t="str">
        <f t="shared" si="13"/>
        <v>N/A</v>
      </c>
      <c r="I33" s="12">
        <v>-2.4</v>
      </c>
      <c r="J33" s="12">
        <v>-1.65</v>
      </c>
      <c r="K33" s="47" t="s">
        <v>740</v>
      </c>
      <c r="L33" s="9" t="str">
        <f t="shared" si="4"/>
        <v>Yes</v>
      </c>
    </row>
    <row r="34" spans="1:12" x14ac:dyDescent="0.2">
      <c r="A34" s="2" t="s">
        <v>25</v>
      </c>
      <c r="B34" s="37" t="s">
        <v>213</v>
      </c>
      <c r="C34" s="13">
        <v>0.12805303100000001</v>
      </c>
      <c r="D34" s="46" t="str">
        <f t="shared" si="11"/>
        <v>N/A</v>
      </c>
      <c r="E34" s="13">
        <v>0.14426106990000001</v>
      </c>
      <c r="F34" s="46" t="str">
        <f t="shared" si="12"/>
        <v>N/A</v>
      </c>
      <c r="G34" s="13">
        <v>0.15416412160000001</v>
      </c>
      <c r="H34" s="46" t="str">
        <f t="shared" si="13"/>
        <v>N/A</v>
      </c>
      <c r="I34" s="12">
        <v>12.66</v>
      </c>
      <c r="J34" s="12">
        <v>6.8650000000000002</v>
      </c>
      <c r="K34" s="47" t="s">
        <v>740</v>
      </c>
      <c r="L34" s="9" t="str">
        <f t="shared" si="4"/>
        <v>Yes</v>
      </c>
    </row>
    <row r="35" spans="1:12" x14ac:dyDescent="0.2">
      <c r="A35" s="2" t="s">
        <v>26</v>
      </c>
      <c r="B35" s="50" t="s">
        <v>213</v>
      </c>
      <c r="C35" s="13">
        <v>2.5506875106</v>
      </c>
      <c r="D35" s="11" t="str">
        <f t="shared" si="11"/>
        <v>N/A</v>
      </c>
      <c r="E35" s="13">
        <v>2.6740762654000001</v>
      </c>
      <c r="F35" s="11" t="str">
        <f t="shared" si="12"/>
        <v>N/A</v>
      </c>
      <c r="G35" s="13">
        <v>2.7855228171999999</v>
      </c>
      <c r="H35" s="11" t="str">
        <f t="shared" si="13"/>
        <v>N/A</v>
      </c>
      <c r="I35" s="12">
        <v>4.8369999999999997</v>
      </c>
      <c r="J35" s="12">
        <v>4.1680000000000001</v>
      </c>
      <c r="K35" s="50" t="s">
        <v>213</v>
      </c>
      <c r="L35" s="9" t="str">
        <f t="shared" si="4"/>
        <v>N/A</v>
      </c>
    </row>
    <row r="36" spans="1:12" x14ac:dyDescent="0.2">
      <c r="A36" s="2" t="s">
        <v>60</v>
      </c>
      <c r="B36" s="50" t="s">
        <v>213</v>
      </c>
      <c r="C36" s="13">
        <v>0.26223079919999998</v>
      </c>
      <c r="D36" s="11" t="str">
        <f t="shared" si="11"/>
        <v>N/A</v>
      </c>
      <c r="E36" s="13">
        <v>0.27714914130000001</v>
      </c>
      <c r="F36" s="11" t="str">
        <f t="shared" si="12"/>
        <v>N/A</v>
      </c>
      <c r="G36" s="13">
        <v>0.27875577709999999</v>
      </c>
      <c r="H36" s="11" t="str">
        <f t="shared" si="13"/>
        <v>N/A</v>
      </c>
      <c r="I36" s="12">
        <v>5.6890000000000001</v>
      </c>
      <c r="J36" s="12">
        <v>0.57969999999999999</v>
      </c>
      <c r="K36" s="50" t="s">
        <v>213</v>
      </c>
      <c r="L36" s="9" t="str">
        <f t="shared" si="4"/>
        <v>N/A</v>
      </c>
    </row>
    <row r="37" spans="1:12" x14ac:dyDescent="0.2">
      <c r="A37" s="2" t="s">
        <v>61</v>
      </c>
      <c r="B37" s="50" t="s">
        <v>213</v>
      </c>
      <c r="C37" s="13">
        <v>0.28205653809999998</v>
      </c>
      <c r="D37" s="11" t="str">
        <f t="shared" si="11"/>
        <v>N/A</v>
      </c>
      <c r="E37" s="13">
        <v>0.33404798190000001</v>
      </c>
      <c r="F37" s="11" t="str">
        <f t="shared" si="12"/>
        <v>N/A</v>
      </c>
      <c r="G37" s="13">
        <v>0.36924555419999999</v>
      </c>
      <c r="H37" s="11" t="str">
        <f t="shared" si="13"/>
        <v>N/A</v>
      </c>
      <c r="I37" s="12">
        <v>18.43</v>
      </c>
      <c r="J37" s="12">
        <v>10.54</v>
      </c>
      <c r="K37" s="50" t="s">
        <v>213</v>
      </c>
      <c r="L37" s="9" t="str">
        <f t="shared" si="4"/>
        <v>N/A</v>
      </c>
    </row>
    <row r="38" spans="1:12" x14ac:dyDescent="0.2">
      <c r="A38" s="2" t="s">
        <v>62</v>
      </c>
      <c r="B38" s="50" t="s">
        <v>278</v>
      </c>
      <c r="C38" s="13">
        <v>22.371080478</v>
      </c>
      <c r="D38" s="11" t="str">
        <f>IF($B38="N/A","N/A",IF(C38&gt;=5,"No",IF(C38&lt;0,"No","Yes")))</f>
        <v>No</v>
      </c>
      <c r="E38" s="13">
        <v>22.152197798</v>
      </c>
      <c r="F38" s="11" t="str">
        <f>IF($B38="N/A","N/A",IF(E38&gt;=5,"No",IF(E38&lt;0,"No","Yes")))</f>
        <v>No</v>
      </c>
      <c r="G38" s="13">
        <v>21.927343634</v>
      </c>
      <c r="H38" s="11" t="str">
        <f>IF($B38="N/A","N/A",IF(G38&gt;=5,"No",IF(G38&lt;0,"No","Yes")))</f>
        <v>No</v>
      </c>
      <c r="I38" s="12">
        <v>-0.97799999999999998</v>
      </c>
      <c r="J38" s="12">
        <v>-1.02</v>
      </c>
      <c r="K38" s="47" t="s">
        <v>740</v>
      </c>
      <c r="L38" s="9" t="str">
        <f t="shared" si="4"/>
        <v>Yes</v>
      </c>
    </row>
    <row r="39" spans="1:12" x14ac:dyDescent="0.2">
      <c r="A39" s="2" t="s">
        <v>63</v>
      </c>
      <c r="B39" s="50" t="s">
        <v>213</v>
      </c>
      <c r="C39" s="13">
        <v>21.993470959</v>
      </c>
      <c r="D39" s="11" t="str">
        <f>IF($B39="N/A","N/A",IF(C39&gt;10,"No",IF(C39&lt;-10,"No","Yes")))</f>
        <v>N/A</v>
      </c>
      <c r="E39" s="13">
        <v>22.315684651000002</v>
      </c>
      <c r="F39" s="11" t="str">
        <f>IF($B39="N/A","N/A",IF(E39&gt;10,"No",IF(E39&lt;-10,"No","Yes")))</f>
        <v>N/A</v>
      </c>
      <c r="G39" s="13">
        <v>22.424069164999999</v>
      </c>
      <c r="H39" s="11" t="str">
        <f>IF($B39="N/A","N/A",IF(G39&gt;10,"No",IF(G39&lt;-10,"No","Yes")))</f>
        <v>N/A</v>
      </c>
      <c r="I39" s="12">
        <v>1.4650000000000001</v>
      </c>
      <c r="J39" s="12">
        <v>0.48570000000000002</v>
      </c>
      <c r="K39" s="50" t="s">
        <v>740</v>
      </c>
      <c r="L39" s="9" t="str">
        <f t="shared" si="4"/>
        <v>Yes</v>
      </c>
    </row>
    <row r="40" spans="1:12" x14ac:dyDescent="0.2">
      <c r="A40" s="2" t="s">
        <v>64</v>
      </c>
      <c r="B40" s="50" t="s">
        <v>213</v>
      </c>
      <c r="C40" s="13">
        <v>73.589974728000001</v>
      </c>
      <c r="D40" s="11" t="str">
        <f>IF($B40="N/A","N/A",IF(C40&gt;10,"No",IF(C40&lt;-10,"No","Yes")))</f>
        <v>N/A</v>
      </c>
      <c r="E40" s="13">
        <v>72.986726570000002</v>
      </c>
      <c r="F40" s="11" t="str">
        <f>IF($B40="N/A","N/A",IF(E40&gt;10,"No",IF(E40&lt;-10,"No","Yes")))</f>
        <v>N/A</v>
      </c>
      <c r="G40" s="13">
        <v>71.655108415000001</v>
      </c>
      <c r="H40" s="11" t="str">
        <f>IF($B40="N/A","N/A",IF(G40&gt;10,"No",IF(G40&lt;-10,"No","Yes")))</f>
        <v>N/A</v>
      </c>
      <c r="I40" s="12">
        <v>-0.82</v>
      </c>
      <c r="J40" s="12">
        <v>-1.82</v>
      </c>
      <c r="K40" s="47" t="s">
        <v>740</v>
      </c>
      <c r="L40" s="9" t="str">
        <f t="shared" si="4"/>
        <v>Yes</v>
      </c>
    </row>
    <row r="41" spans="1:12" x14ac:dyDescent="0.2">
      <c r="A41" s="3" t="s">
        <v>19</v>
      </c>
      <c r="B41" s="37" t="s">
        <v>281</v>
      </c>
      <c r="C41" s="8">
        <v>3.3226168133999998</v>
      </c>
      <c r="D41" s="46" t="str">
        <f>IF($B41="N/A","N/A",IF(C41&gt;8,"No",IF(C41&lt;2,"No","Yes")))</f>
        <v>Yes</v>
      </c>
      <c r="E41" s="8">
        <v>2.9447942468999999</v>
      </c>
      <c r="F41" s="46" t="str">
        <f>IF($B41="N/A","N/A",IF(E41&gt;8,"No",IF(E41&lt;2,"No","Yes")))</f>
        <v>Yes</v>
      </c>
      <c r="G41" s="8">
        <v>2.6695633022999998</v>
      </c>
      <c r="H41" s="46" t="str">
        <f>IF($B41="N/A","N/A",IF(G41&gt;8,"No",IF(G41&lt;2,"No","Yes")))</f>
        <v>Yes</v>
      </c>
      <c r="I41" s="12">
        <v>-11.4</v>
      </c>
      <c r="J41" s="12">
        <v>-9.35</v>
      </c>
      <c r="K41" s="47" t="s">
        <v>740</v>
      </c>
      <c r="L41" s="9" t="str">
        <f t="shared" si="4"/>
        <v>Yes</v>
      </c>
    </row>
    <row r="42" spans="1:12" x14ac:dyDescent="0.2">
      <c r="A42" s="3" t="s">
        <v>170</v>
      </c>
      <c r="B42" s="37" t="s">
        <v>213</v>
      </c>
      <c r="C42" s="8">
        <v>17.814311421999999</v>
      </c>
      <c r="D42" s="11" t="str">
        <f t="shared" ref="D42:D49" si="14">IF($B42="N/A","N/A",IF(C42&gt;10,"No",IF(C42&lt;-10,"No","Yes")))</f>
        <v>N/A</v>
      </c>
      <c r="E42" s="8">
        <v>17.416664014999998</v>
      </c>
      <c r="F42" s="11" t="str">
        <f t="shared" ref="F42:F49" si="15">IF($B42="N/A","N/A",IF(E42&gt;10,"No",IF(E42&lt;-10,"No","Yes")))</f>
        <v>N/A</v>
      </c>
      <c r="G42" s="8">
        <v>16.74270937</v>
      </c>
      <c r="H42" s="11" t="str">
        <f t="shared" ref="H42:H49" si="16">IF($B42="N/A","N/A",IF(G42&gt;10,"No",IF(G42&lt;-10,"No","Yes")))</f>
        <v>N/A</v>
      </c>
      <c r="I42" s="12">
        <v>-2.23</v>
      </c>
      <c r="J42" s="12">
        <v>-3.87</v>
      </c>
      <c r="K42" s="47" t="s">
        <v>740</v>
      </c>
      <c r="L42" s="9" t="str">
        <f>IF(J42="Div by 0", "N/A", IF(OR(J42="N/A",K42="N/A"),"N/A", IF(J42&gt;VALUE(MID(K42,1,2)), "No", IF(J42&lt;-1*VALUE(MID(K42,1,2)), "No", "Yes"))))</f>
        <v>Yes</v>
      </c>
    </row>
    <row r="43" spans="1:12" x14ac:dyDescent="0.2">
      <c r="A43" s="3" t="s">
        <v>171</v>
      </c>
      <c r="B43" s="37" t="s">
        <v>213</v>
      </c>
      <c r="C43" s="8">
        <v>33.798423925000002</v>
      </c>
      <c r="D43" s="11" t="str">
        <f t="shared" si="14"/>
        <v>N/A</v>
      </c>
      <c r="E43" s="8">
        <v>33.814361525000002</v>
      </c>
      <c r="F43" s="11" t="str">
        <f t="shared" si="15"/>
        <v>N/A</v>
      </c>
      <c r="G43" s="8">
        <v>34.159710353999998</v>
      </c>
      <c r="H43" s="11" t="str">
        <f t="shared" si="16"/>
        <v>N/A</v>
      </c>
      <c r="I43" s="12">
        <v>4.7199999999999999E-2</v>
      </c>
      <c r="J43" s="12">
        <v>1.0209999999999999</v>
      </c>
      <c r="K43" s="47" t="s">
        <v>740</v>
      </c>
      <c r="L43" s="9" t="str">
        <f>IF(J43="Div by 0", "N/A", IF(OR(J43="N/A",K43="N/A"),"N/A", IF(J43&gt;VALUE(MID(K43,1,2)), "No", IF(J43&lt;-1*VALUE(MID(K43,1,2)), "No", "Yes"))))</f>
        <v>Yes</v>
      </c>
    </row>
    <row r="44" spans="1:12" x14ac:dyDescent="0.2">
      <c r="A44" s="3" t="s">
        <v>172</v>
      </c>
      <c r="B44" s="37" t="s">
        <v>213</v>
      </c>
      <c r="C44" s="8">
        <v>3.3975651869000001</v>
      </c>
      <c r="D44" s="11" t="str">
        <f t="shared" si="14"/>
        <v>N/A</v>
      </c>
      <c r="E44" s="8">
        <v>3.4726909258999998</v>
      </c>
      <c r="F44" s="11" t="str">
        <f t="shared" si="15"/>
        <v>N/A</v>
      </c>
      <c r="G44" s="8">
        <v>3.4812799068000002</v>
      </c>
      <c r="H44" s="11" t="str">
        <f t="shared" si="16"/>
        <v>N/A</v>
      </c>
      <c r="I44" s="12">
        <v>2.2109999999999999</v>
      </c>
      <c r="J44" s="12">
        <v>0.24729999999999999</v>
      </c>
      <c r="K44" s="47" t="s">
        <v>740</v>
      </c>
      <c r="L44" s="9" t="str">
        <f t="shared" ref="L44:L53" si="17">IF(J44="Div by 0", "N/A", IF(OR(J44="N/A",K44="N/A"),"N/A", IF(J44&gt;VALUE(MID(K44,1,2)), "No", IF(J44&lt;-1*VALUE(MID(K44,1,2)), "No", "Yes"))))</f>
        <v>Yes</v>
      </c>
    </row>
    <row r="45" spans="1:12" x14ac:dyDescent="0.2">
      <c r="A45" s="3" t="s">
        <v>173</v>
      </c>
      <c r="B45" s="37" t="s">
        <v>213</v>
      </c>
      <c r="C45" s="8">
        <v>24.071066776999999</v>
      </c>
      <c r="D45" s="11" t="str">
        <f t="shared" si="14"/>
        <v>N/A</v>
      </c>
      <c r="E45" s="8">
        <v>24.460645702000001</v>
      </c>
      <c r="F45" s="11" t="str">
        <f t="shared" si="15"/>
        <v>N/A</v>
      </c>
      <c r="G45" s="8">
        <v>24.623525438000001</v>
      </c>
      <c r="H45" s="11" t="str">
        <f t="shared" si="16"/>
        <v>N/A</v>
      </c>
      <c r="I45" s="12">
        <v>1.6180000000000001</v>
      </c>
      <c r="J45" s="12">
        <v>0.66590000000000005</v>
      </c>
      <c r="K45" s="47" t="s">
        <v>740</v>
      </c>
      <c r="L45" s="9" t="str">
        <f t="shared" si="17"/>
        <v>Yes</v>
      </c>
    </row>
    <row r="46" spans="1:12" x14ac:dyDescent="0.2">
      <c r="A46" s="3" t="s">
        <v>174</v>
      </c>
      <c r="B46" s="37" t="s">
        <v>213</v>
      </c>
      <c r="C46" s="8">
        <v>10.127235218999999</v>
      </c>
      <c r="D46" s="11" t="str">
        <f t="shared" si="14"/>
        <v>N/A</v>
      </c>
      <c r="E46" s="8">
        <v>10.423082313</v>
      </c>
      <c r="F46" s="11" t="str">
        <f t="shared" si="15"/>
        <v>N/A</v>
      </c>
      <c r="G46" s="8">
        <v>10.664730616</v>
      </c>
      <c r="H46" s="11" t="str">
        <f t="shared" si="16"/>
        <v>N/A</v>
      </c>
      <c r="I46" s="12">
        <v>2.9209999999999998</v>
      </c>
      <c r="J46" s="12">
        <v>2.3180000000000001</v>
      </c>
      <c r="K46" s="47" t="s">
        <v>740</v>
      </c>
      <c r="L46" s="9" t="str">
        <f t="shared" si="17"/>
        <v>Yes</v>
      </c>
    </row>
    <row r="47" spans="1:12" x14ac:dyDescent="0.2">
      <c r="A47" s="3" t="s">
        <v>175</v>
      </c>
      <c r="B47" s="37" t="s">
        <v>213</v>
      </c>
      <c r="C47" s="8">
        <v>3.3896702944000001</v>
      </c>
      <c r="D47" s="11" t="str">
        <f t="shared" si="14"/>
        <v>N/A</v>
      </c>
      <c r="E47" s="8">
        <v>3.4123057197</v>
      </c>
      <c r="F47" s="11" t="str">
        <f t="shared" si="15"/>
        <v>N/A</v>
      </c>
      <c r="G47" s="8">
        <v>3.5289371997000001</v>
      </c>
      <c r="H47" s="11" t="str">
        <f t="shared" si="16"/>
        <v>N/A</v>
      </c>
      <c r="I47" s="12">
        <v>0.66779999999999995</v>
      </c>
      <c r="J47" s="12">
        <v>3.4180000000000001</v>
      </c>
      <c r="K47" s="47" t="s">
        <v>740</v>
      </c>
      <c r="L47" s="9" t="str">
        <f t="shared" si="17"/>
        <v>Yes</v>
      </c>
    </row>
    <row r="48" spans="1:12" x14ac:dyDescent="0.2">
      <c r="A48" s="3" t="s">
        <v>176</v>
      </c>
      <c r="B48" s="37" t="s">
        <v>213</v>
      </c>
      <c r="C48" s="8">
        <v>2.4880948208000002</v>
      </c>
      <c r="D48" s="11" t="str">
        <f t="shared" si="14"/>
        <v>N/A</v>
      </c>
      <c r="E48" s="8">
        <v>2.4768765954999998</v>
      </c>
      <c r="F48" s="11" t="str">
        <f t="shared" si="15"/>
        <v>N/A</v>
      </c>
      <c r="G48" s="8">
        <v>2.5219635460999998</v>
      </c>
      <c r="H48" s="11" t="str">
        <f t="shared" si="16"/>
        <v>N/A</v>
      </c>
      <c r="I48" s="12">
        <v>-0.45100000000000001</v>
      </c>
      <c r="J48" s="12">
        <v>1.82</v>
      </c>
      <c r="K48" s="47" t="s">
        <v>740</v>
      </c>
      <c r="L48" s="9" t="str">
        <f t="shared" si="17"/>
        <v>Yes</v>
      </c>
    </row>
    <row r="49" spans="1:12" x14ac:dyDescent="0.2">
      <c r="A49" s="3" t="s">
        <v>957</v>
      </c>
      <c r="B49" s="37" t="s">
        <v>213</v>
      </c>
      <c r="C49" s="8">
        <v>1.5897764328999999</v>
      </c>
      <c r="D49" s="11" t="str">
        <f t="shared" si="14"/>
        <v>N/A</v>
      </c>
      <c r="E49" s="8">
        <v>1.5780373860000001</v>
      </c>
      <c r="F49" s="11" t="str">
        <f t="shared" si="15"/>
        <v>N/A</v>
      </c>
      <c r="G49" s="8">
        <v>1.6072520482999999</v>
      </c>
      <c r="H49" s="11" t="str">
        <f t="shared" si="16"/>
        <v>N/A</v>
      </c>
      <c r="I49" s="12">
        <v>-0.73799999999999999</v>
      </c>
      <c r="J49" s="12">
        <v>1.851</v>
      </c>
      <c r="K49" s="47" t="s">
        <v>740</v>
      </c>
      <c r="L49" s="9" t="str">
        <f t="shared" si="17"/>
        <v>Yes</v>
      </c>
    </row>
    <row r="50" spans="1:12" x14ac:dyDescent="0.2">
      <c r="A50" s="2" t="s">
        <v>208</v>
      </c>
      <c r="B50" s="37" t="s">
        <v>213</v>
      </c>
      <c r="C50" s="38">
        <v>1544987</v>
      </c>
      <c r="D50" s="9" t="str">
        <f t="shared" ref="D50:D53" si="18">IF($B50="N/A","N/A",IF(C50&lt;0,"No","Yes"))</f>
        <v>N/A</v>
      </c>
      <c r="E50" s="38">
        <v>1593468</v>
      </c>
      <c r="F50" s="9" t="str">
        <f t="shared" ref="F50:F53" si="19">IF($B50="N/A","N/A",IF(E50&lt;0,"No","Yes"))</f>
        <v>N/A</v>
      </c>
      <c r="G50" s="38">
        <v>1625483</v>
      </c>
      <c r="H50" s="9" t="str">
        <f t="shared" ref="H50:H53" si="20">IF($B50="N/A","N/A",IF(G50&lt;0,"No","Yes"))</f>
        <v>N/A</v>
      </c>
      <c r="I50" s="12">
        <v>3.1379999999999999</v>
      </c>
      <c r="J50" s="12">
        <v>2.0089999999999999</v>
      </c>
      <c r="K50" s="47" t="s">
        <v>740</v>
      </c>
      <c r="L50" s="9" t="str">
        <f t="shared" si="17"/>
        <v>Yes</v>
      </c>
    </row>
    <row r="51" spans="1:12" x14ac:dyDescent="0.2">
      <c r="A51" s="2" t="s">
        <v>209</v>
      </c>
      <c r="B51" s="37" t="s">
        <v>213</v>
      </c>
      <c r="C51" s="38">
        <v>95435</v>
      </c>
      <c r="D51" s="9" t="str">
        <f t="shared" si="18"/>
        <v>N/A</v>
      </c>
      <c r="E51" s="38">
        <v>101973</v>
      </c>
      <c r="F51" s="9" t="str">
        <f t="shared" si="19"/>
        <v>N/A</v>
      </c>
      <c r="G51" s="38">
        <v>105420</v>
      </c>
      <c r="H51" s="9" t="str">
        <f t="shared" si="20"/>
        <v>N/A</v>
      </c>
      <c r="I51" s="12">
        <v>6.851</v>
      </c>
      <c r="J51" s="12">
        <v>3.38</v>
      </c>
      <c r="K51" s="47" t="s">
        <v>740</v>
      </c>
      <c r="L51" s="9" t="str">
        <f t="shared" si="17"/>
        <v>Yes</v>
      </c>
    </row>
    <row r="52" spans="1:12" x14ac:dyDescent="0.2">
      <c r="A52" s="2" t="s">
        <v>210</v>
      </c>
      <c r="B52" s="37" t="s">
        <v>213</v>
      </c>
      <c r="C52" s="38">
        <v>934192</v>
      </c>
      <c r="D52" s="9" t="str">
        <f t="shared" si="18"/>
        <v>N/A</v>
      </c>
      <c r="E52" s="38">
        <v>999250</v>
      </c>
      <c r="F52" s="9" t="str">
        <f t="shared" si="19"/>
        <v>N/A</v>
      </c>
      <c r="G52" s="38">
        <v>1044327</v>
      </c>
      <c r="H52" s="9" t="str">
        <f t="shared" si="20"/>
        <v>N/A</v>
      </c>
      <c r="I52" s="12">
        <v>6.9640000000000004</v>
      </c>
      <c r="J52" s="12">
        <v>4.5110000000000001</v>
      </c>
      <c r="K52" s="47" t="s">
        <v>740</v>
      </c>
      <c r="L52" s="9" t="str">
        <f t="shared" si="17"/>
        <v>Yes</v>
      </c>
    </row>
    <row r="53" spans="1:12" x14ac:dyDescent="0.2">
      <c r="A53" s="2" t="s">
        <v>958</v>
      </c>
      <c r="B53" s="37" t="s">
        <v>213</v>
      </c>
      <c r="C53" s="38">
        <v>160539</v>
      </c>
      <c r="D53" s="9" t="str">
        <f t="shared" si="18"/>
        <v>N/A</v>
      </c>
      <c r="E53" s="38">
        <v>170372</v>
      </c>
      <c r="F53" s="9" t="str">
        <f t="shared" si="19"/>
        <v>N/A</v>
      </c>
      <c r="G53" s="38">
        <v>182597</v>
      </c>
      <c r="H53" s="9" t="str">
        <f t="shared" si="20"/>
        <v>N/A</v>
      </c>
      <c r="I53" s="12">
        <v>6.125</v>
      </c>
      <c r="J53" s="12">
        <v>7.1749999999999998</v>
      </c>
      <c r="K53" s="47" t="s">
        <v>740</v>
      </c>
      <c r="L53" s="9" t="str">
        <f t="shared" si="17"/>
        <v>Yes</v>
      </c>
    </row>
    <row r="54" spans="1:12" x14ac:dyDescent="0.2">
      <c r="A54" s="2" t="s">
        <v>959</v>
      </c>
      <c r="B54" s="37" t="s">
        <v>213</v>
      </c>
      <c r="C54" s="8">
        <v>99.998760891000003</v>
      </c>
      <c r="D54" s="46" t="str">
        <f>IF($B54="N/A","N/A",IF(C54&gt;10,"No",IF(C54&lt;-10,"No","Yes")))</f>
        <v>N/A</v>
      </c>
      <c r="E54" s="8">
        <v>99.999458429000001</v>
      </c>
      <c r="F54" s="46" t="str">
        <f>IF($B54="N/A","N/A",IF(E54&gt;10,"No",IF(E54&lt;-10,"No","Yes")))</f>
        <v>N/A</v>
      </c>
      <c r="G54" s="8">
        <v>99.999671781999993</v>
      </c>
      <c r="H54" s="46" t="str">
        <f>IF($B54="N/A","N/A",IF(G54&gt;10,"No",IF(G54&lt;-10,"No","Yes")))</f>
        <v>N/A</v>
      </c>
      <c r="I54" s="12">
        <v>6.9999999999999999E-4</v>
      </c>
      <c r="J54" s="12">
        <v>2.0000000000000001E-4</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100</v>
      </c>
      <c r="H55" s="46" t="str">
        <f>IF($B55="N/A","N/A",IF(G55&gt;10,"No",IF(G55&lt;-10,"No","Yes")))</f>
        <v>N/A</v>
      </c>
      <c r="I55" s="12">
        <v>0</v>
      </c>
      <c r="J55" s="12">
        <v>0</v>
      </c>
      <c r="K55" s="37" t="s">
        <v>213</v>
      </c>
      <c r="L55" s="9" t="str">
        <f t="shared" si="4"/>
        <v>N/A</v>
      </c>
    </row>
    <row r="56" spans="1:12" x14ac:dyDescent="0.2">
      <c r="A56" s="2" t="s">
        <v>177</v>
      </c>
      <c r="B56" s="37" t="s">
        <v>213</v>
      </c>
      <c r="C56" s="8">
        <v>58.923087107999997</v>
      </c>
      <c r="D56" s="46" t="str">
        <f t="shared" ref="D56:D57" si="21">IF($B56="N/A","N/A",IF(C56&gt;10,"No",IF(C56&lt;-10,"No","Yes")))</f>
        <v>N/A</v>
      </c>
      <c r="E56" s="8">
        <v>58.788383023999998</v>
      </c>
      <c r="F56" s="46" t="str">
        <f t="shared" ref="F56:F57" si="22">IF($B56="N/A","N/A",IF(E56&gt;10,"No",IF(E56&lt;-10,"No","Yes")))</f>
        <v>N/A</v>
      </c>
      <c r="G56" s="8">
        <v>58.790948921999998</v>
      </c>
      <c r="H56" s="46" t="str">
        <f t="shared" ref="H56:H57" si="23">IF($B56="N/A","N/A",IF(G56&gt;10,"No",IF(G56&lt;-10,"No","Yes")))</f>
        <v>N/A</v>
      </c>
      <c r="I56" s="12">
        <v>-0.22900000000000001</v>
      </c>
      <c r="J56" s="12">
        <v>4.4000000000000003E-3</v>
      </c>
      <c r="K56" s="47" t="s">
        <v>740</v>
      </c>
      <c r="L56" s="9" t="str">
        <f>IF(J56="Div by 0", "N/A", IF(OR(J56="N/A",K56="N/A"),"N/A", IF(J56&gt;VALUE(MID(K56,1,2)), "No", IF(J56&lt;-1*VALUE(MID(K56,1,2)), "No", "Yes"))))</f>
        <v>Yes</v>
      </c>
    </row>
    <row r="57" spans="1:12" x14ac:dyDescent="0.2">
      <c r="A57" s="6" t="s">
        <v>178</v>
      </c>
      <c r="B57" s="37" t="s">
        <v>213</v>
      </c>
      <c r="C57" s="8">
        <v>41.076912892000003</v>
      </c>
      <c r="D57" s="46" t="str">
        <f t="shared" si="21"/>
        <v>N/A</v>
      </c>
      <c r="E57" s="8">
        <v>41.211616976000002</v>
      </c>
      <c r="F57" s="46" t="str">
        <f t="shared" si="22"/>
        <v>N/A</v>
      </c>
      <c r="G57" s="8">
        <v>41.209051078000002</v>
      </c>
      <c r="H57" s="46" t="str">
        <f t="shared" si="23"/>
        <v>N/A</v>
      </c>
      <c r="I57" s="12">
        <v>0.32790000000000002</v>
      </c>
      <c r="J57" s="12">
        <v>-6.0000000000000001E-3</v>
      </c>
      <c r="K57" s="47" t="s">
        <v>740</v>
      </c>
      <c r="L57" s="9" t="str">
        <f>IF(J57="Div by 0", "N/A", IF(OR(J57="N/A",K57="N/A"),"N/A", IF(J57&gt;VALUE(MID(K57,1,2)), "No", IF(J57&lt;-1*VALUE(MID(K57,1,2)), "No", "Yes"))))</f>
        <v>Yes</v>
      </c>
    </row>
    <row r="58" spans="1:12" x14ac:dyDescent="0.2">
      <c r="A58" s="7" t="s">
        <v>686</v>
      </c>
      <c r="B58" s="37" t="s">
        <v>282</v>
      </c>
      <c r="C58" s="8">
        <v>73.961688883999997</v>
      </c>
      <c r="D58" s="46" t="str">
        <f>IF($B58="N/A","N/A",IF(C58&gt;70,"No",IF(C58&lt;40,"No","Yes")))</f>
        <v>No</v>
      </c>
      <c r="E58" s="8">
        <v>76.220684911999996</v>
      </c>
      <c r="F58" s="46" t="str">
        <f>IF($B58="N/A","N/A",IF(E58&gt;70,"No",IF(E58&lt;40,"No","Yes")))</f>
        <v>No</v>
      </c>
      <c r="G58" s="8">
        <v>77.187648620999994</v>
      </c>
      <c r="H58" s="46" t="str">
        <f>IF($B58="N/A","N/A",IF(G58&gt;70,"No",IF(G58&lt;40,"No","Yes")))</f>
        <v>No</v>
      </c>
      <c r="I58" s="12">
        <v>3.0539999999999998</v>
      </c>
      <c r="J58" s="12">
        <v>1.2689999999999999</v>
      </c>
      <c r="K58" s="47" t="s">
        <v>740</v>
      </c>
      <c r="L58" s="9" t="str">
        <f t="shared" si="4"/>
        <v>Yes</v>
      </c>
    </row>
    <row r="59" spans="1:12" x14ac:dyDescent="0.2">
      <c r="A59" s="2" t="s">
        <v>687</v>
      </c>
      <c r="B59" s="37" t="s">
        <v>213</v>
      </c>
      <c r="C59" s="8">
        <v>70.025025123999995</v>
      </c>
      <c r="D59" s="46" t="str">
        <f>IF($B59="N/A","N/A",IF(C59&gt;10,"No",IF(C59&lt;-10,"No","Yes")))</f>
        <v>N/A</v>
      </c>
      <c r="E59" s="8">
        <v>70.522766023000003</v>
      </c>
      <c r="F59" s="46" t="str">
        <f>IF($B59="N/A","N/A",IF(E59&gt;10,"No",IF(E59&lt;-10,"No","Yes")))</f>
        <v>N/A</v>
      </c>
      <c r="G59" s="8">
        <v>70.722229506999994</v>
      </c>
      <c r="H59" s="46" t="str">
        <f>IF($B59="N/A","N/A",IF(G59&gt;10,"No",IF(G59&lt;-10,"No","Yes")))</f>
        <v>N/A</v>
      </c>
      <c r="I59" s="12">
        <v>0.71079999999999999</v>
      </c>
      <c r="J59" s="12">
        <v>0.2828</v>
      </c>
      <c r="K59" s="37" t="s">
        <v>213</v>
      </c>
      <c r="L59" s="9" t="str">
        <f t="shared" si="4"/>
        <v>N/A</v>
      </c>
    </row>
    <row r="60" spans="1:12" x14ac:dyDescent="0.2">
      <c r="A60" s="2" t="s">
        <v>688</v>
      </c>
      <c r="B60" s="37" t="s">
        <v>213</v>
      </c>
      <c r="C60" s="8">
        <v>83.256123943000006</v>
      </c>
      <c r="D60" s="46" t="str">
        <f t="shared" ref="D60:D66" si="24">IF($B60="N/A","N/A",IF(C60&gt;10,"No",IF(C60&lt;-10,"No","Yes")))</f>
        <v>N/A</v>
      </c>
      <c r="E60" s="8">
        <v>83.738330568999999</v>
      </c>
      <c r="F60" s="46" t="str">
        <f t="shared" ref="F60:F66" si="25">IF($B60="N/A","N/A",IF(E60&gt;10,"No",IF(E60&lt;-10,"No","Yes")))</f>
        <v>N/A</v>
      </c>
      <c r="G60" s="8">
        <v>84.563323014999995</v>
      </c>
      <c r="H60" s="46" t="str">
        <f t="shared" ref="H60:H66" si="26">IF($B60="N/A","N/A",IF(G60&gt;10,"No",IF(G60&lt;-10,"No","Yes")))</f>
        <v>N/A</v>
      </c>
      <c r="I60" s="12">
        <v>0.57920000000000005</v>
      </c>
      <c r="J60" s="12">
        <v>0.98519999999999996</v>
      </c>
      <c r="K60" s="37" t="s">
        <v>213</v>
      </c>
      <c r="L60" s="9" t="str">
        <f t="shared" si="4"/>
        <v>N/A</v>
      </c>
    </row>
    <row r="61" spans="1:12" x14ac:dyDescent="0.2">
      <c r="A61" s="2" t="s">
        <v>1748</v>
      </c>
      <c r="B61" s="37" t="s">
        <v>213</v>
      </c>
      <c r="C61" s="8">
        <v>76.116142010000004</v>
      </c>
      <c r="D61" s="46" t="str">
        <f t="shared" si="24"/>
        <v>N/A</v>
      </c>
      <c r="E61" s="8">
        <v>79.073987364000004</v>
      </c>
      <c r="F61" s="46" t="str">
        <f t="shared" si="25"/>
        <v>N/A</v>
      </c>
      <c r="G61" s="8">
        <v>80.108297230999995</v>
      </c>
      <c r="H61" s="46" t="str">
        <f t="shared" si="26"/>
        <v>N/A</v>
      </c>
      <c r="I61" s="12">
        <v>3.8860000000000001</v>
      </c>
      <c r="J61" s="12">
        <v>1.3080000000000001</v>
      </c>
      <c r="K61" s="37" t="s">
        <v>213</v>
      </c>
      <c r="L61" s="9" t="str">
        <f t="shared" si="4"/>
        <v>N/A</v>
      </c>
    </row>
    <row r="62" spans="1:12" x14ac:dyDescent="0.2">
      <c r="A62" s="2" t="s">
        <v>689</v>
      </c>
      <c r="B62" s="37" t="s">
        <v>213</v>
      </c>
      <c r="C62" s="8">
        <v>65.488715018999997</v>
      </c>
      <c r="D62" s="46" t="str">
        <f t="shared" si="24"/>
        <v>N/A</v>
      </c>
      <c r="E62" s="8">
        <v>67.866479699999999</v>
      </c>
      <c r="F62" s="46" t="str">
        <f t="shared" si="25"/>
        <v>N/A</v>
      </c>
      <c r="G62" s="8">
        <v>69.126046389999999</v>
      </c>
      <c r="H62" s="46" t="str">
        <f t="shared" si="26"/>
        <v>N/A</v>
      </c>
      <c r="I62" s="12">
        <v>3.6309999999999998</v>
      </c>
      <c r="J62" s="12">
        <v>1.8560000000000001</v>
      </c>
      <c r="K62" s="37" t="s">
        <v>213</v>
      </c>
      <c r="L62" s="9" t="str">
        <f t="shared" si="4"/>
        <v>N/A</v>
      </c>
    </row>
    <row r="63" spans="1:12" x14ac:dyDescent="0.2">
      <c r="A63" s="2" t="s">
        <v>179</v>
      </c>
      <c r="B63" s="73" t="s">
        <v>217</v>
      </c>
      <c r="C63" s="38">
        <v>966</v>
      </c>
      <c r="D63" s="46" t="str">
        <f>IF(OR($B63="N/A",$C63="N/A"),"N/A",IF(C63&gt;0,"No",IF(C63&lt;0,"No","Yes")))</f>
        <v>No</v>
      </c>
      <c r="E63" s="38">
        <v>773</v>
      </c>
      <c r="F63" s="46" t="str">
        <f>IF(OR($B63="N/A",$E63="N/A"),"N/A",IF(E63&gt;0,"No",IF(E63&lt;0,"No","Yes")))</f>
        <v>No</v>
      </c>
      <c r="G63" s="38">
        <v>0</v>
      </c>
      <c r="H63" s="46" t="str">
        <f>IF($B63="N/A","N/A",IF(G63&gt;0,"No",IF(G63&lt;0,"No","Yes")))</f>
        <v>Yes</v>
      </c>
      <c r="I63" s="12">
        <v>-20</v>
      </c>
      <c r="J63" s="12">
        <v>-100</v>
      </c>
      <c r="K63" s="37" t="s">
        <v>213</v>
      </c>
      <c r="L63" s="9" t="str">
        <f>IF(J63="Div by 0", "N/A", IF(K63="N/A","N/A", IF(J63&gt;VALUE(MID(K63,1,2)), "No", IF(J63&lt;-1*VALUE(MID(K63,1,2)), "No", "Yes"))))</f>
        <v>N/A</v>
      </c>
    </row>
    <row r="64" spans="1:12" x14ac:dyDescent="0.2">
      <c r="A64" s="3" t="s">
        <v>146</v>
      </c>
      <c r="B64" s="37" t="s">
        <v>213</v>
      </c>
      <c r="C64" s="8">
        <v>0.80379209740000002</v>
      </c>
      <c r="D64" s="46" t="str">
        <f t="shared" si="24"/>
        <v>N/A</v>
      </c>
      <c r="E64" s="8">
        <v>0.73409997270000005</v>
      </c>
      <c r="F64" s="46" t="str">
        <f t="shared" si="25"/>
        <v>N/A</v>
      </c>
      <c r="G64" s="8">
        <v>0.72532955580000003</v>
      </c>
      <c r="H64" s="46" t="str">
        <f t="shared" si="26"/>
        <v>N/A</v>
      </c>
      <c r="I64" s="12">
        <v>-8.67</v>
      </c>
      <c r="J64" s="12">
        <v>-1.19</v>
      </c>
      <c r="K64" s="37" t="s">
        <v>213</v>
      </c>
      <c r="L64" s="9" t="str">
        <f t="shared" si="4"/>
        <v>N/A</v>
      </c>
    </row>
    <row r="65" spans="1:12" x14ac:dyDescent="0.2">
      <c r="A65" s="3" t="s">
        <v>147</v>
      </c>
      <c r="B65" s="37" t="s">
        <v>213</v>
      </c>
      <c r="C65" s="8">
        <v>0.95301618519999998</v>
      </c>
      <c r="D65" s="46" t="str">
        <f t="shared" si="24"/>
        <v>N/A</v>
      </c>
      <c r="E65" s="8">
        <v>0.91386781459999999</v>
      </c>
      <c r="F65" s="46" t="str">
        <f t="shared" si="25"/>
        <v>N/A</v>
      </c>
      <c r="G65" s="8">
        <v>0.93456870309999995</v>
      </c>
      <c r="H65" s="46" t="str">
        <f t="shared" si="26"/>
        <v>N/A</v>
      </c>
      <c r="I65" s="12">
        <v>-4.1100000000000003</v>
      </c>
      <c r="J65" s="12">
        <v>2.2650000000000001</v>
      </c>
      <c r="K65" s="37" t="s">
        <v>213</v>
      </c>
      <c r="L65" s="9" t="str">
        <f t="shared" si="4"/>
        <v>N/A</v>
      </c>
    </row>
    <row r="66" spans="1:12" x14ac:dyDescent="0.2">
      <c r="A66" s="3" t="s">
        <v>148</v>
      </c>
      <c r="B66" s="37" t="s">
        <v>213</v>
      </c>
      <c r="C66" s="8">
        <v>1.0464803826</v>
      </c>
      <c r="D66" s="46" t="str">
        <f t="shared" si="24"/>
        <v>N/A</v>
      </c>
      <c r="E66" s="8">
        <v>1.0002822941</v>
      </c>
      <c r="F66" s="46" t="str">
        <f t="shared" si="25"/>
        <v>N/A</v>
      </c>
      <c r="G66" s="8">
        <v>1.0136693063</v>
      </c>
      <c r="H66" s="46" t="str">
        <f t="shared" si="26"/>
        <v>N/A</v>
      </c>
      <c r="I66" s="12">
        <v>-4.41</v>
      </c>
      <c r="J66" s="12">
        <v>1.3380000000000001</v>
      </c>
      <c r="K66" s="37" t="s">
        <v>213</v>
      </c>
      <c r="L66" s="9" t="str">
        <f t="shared" si="4"/>
        <v>N/A</v>
      </c>
    </row>
    <row r="67" spans="1:12" x14ac:dyDescent="0.2">
      <c r="A67" s="2" t="s">
        <v>961</v>
      </c>
      <c r="B67" s="50" t="s">
        <v>213</v>
      </c>
      <c r="C67" s="1">
        <v>13120</v>
      </c>
      <c r="D67" s="11" t="str">
        <f>IF($B67="N/A","N/A",IF(C67&gt;10,"No",IF(C67&lt;-10,"No","Yes")))</f>
        <v>N/A</v>
      </c>
      <c r="E67" s="1">
        <v>14266</v>
      </c>
      <c r="F67" s="11" t="str">
        <f>IF($B67="N/A","N/A",IF(E67&gt;10,"No",IF(E67&lt;-10,"No","Yes")))</f>
        <v>N/A</v>
      </c>
      <c r="G67" s="1">
        <v>16369</v>
      </c>
      <c r="H67" s="11" t="str">
        <f>IF($B67="N/A","N/A",IF(G67&gt;10,"No",IF(G67&lt;-10,"No","Yes")))</f>
        <v>N/A</v>
      </c>
      <c r="I67" s="12">
        <v>8.7349999999999994</v>
      </c>
      <c r="J67" s="12">
        <v>14.74</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0</v>
      </c>
      <c r="H68" s="46" t="str">
        <f t="shared" ref="H68:H69" si="29">IF($B68="N/A","N/A",IF(G68&gt;0,"No",IF(G68&lt;0,"No","Yes")))</f>
        <v>Yes</v>
      </c>
      <c r="I68" s="12" t="s">
        <v>1747</v>
      </c>
      <c r="J68" s="12" t="s">
        <v>1747</v>
      </c>
      <c r="K68" s="37" t="s">
        <v>213</v>
      </c>
      <c r="L68" s="9" t="str">
        <f t="shared" si="4"/>
        <v>N/A</v>
      </c>
    </row>
    <row r="69" spans="1:12" x14ac:dyDescent="0.2">
      <c r="A69" s="3" t="s">
        <v>202</v>
      </c>
      <c r="B69" s="50" t="s">
        <v>217</v>
      </c>
      <c r="C69" s="1">
        <v>2633</v>
      </c>
      <c r="D69" s="46" t="str">
        <f t="shared" si="27"/>
        <v>No</v>
      </c>
      <c r="E69" s="1">
        <v>3258</v>
      </c>
      <c r="F69" s="46" t="str">
        <f t="shared" si="28"/>
        <v>No</v>
      </c>
      <c r="G69" s="1">
        <v>4652</v>
      </c>
      <c r="H69" s="46" t="str">
        <f t="shared" si="29"/>
        <v>No</v>
      </c>
      <c r="I69" s="12">
        <v>23.74</v>
      </c>
      <c r="J69" s="12">
        <v>42.79</v>
      </c>
      <c r="K69" s="37" t="s">
        <v>213</v>
      </c>
      <c r="L69" s="9" t="str">
        <f t="shared" si="4"/>
        <v>N/A</v>
      </c>
    </row>
    <row r="70" spans="1:12" x14ac:dyDescent="0.2">
      <c r="A70" s="3" t="s">
        <v>203</v>
      </c>
      <c r="B70" s="73" t="s">
        <v>213</v>
      </c>
      <c r="C70" s="13">
        <v>52.677554121</v>
      </c>
      <c r="D70" s="11" t="str">
        <f>IF($B70="N/A","N/A",IF(C70&gt;10,"No",IF(C70&lt;-10,"No","Yes")))</f>
        <v>N/A</v>
      </c>
      <c r="E70" s="13">
        <v>53.100061386999997</v>
      </c>
      <c r="F70" s="11" t="str">
        <f>IF($B70="N/A","N/A",IF(E70&gt;10,"No",IF(E70&lt;-10,"No","Yes")))</f>
        <v>N/A</v>
      </c>
      <c r="G70" s="13">
        <v>60.468615649</v>
      </c>
      <c r="H70" s="11" t="str">
        <f>IF($B70="N/A","N/A",IF(G70&gt;10,"No",IF(G70&lt;-10,"No","Yes")))</f>
        <v>N/A</v>
      </c>
      <c r="I70" s="12">
        <v>0.80210000000000004</v>
      </c>
      <c r="J70" s="12">
        <v>13.88</v>
      </c>
      <c r="K70" s="73" t="s">
        <v>213</v>
      </c>
      <c r="L70" s="9" t="str">
        <f t="shared" si="4"/>
        <v>N/A</v>
      </c>
    </row>
    <row r="71" spans="1:12" x14ac:dyDescent="0.2">
      <c r="A71" s="2" t="s">
        <v>65</v>
      </c>
      <c r="B71" s="50" t="s">
        <v>213</v>
      </c>
      <c r="C71" s="1">
        <v>340760</v>
      </c>
      <c r="D71" s="11" t="str">
        <f>IF($B71="N/A","N/A",IF(C71&gt;10,"No",IF(C71&lt;-10,"No","Yes")))</f>
        <v>N/A</v>
      </c>
      <c r="E71" s="1">
        <v>357006</v>
      </c>
      <c r="F71" s="11" t="str">
        <f>IF($B71="N/A","N/A",IF(E71&gt;10,"No",IF(E71&lt;-10,"No","Yes")))</f>
        <v>N/A</v>
      </c>
      <c r="G71" s="1">
        <v>374947</v>
      </c>
      <c r="H71" s="11" t="str">
        <f>IF($B71="N/A","N/A",IF(G71&gt;10,"No",IF(G71&lt;-10,"No","Yes")))</f>
        <v>N/A</v>
      </c>
      <c r="I71" s="12">
        <v>4.7679999999999998</v>
      </c>
      <c r="J71" s="12">
        <v>5.0250000000000004</v>
      </c>
      <c r="K71" s="50" t="s">
        <v>740</v>
      </c>
      <c r="L71" s="9" t="str">
        <f t="shared" ref="L71:L103" si="30">IF(J71="Div by 0", "N/A", IF(K71="N/A","N/A", IF(J71&gt;VALUE(MID(K71,1,2)), "No", IF(J71&lt;-1*VALUE(MID(K71,1,2)), "No", "Yes"))))</f>
        <v>Yes</v>
      </c>
    </row>
    <row r="72" spans="1:12" x14ac:dyDescent="0.2">
      <c r="A72" s="4" t="s">
        <v>66</v>
      </c>
      <c r="B72" s="50" t="s">
        <v>213</v>
      </c>
      <c r="C72" s="1">
        <v>306015.05</v>
      </c>
      <c r="D72" s="11" t="str">
        <f>IF($B72="N/A","N/A",IF(C72&gt;10,"No",IF(C72&lt;-10,"No","Yes")))</f>
        <v>N/A</v>
      </c>
      <c r="E72" s="1">
        <v>321413.18</v>
      </c>
      <c r="F72" s="11" t="str">
        <f>IF($B72="N/A","N/A",IF(E72&gt;10,"No",IF(E72&lt;-10,"No","Yes")))</f>
        <v>N/A</v>
      </c>
      <c r="G72" s="1">
        <v>338840.17</v>
      </c>
      <c r="H72" s="11" t="str">
        <f>IF($B72="N/A","N/A",IF(G72&gt;10,"No",IF(G72&lt;-10,"No","Yes")))</f>
        <v>N/A</v>
      </c>
      <c r="I72" s="12">
        <v>5.032</v>
      </c>
      <c r="J72" s="12">
        <v>5.4219999999999997</v>
      </c>
      <c r="K72" s="50" t="s">
        <v>741</v>
      </c>
      <c r="L72" s="9" t="str">
        <f t="shared" si="30"/>
        <v>Yes</v>
      </c>
    </row>
    <row r="73" spans="1:12" x14ac:dyDescent="0.2">
      <c r="A73" s="3" t="s">
        <v>67</v>
      </c>
      <c r="B73" s="37" t="s">
        <v>283</v>
      </c>
      <c r="C73" s="8">
        <v>90.785524987000002</v>
      </c>
      <c r="D73" s="46" t="str">
        <f>IF($B73="N/A","N/A",IF(C73&gt;=90,"Yes","No"))</f>
        <v>Yes</v>
      </c>
      <c r="E73" s="8">
        <v>90.397490583000007</v>
      </c>
      <c r="F73" s="46" t="str">
        <f>IF($B73="N/A","N/A",IF(E73&gt;=90,"Yes","No"))</f>
        <v>Yes</v>
      </c>
      <c r="G73" s="8">
        <v>89.446051644999997</v>
      </c>
      <c r="H73" s="46" t="str">
        <f>IF($B73="N/A","N/A",IF(G73&gt;=90,"Yes","No"))</f>
        <v>No</v>
      </c>
      <c r="I73" s="12">
        <v>-0.42699999999999999</v>
      </c>
      <c r="J73" s="12">
        <v>-1.05</v>
      </c>
      <c r="K73" s="47" t="s">
        <v>740</v>
      </c>
      <c r="L73" s="9" t="str">
        <f t="shared" si="30"/>
        <v>Yes</v>
      </c>
    </row>
    <row r="74" spans="1:12" x14ac:dyDescent="0.2">
      <c r="A74" s="2" t="s">
        <v>962</v>
      </c>
      <c r="B74" s="37" t="s">
        <v>283</v>
      </c>
      <c r="C74" s="8">
        <v>90.508187352999997</v>
      </c>
      <c r="D74" s="46" t="str">
        <f>IF($B74="N/A","N/A",IF(C74&gt;=90,"Yes","No"))</f>
        <v>Yes</v>
      </c>
      <c r="E74" s="8">
        <v>90.081349918000001</v>
      </c>
      <c r="F74" s="46" t="str">
        <f>IF($B74="N/A","N/A",IF(E74&gt;=90,"Yes","No"))</f>
        <v>Yes</v>
      </c>
      <c r="G74" s="8">
        <v>89.162385420000007</v>
      </c>
      <c r="H74" s="46" t="str">
        <f>IF($B74="N/A","N/A",IF(G74&gt;=90,"Yes","No"))</f>
        <v>No</v>
      </c>
      <c r="I74" s="12">
        <v>-0.47199999999999998</v>
      </c>
      <c r="J74" s="12">
        <v>-1.02</v>
      </c>
      <c r="K74" s="47" t="s">
        <v>740</v>
      </c>
      <c r="L74" s="9" t="str">
        <f t="shared" si="30"/>
        <v>Yes</v>
      </c>
    </row>
    <row r="75" spans="1:12" x14ac:dyDescent="0.2">
      <c r="A75" s="6" t="s">
        <v>963</v>
      </c>
      <c r="B75" s="50" t="s">
        <v>284</v>
      </c>
      <c r="C75" s="13">
        <v>50.760712802999997</v>
      </c>
      <c r="D75" s="46" t="str">
        <f>IF($B75="N/A","N/A",IF(C75&gt;55,"No",IF(C75&lt;30,"No","Yes")))</f>
        <v>Yes</v>
      </c>
      <c r="E75" s="13">
        <v>51.501833626</v>
      </c>
      <c r="F75" s="46" t="str">
        <f>IF($B75="N/A","N/A",IF(E75&gt;55,"No",IF(E75&lt;30,"No","Yes")))</f>
        <v>Yes</v>
      </c>
      <c r="G75" s="13">
        <v>52.451551279</v>
      </c>
      <c r="H75" s="46" t="str">
        <f>IF($B75="N/A","N/A",IF(G75&gt;55,"No",IF(G75&lt;30,"No","Yes")))</f>
        <v>Yes</v>
      </c>
      <c r="I75" s="12">
        <v>1.46</v>
      </c>
      <c r="J75" s="12">
        <v>1.8440000000000001</v>
      </c>
      <c r="K75" s="50" t="s">
        <v>740</v>
      </c>
      <c r="L75" s="9" t="str">
        <f t="shared" si="30"/>
        <v>Yes</v>
      </c>
    </row>
    <row r="76" spans="1:12" ht="25.5" x14ac:dyDescent="0.2">
      <c r="A76" s="2" t="s">
        <v>964</v>
      </c>
      <c r="B76" s="50" t="s">
        <v>278</v>
      </c>
      <c r="C76" s="13">
        <v>1.512794929</v>
      </c>
      <c r="D76" s="46" t="str">
        <f>IF($B76="N/A","N/A",IF(C76&gt;=5,"No",IF(C76&lt;0,"No","Yes")))</f>
        <v>Yes</v>
      </c>
      <c r="E76" s="13">
        <v>1.7386262416</v>
      </c>
      <c r="F76" s="46" t="str">
        <f>IF($B76="N/A","N/A",IF(E76&gt;=5,"No",IF(E76&lt;0,"No","Yes")))</f>
        <v>Yes</v>
      </c>
      <c r="G76" s="13">
        <v>1.8045217057</v>
      </c>
      <c r="H76" s="46" t="str">
        <f>IF($B76="N/A","N/A",IF(G76&gt;=5,"No",IF(G76&lt;0,"No","Yes")))</f>
        <v>Yes</v>
      </c>
      <c r="I76" s="12">
        <v>14.93</v>
      </c>
      <c r="J76" s="12">
        <v>3.79</v>
      </c>
      <c r="K76" s="50" t="s">
        <v>213</v>
      </c>
      <c r="L76" s="9" t="str">
        <f t="shared" si="30"/>
        <v>N/A</v>
      </c>
    </row>
    <row r="77" spans="1:12" ht="25.5" x14ac:dyDescent="0.2">
      <c r="A77" s="2" t="s">
        <v>965</v>
      </c>
      <c r="B77" s="50" t="s">
        <v>213</v>
      </c>
      <c r="C77" s="13">
        <v>3.7105294048999999</v>
      </c>
      <c r="D77" s="50" t="s">
        <v>213</v>
      </c>
      <c r="E77" s="13">
        <v>2.9809022818000002</v>
      </c>
      <c r="F77" s="50" t="s">
        <v>213</v>
      </c>
      <c r="G77" s="13">
        <v>2.8286664515000002</v>
      </c>
      <c r="H77" s="50" t="s">
        <v>213</v>
      </c>
      <c r="I77" s="12">
        <v>-19.7</v>
      </c>
      <c r="J77" s="12">
        <v>-5.1100000000000003</v>
      </c>
      <c r="K77" s="50" t="s">
        <v>213</v>
      </c>
      <c r="L77" s="9" t="str">
        <f t="shared" si="30"/>
        <v>N/A</v>
      </c>
    </row>
    <row r="78" spans="1:12" ht="25.5" x14ac:dyDescent="0.2">
      <c r="A78" s="2" t="s">
        <v>966</v>
      </c>
      <c r="B78" s="50" t="s">
        <v>213</v>
      </c>
      <c r="C78" s="13">
        <v>51.066146261</v>
      </c>
      <c r="D78" s="50" t="s">
        <v>213</v>
      </c>
      <c r="E78" s="13">
        <v>44.935099129999998</v>
      </c>
      <c r="F78" s="50" t="s">
        <v>213</v>
      </c>
      <c r="G78" s="13">
        <v>41.741099409</v>
      </c>
      <c r="H78" s="50" t="s">
        <v>213</v>
      </c>
      <c r="I78" s="12">
        <v>-12</v>
      </c>
      <c r="J78" s="12">
        <v>-7.11</v>
      </c>
      <c r="K78" s="50" t="s">
        <v>213</v>
      </c>
      <c r="L78" s="9" t="str">
        <f t="shared" si="30"/>
        <v>N/A</v>
      </c>
    </row>
    <row r="79" spans="1:12" ht="25.5" x14ac:dyDescent="0.2">
      <c r="A79" s="2" t="s">
        <v>967</v>
      </c>
      <c r="B79" s="50" t="s">
        <v>213</v>
      </c>
      <c r="C79" s="13">
        <v>4.2651719684999998</v>
      </c>
      <c r="D79" s="50" t="s">
        <v>213</v>
      </c>
      <c r="E79" s="13">
        <v>4.0399881233999997</v>
      </c>
      <c r="F79" s="50" t="s">
        <v>213</v>
      </c>
      <c r="G79" s="13">
        <v>4.1517867858999997</v>
      </c>
      <c r="H79" s="50" t="s">
        <v>213</v>
      </c>
      <c r="I79" s="12">
        <v>-5.28</v>
      </c>
      <c r="J79" s="12">
        <v>2.7669999999999999</v>
      </c>
      <c r="K79" s="50" t="s">
        <v>213</v>
      </c>
      <c r="L79" s="9" t="str">
        <f t="shared" si="30"/>
        <v>N/A</v>
      </c>
    </row>
    <row r="80" spans="1:12" ht="25.5" x14ac:dyDescent="0.2">
      <c r="A80" s="2" t="s">
        <v>968</v>
      </c>
      <c r="B80" s="50" t="s">
        <v>213</v>
      </c>
      <c r="C80" s="13">
        <v>6.6278319051999999</v>
      </c>
      <c r="D80" s="50" t="s">
        <v>213</v>
      </c>
      <c r="E80" s="13">
        <v>6.5757998464999998</v>
      </c>
      <c r="F80" s="50" t="s">
        <v>213</v>
      </c>
      <c r="G80" s="13">
        <v>6.2299471658999996</v>
      </c>
      <c r="H80" s="50" t="s">
        <v>213</v>
      </c>
      <c r="I80" s="12">
        <v>-0.78500000000000003</v>
      </c>
      <c r="J80" s="12">
        <v>-5.26</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3.7724498181000001</v>
      </c>
      <c r="D82" s="50" t="s">
        <v>213</v>
      </c>
      <c r="E82" s="13">
        <v>3.6495184955000002</v>
      </c>
      <c r="F82" s="50" t="s">
        <v>213</v>
      </c>
      <c r="G82" s="13">
        <v>3.6125105681999998</v>
      </c>
      <c r="H82" s="50" t="s">
        <v>213</v>
      </c>
      <c r="I82" s="12">
        <v>-3.26</v>
      </c>
      <c r="J82" s="12">
        <v>-1.01</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29.045075712999999</v>
      </c>
      <c r="D84" s="50" t="s">
        <v>213</v>
      </c>
      <c r="E84" s="13">
        <v>36.080065881000003</v>
      </c>
      <c r="F84" s="50" t="s">
        <v>213</v>
      </c>
      <c r="G84" s="13">
        <v>39.631467913999998</v>
      </c>
      <c r="H84" s="50" t="s">
        <v>213</v>
      </c>
      <c r="I84" s="12">
        <v>24.22</v>
      </c>
      <c r="J84" s="12">
        <v>9.843</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88.251848808999995</v>
      </c>
      <c r="D87" s="50" t="s">
        <v>213</v>
      </c>
      <c r="E87" s="13">
        <v>89.329591098999998</v>
      </c>
      <c r="F87" s="50" t="s">
        <v>213</v>
      </c>
      <c r="G87" s="13">
        <v>89.407036194</v>
      </c>
      <c r="H87" s="50" t="s">
        <v>213</v>
      </c>
      <c r="I87" s="12">
        <v>1.2210000000000001</v>
      </c>
      <c r="J87" s="12">
        <v>8.6699999999999999E-2</v>
      </c>
      <c r="K87" s="50" t="s">
        <v>213</v>
      </c>
      <c r="L87" s="9" t="str">
        <f t="shared" si="30"/>
        <v>N/A</v>
      </c>
    </row>
    <row r="88" spans="1:12" x14ac:dyDescent="0.2">
      <c r="A88" s="2" t="s">
        <v>976</v>
      </c>
      <c r="B88" s="50" t="s">
        <v>213</v>
      </c>
      <c r="C88" s="13">
        <v>11.748151191</v>
      </c>
      <c r="D88" s="50" t="s">
        <v>213</v>
      </c>
      <c r="E88" s="13">
        <v>10.670408901</v>
      </c>
      <c r="F88" s="50" t="s">
        <v>213</v>
      </c>
      <c r="G88" s="13">
        <v>10.592963806</v>
      </c>
      <c r="H88" s="50" t="s">
        <v>213</v>
      </c>
      <c r="I88" s="12">
        <v>-9.17</v>
      </c>
      <c r="J88" s="12">
        <v>-0.72599999999999998</v>
      </c>
      <c r="K88" s="50" t="s">
        <v>213</v>
      </c>
      <c r="L88" s="9" t="str">
        <f t="shared" si="30"/>
        <v>N/A</v>
      </c>
    </row>
    <row r="89" spans="1:12" x14ac:dyDescent="0.2">
      <c r="A89" s="6" t="s">
        <v>68</v>
      </c>
      <c r="B89" s="50" t="s">
        <v>213</v>
      </c>
      <c r="C89" s="1">
        <v>6827</v>
      </c>
      <c r="D89" s="11" t="str">
        <f>IF($B89="N/A","N/A",IF(C89&gt;10,"No",IF(C89&lt;-10,"No","Yes")))</f>
        <v>N/A</v>
      </c>
      <c r="E89" s="1">
        <v>6947</v>
      </c>
      <c r="F89" s="11" t="str">
        <f>IF($B89="N/A","N/A",IF(E89&gt;10,"No",IF(E89&lt;-10,"No","Yes")))</f>
        <v>N/A</v>
      </c>
      <c r="G89" s="1">
        <v>8098</v>
      </c>
      <c r="H89" s="11" t="str">
        <f>IF($B89="N/A","N/A",IF(G89&gt;10,"No",IF(G89&lt;-10,"No","Yes")))</f>
        <v>N/A</v>
      </c>
      <c r="I89" s="12">
        <v>1.758</v>
      </c>
      <c r="J89" s="12">
        <v>16.57</v>
      </c>
      <c r="K89" s="50" t="s">
        <v>740</v>
      </c>
      <c r="L89" s="9" t="str">
        <f t="shared" si="30"/>
        <v>No</v>
      </c>
    </row>
    <row r="90" spans="1:12" x14ac:dyDescent="0.2">
      <c r="A90" s="2" t="s">
        <v>109</v>
      </c>
      <c r="B90" s="50" t="s">
        <v>213</v>
      </c>
      <c r="C90" s="13">
        <v>1.4647722300000001E-2</v>
      </c>
      <c r="D90" s="46" t="str">
        <f>IF($B90="N/A","N/A",IF(C90&gt;10,"No",IF(C90&lt;-10,"No","Yes")))</f>
        <v>N/A</v>
      </c>
      <c r="E90" s="13">
        <v>1.4394702699999999E-2</v>
      </c>
      <c r="F90" s="46" t="str">
        <f>IF($B90="N/A","N/A",IF(E90&gt;10,"No",IF(E90&lt;-10,"No","Yes")))</f>
        <v>N/A</v>
      </c>
      <c r="G90" s="13">
        <v>4.9394912300000003E-2</v>
      </c>
      <c r="H90" s="46" t="str">
        <f>IF($B90="N/A","N/A",IF(G90&gt;10,"No",IF(G90&lt;-10,"No","Yes")))</f>
        <v>N/A</v>
      </c>
      <c r="I90" s="12">
        <v>-1.73</v>
      </c>
      <c r="J90" s="12">
        <v>243.1</v>
      </c>
      <c r="K90" s="50" t="s">
        <v>740</v>
      </c>
      <c r="L90" s="9" t="str">
        <f t="shared" si="30"/>
        <v>No</v>
      </c>
    </row>
    <row r="91" spans="1:12" x14ac:dyDescent="0.2">
      <c r="A91" s="2" t="s">
        <v>110</v>
      </c>
      <c r="B91" s="50" t="s">
        <v>213</v>
      </c>
      <c r="C91" s="13">
        <v>6.0641570236</v>
      </c>
      <c r="D91" s="46" t="str">
        <f>IF($B91="N/A","N/A",IF(C91&gt;10,"No",IF(C91&lt;-10,"No","Yes")))</f>
        <v>N/A</v>
      </c>
      <c r="E91" s="13">
        <v>5.7866705053</v>
      </c>
      <c r="F91" s="46" t="str">
        <f>IF($B91="N/A","N/A",IF(E91&gt;10,"No",IF(E91&lt;-10,"No","Yes")))</f>
        <v>N/A</v>
      </c>
      <c r="G91" s="13">
        <v>5.5075327240999998</v>
      </c>
      <c r="H91" s="46" t="str">
        <f>IF($B91="N/A","N/A",IF(G91&gt;10,"No",IF(G91&lt;-10,"No","Yes")))</f>
        <v>N/A</v>
      </c>
      <c r="I91" s="12">
        <v>-4.58</v>
      </c>
      <c r="J91" s="12">
        <v>-4.82</v>
      </c>
      <c r="K91" s="50" t="s">
        <v>740</v>
      </c>
      <c r="L91" s="9" t="str">
        <f t="shared" si="30"/>
        <v>Yes</v>
      </c>
    </row>
    <row r="92" spans="1:12" x14ac:dyDescent="0.2">
      <c r="A92" s="4" t="s">
        <v>7</v>
      </c>
      <c r="B92" s="50" t="s">
        <v>213</v>
      </c>
      <c r="C92" s="13">
        <v>4.8303791524999999</v>
      </c>
      <c r="D92" s="11" t="str">
        <f>IF($B92="N/A","N/A",IF(C92&gt;10,"No",IF(C92&lt;-10,"No","Yes")))</f>
        <v>N/A</v>
      </c>
      <c r="E92" s="13">
        <v>5.0999142871999998</v>
      </c>
      <c r="F92" s="11" t="str">
        <f>IF($B92="N/A","N/A",IF(E92&gt;10,"No",IF(E92&lt;-10,"No","Yes")))</f>
        <v>N/A</v>
      </c>
      <c r="G92" s="13">
        <v>5.2940815634999998</v>
      </c>
      <c r="H92" s="11" t="str">
        <f>IF($B92="N/A","N/A",IF(G92&gt;10,"No",IF(G92&lt;-10,"No","Yes")))</f>
        <v>N/A</v>
      </c>
      <c r="I92" s="12">
        <v>5.58</v>
      </c>
      <c r="J92" s="12">
        <v>3.8069999999999999</v>
      </c>
      <c r="K92" s="50" t="s">
        <v>741</v>
      </c>
      <c r="L92" s="9" t="str">
        <f t="shared" si="30"/>
        <v>Yes</v>
      </c>
    </row>
    <row r="93" spans="1:12" x14ac:dyDescent="0.2">
      <c r="A93" s="4" t="s">
        <v>180</v>
      </c>
      <c r="B93" s="50" t="s">
        <v>213</v>
      </c>
      <c r="C93" s="13">
        <v>61.046484329000002</v>
      </c>
      <c r="D93" s="11" t="str">
        <f t="shared" ref="D93:D94" si="31">IF($B93="N/A","N/A",IF(C93&gt;10,"No",IF(C93&lt;-10,"No","Yes")))</f>
        <v>N/A</v>
      </c>
      <c r="E93" s="13">
        <v>60.794496451000001</v>
      </c>
      <c r="F93" s="11" t="str">
        <f t="shared" ref="F93:F94" si="32">IF($B93="N/A","N/A",IF(E93&gt;10,"No",IF(E93&lt;-10,"No","Yes")))</f>
        <v>N/A</v>
      </c>
      <c r="G93" s="13">
        <v>60.593097157999999</v>
      </c>
      <c r="H93" s="11" t="str">
        <f t="shared" ref="H93:H94" si="33">IF($B93="N/A","N/A",IF(G93&gt;10,"No",IF(G93&lt;-10,"No","Yes")))</f>
        <v>N/A</v>
      </c>
      <c r="I93" s="12">
        <v>-0.41299999999999998</v>
      </c>
      <c r="J93" s="12">
        <v>-0.33100000000000002</v>
      </c>
      <c r="K93" s="50" t="s">
        <v>740</v>
      </c>
      <c r="L93" s="9" t="str">
        <f>IF(J93="Div by 0", "N/A", IF(OR(J93="N/A",K93="N/A"),"N/A", IF(J93&gt;VALUE(MID(K93,1,2)), "No", IF(J93&lt;-1*VALUE(MID(K93,1,2)), "No", "Yes"))))</f>
        <v>Yes</v>
      </c>
    </row>
    <row r="94" spans="1:12" x14ac:dyDescent="0.2">
      <c r="A94" s="4" t="s">
        <v>181</v>
      </c>
      <c r="B94" s="50" t="s">
        <v>213</v>
      </c>
      <c r="C94" s="13">
        <v>38.953515670999998</v>
      </c>
      <c r="D94" s="11" t="str">
        <f t="shared" si="31"/>
        <v>N/A</v>
      </c>
      <c r="E94" s="13">
        <v>39.205503548999999</v>
      </c>
      <c r="F94" s="11" t="str">
        <f t="shared" si="32"/>
        <v>N/A</v>
      </c>
      <c r="G94" s="13">
        <v>39.406902842000001</v>
      </c>
      <c r="H94" s="11" t="str">
        <f t="shared" si="33"/>
        <v>N/A</v>
      </c>
      <c r="I94" s="12">
        <v>0.64690000000000003</v>
      </c>
      <c r="J94" s="12">
        <v>0.51370000000000005</v>
      </c>
      <c r="K94" s="50" t="s">
        <v>740</v>
      </c>
      <c r="L94" s="9" t="str">
        <f>IF(J94="Div by 0", "N/A", IF(OR(J94="N/A",K94="N/A"),"N/A", IF(J94&gt;VALUE(MID(K94,1,2)), "No", IF(J94&lt;-1*VALUE(MID(K94,1,2)), "No", "Yes"))))</f>
        <v>Yes</v>
      </c>
    </row>
    <row r="95" spans="1:12" x14ac:dyDescent="0.2">
      <c r="A95" s="2" t="s">
        <v>8</v>
      </c>
      <c r="B95" s="50" t="s">
        <v>285</v>
      </c>
      <c r="C95" s="13">
        <v>6.5189576240999996</v>
      </c>
      <c r="D95" s="46" t="str">
        <f>IF($B95="N/A","N/A",IF(C95&gt;10,"No",IF(C95&lt;5,"No","Yes")))</f>
        <v>Yes</v>
      </c>
      <c r="E95" s="13">
        <v>6.2920511140000004</v>
      </c>
      <c r="F95" s="46" t="str">
        <f>IF($B95="N/A","N/A",IF(E95&gt;10,"No",IF(E95&lt;5,"No","Yes")))</f>
        <v>Yes</v>
      </c>
      <c r="G95" s="13">
        <v>6.2771538377000002</v>
      </c>
      <c r="H95" s="46" t="str">
        <f t="shared" ref="H95:H98" si="34">IF($B95="N/A","N/A",IF(G95&gt;10,"No",IF(G95&lt;5,"No","Yes")))</f>
        <v>Yes</v>
      </c>
      <c r="I95" s="12">
        <v>-3.48</v>
      </c>
      <c r="J95" s="12">
        <v>-0.23699999999999999</v>
      </c>
      <c r="K95" s="50" t="s">
        <v>741</v>
      </c>
      <c r="L95" s="9" t="str">
        <f t="shared" si="30"/>
        <v>Yes</v>
      </c>
    </row>
    <row r="96" spans="1:12" x14ac:dyDescent="0.2">
      <c r="A96" s="2" t="s">
        <v>149</v>
      </c>
      <c r="B96" s="50" t="s">
        <v>285</v>
      </c>
      <c r="C96" s="13">
        <v>5.4237586570999996</v>
      </c>
      <c r="D96" s="46" t="str">
        <f>IF($B96="N/A","N/A",IF(C96&gt;10,"No",IF(C96&lt;5,"No","Yes")))</f>
        <v>Yes</v>
      </c>
      <c r="E96" s="13">
        <v>4.9576197599</v>
      </c>
      <c r="F96" s="46" t="str">
        <f t="shared" ref="F96:F98" si="35">IF($B96="N/A","N/A",IF(E96&gt;10,"No",IF(E96&lt;5,"No","Yes")))</f>
        <v>No</v>
      </c>
      <c r="G96" s="13">
        <v>4.8585533421999996</v>
      </c>
      <c r="H96" s="46" t="str">
        <f t="shared" si="34"/>
        <v>No</v>
      </c>
      <c r="I96" s="12">
        <v>-8.59</v>
      </c>
      <c r="J96" s="12">
        <v>-2</v>
      </c>
      <c r="K96" s="50" t="s">
        <v>741</v>
      </c>
      <c r="L96" s="9" t="str">
        <f t="shared" si="30"/>
        <v>Yes</v>
      </c>
    </row>
    <row r="97" spans="1:12" x14ac:dyDescent="0.2">
      <c r="A97" s="2" t="s">
        <v>150</v>
      </c>
      <c r="B97" s="50" t="s">
        <v>285</v>
      </c>
      <c r="C97" s="13">
        <v>6.0467777908000002</v>
      </c>
      <c r="D97" s="46" t="str">
        <f>IF($B97="N/A","N/A",IF(C97&gt;10,"No",IF(C97&lt;5,"No","Yes")))</f>
        <v>Yes</v>
      </c>
      <c r="E97" s="13">
        <v>5.8542433460999996</v>
      </c>
      <c r="F97" s="46" t="str">
        <f t="shared" si="35"/>
        <v>Yes</v>
      </c>
      <c r="G97" s="13">
        <v>5.8987003496000003</v>
      </c>
      <c r="H97" s="46" t="str">
        <f t="shared" si="34"/>
        <v>Yes</v>
      </c>
      <c r="I97" s="12">
        <v>-3.18</v>
      </c>
      <c r="J97" s="12">
        <v>0.75939999999999996</v>
      </c>
      <c r="K97" s="50" t="s">
        <v>741</v>
      </c>
      <c r="L97" s="9" t="str">
        <f t="shared" si="30"/>
        <v>Yes</v>
      </c>
    </row>
    <row r="98" spans="1:12" x14ac:dyDescent="0.2">
      <c r="A98" s="2" t="s">
        <v>151</v>
      </c>
      <c r="B98" s="50" t="s">
        <v>285</v>
      </c>
      <c r="C98" s="13">
        <v>6.5485972531999996</v>
      </c>
      <c r="D98" s="46" t="str">
        <f>IF($B98="N/A","N/A",IF(C98&gt;10,"No",IF(C98&lt;5,"No","Yes")))</f>
        <v>Yes</v>
      </c>
      <c r="E98" s="13">
        <v>6.3251037798</v>
      </c>
      <c r="F98" s="46" t="str">
        <f t="shared" si="35"/>
        <v>Yes</v>
      </c>
      <c r="G98" s="13">
        <v>6.3022240477000002</v>
      </c>
      <c r="H98" s="46" t="str">
        <f t="shared" si="34"/>
        <v>Yes</v>
      </c>
      <c r="I98" s="12">
        <v>-3.41</v>
      </c>
      <c r="J98" s="12">
        <v>-0.36199999999999999</v>
      </c>
      <c r="K98" s="50" t="s">
        <v>741</v>
      </c>
      <c r="L98" s="9" t="str">
        <f t="shared" si="30"/>
        <v>Yes</v>
      </c>
    </row>
    <row r="99" spans="1:12" x14ac:dyDescent="0.2">
      <c r="A99" s="2" t="s">
        <v>977</v>
      </c>
      <c r="B99" s="50" t="s">
        <v>213</v>
      </c>
      <c r="C99" s="1">
        <v>5494</v>
      </c>
      <c r="D99" s="11" t="str">
        <f t="shared" ref="D99:D110" si="36">IF($B99="N/A","N/A",IF(C99&gt;10,"No",IF(C99&lt;-10,"No","Yes")))</f>
        <v>N/A</v>
      </c>
      <c r="E99" s="1">
        <v>6328</v>
      </c>
      <c r="F99" s="11" t="str">
        <f t="shared" ref="F99:F110" si="37">IF($B99="N/A","N/A",IF(E99&gt;10,"No",IF(E99&lt;-10,"No","Yes")))</f>
        <v>N/A</v>
      </c>
      <c r="G99" s="1">
        <v>6819</v>
      </c>
      <c r="H99" s="11" t="str">
        <f t="shared" ref="H99:H110" si="38">IF($B99="N/A","N/A",IF(G99&gt;10,"No",IF(G99&lt;-10,"No","Yes")))</f>
        <v>N/A</v>
      </c>
      <c r="I99" s="12">
        <v>15.18</v>
      </c>
      <c r="J99" s="12">
        <v>7.7590000000000003</v>
      </c>
      <c r="K99" s="47" t="s">
        <v>740</v>
      </c>
      <c r="L99" s="9" t="str">
        <f t="shared" si="30"/>
        <v>Yes</v>
      </c>
    </row>
    <row r="100" spans="1:12" x14ac:dyDescent="0.2">
      <c r="A100" s="2" t="s">
        <v>978</v>
      </c>
      <c r="B100" s="50" t="s">
        <v>213</v>
      </c>
      <c r="C100" s="1">
        <v>2067</v>
      </c>
      <c r="D100" s="11" t="str">
        <f t="shared" si="36"/>
        <v>N/A</v>
      </c>
      <c r="E100" s="1">
        <v>1988</v>
      </c>
      <c r="F100" s="11" t="str">
        <f t="shared" si="37"/>
        <v>N/A</v>
      </c>
      <c r="G100" s="1">
        <v>1854</v>
      </c>
      <c r="H100" s="11" t="str">
        <f t="shared" si="38"/>
        <v>N/A</v>
      </c>
      <c r="I100" s="12">
        <v>-3.82</v>
      </c>
      <c r="J100" s="12">
        <v>-6.74</v>
      </c>
      <c r="K100" s="47" t="s">
        <v>740</v>
      </c>
      <c r="L100" s="9" t="str">
        <f t="shared" si="30"/>
        <v>Yes</v>
      </c>
    </row>
    <row r="101" spans="1:12" x14ac:dyDescent="0.2">
      <c r="A101" s="2" t="s">
        <v>1</v>
      </c>
      <c r="B101" s="50" t="s">
        <v>213</v>
      </c>
      <c r="C101" s="13">
        <v>98.684411315999995</v>
      </c>
      <c r="D101" s="11" t="str">
        <f t="shared" si="36"/>
        <v>N/A</v>
      </c>
      <c r="E101" s="13">
        <v>98.470333831999994</v>
      </c>
      <c r="F101" s="11" t="str">
        <f t="shared" si="37"/>
        <v>N/A</v>
      </c>
      <c r="G101" s="13">
        <v>98.358701362999994</v>
      </c>
      <c r="H101" s="11" t="str">
        <f t="shared" si="38"/>
        <v>N/A</v>
      </c>
      <c r="I101" s="12">
        <v>-0.217</v>
      </c>
      <c r="J101" s="12">
        <v>-0.113</v>
      </c>
      <c r="K101" s="50" t="s">
        <v>741</v>
      </c>
      <c r="L101" s="9" t="str">
        <f t="shared" si="30"/>
        <v>Yes</v>
      </c>
    </row>
    <row r="102" spans="1:12" x14ac:dyDescent="0.2">
      <c r="A102" s="2" t="s">
        <v>69</v>
      </c>
      <c r="B102" s="50" t="s">
        <v>213</v>
      </c>
      <c r="C102" s="13">
        <v>97.907379927999997</v>
      </c>
      <c r="D102" s="11" t="str">
        <f t="shared" si="36"/>
        <v>N/A</v>
      </c>
      <c r="E102" s="13">
        <v>97.770697919</v>
      </c>
      <c r="F102" s="11" t="str">
        <f t="shared" si="37"/>
        <v>N/A</v>
      </c>
      <c r="G102" s="13">
        <v>97.874959665999995</v>
      </c>
      <c r="H102" s="11" t="str">
        <f t="shared" si="38"/>
        <v>N/A</v>
      </c>
      <c r="I102" s="12">
        <v>-0.14000000000000001</v>
      </c>
      <c r="J102" s="12">
        <v>0.1066</v>
      </c>
      <c r="K102" s="50" t="s">
        <v>741</v>
      </c>
      <c r="L102" s="9" t="str">
        <f t="shared" si="30"/>
        <v>Yes</v>
      </c>
    </row>
    <row r="103" spans="1:12" x14ac:dyDescent="0.2">
      <c r="A103" s="4" t="s">
        <v>70</v>
      </c>
      <c r="B103" s="50" t="s">
        <v>213</v>
      </c>
      <c r="C103" s="1">
        <v>320232</v>
      </c>
      <c r="D103" s="11" t="str">
        <f t="shared" si="36"/>
        <v>N/A</v>
      </c>
      <c r="E103" s="1">
        <v>338088</v>
      </c>
      <c r="F103" s="11" t="str">
        <f t="shared" si="37"/>
        <v>N/A</v>
      </c>
      <c r="G103" s="1">
        <v>354381</v>
      </c>
      <c r="H103" s="11" t="str">
        <f t="shared" si="38"/>
        <v>N/A</v>
      </c>
      <c r="I103" s="12">
        <v>5.5759999999999996</v>
      </c>
      <c r="J103" s="12">
        <v>4.819</v>
      </c>
      <c r="K103" s="50" t="s">
        <v>740</v>
      </c>
      <c r="L103" s="9" t="str">
        <f t="shared" si="30"/>
        <v>Yes</v>
      </c>
    </row>
    <row r="104" spans="1:12" x14ac:dyDescent="0.2">
      <c r="A104" s="2" t="s">
        <v>692</v>
      </c>
      <c r="B104" s="50" t="s">
        <v>213</v>
      </c>
      <c r="C104" s="13">
        <v>2.3536061356000002</v>
      </c>
      <c r="D104" s="11" t="str">
        <f t="shared" si="36"/>
        <v>N/A</v>
      </c>
      <c r="E104" s="13">
        <v>2.2455692008999999</v>
      </c>
      <c r="F104" s="11" t="str">
        <f t="shared" si="37"/>
        <v>N/A</v>
      </c>
      <c r="G104" s="13">
        <v>2.2148478615</v>
      </c>
      <c r="H104" s="11" t="str">
        <f t="shared" si="38"/>
        <v>N/A</v>
      </c>
      <c r="I104" s="12">
        <v>-4.59</v>
      </c>
      <c r="J104" s="12">
        <v>-1.37</v>
      </c>
      <c r="K104" s="50" t="s">
        <v>741</v>
      </c>
      <c r="L104" s="9" t="str">
        <f t="shared" ref="L104:L110" si="39">IF(J104="Div by 0", "N/A", IF(K104="N/A","N/A", IF(J104&gt;VALUE(MID(K104,1,2)), "No", IF(J104&lt;-1*VALUE(MID(K104,1,2)), "No", "Yes"))))</f>
        <v>Yes</v>
      </c>
    </row>
    <row r="105" spans="1:12" x14ac:dyDescent="0.2">
      <c r="A105" s="2" t="s">
        <v>691</v>
      </c>
      <c r="B105" s="50" t="s">
        <v>213</v>
      </c>
      <c r="C105" s="13">
        <v>6.6611081965999999</v>
      </c>
      <c r="D105" s="11" t="str">
        <f t="shared" si="36"/>
        <v>N/A</v>
      </c>
      <c r="E105" s="13">
        <v>7.0771515108000003</v>
      </c>
      <c r="F105" s="11" t="str">
        <f t="shared" si="37"/>
        <v>N/A</v>
      </c>
      <c r="G105" s="13">
        <v>6.6366424837000002</v>
      </c>
      <c r="H105" s="11" t="str">
        <f t="shared" si="38"/>
        <v>N/A</v>
      </c>
      <c r="I105" s="12">
        <v>6.2460000000000004</v>
      </c>
      <c r="J105" s="12">
        <v>-6.22</v>
      </c>
      <c r="K105" s="50" t="s">
        <v>741</v>
      </c>
      <c r="L105" s="9" t="str">
        <f t="shared" si="39"/>
        <v>Yes</v>
      </c>
    </row>
    <row r="106" spans="1:12" x14ac:dyDescent="0.2">
      <c r="A106" s="2" t="s">
        <v>690</v>
      </c>
      <c r="B106" s="50" t="s">
        <v>213</v>
      </c>
      <c r="C106" s="13">
        <v>90.985285668000003</v>
      </c>
      <c r="D106" s="11" t="str">
        <f t="shared" si="36"/>
        <v>N/A</v>
      </c>
      <c r="E106" s="13">
        <v>90.677279287999994</v>
      </c>
      <c r="F106" s="11" t="str">
        <f t="shared" si="37"/>
        <v>N/A</v>
      </c>
      <c r="G106" s="13">
        <v>91.148509654999998</v>
      </c>
      <c r="H106" s="11" t="str">
        <f t="shared" si="38"/>
        <v>N/A</v>
      </c>
      <c r="I106" s="12">
        <v>-0.33900000000000002</v>
      </c>
      <c r="J106" s="12">
        <v>0.51970000000000005</v>
      </c>
      <c r="K106" s="50" t="s">
        <v>741</v>
      </c>
      <c r="L106" s="9" t="str">
        <f t="shared" si="39"/>
        <v>Yes</v>
      </c>
    </row>
    <row r="107" spans="1:12" ht="25.5" x14ac:dyDescent="0.2">
      <c r="A107" s="4" t="s">
        <v>979</v>
      </c>
      <c r="B107" s="50" t="s">
        <v>213</v>
      </c>
      <c r="C107" s="13">
        <v>45.405857494999999</v>
      </c>
      <c r="D107" s="11" t="str">
        <f t="shared" si="36"/>
        <v>N/A</v>
      </c>
      <c r="E107" s="13">
        <v>44.982717377</v>
      </c>
      <c r="F107" s="11" t="str">
        <f t="shared" si="37"/>
        <v>N/A</v>
      </c>
      <c r="G107" s="13">
        <v>44.539094859000002</v>
      </c>
      <c r="H107" s="11" t="str">
        <f t="shared" si="38"/>
        <v>N/A</v>
      </c>
      <c r="I107" s="12">
        <v>-0.93200000000000005</v>
      </c>
      <c r="J107" s="12">
        <v>-0.98599999999999999</v>
      </c>
      <c r="K107" s="50" t="s">
        <v>741</v>
      </c>
      <c r="L107" s="9" t="str">
        <f t="shared" si="39"/>
        <v>Yes</v>
      </c>
    </row>
    <row r="108" spans="1:12" ht="25.5" x14ac:dyDescent="0.2">
      <c r="A108" s="4" t="s">
        <v>980</v>
      </c>
      <c r="B108" s="50" t="s">
        <v>213</v>
      </c>
      <c r="C108" s="13">
        <v>52.844230543000002</v>
      </c>
      <c r="D108" s="11" t="str">
        <f t="shared" si="36"/>
        <v>N/A</v>
      </c>
      <c r="E108" s="13">
        <v>53.275575199999999</v>
      </c>
      <c r="F108" s="11" t="str">
        <f t="shared" si="37"/>
        <v>N/A</v>
      </c>
      <c r="G108" s="13">
        <v>53.745462691999997</v>
      </c>
      <c r="H108" s="11" t="str">
        <f t="shared" si="38"/>
        <v>N/A</v>
      </c>
      <c r="I108" s="12">
        <v>0.81630000000000003</v>
      </c>
      <c r="J108" s="12">
        <v>0.88200000000000001</v>
      </c>
      <c r="K108" s="50" t="s">
        <v>741</v>
      </c>
      <c r="L108" s="9" t="str">
        <f t="shared" si="39"/>
        <v>Yes</v>
      </c>
    </row>
    <row r="109" spans="1:12" ht="25.5" x14ac:dyDescent="0.2">
      <c r="A109" s="4" t="s">
        <v>981</v>
      </c>
      <c r="B109" s="50" t="s">
        <v>213</v>
      </c>
      <c r="C109" s="13">
        <v>0.71105763590000004</v>
      </c>
      <c r="D109" s="11" t="str">
        <f t="shared" si="36"/>
        <v>N/A</v>
      </c>
      <c r="E109" s="13">
        <v>0.691304908</v>
      </c>
      <c r="F109" s="11" t="str">
        <f t="shared" si="37"/>
        <v>N/A</v>
      </c>
      <c r="G109" s="13">
        <v>0.6830298682</v>
      </c>
      <c r="H109" s="11" t="str">
        <f t="shared" si="38"/>
        <v>N/A</v>
      </c>
      <c r="I109" s="12">
        <v>-2.78</v>
      </c>
      <c r="J109" s="12">
        <v>-1.2</v>
      </c>
      <c r="K109" s="50" t="s">
        <v>741</v>
      </c>
      <c r="L109" s="9" t="str">
        <f t="shared" si="39"/>
        <v>Yes</v>
      </c>
    </row>
    <row r="110" spans="1:12" ht="25.5" x14ac:dyDescent="0.2">
      <c r="A110" s="4" t="s">
        <v>982</v>
      </c>
      <c r="B110" s="50" t="s">
        <v>213</v>
      </c>
      <c r="C110" s="13">
        <v>1.0388543256</v>
      </c>
      <c r="D110" s="11" t="str">
        <f t="shared" si="36"/>
        <v>N/A</v>
      </c>
      <c r="E110" s="13">
        <v>1.0504025142</v>
      </c>
      <c r="F110" s="11" t="str">
        <f t="shared" si="37"/>
        <v>N/A</v>
      </c>
      <c r="G110" s="13">
        <v>1.032412581</v>
      </c>
      <c r="H110" s="11" t="str">
        <f t="shared" si="38"/>
        <v>N/A</v>
      </c>
      <c r="I110" s="12">
        <v>1.1120000000000001</v>
      </c>
      <c r="J110" s="12">
        <v>-1.71</v>
      </c>
      <c r="K110" s="50" t="s">
        <v>741</v>
      </c>
      <c r="L110" s="9" t="str">
        <f t="shared" si="39"/>
        <v>Yes</v>
      </c>
    </row>
    <row r="111" spans="1:12" x14ac:dyDescent="0.2">
      <c r="A111" s="2" t="s">
        <v>983</v>
      </c>
      <c r="B111" s="50" t="s">
        <v>286</v>
      </c>
      <c r="C111" s="13">
        <v>99.927092158999997</v>
      </c>
      <c r="D111" s="46" t="str">
        <f>IF($B111="N/A","N/A",IF(C111&gt;=99,"Yes","No"))</f>
        <v>Yes</v>
      </c>
      <c r="E111" s="13">
        <v>99.916322203999997</v>
      </c>
      <c r="F111" s="46" t="str">
        <f>IF($B111="N/A","N/A",IF(E111&gt;=99,"Yes","No"))</f>
        <v>Yes</v>
      </c>
      <c r="G111" s="13">
        <v>99.915964383000002</v>
      </c>
      <c r="H111" s="46" t="str">
        <f>IF($B111="N/A","N/A",IF(G111&gt;=99,"Yes","No"))</f>
        <v>Yes</v>
      </c>
      <c r="I111" s="12">
        <v>-1.0999999999999999E-2</v>
      </c>
      <c r="J111" s="12">
        <v>0</v>
      </c>
      <c r="K111" s="50" t="s">
        <v>740</v>
      </c>
      <c r="L111" s="9" t="str">
        <f t="shared" ref="L111:L145" si="40">IF(J111="Div by 0", "N/A", IF(K111="N/A","N/A", IF(J111&gt;VALUE(MID(K111,1,2)), "No", IF(J111&lt;-1*VALUE(MID(K111,1,2)), "No", "Yes"))))</f>
        <v>Yes</v>
      </c>
    </row>
    <row r="112" spans="1:12" x14ac:dyDescent="0.2">
      <c r="A112" s="2" t="s">
        <v>984</v>
      </c>
      <c r="B112" s="50" t="s">
        <v>213</v>
      </c>
      <c r="C112" s="13">
        <v>15.677512401</v>
      </c>
      <c r="D112" s="46" t="str">
        <f>IF($B112="N/A","N/A",IF(C112&gt;10,"No",IF(C112&lt;-10,"No","Yes")))</f>
        <v>N/A</v>
      </c>
      <c r="E112" s="13">
        <v>15.880443867</v>
      </c>
      <c r="F112" s="46" t="str">
        <f>IF($B112="N/A","N/A",IF(E112&gt;10,"No",IF(E112&lt;-10,"No","Yes")))</f>
        <v>N/A</v>
      </c>
      <c r="G112" s="13">
        <v>16.325456903999999</v>
      </c>
      <c r="H112" s="46" t="str">
        <f>IF($B112="N/A","N/A",IF(G112&gt;10,"No",IF(G112&lt;-10,"No","Yes")))</f>
        <v>N/A</v>
      </c>
      <c r="I112" s="12">
        <v>1.294</v>
      </c>
      <c r="J112" s="12">
        <v>2.802</v>
      </c>
      <c r="K112" s="50" t="s">
        <v>740</v>
      </c>
      <c r="L112" s="9" t="str">
        <f t="shared" si="40"/>
        <v>Yes</v>
      </c>
    </row>
    <row r="113" spans="1:12" x14ac:dyDescent="0.2">
      <c r="A113" s="3" t="s">
        <v>985</v>
      </c>
      <c r="B113" s="50" t="s">
        <v>280</v>
      </c>
      <c r="C113" s="8">
        <v>99.932187635000005</v>
      </c>
      <c r="D113" s="46" t="str">
        <f>IF($B113="N/A","N/A",IF(C113&gt;=98,"Yes","No"))</f>
        <v>Yes</v>
      </c>
      <c r="E113" s="8">
        <v>99.937752935999995</v>
      </c>
      <c r="F113" s="46" t="str">
        <f>IF($B113="N/A","N/A",IF(E113&gt;=98,"Yes","No"))</f>
        <v>Yes</v>
      </c>
      <c r="G113" s="8">
        <v>99.933623112999996</v>
      </c>
      <c r="H113" s="46" t="str">
        <f>IF($B113="N/A","N/A",IF(G113&gt;=98,"Yes","No"))</f>
        <v>Yes</v>
      </c>
      <c r="I113" s="12">
        <v>5.5999999999999999E-3</v>
      </c>
      <c r="J113" s="12">
        <v>-4.0000000000000001E-3</v>
      </c>
      <c r="K113" s="47" t="s">
        <v>740</v>
      </c>
      <c r="L113" s="9" t="str">
        <f t="shared" si="40"/>
        <v>Yes</v>
      </c>
    </row>
    <row r="114" spans="1:12" x14ac:dyDescent="0.2">
      <c r="A114" s="3" t="s">
        <v>986</v>
      </c>
      <c r="B114" s="50" t="s">
        <v>287</v>
      </c>
      <c r="C114" s="8">
        <v>93.506999613999994</v>
      </c>
      <c r="D114" s="46" t="str">
        <f>IF($B114="N/A","N/A",IF(C114&gt;=80,"Yes","No"))</f>
        <v>Yes</v>
      </c>
      <c r="E114" s="8">
        <v>93.506809646999997</v>
      </c>
      <c r="F114" s="46" t="str">
        <f>IF($B114="N/A","N/A",IF(E114&gt;=80,"Yes","No"))</f>
        <v>Yes</v>
      </c>
      <c r="G114" s="8">
        <v>93.598249234999997</v>
      </c>
      <c r="H114" s="46" t="str">
        <f>IF($B114="N/A","N/A",IF(G114&gt;=80,"Yes","No"))</f>
        <v>Yes</v>
      </c>
      <c r="I114" s="12">
        <v>0</v>
      </c>
      <c r="J114" s="12">
        <v>9.7799999999999998E-2</v>
      </c>
      <c r="K114" s="47" t="s">
        <v>740</v>
      </c>
      <c r="L114" s="9" t="str">
        <f t="shared" si="40"/>
        <v>Yes</v>
      </c>
    </row>
    <row r="115" spans="1:12" ht="25.5" x14ac:dyDescent="0.2">
      <c r="A115" s="2" t="s">
        <v>987</v>
      </c>
      <c r="B115" s="50" t="s">
        <v>288</v>
      </c>
      <c r="C115" s="13">
        <v>100</v>
      </c>
      <c r="D115" s="46" t="str">
        <f>IF($B115="N/A","N/A",IF(C115&gt;=100,"Yes","No"))</f>
        <v>Yes</v>
      </c>
      <c r="E115" s="13">
        <v>100</v>
      </c>
      <c r="F115" s="46" t="str">
        <f t="shared" ref="F115:F116" si="41">IF($B115="N/A","N/A",IF(E115&gt;=100,"Yes","No"))</f>
        <v>Yes</v>
      </c>
      <c r="G115" s="13">
        <v>100</v>
      </c>
      <c r="H115" s="46" t="str">
        <f t="shared" ref="H115:H116" si="42">IF($B115="N/A","N/A",IF(G115&gt;=100,"Yes","No"))</f>
        <v>Yes</v>
      </c>
      <c r="I115" s="12">
        <v>0</v>
      </c>
      <c r="J115" s="12">
        <v>0</v>
      </c>
      <c r="K115" s="47" t="s">
        <v>739</v>
      </c>
      <c r="L115" s="9" t="str">
        <f t="shared" si="40"/>
        <v>Yes</v>
      </c>
    </row>
    <row r="116" spans="1:12" ht="25.5" x14ac:dyDescent="0.2">
      <c r="A116" s="3" t="s">
        <v>988</v>
      </c>
      <c r="B116" s="50" t="s">
        <v>288</v>
      </c>
      <c r="C116" s="13">
        <v>100</v>
      </c>
      <c r="D116" s="46" t="str">
        <f>IF($B116="N/A","N/A",IF(C116&gt;=100,"Yes","No"))</f>
        <v>Yes</v>
      </c>
      <c r="E116" s="13">
        <v>100</v>
      </c>
      <c r="F116" s="46" t="str">
        <f t="shared" si="41"/>
        <v>Yes</v>
      </c>
      <c r="G116" s="13">
        <v>100</v>
      </c>
      <c r="H116" s="46" t="str">
        <f t="shared" si="42"/>
        <v>Yes</v>
      </c>
      <c r="I116" s="12">
        <v>0</v>
      </c>
      <c r="J116" s="12">
        <v>0</v>
      </c>
      <c r="K116" s="47" t="s">
        <v>739</v>
      </c>
      <c r="L116" s="9" t="str">
        <f t="shared" si="40"/>
        <v>Yes</v>
      </c>
    </row>
    <row r="117" spans="1:12" ht="25.5" x14ac:dyDescent="0.2">
      <c r="A117" s="2" t="s">
        <v>989</v>
      </c>
      <c r="B117" s="50" t="s">
        <v>213</v>
      </c>
      <c r="C117" s="13">
        <v>82.792705737999995</v>
      </c>
      <c r="D117" s="38" t="s">
        <v>742</v>
      </c>
      <c r="E117" s="13">
        <v>83.905947945999998</v>
      </c>
      <c r="F117" s="38" t="s">
        <v>742</v>
      </c>
      <c r="G117" s="13">
        <v>85.772578456000005</v>
      </c>
      <c r="H117" s="46" t="str">
        <f>IF($B117="N/A","N/A",IF(G117&lt;100,"No",IF(G117=100,"No","Yes")))</f>
        <v>N/A</v>
      </c>
      <c r="I117" s="12">
        <v>1.345</v>
      </c>
      <c r="J117" s="12">
        <v>2.2250000000000001</v>
      </c>
      <c r="K117" s="47" t="s">
        <v>739</v>
      </c>
      <c r="L117" s="9" t="str">
        <f t="shared" si="40"/>
        <v>Yes</v>
      </c>
    </row>
    <row r="118" spans="1:12" ht="25.5" x14ac:dyDescent="0.2">
      <c r="A118" s="2" t="s">
        <v>990</v>
      </c>
      <c r="B118" s="37" t="s">
        <v>213</v>
      </c>
      <c r="C118" s="13">
        <v>100</v>
      </c>
      <c r="D118" s="46" t="str">
        <f>IF($B118="N/A","N/A",IF(C118&gt;10,"No",IF(C118&lt;-10,"No","Yes")))</f>
        <v>N/A</v>
      </c>
      <c r="E118" s="13">
        <v>100</v>
      </c>
      <c r="F118" s="46" t="str">
        <f>IF($B118="N/A","N/A",IF(E118&gt;10,"No",IF(E118&lt;-10,"No","Yes")))</f>
        <v>N/A</v>
      </c>
      <c r="G118" s="13">
        <v>100</v>
      </c>
      <c r="H118" s="46" t="str">
        <f>IF($B118="N/A","N/A",IF(G118&gt;10,"No",IF(G118&lt;-10,"No","Yes")))</f>
        <v>N/A</v>
      </c>
      <c r="I118" s="12">
        <v>0</v>
      </c>
      <c r="J118" s="12">
        <v>0</v>
      </c>
      <c r="K118" s="47" t="s">
        <v>739</v>
      </c>
      <c r="L118" s="9" t="str">
        <f>IF(J118="Div by 0", "N/A", IF(OR(J118="N/A",K118="N/A"),"N/A", IF(J118&gt;VALUE(MID(K118,1,2)), "No", IF(J118&lt;-1*VALUE(MID(K118,1,2)), "No", "Yes"))))</f>
        <v>Yes</v>
      </c>
    </row>
    <row r="119" spans="1:12" x14ac:dyDescent="0.2">
      <c r="A119" s="7" t="s">
        <v>100</v>
      </c>
      <c r="B119" s="37" t="s">
        <v>213</v>
      </c>
      <c r="C119" s="38">
        <v>152247</v>
      </c>
      <c r="D119" s="46" t="str">
        <f t="shared" ref="D119:D145" si="43">IF($B119="N/A","N/A",IF(C119&gt;10,"No",IF(C119&lt;-10,"No","Yes")))</f>
        <v>N/A</v>
      </c>
      <c r="E119" s="38">
        <v>158943</v>
      </c>
      <c r="F119" s="46" t="str">
        <f t="shared" ref="F119:F145" si="44">IF($B119="N/A","N/A",IF(E119&gt;10,"No",IF(E119&lt;-10,"No","Yes")))</f>
        <v>N/A</v>
      </c>
      <c r="G119" s="38">
        <v>167786</v>
      </c>
      <c r="H119" s="46" t="str">
        <f t="shared" ref="H119:H145" si="45">IF($B119="N/A","N/A",IF(G119&gt;10,"No",IF(G119&lt;-10,"No","Yes")))</f>
        <v>N/A</v>
      </c>
      <c r="I119" s="12">
        <v>4.3979999999999997</v>
      </c>
      <c r="J119" s="12">
        <v>5.5640000000000001</v>
      </c>
      <c r="K119" s="47" t="s">
        <v>740</v>
      </c>
      <c r="L119" s="9" t="str">
        <f t="shared" si="40"/>
        <v>Yes</v>
      </c>
    </row>
    <row r="120" spans="1:12" x14ac:dyDescent="0.2">
      <c r="A120" s="2" t="s">
        <v>991</v>
      </c>
      <c r="B120" s="37" t="s">
        <v>213</v>
      </c>
      <c r="C120" s="38">
        <v>23398</v>
      </c>
      <c r="D120" s="46" t="str">
        <f t="shared" si="43"/>
        <v>N/A</v>
      </c>
      <c r="E120" s="38">
        <v>23007</v>
      </c>
      <c r="F120" s="46" t="str">
        <f t="shared" si="44"/>
        <v>N/A</v>
      </c>
      <c r="G120" s="38">
        <v>16993</v>
      </c>
      <c r="H120" s="46" t="str">
        <f t="shared" si="45"/>
        <v>N/A</v>
      </c>
      <c r="I120" s="12">
        <v>-1.67</v>
      </c>
      <c r="J120" s="12">
        <v>-26.1</v>
      </c>
      <c r="K120" s="47" t="s">
        <v>740</v>
      </c>
      <c r="L120" s="9" t="str">
        <f t="shared" si="40"/>
        <v>No</v>
      </c>
    </row>
    <row r="121" spans="1:12" x14ac:dyDescent="0.2">
      <c r="A121" s="2" t="s">
        <v>992</v>
      </c>
      <c r="B121" s="37" t="s">
        <v>213</v>
      </c>
      <c r="C121" s="38">
        <v>61410</v>
      </c>
      <c r="D121" s="46" t="str">
        <f t="shared" si="43"/>
        <v>N/A</v>
      </c>
      <c r="E121" s="38">
        <v>68378</v>
      </c>
      <c r="F121" s="46" t="str">
        <f t="shared" si="44"/>
        <v>N/A</v>
      </c>
      <c r="G121" s="38">
        <v>75164</v>
      </c>
      <c r="H121" s="46" t="str">
        <f t="shared" si="45"/>
        <v>N/A</v>
      </c>
      <c r="I121" s="12">
        <v>11.35</v>
      </c>
      <c r="J121" s="12">
        <v>9.9239999999999995</v>
      </c>
      <c r="K121" s="47" t="s">
        <v>740</v>
      </c>
      <c r="L121" s="9" t="str">
        <f t="shared" si="40"/>
        <v>Yes</v>
      </c>
    </row>
    <row r="122" spans="1:12" x14ac:dyDescent="0.2">
      <c r="A122" s="2" t="s">
        <v>993</v>
      </c>
      <c r="B122" s="37" t="s">
        <v>213</v>
      </c>
      <c r="C122" s="38">
        <v>47488</v>
      </c>
      <c r="D122" s="46" t="str">
        <f t="shared" si="43"/>
        <v>N/A</v>
      </c>
      <c r="E122" s="38">
        <v>44829</v>
      </c>
      <c r="F122" s="46" t="str">
        <f t="shared" si="44"/>
        <v>N/A</v>
      </c>
      <c r="G122" s="38">
        <v>46103</v>
      </c>
      <c r="H122" s="46" t="str">
        <f t="shared" si="45"/>
        <v>N/A</v>
      </c>
      <c r="I122" s="12">
        <v>-5.6</v>
      </c>
      <c r="J122" s="12">
        <v>2.8420000000000001</v>
      </c>
      <c r="K122" s="47" t="s">
        <v>740</v>
      </c>
      <c r="L122" s="9" t="str">
        <f t="shared" si="40"/>
        <v>Yes</v>
      </c>
    </row>
    <row r="123" spans="1:12" x14ac:dyDescent="0.2">
      <c r="A123" s="2" t="s">
        <v>994</v>
      </c>
      <c r="B123" s="37" t="s">
        <v>213</v>
      </c>
      <c r="C123" s="38">
        <v>19951</v>
      </c>
      <c r="D123" s="46" t="str">
        <f t="shared" si="43"/>
        <v>N/A</v>
      </c>
      <c r="E123" s="38">
        <v>22729</v>
      </c>
      <c r="F123" s="46" t="str">
        <f t="shared" si="44"/>
        <v>N/A</v>
      </c>
      <c r="G123" s="38">
        <v>29526</v>
      </c>
      <c r="H123" s="46" t="str">
        <f t="shared" si="45"/>
        <v>N/A</v>
      </c>
      <c r="I123" s="12">
        <v>13.92</v>
      </c>
      <c r="J123" s="12">
        <v>29.9</v>
      </c>
      <c r="K123" s="47" t="s">
        <v>740</v>
      </c>
      <c r="L123" s="9" t="str">
        <f t="shared" si="40"/>
        <v>No</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366104</v>
      </c>
      <c r="D125" s="46" t="str">
        <f t="shared" si="43"/>
        <v>N/A</v>
      </c>
      <c r="E125" s="38">
        <v>379303</v>
      </c>
      <c r="F125" s="46" t="str">
        <f t="shared" si="44"/>
        <v>N/A</v>
      </c>
      <c r="G125" s="38">
        <v>391548</v>
      </c>
      <c r="H125" s="46" t="str">
        <f t="shared" si="45"/>
        <v>N/A</v>
      </c>
      <c r="I125" s="12">
        <v>3.605</v>
      </c>
      <c r="J125" s="12">
        <v>3.2280000000000002</v>
      </c>
      <c r="K125" s="47" t="s">
        <v>740</v>
      </c>
      <c r="L125" s="9" t="str">
        <f t="shared" si="40"/>
        <v>Yes</v>
      </c>
    </row>
    <row r="126" spans="1:12" x14ac:dyDescent="0.2">
      <c r="A126" s="2" t="s">
        <v>996</v>
      </c>
      <c r="B126" s="37" t="s">
        <v>213</v>
      </c>
      <c r="C126" s="38">
        <v>143088</v>
      </c>
      <c r="D126" s="46" t="str">
        <f t="shared" si="43"/>
        <v>N/A</v>
      </c>
      <c r="E126" s="38">
        <v>143051</v>
      </c>
      <c r="F126" s="46" t="str">
        <f t="shared" si="44"/>
        <v>N/A</v>
      </c>
      <c r="G126" s="38">
        <v>121314</v>
      </c>
      <c r="H126" s="46" t="str">
        <f t="shared" si="45"/>
        <v>N/A</v>
      </c>
      <c r="I126" s="12">
        <v>-2.5999999999999999E-2</v>
      </c>
      <c r="J126" s="12">
        <v>-15.2</v>
      </c>
      <c r="K126" s="47" t="s">
        <v>740</v>
      </c>
      <c r="L126" s="9" t="str">
        <f t="shared" si="40"/>
        <v>No</v>
      </c>
    </row>
    <row r="127" spans="1:12" x14ac:dyDescent="0.2">
      <c r="A127" s="2" t="s">
        <v>997</v>
      </c>
      <c r="B127" s="37" t="s">
        <v>213</v>
      </c>
      <c r="C127" s="38">
        <v>97206</v>
      </c>
      <c r="D127" s="46" t="str">
        <f t="shared" si="43"/>
        <v>N/A</v>
      </c>
      <c r="E127" s="38">
        <v>111487</v>
      </c>
      <c r="F127" s="46" t="str">
        <f t="shared" si="44"/>
        <v>N/A</v>
      </c>
      <c r="G127" s="38">
        <v>131950</v>
      </c>
      <c r="H127" s="46" t="str">
        <f t="shared" si="45"/>
        <v>N/A</v>
      </c>
      <c r="I127" s="12">
        <v>14.69</v>
      </c>
      <c r="J127" s="12">
        <v>18.350000000000001</v>
      </c>
      <c r="K127" s="47" t="s">
        <v>740</v>
      </c>
      <c r="L127" s="9" t="str">
        <f t="shared" si="40"/>
        <v>No</v>
      </c>
    </row>
    <row r="128" spans="1:12" x14ac:dyDescent="0.2">
      <c r="A128" s="2" t="s">
        <v>998</v>
      </c>
      <c r="B128" s="37" t="s">
        <v>213</v>
      </c>
      <c r="C128" s="38">
        <v>86967</v>
      </c>
      <c r="D128" s="46" t="str">
        <f t="shared" si="43"/>
        <v>N/A</v>
      </c>
      <c r="E128" s="38">
        <v>84748</v>
      </c>
      <c r="F128" s="46" t="str">
        <f t="shared" si="44"/>
        <v>N/A</v>
      </c>
      <c r="G128" s="38">
        <v>87873</v>
      </c>
      <c r="H128" s="46" t="str">
        <f t="shared" si="45"/>
        <v>N/A</v>
      </c>
      <c r="I128" s="12">
        <v>-2.5499999999999998</v>
      </c>
      <c r="J128" s="12">
        <v>3.6869999999999998</v>
      </c>
      <c r="K128" s="47" t="s">
        <v>740</v>
      </c>
      <c r="L128" s="9" t="str">
        <f t="shared" si="40"/>
        <v>Yes</v>
      </c>
    </row>
    <row r="129" spans="1:12" x14ac:dyDescent="0.2">
      <c r="A129" s="2" t="s">
        <v>999</v>
      </c>
      <c r="B129" s="37" t="s">
        <v>213</v>
      </c>
      <c r="C129" s="38">
        <v>38843</v>
      </c>
      <c r="D129" s="46" t="str">
        <f t="shared" si="43"/>
        <v>N/A</v>
      </c>
      <c r="E129" s="38">
        <v>40017</v>
      </c>
      <c r="F129" s="46" t="str">
        <f t="shared" si="44"/>
        <v>N/A</v>
      </c>
      <c r="G129" s="38">
        <v>50411</v>
      </c>
      <c r="H129" s="46" t="str">
        <f t="shared" si="45"/>
        <v>N/A</v>
      </c>
      <c r="I129" s="12">
        <v>3.0219999999999998</v>
      </c>
      <c r="J129" s="12">
        <v>25.97</v>
      </c>
      <c r="K129" s="47" t="s">
        <v>740</v>
      </c>
      <c r="L129" s="9" t="str">
        <f t="shared" si="40"/>
        <v>No</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1574934</v>
      </c>
      <c r="D131" s="46" t="str">
        <f t="shared" si="43"/>
        <v>N/A</v>
      </c>
      <c r="E131" s="38">
        <v>1627386</v>
      </c>
      <c r="F131" s="46" t="str">
        <f t="shared" si="44"/>
        <v>N/A</v>
      </c>
      <c r="G131" s="38">
        <v>1661723</v>
      </c>
      <c r="H131" s="46" t="str">
        <f t="shared" si="45"/>
        <v>N/A</v>
      </c>
      <c r="I131" s="12">
        <v>3.33</v>
      </c>
      <c r="J131" s="12">
        <v>2.11</v>
      </c>
      <c r="K131" s="47" t="s">
        <v>740</v>
      </c>
      <c r="L131" s="9" t="str">
        <f t="shared" si="40"/>
        <v>Yes</v>
      </c>
    </row>
    <row r="132" spans="1:12" x14ac:dyDescent="0.2">
      <c r="A132" s="2" t="s">
        <v>1001</v>
      </c>
      <c r="B132" s="37" t="s">
        <v>213</v>
      </c>
      <c r="C132" s="38">
        <v>71582</v>
      </c>
      <c r="D132" s="46" t="str">
        <f t="shared" si="43"/>
        <v>N/A</v>
      </c>
      <c r="E132" s="38">
        <v>86141</v>
      </c>
      <c r="F132" s="46" t="str">
        <f t="shared" si="44"/>
        <v>N/A</v>
      </c>
      <c r="G132" s="38">
        <v>102997</v>
      </c>
      <c r="H132" s="46" t="str">
        <f t="shared" si="45"/>
        <v>N/A</v>
      </c>
      <c r="I132" s="12">
        <v>20.34</v>
      </c>
      <c r="J132" s="12">
        <v>19.57</v>
      </c>
      <c r="K132" s="47" t="s">
        <v>740</v>
      </c>
      <c r="L132" s="9" t="str">
        <f t="shared" si="40"/>
        <v>No</v>
      </c>
    </row>
    <row r="133" spans="1:12" x14ac:dyDescent="0.2">
      <c r="A133" s="2" t="s">
        <v>1002</v>
      </c>
      <c r="B133" s="37" t="s">
        <v>213</v>
      </c>
      <c r="C133" s="38">
        <v>3883</v>
      </c>
      <c r="D133" s="46" t="str">
        <f t="shared" si="43"/>
        <v>N/A</v>
      </c>
      <c r="E133" s="38">
        <v>4136</v>
      </c>
      <c r="F133" s="46" t="str">
        <f t="shared" si="44"/>
        <v>N/A</v>
      </c>
      <c r="G133" s="38">
        <v>4948</v>
      </c>
      <c r="H133" s="46" t="str">
        <f t="shared" si="45"/>
        <v>N/A</v>
      </c>
      <c r="I133" s="12">
        <v>6.516</v>
      </c>
      <c r="J133" s="12">
        <v>19.63</v>
      </c>
      <c r="K133" s="47" t="s">
        <v>740</v>
      </c>
      <c r="L133" s="9" t="str">
        <f t="shared" si="40"/>
        <v>No</v>
      </c>
    </row>
    <row r="134" spans="1:12" x14ac:dyDescent="0.2">
      <c r="A134" s="2" t="s">
        <v>1003</v>
      </c>
      <c r="B134" s="37" t="s">
        <v>213</v>
      </c>
      <c r="C134" s="38">
        <v>4790</v>
      </c>
      <c r="D134" s="46" t="str">
        <f t="shared" si="43"/>
        <v>N/A</v>
      </c>
      <c r="E134" s="38">
        <v>4056</v>
      </c>
      <c r="F134" s="46" t="str">
        <f t="shared" si="44"/>
        <v>N/A</v>
      </c>
      <c r="G134" s="38">
        <v>4540</v>
      </c>
      <c r="H134" s="46" t="str">
        <f t="shared" si="45"/>
        <v>N/A</v>
      </c>
      <c r="I134" s="12">
        <v>-15.3</v>
      </c>
      <c r="J134" s="12">
        <v>11.93</v>
      </c>
      <c r="K134" s="47" t="s">
        <v>740</v>
      </c>
      <c r="L134" s="9" t="str">
        <f t="shared" si="40"/>
        <v>No</v>
      </c>
    </row>
    <row r="135" spans="1:12" x14ac:dyDescent="0.2">
      <c r="A135" s="2" t="s">
        <v>1004</v>
      </c>
      <c r="B135" s="37" t="s">
        <v>213</v>
      </c>
      <c r="C135" s="38">
        <v>1430505</v>
      </c>
      <c r="D135" s="46" t="str">
        <f t="shared" si="43"/>
        <v>N/A</v>
      </c>
      <c r="E135" s="38">
        <v>1471286</v>
      </c>
      <c r="F135" s="46" t="str">
        <f t="shared" si="44"/>
        <v>N/A</v>
      </c>
      <c r="G135" s="38">
        <v>1489610</v>
      </c>
      <c r="H135" s="46" t="str">
        <f t="shared" si="45"/>
        <v>N/A</v>
      </c>
      <c r="I135" s="12">
        <v>2.851</v>
      </c>
      <c r="J135" s="12">
        <v>1.2450000000000001</v>
      </c>
      <c r="K135" s="47" t="s">
        <v>740</v>
      </c>
      <c r="L135" s="9" t="str">
        <f t="shared" si="40"/>
        <v>Yes</v>
      </c>
    </row>
    <row r="136" spans="1:12" x14ac:dyDescent="0.2">
      <c r="A136" s="2" t="s">
        <v>1005</v>
      </c>
      <c r="B136" s="37" t="s">
        <v>213</v>
      </c>
      <c r="C136" s="38">
        <v>1741</v>
      </c>
      <c r="D136" s="46" t="str">
        <f t="shared" si="43"/>
        <v>N/A</v>
      </c>
      <c r="E136" s="38">
        <v>1828</v>
      </c>
      <c r="F136" s="46" t="str">
        <f t="shared" si="44"/>
        <v>N/A</v>
      </c>
      <c r="G136" s="38">
        <v>1759</v>
      </c>
      <c r="H136" s="46" t="str">
        <f t="shared" si="45"/>
        <v>N/A</v>
      </c>
      <c r="I136" s="12">
        <v>4.9969999999999999</v>
      </c>
      <c r="J136" s="12">
        <v>-3.77</v>
      </c>
      <c r="K136" s="47" t="s">
        <v>740</v>
      </c>
      <c r="L136" s="9" t="str">
        <f t="shared" si="40"/>
        <v>Yes</v>
      </c>
    </row>
    <row r="137" spans="1:12" x14ac:dyDescent="0.2">
      <c r="A137" s="2" t="s">
        <v>1006</v>
      </c>
      <c r="B137" s="37" t="s">
        <v>213</v>
      </c>
      <c r="C137" s="38">
        <v>62433</v>
      </c>
      <c r="D137" s="46" t="str">
        <f t="shared" si="43"/>
        <v>N/A</v>
      </c>
      <c r="E137" s="38">
        <v>59939</v>
      </c>
      <c r="F137" s="46" t="str">
        <f t="shared" si="44"/>
        <v>N/A</v>
      </c>
      <c r="G137" s="38">
        <v>57869</v>
      </c>
      <c r="H137" s="46" t="str">
        <f t="shared" si="45"/>
        <v>N/A</v>
      </c>
      <c r="I137" s="12">
        <v>-3.99</v>
      </c>
      <c r="J137" s="12">
        <v>-3.45</v>
      </c>
      <c r="K137" s="47" t="s">
        <v>740</v>
      </c>
      <c r="L137" s="9" t="str">
        <f t="shared" si="40"/>
        <v>Yes</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731326</v>
      </c>
      <c r="D139" s="46" t="str">
        <f t="shared" si="43"/>
        <v>N/A</v>
      </c>
      <c r="E139" s="38">
        <v>788734</v>
      </c>
      <c r="F139" s="46" t="str">
        <f t="shared" si="44"/>
        <v>N/A</v>
      </c>
      <c r="G139" s="38">
        <v>825696</v>
      </c>
      <c r="H139" s="46" t="str">
        <f t="shared" si="45"/>
        <v>N/A</v>
      </c>
      <c r="I139" s="12">
        <v>7.85</v>
      </c>
      <c r="J139" s="12">
        <v>4.6859999999999999</v>
      </c>
      <c r="K139" s="47" t="s">
        <v>740</v>
      </c>
      <c r="L139" s="9" t="str">
        <f t="shared" si="40"/>
        <v>Yes</v>
      </c>
    </row>
    <row r="140" spans="1:12" x14ac:dyDescent="0.2">
      <c r="A140" s="2" t="s">
        <v>1008</v>
      </c>
      <c r="B140" s="37" t="s">
        <v>213</v>
      </c>
      <c r="C140" s="38">
        <v>14095</v>
      </c>
      <c r="D140" s="46" t="str">
        <f t="shared" si="43"/>
        <v>N/A</v>
      </c>
      <c r="E140" s="38">
        <v>21457</v>
      </c>
      <c r="F140" s="46" t="str">
        <f t="shared" si="44"/>
        <v>N/A</v>
      </c>
      <c r="G140" s="38">
        <v>31249</v>
      </c>
      <c r="H140" s="46" t="str">
        <f t="shared" si="45"/>
        <v>N/A</v>
      </c>
      <c r="I140" s="12">
        <v>52.23</v>
      </c>
      <c r="J140" s="12">
        <v>45.64</v>
      </c>
      <c r="K140" s="47" t="s">
        <v>740</v>
      </c>
      <c r="L140" s="9" t="str">
        <f t="shared" si="40"/>
        <v>No</v>
      </c>
    </row>
    <row r="141" spans="1:12" x14ac:dyDescent="0.2">
      <c r="A141" s="2" t="s">
        <v>1009</v>
      </c>
      <c r="B141" s="37" t="s">
        <v>213</v>
      </c>
      <c r="C141" s="38">
        <v>1225</v>
      </c>
      <c r="D141" s="46" t="str">
        <f t="shared" si="43"/>
        <v>N/A</v>
      </c>
      <c r="E141" s="38">
        <v>1761</v>
      </c>
      <c r="F141" s="46" t="str">
        <f t="shared" si="44"/>
        <v>N/A</v>
      </c>
      <c r="G141" s="38">
        <v>2631</v>
      </c>
      <c r="H141" s="46" t="str">
        <f t="shared" si="45"/>
        <v>N/A</v>
      </c>
      <c r="I141" s="12">
        <v>43.76</v>
      </c>
      <c r="J141" s="12">
        <v>49.4</v>
      </c>
      <c r="K141" s="47" t="s">
        <v>740</v>
      </c>
      <c r="L141" s="9" t="str">
        <f t="shared" si="40"/>
        <v>No</v>
      </c>
    </row>
    <row r="142" spans="1:12" x14ac:dyDescent="0.2">
      <c r="A142" s="2" t="s">
        <v>1010</v>
      </c>
      <c r="B142" s="37" t="s">
        <v>213</v>
      </c>
      <c r="C142" s="38">
        <v>274397</v>
      </c>
      <c r="D142" s="46" t="str">
        <f t="shared" si="43"/>
        <v>N/A</v>
      </c>
      <c r="E142" s="38">
        <v>291053</v>
      </c>
      <c r="F142" s="46" t="str">
        <f t="shared" si="44"/>
        <v>N/A</v>
      </c>
      <c r="G142" s="38">
        <v>299071</v>
      </c>
      <c r="H142" s="46" t="str">
        <f t="shared" si="45"/>
        <v>N/A</v>
      </c>
      <c r="I142" s="12">
        <v>6.07</v>
      </c>
      <c r="J142" s="12">
        <v>2.7549999999999999</v>
      </c>
      <c r="K142" s="47" t="s">
        <v>740</v>
      </c>
      <c r="L142" s="9" t="str">
        <f t="shared" si="40"/>
        <v>Yes</v>
      </c>
    </row>
    <row r="143" spans="1:12" x14ac:dyDescent="0.2">
      <c r="A143" s="2" t="s">
        <v>1011</v>
      </c>
      <c r="B143" s="37" t="s">
        <v>213</v>
      </c>
      <c r="C143" s="38">
        <v>29564</v>
      </c>
      <c r="D143" s="46" t="str">
        <f t="shared" si="43"/>
        <v>N/A</v>
      </c>
      <c r="E143" s="38">
        <v>29673</v>
      </c>
      <c r="F143" s="46" t="str">
        <f t="shared" si="44"/>
        <v>N/A</v>
      </c>
      <c r="G143" s="38">
        <v>29501</v>
      </c>
      <c r="H143" s="46" t="str">
        <f t="shared" si="45"/>
        <v>N/A</v>
      </c>
      <c r="I143" s="12">
        <v>0.36870000000000003</v>
      </c>
      <c r="J143" s="12">
        <v>-0.57999999999999996</v>
      </c>
      <c r="K143" s="47" t="s">
        <v>740</v>
      </c>
      <c r="L143" s="9" t="str">
        <f t="shared" si="40"/>
        <v>Yes</v>
      </c>
    </row>
    <row r="144" spans="1:12" x14ac:dyDescent="0.2">
      <c r="A144" s="2" t="s">
        <v>1012</v>
      </c>
      <c r="B144" s="37" t="s">
        <v>213</v>
      </c>
      <c r="C144" s="38">
        <v>318654</v>
      </c>
      <c r="D144" s="46" t="str">
        <f t="shared" si="43"/>
        <v>N/A</v>
      </c>
      <c r="E144" s="38">
        <v>343659</v>
      </c>
      <c r="F144" s="46" t="str">
        <f t="shared" si="44"/>
        <v>N/A</v>
      </c>
      <c r="G144" s="38">
        <v>355831</v>
      </c>
      <c r="H144" s="46" t="str">
        <f t="shared" si="45"/>
        <v>N/A</v>
      </c>
      <c r="I144" s="12">
        <v>7.8470000000000004</v>
      </c>
      <c r="J144" s="12">
        <v>3.5419999999999998</v>
      </c>
      <c r="K144" s="47" t="s">
        <v>740</v>
      </c>
      <c r="L144" s="9" t="str">
        <f t="shared" si="40"/>
        <v>Yes</v>
      </c>
    </row>
    <row r="145" spans="1:12" x14ac:dyDescent="0.2">
      <c r="A145" s="2" t="s">
        <v>1013</v>
      </c>
      <c r="B145" s="37" t="s">
        <v>213</v>
      </c>
      <c r="C145" s="38">
        <v>93391</v>
      </c>
      <c r="D145" s="46" t="str">
        <f t="shared" si="43"/>
        <v>N/A</v>
      </c>
      <c r="E145" s="38">
        <v>101131</v>
      </c>
      <c r="F145" s="46" t="str">
        <f t="shared" si="44"/>
        <v>N/A</v>
      </c>
      <c r="G145" s="38">
        <v>107413</v>
      </c>
      <c r="H145" s="46" t="str">
        <f t="shared" si="45"/>
        <v>N/A</v>
      </c>
      <c r="I145" s="12">
        <v>8.2880000000000003</v>
      </c>
      <c r="J145" s="12">
        <v>6.2119999999999997</v>
      </c>
      <c r="K145" s="47" t="s">
        <v>740</v>
      </c>
      <c r="L145" s="9" t="str">
        <f t="shared" si="40"/>
        <v>Yes</v>
      </c>
    </row>
    <row r="146" spans="1:12" ht="25.5" x14ac:dyDescent="0.2">
      <c r="A146" s="18" t="s">
        <v>1014</v>
      </c>
      <c r="B146" s="1" t="s">
        <v>213</v>
      </c>
      <c r="C146" s="1">
        <v>89416</v>
      </c>
      <c r="D146" s="11" t="str">
        <f t="shared" ref="D146:D151" si="46">IF($B146="N/A","N/A",IF(C146&gt;10,"No",IF(C146&lt;-10,"No","Yes")))</f>
        <v>N/A</v>
      </c>
      <c r="E146" s="1">
        <v>89280</v>
      </c>
      <c r="F146" s="11" t="str">
        <f t="shared" ref="F146:F151" si="47">IF($B146="N/A","N/A",IF(E146&gt;10,"No",IF(E146&lt;-10,"No","Yes")))</f>
        <v>N/A</v>
      </c>
      <c r="G146" s="1">
        <v>88913</v>
      </c>
      <c r="H146" s="11" t="str">
        <f t="shared" ref="H146:H151" si="48">IF($B146="N/A","N/A",IF(G146&gt;10,"No",IF(G146&lt;-10,"No","Yes")))</f>
        <v>N/A</v>
      </c>
      <c r="I146" s="59">
        <v>-0.152</v>
      </c>
      <c r="J146" s="59">
        <v>-0.41099999999999998</v>
      </c>
      <c r="K146" s="47" t="s">
        <v>739</v>
      </c>
      <c r="L146" s="9" t="str">
        <f t="shared" ref="L146:L151" si="49">IF(J146="Div by 0", "N/A", IF(K146="N/A","N/A", IF(J146&gt;VALUE(MID(K146,1,2)), "No", IF(J146&lt;-1*VALUE(MID(K146,1,2)), "No", "Yes"))))</f>
        <v>Yes</v>
      </c>
    </row>
    <row r="147" spans="1:12" x14ac:dyDescent="0.2">
      <c r="A147" s="6" t="s">
        <v>326</v>
      </c>
      <c r="B147" s="50" t="s">
        <v>213</v>
      </c>
      <c r="C147" s="13">
        <v>3.1656040425</v>
      </c>
      <c r="D147" s="11" t="str">
        <f t="shared" si="46"/>
        <v>N/A</v>
      </c>
      <c r="E147" s="13">
        <v>3.0219681651000001</v>
      </c>
      <c r="F147" s="11" t="str">
        <f t="shared" si="47"/>
        <v>N/A</v>
      </c>
      <c r="G147" s="13">
        <v>2.9182871075999999</v>
      </c>
      <c r="H147" s="11" t="str">
        <f t="shared" si="48"/>
        <v>N/A</v>
      </c>
      <c r="I147" s="59">
        <v>-4.54</v>
      </c>
      <c r="J147" s="59">
        <v>-3.43</v>
      </c>
      <c r="K147" s="47" t="s">
        <v>739</v>
      </c>
      <c r="L147" s="9" t="str">
        <f t="shared" si="49"/>
        <v>Yes</v>
      </c>
    </row>
    <row r="148" spans="1:12" x14ac:dyDescent="0.2">
      <c r="A148" s="2" t="s">
        <v>327</v>
      </c>
      <c r="B148" s="50" t="s">
        <v>213</v>
      </c>
      <c r="C148" s="13">
        <v>26.885915650000001</v>
      </c>
      <c r="D148" s="11" t="str">
        <f t="shared" si="46"/>
        <v>N/A</v>
      </c>
      <c r="E148" s="13">
        <v>25.482091063999999</v>
      </c>
      <c r="F148" s="11" t="str">
        <f t="shared" si="47"/>
        <v>N/A</v>
      </c>
      <c r="G148" s="13">
        <v>24.227289524</v>
      </c>
      <c r="H148" s="11" t="str">
        <f t="shared" si="48"/>
        <v>N/A</v>
      </c>
      <c r="I148" s="59">
        <v>-5.22</v>
      </c>
      <c r="J148" s="59">
        <v>-4.92</v>
      </c>
      <c r="K148" s="47" t="s">
        <v>739</v>
      </c>
      <c r="L148" s="9" t="str">
        <f t="shared" si="49"/>
        <v>Yes</v>
      </c>
    </row>
    <row r="149" spans="1:12" x14ac:dyDescent="0.2">
      <c r="A149" s="2" t="s">
        <v>328</v>
      </c>
      <c r="B149" s="50" t="s">
        <v>213</v>
      </c>
      <c r="C149" s="13">
        <v>11.399219894</v>
      </c>
      <c r="D149" s="11" t="str">
        <f t="shared" si="46"/>
        <v>N/A</v>
      </c>
      <c r="E149" s="13">
        <v>10.954303024</v>
      </c>
      <c r="F149" s="11" t="str">
        <f t="shared" si="47"/>
        <v>N/A</v>
      </c>
      <c r="G149" s="13">
        <v>10.577502631</v>
      </c>
      <c r="H149" s="11" t="str">
        <f t="shared" si="48"/>
        <v>N/A</v>
      </c>
      <c r="I149" s="59">
        <v>-3.9</v>
      </c>
      <c r="J149" s="59">
        <v>-3.44</v>
      </c>
      <c r="K149" s="47" t="s">
        <v>739</v>
      </c>
      <c r="L149" s="9" t="str">
        <f t="shared" si="49"/>
        <v>Yes</v>
      </c>
    </row>
    <row r="150" spans="1:12" x14ac:dyDescent="0.2">
      <c r="A150" s="2" t="s">
        <v>329</v>
      </c>
      <c r="B150" s="50" t="s">
        <v>213</v>
      </c>
      <c r="C150" s="13">
        <v>0.39817541560000003</v>
      </c>
      <c r="D150" s="11" t="str">
        <f t="shared" si="46"/>
        <v>N/A</v>
      </c>
      <c r="E150" s="13">
        <v>0.41323939129999998</v>
      </c>
      <c r="F150" s="11" t="str">
        <f t="shared" si="47"/>
        <v>N/A</v>
      </c>
      <c r="G150" s="13">
        <v>0.3852025879</v>
      </c>
      <c r="H150" s="11" t="str">
        <f t="shared" si="48"/>
        <v>N/A</v>
      </c>
      <c r="I150" s="59">
        <v>3.7829999999999999</v>
      </c>
      <c r="J150" s="59">
        <v>-6.78</v>
      </c>
      <c r="K150" s="47" t="s">
        <v>739</v>
      </c>
      <c r="L150" s="9" t="str">
        <f t="shared" si="49"/>
        <v>Yes</v>
      </c>
    </row>
    <row r="151" spans="1:12" x14ac:dyDescent="0.2">
      <c r="A151" s="2" t="s">
        <v>330</v>
      </c>
      <c r="B151" s="50" t="s">
        <v>213</v>
      </c>
      <c r="C151" s="13">
        <v>6.5497466200000007E-2</v>
      </c>
      <c r="D151" s="11" t="str">
        <f t="shared" si="46"/>
        <v>N/A</v>
      </c>
      <c r="E151" s="13">
        <v>6.3773084499999994E-2</v>
      </c>
      <c r="F151" s="11" t="str">
        <f t="shared" si="47"/>
        <v>N/A</v>
      </c>
      <c r="G151" s="13">
        <v>5.4015037000000002E-2</v>
      </c>
      <c r="H151" s="11" t="str">
        <f t="shared" si="48"/>
        <v>N/A</v>
      </c>
      <c r="I151" s="59">
        <v>-2.63</v>
      </c>
      <c r="J151" s="59">
        <v>-15.3</v>
      </c>
      <c r="K151" s="47" t="s">
        <v>739</v>
      </c>
      <c r="L151" s="9" t="str">
        <f t="shared" si="49"/>
        <v>Yes</v>
      </c>
    </row>
    <row r="152" spans="1:12" x14ac:dyDescent="0.2">
      <c r="A152" s="18" t="s">
        <v>1015</v>
      </c>
      <c r="B152" s="37" t="s">
        <v>213</v>
      </c>
      <c r="C152" s="38">
        <v>104286</v>
      </c>
      <c r="D152" s="46" t="str">
        <f t="shared" ref="D152:D158" si="50">IF($B152="N/A","N/A",IF(C152&gt;10,"No",IF(C152&lt;-10,"No","Yes")))</f>
        <v>N/A</v>
      </c>
      <c r="E152" s="38">
        <v>110797</v>
      </c>
      <c r="F152" s="46" t="str">
        <f t="shared" ref="F152:F158" si="51">IF($B152="N/A","N/A",IF(E152&gt;10,"No",IF(E152&lt;-10,"No","Yes")))</f>
        <v>N/A</v>
      </c>
      <c r="G152" s="38">
        <v>116052</v>
      </c>
      <c r="H152" s="46" t="str">
        <f t="shared" ref="H152:H158" si="52">IF($B152="N/A","N/A",IF(G152&gt;10,"No",IF(G152&lt;-10,"No","Yes")))</f>
        <v>N/A</v>
      </c>
      <c r="I152" s="12">
        <v>6.2430000000000003</v>
      </c>
      <c r="J152" s="12">
        <v>4.7430000000000003</v>
      </c>
      <c r="K152" s="47" t="s">
        <v>739</v>
      </c>
      <c r="L152" s="9" t="str">
        <f t="shared" ref="L152:L159" si="53">IF(J152="Div by 0", "N/A", IF(K152="N/A","N/A", IF(J152&gt;VALUE(MID(K152,1,2)), "No", IF(J152&lt;-1*VALUE(MID(K152,1,2)), "No", "Yes"))))</f>
        <v>Yes</v>
      </c>
    </row>
    <row r="153" spans="1:12" x14ac:dyDescent="0.2">
      <c r="A153" s="6" t="s">
        <v>1016</v>
      </c>
      <c r="B153" s="37" t="s">
        <v>213</v>
      </c>
      <c r="C153" s="8">
        <v>3.6920482147999998</v>
      </c>
      <c r="D153" s="46" t="str">
        <f t="shared" si="50"/>
        <v>N/A</v>
      </c>
      <c r="E153" s="8">
        <v>3.7502800938999998</v>
      </c>
      <c r="F153" s="46" t="str">
        <f t="shared" si="51"/>
        <v>N/A</v>
      </c>
      <c r="G153" s="8">
        <v>3.8090386717000002</v>
      </c>
      <c r="H153" s="46" t="str">
        <f t="shared" si="52"/>
        <v>N/A</v>
      </c>
      <c r="I153" s="12">
        <v>1.577</v>
      </c>
      <c r="J153" s="12">
        <v>1.5669999999999999</v>
      </c>
      <c r="K153" s="47" t="s">
        <v>739</v>
      </c>
      <c r="L153" s="9" t="str">
        <f t="shared" si="53"/>
        <v>Yes</v>
      </c>
    </row>
    <row r="154" spans="1:12" x14ac:dyDescent="0.2">
      <c r="A154" s="18" t="s">
        <v>1017</v>
      </c>
      <c r="B154" s="37" t="s">
        <v>213</v>
      </c>
      <c r="C154" s="8">
        <v>17.563564470999999</v>
      </c>
      <c r="D154" s="46" t="str">
        <f t="shared" si="50"/>
        <v>N/A</v>
      </c>
      <c r="E154" s="8">
        <v>18.102086912000001</v>
      </c>
      <c r="F154" s="46" t="str">
        <f t="shared" si="51"/>
        <v>N/A</v>
      </c>
      <c r="G154" s="8">
        <v>18.532535492000001</v>
      </c>
      <c r="H154" s="46" t="str">
        <f t="shared" si="52"/>
        <v>N/A</v>
      </c>
      <c r="I154" s="12">
        <v>3.0659999999999998</v>
      </c>
      <c r="J154" s="12">
        <v>2.3780000000000001</v>
      </c>
      <c r="K154" s="47" t="s">
        <v>739</v>
      </c>
      <c r="L154" s="9" t="str">
        <f t="shared" si="53"/>
        <v>Yes</v>
      </c>
    </row>
    <row r="155" spans="1:12" x14ac:dyDescent="0.2">
      <c r="A155" s="18" t="s">
        <v>1018</v>
      </c>
      <c r="B155" s="37" t="s">
        <v>213</v>
      </c>
      <c r="C155" s="8">
        <v>18.105511002</v>
      </c>
      <c r="D155" s="46" t="str">
        <f t="shared" si="50"/>
        <v>N/A</v>
      </c>
      <c r="E155" s="8">
        <v>18.560623037999999</v>
      </c>
      <c r="F155" s="46" t="str">
        <f t="shared" si="51"/>
        <v>N/A</v>
      </c>
      <c r="G155" s="8">
        <v>18.694259708000001</v>
      </c>
      <c r="H155" s="46" t="str">
        <f t="shared" si="52"/>
        <v>N/A</v>
      </c>
      <c r="I155" s="12">
        <v>2.5139999999999998</v>
      </c>
      <c r="J155" s="12">
        <v>0.72</v>
      </c>
      <c r="K155" s="47" t="s">
        <v>739</v>
      </c>
      <c r="L155" s="9" t="str">
        <f t="shared" si="53"/>
        <v>Yes</v>
      </c>
    </row>
    <row r="156" spans="1:12" x14ac:dyDescent="0.2">
      <c r="A156" s="18" t="s">
        <v>1019</v>
      </c>
      <c r="B156" s="37" t="s">
        <v>213</v>
      </c>
      <c r="C156" s="8">
        <v>0.49735417479999999</v>
      </c>
      <c r="D156" s="46" t="str">
        <f t="shared" si="50"/>
        <v>N/A</v>
      </c>
      <c r="E156" s="8">
        <v>0.49625595890000002</v>
      </c>
      <c r="F156" s="46" t="str">
        <f t="shared" si="51"/>
        <v>N/A</v>
      </c>
      <c r="G156" s="8">
        <v>0.4964726371</v>
      </c>
      <c r="H156" s="46" t="str">
        <f t="shared" si="52"/>
        <v>N/A</v>
      </c>
      <c r="I156" s="12">
        <v>-0.221</v>
      </c>
      <c r="J156" s="12">
        <v>4.3700000000000003E-2</v>
      </c>
      <c r="K156" s="47" t="s">
        <v>739</v>
      </c>
      <c r="L156" s="9" t="str">
        <f t="shared" si="53"/>
        <v>Yes</v>
      </c>
    </row>
    <row r="157" spans="1:12" x14ac:dyDescent="0.2">
      <c r="A157" s="18" t="s">
        <v>1020</v>
      </c>
      <c r="B157" s="37" t="s">
        <v>213</v>
      </c>
      <c r="C157" s="8">
        <v>0.46873760809999998</v>
      </c>
      <c r="D157" s="46" t="str">
        <f t="shared" si="50"/>
        <v>N/A</v>
      </c>
      <c r="E157" s="8">
        <v>0.44983479859999997</v>
      </c>
      <c r="F157" s="46" t="str">
        <f t="shared" si="51"/>
        <v>N/A</v>
      </c>
      <c r="G157" s="8">
        <v>0.4250959191</v>
      </c>
      <c r="H157" s="46" t="str">
        <f t="shared" si="52"/>
        <v>N/A</v>
      </c>
      <c r="I157" s="12">
        <v>-4.03</v>
      </c>
      <c r="J157" s="12">
        <v>-5.5</v>
      </c>
      <c r="K157" s="47" t="s">
        <v>739</v>
      </c>
      <c r="L157" s="9" t="str">
        <f t="shared" si="53"/>
        <v>Yes</v>
      </c>
    </row>
    <row r="158" spans="1:12" x14ac:dyDescent="0.2">
      <c r="A158" s="2" t="s">
        <v>1021</v>
      </c>
      <c r="B158" s="37" t="s">
        <v>213</v>
      </c>
      <c r="C158" s="38">
        <v>12492</v>
      </c>
      <c r="D158" s="46" t="str">
        <f t="shared" si="50"/>
        <v>N/A</v>
      </c>
      <c r="E158" s="38">
        <v>12829</v>
      </c>
      <c r="F158" s="46" t="str">
        <f t="shared" si="51"/>
        <v>N/A</v>
      </c>
      <c r="G158" s="38">
        <v>13272</v>
      </c>
      <c r="H158" s="46" t="str">
        <f t="shared" si="52"/>
        <v>N/A</v>
      </c>
      <c r="I158" s="12">
        <v>2.698</v>
      </c>
      <c r="J158" s="12">
        <v>3.4529999999999998</v>
      </c>
      <c r="K158" s="47" t="s">
        <v>739</v>
      </c>
      <c r="L158" s="9" t="str">
        <f t="shared" si="53"/>
        <v>Yes</v>
      </c>
    </row>
    <row r="159" spans="1:12" ht="25.5" x14ac:dyDescent="0.2">
      <c r="A159" s="18" t="s">
        <v>1022</v>
      </c>
      <c r="B159" s="37" t="s">
        <v>213</v>
      </c>
      <c r="C159" s="38">
        <v>135393</v>
      </c>
      <c r="D159" s="46" t="str">
        <f>IF($B159="N/A","N/A",IF(C159&gt;10,"No",IF(C159&lt;-10,"No","Yes")))</f>
        <v>N/A</v>
      </c>
      <c r="E159" s="38">
        <v>132400</v>
      </c>
      <c r="F159" s="46" t="str">
        <f>IF($B159="N/A","N/A",IF(E159&gt;10,"No",IF(E159&lt;-10,"No","Yes")))</f>
        <v>N/A</v>
      </c>
      <c r="G159" s="38">
        <v>141248</v>
      </c>
      <c r="H159" s="46" t="str">
        <f>IF($B159="N/A","N/A",IF(G159&gt;10,"No",IF(G159&lt;-10,"No","Yes")))</f>
        <v>N/A</v>
      </c>
      <c r="I159" s="12">
        <v>-2.21</v>
      </c>
      <c r="J159" s="12">
        <v>6.6829999999999998</v>
      </c>
      <c r="K159" s="47" t="s">
        <v>739</v>
      </c>
      <c r="L159" s="9" t="str">
        <f t="shared" si="53"/>
        <v>Yes</v>
      </c>
    </row>
    <row r="160" spans="1:12" x14ac:dyDescent="0.2">
      <c r="A160" s="4" t="s">
        <v>1023</v>
      </c>
      <c r="B160" s="37" t="s">
        <v>213</v>
      </c>
      <c r="C160" s="38">
        <v>117050</v>
      </c>
      <c r="D160" s="46" t="str">
        <f t="shared" ref="D160:D234" si="54">IF($B160="N/A","N/A",IF(C160&gt;10,"No",IF(C160&lt;-10,"No","Yes")))</f>
        <v>N/A</v>
      </c>
      <c r="E160" s="38">
        <v>112478</v>
      </c>
      <c r="F160" s="46" t="str">
        <f t="shared" ref="F160:F234" si="55">IF($B160="N/A","N/A",IF(E160&gt;10,"No",IF(E160&lt;-10,"No","Yes")))</f>
        <v>N/A</v>
      </c>
      <c r="G160" s="38">
        <v>121758</v>
      </c>
      <c r="H160" s="46" t="str">
        <f t="shared" ref="H160:H223" si="56">IF($B160="N/A","N/A",IF(G160&gt;10,"No",IF(G160&lt;-10,"No","Yes")))</f>
        <v>N/A</v>
      </c>
      <c r="I160" s="12">
        <v>-3.91</v>
      </c>
      <c r="J160" s="12">
        <v>8.2509999999999994</v>
      </c>
      <c r="K160" s="47" t="s">
        <v>739</v>
      </c>
      <c r="L160" s="9" t="str">
        <f t="shared" ref="L160:L223" si="57">IF(J160="Div by 0", "N/A", IF(K160="N/A","N/A", IF(J160&gt;VALUE(MID(K160,1,2)), "No", IF(J160&lt;-1*VALUE(MID(K160,1,2)), "No", "Yes"))))</f>
        <v>Yes</v>
      </c>
    </row>
    <row r="161" spans="1:12" x14ac:dyDescent="0.2">
      <c r="A161" s="65" t="s">
        <v>71</v>
      </c>
      <c r="B161" s="37" t="s">
        <v>213</v>
      </c>
      <c r="C161" s="8">
        <v>4.1439334478000003</v>
      </c>
      <c r="D161" s="46" t="str">
        <f t="shared" si="54"/>
        <v>N/A</v>
      </c>
      <c r="E161" s="8">
        <v>3.8071789345</v>
      </c>
      <c r="F161" s="46" t="str">
        <f t="shared" si="55"/>
        <v>N/A</v>
      </c>
      <c r="G161" s="8">
        <v>3.9963200167999999</v>
      </c>
      <c r="H161" s="46" t="str">
        <f t="shared" si="56"/>
        <v>N/A</v>
      </c>
      <c r="I161" s="12">
        <v>-8.1300000000000008</v>
      </c>
      <c r="J161" s="12">
        <v>4.968</v>
      </c>
      <c r="K161" s="47" t="s">
        <v>739</v>
      </c>
      <c r="L161" s="9" t="str">
        <f t="shared" si="57"/>
        <v>Yes</v>
      </c>
    </row>
    <row r="162" spans="1:12" x14ac:dyDescent="0.2">
      <c r="A162" s="4" t="s">
        <v>111</v>
      </c>
      <c r="B162" s="37" t="s">
        <v>213</v>
      </c>
      <c r="C162" s="8">
        <v>24.009011672</v>
      </c>
      <c r="D162" s="46" t="str">
        <f t="shared" si="54"/>
        <v>N/A</v>
      </c>
      <c r="E162" s="8">
        <v>24.281660721000002</v>
      </c>
      <c r="F162" s="46" t="str">
        <f t="shared" si="55"/>
        <v>N/A</v>
      </c>
      <c r="G162" s="8">
        <v>25.685694872999999</v>
      </c>
      <c r="H162" s="46" t="str">
        <f t="shared" si="56"/>
        <v>N/A</v>
      </c>
      <c r="I162" s="12">
        <v>1.1359999999999999</v>
      </c>
      <c r="J162" s="12">
        <v>5.782</v>
      </c>
      <c r="K162" s="47" t="s">
        <v>739</v>
      </c>
      <c r="L162" s="9" t="str">
        <f t="shared" si="57"/>
        <v>Yes</v>
      </c>
    </row>
    <row r="163" spans="1:12" x14ac:dyDescent="0.2">
      <c r="A163" s="4" t="s">
        <v>112</v>
      </c>
      <c r="B163" s="37" t="s">
        <v>213</v>
      </c>
      <c r="C163" s="8">
        <v>20.272108471999999</v>
      </c>
      <c r="D163" s="46" t="str">
        <f t="shared" si="54"/>
        <v>N/A</v>
      </c>
      <c r="E163" s="8">
        <v>18.209716242999999</v>
      </c>
      <c r="F163" s="46" t="str">
        <f t="shared" si="55"/>
        <v>N/A</v>
      </c>
      <c r="G163" s="8">
        <v>18.811742111000001</v>
      </c>
      <c r="H163" s="46" t="str">
        <f t="shared" si="56"/>
        <v>N/A</v>
      </c>
      <c r="I163" s="12">
        <v>-10.199999999999999</v>
      </c>
      <c r="J163" s="12">
        <v>3.306</v>
      </c>
      <c r="K163" s="47" t="s">
        <v>739</v>
      </c>
      <c r="L163" s="9" t="str">
        <f t="shared" si="57"/>
        <v>Yes</v>
      </c>
    </row>
    <row r="164" spans="1:12" x14ac:dyDescent="0.2">
      <c r="A164" s="4" t="s">
        <v>113</v>
      </c>
      <c r="B164" s="37" t="s">
        <v>213</v>
      </c>
      <c r="C164" s="8">
        <v>0.2008973074</v>
      </c>
      <c r="D164" s="46" t="str">
        <f t="shared" si="54"/>
        <v>N/A</v>
      </c>
      <c r="E164" s="8">
        <v>0.1746358885</v>
      </c>
      <c r="F164" s="46" t="str">
        <f t="shared" si="55"/>
        <v>N/A</v>
      </c>
      <c r="G164" s="8">
        <v>0.1808363969</v>
      </c>
      <c r="H164" s="46" t="str">
        <f t="shared" si="56"/>
        <v>N/A</v>
      </c>
      <c r="I164" s="12">
        <v>-13.1</v>
      </c>
      <c r="J164" s="12">
        <v>3.5510000000000002</v>
      </c>
      <c r="K164" s="47" t="s">
        <v>739</v>
      </c>
      <c r="L164" s="9" t="str">
        <f t="shared" si="57"/>
        <v>Yes</v>
      </c>
    </row>
    <row r="165" spans="1:12" x14ac:dyDescent="0.2">
      <c r="A165" s="4" t="s">
        <v>114</v>
      </c>
      <c r="B165" s="37" t="s">
        <v>213</v>
      </c>
      <c r="C165" s="8">
        <v>0.42607537540000001</v>
      </c>
      <c r="D165" s="46" t="str">
        <f t="shared" si="54"/>
        <v>N/A</v>
      </c>
      <c r="E165" s="8">
        <v>0.2500209196</v>
      </c>
      <c r="F165" s="46" t="str">
        <f t="shared" si="55"/>
        <v>N/A</v>
      </c>
      <c r="G165" s="8">
        <v>0.24209878700000001</v>
      </c>
      <c r="H165" s="46" t="str">
        <f t="shared" si="56"/>
        <v>N/A</v>
      </c>
      <c r="I165" s="12">
        <v>-41.3</v>
      </c>
      <c r="J165" s="12">
        <v>-3.17</v>
      </c>
      <c r="K165" s="47" t="s">
        <v>739</v>
      </c>
      <c r="L165" s="9" t="str">
        <f t="shared" si="57"/>
        <v>Yes</v>
      </c>
    </row>
    <row r="166" spans="1:12" x14ac:dyDescent="0.2">
      <c r="A166" s="4" t="s">
        <v>428</v>
      </c>
      <c r="B166" s="37" t="s">
        <v>213</v>
      </c>
      <c r="C166" s="38">
        <v>34554</v>
      </c>
      <c r="D166" s="46" t="str">
        <f>IF($B166="N/A","N/A",IF(C166&gt;10,"No",IF(C166&lt;-10,"No","Yes")))</f>
        <v>N/A</v>
      </c>
      <c r="E166" s="38">
        <v>36343</v>
      </c>
      <c r="F166" s="46" t="str">
        <f>IF($B166="N/A","N/A",IF(E166&gt;10,"No",IF(E166&lt;-10,"No","Yes")))</f>
        <v>N/A</v>
      </c>
      <c r="G166" s="38">
        <v>40213</v>
      </c>
      <c r="H166" s="46" t="str">
        <f>IF($B166="N/A","N/A",IF(G166&gt;10,"No",IF(G166&lt;-10,"No","Yes")))</f>
        <v>N/A</v>
      </c>
      <c r="I166" s="12">
        <v>5.1769999999999996</v>
      </c>
      <c r="J166" s="12">
        <v>10.65</v>
      </c>
      <c r="K166" s="47" t="s">
        <v>739</v>
      </c>
      <c r="L166" s="9" t="str">
        <f t="shared" si="57"/>
        <v>Yes</v>
      </c>
    </row>
    <row r="167" spans="1:12" x14ac:dyDescent="0.2">
      <c r="A167" s="4" t="s">
        <v>429</v>
      </c>
      <c r="B167" s="37" t="s">
        <v>213</v>
      </c>
      <c r="C167" s="38">
        <v>1999</v>
      </c>
      <c r="D167" s="46" t="str">
        <f>IF($B167="N/A","N/A",IF(C167&gt;10,"No",IF(C167&lt;-10,"No","Yes")))</f>
        <v>N/A</v>
      </c>
      <c r="E167" s="38">
        <v>2251</v>
      </c>
      <c r="F167" s="46" t="str">
        <f>IF($B167="N/A","N/A",IF(E167&gt;10,"No",IF(E167&lt;-10,"No","Yes")))</f>
        <v>N/A</v>
      </c>
      <c r="G167" s="38">
        <v>2884</v>
      </c>
      <c r="H167" s="46" t="str">
        <f>IF($B167="N/A","N/A",IF(G167&gt;10,"No",IF(G167&lt;-10,"No","Yes")))</f>
        <v>N/A</v>
      </c>
      <c r="I167" s="12">
        <v>12.61</v>
      </c>
      <c r="J167" s="12">
        <v>28.12</v>
      </c>
      <c r="K167" s="47" t="s">
        <v>739</v>
      </c>
      <c r="L167" s="9" t="str">
        <f t="shared" si="57"/>
        <v>Yes</v>
      </c>
    </row>
    <row r="168" spans="1:12" x14ac:dyDescent="0.2">
      <c r="A168" s="4" t="s">
        <v>430</v>
      </c>
      <c r="B168" s="37" t="s">
        <v>213</v>
      </c>
      <c r="C168" s="38">
        <v>47934</v>
      </c>
      <c r="D168" s="46" t="str">
        <f>IF($B168="N/A","N/A",IF(C168&gt;10,"No",IF(C168&lt;-10,"No","Yes")))</f>
        <v>N/A</v>
      </c>
      <c r="E168" s="38">
        <v>46997</v>
      </c>
      <c r="F168" s="46" t="str">
        <f>IF($B168="N/A","N/A",IF(E168&gt;10,"No",IF(E168&lt;-10,"No","Yes")))</f>
        <v>N/A</v>
      </c>
      <c r="G168" s="38">
        <v>50468</v>
      </c>
      <c r="H168" s="46" t="str">
        <f>IF($B168="N/A","N/A",IF(G168&gt;10,"No",IF(G168&lt;-10,"No","Yes")))</f>
        <v>N/A</v>
      </c>
      <c r="I168" s="12">
        <v>-1.95</v>
      </c>
      <c r="J168" s="12">
        <v>7.3860000000000001</v>
      </c>
      <c r="K168" s="47" t="s">
        <v>739</v>
      </c>
      <c r="L168" s="9" t="str">
        <f t="shared" si="57"/>
        <v>Yes</v>
      </c>
    </row>
    <row r="169" spans="1:12" x14ac:dyDescent="0.2">
      <c r="A169" s="4" t="s">
        <v>431</v>
      </c>
      <c r="B169" s="37" t="s">
        <v>213</v>
      </c>
      <c r="C169" s="38">
        <v>26283</v>
      </c>
      <c r="D169" s="46" t="str">
        <f>IF($B169="N/A","N/A",IF(C169&gt;10,"No",IF(C169&lt;-10,"No","Yes")))</f>
        <v>N/A</v>
      </c>
      <c r="E169" s="38">
        <v>22073</v>
      </c>
      <c r="F169" s="46" t="str">
        <f>IF($B169="N/A","N/A",IF(E169&gt;10,"No",IF(E169&lt;-10,"No","Yes")))</f>
        <v>N/A</v>
      </c>
      <c r="G169" s="38">
        <v>23189</v>
      </c>
      <c r="H169" s="46" t="str">
        <f>IF($B169="N/A","N/A",IF(G169&gt;10,"No",IF(G169&lt;-10,"No","Yes")))</f>
        <v>N/A</v>
      </c>
      <c r="I169" s="12">
        <v>-16</v>
      </c>
      <c r="J169" s="12">
        <v>5.056</v>
      </c>
      <c r="K169" s="47" t="s">
        <v>739</v>
      </c>
      <c r="L169" s="9" t="str">
        <f t="shared" si="57"/>
        <v>Yes</v>
      </c>
    </row>
    <row r="170" spans="1:12" x14ac:dyDescent="0.2">
      <c r="A170" s="4" t="s">
        <v>432</v>
      </c>
      <c r="B170" s="37" t="s">
        <v>213</v>
      </c>
      <c r="C170" s="38">
        <v>6280</v>
      </c>
      <c r="D170" s="46" t="str">
        <f>IF($B170="N/A","N/A",IF(C170&gt;10,"No",IF(C170&lt;-10,"No","Yes")))</f>
        <v>N/A</v>
      </c>
      <c r="E170" s="38">
        <v>4814</v>
      </c>
      <c r="F170" s="46" t="str">
        <f>IF($B170="N/A","N/A",IF(E170&gt;10,"No",IF(E170&lt;-10,"No","Yes")))</f>
        <v>N/A</v>
      </c>
      <c r="G170" s="38">
        <v>5004</v>
      </c>
      <c r="H170" s="46" t="str">
        <f>IF($B170="N/A","N/A",IF(G170&gt;10,"No",IF(G170&lt;-10,"No","Yes")))</f>
        <v>N/A</v>
      </c>
      <c r="I170" s="12">
        <v>-23.3</v>
      </c>
      <c r="J170" s="12">
        <v>3.9470000000000001</v>
      </c>
      <c r="K170" s="47" t="s">
        <v>739</v>
      </c>
      <c r="L170" s="9" t="str">
        <f t="shared" si="57"/>
        <v>Yes</v>
      </c>
    </row>
    <row r="171" spans="1:12" x14ac:dyDescent="0.2">
      <c r="A171" s="6" t="s">
        <v>1024</v>
      </c>
      <c r="B171" s="37" t="s">
        <v>213</v>
      </c>
      <c r="C171" s="38">
        <v>6850</v>
      </c>
      <c r="D171" s="46" t="str">
        <f t="shared" si="54"/>
        <v>N/A</v>
      </c>
      <c r="E171" s="38">
        <v>7715</v>
      </c>
      <c r="F171" s="46" t="str">
        <f t="shared" si="55"/>
        <v>N/A</v>
      </c>
      <c r="G171" s="38">
        <v>8553</v>
      </c>
      <c r="H171" s="46" t="str">
        <f t="shared" si="56"/>
        <v>N/A</v>
      </c>
      <c r="I171" s="12">
        <v>12.63</v>
      </c>
      <c r="J171" s="12">
        <v>10.86</v>
      </c>
      <c r="K171" s="47" t="s">
        <v>739</v>
      </c>
      <c r="L171" s="9" t="str">
        <f t="shared" si="57"/>
        <v>Yes</v>
      </c>
    </row>
    <row r="172" spans="1:12" x14ac:dyDescent="0.2">
      <c r="A172" s="4" t="s">
        <v>1025</v>
      </c>
      <c r="B172" s="37" t="s">
        <v>213</v>
      </c>
      <c r="C172" s="38">
        <v>6080</v>
      </c>
      <c r="D172" s="46" t="str">
        <f>IF($B172="N/A","N/A",IF(C172&gt;10,"No",IF(C172&lt;-10,"No","Yes")))</f>
        <v>N/A</v>
      </c>
      <c r="E172" s="38">
        <v>6805</v>
      </c>
      <c r="F172" s="46" t="str">
        <f>IF($B172="N/A","N/A",IF(E172&gt;10,"No",IF(E172&lt;-10,"No","Yes")))</f>
        <v>N/A</v>
      </c>
      <c r="G172" s="38">
        <v>7474</v>
      </c>
      <c r="H172" s="46" t="str">
        <f>IF($B172="N/A","N/A",IF(G172&gt;10,"No",IF(G172&lt;-10,"No","Yes")))</f>
        <v>N/A</v>
      </c>
      <c r="I172" s="12">
        <v>11.92</v>
      </c>
      <c r="J172" s="12">
        <v>9.8309999999999995</v>
      </c>
      <c r="K172" s="47" t="s">
        <v>739</v>
      </c>
      <c r="L172" s="9" t="str">
        <f t="shared" si="57"/>
        <v>Yes</v>
      </c>
    </row>
    <row r="173" spans="1:12" x14ac:dyDescent="0.2">
      <c r="A173" s="4" t="s">
        <v>1026</v>
      </c>
      <c r="B173" s="37" t="s">
        <v>213</v>
      </c>
      <c r="C173" s="38">
        <v>136</v>
      </c>
      <c r="D173" s="46" t="str">
        <f>IF($B173="N/A","N/A",IF(C173&gt;10,"No",IF(C173&lt;-10,"No","Yes")))</f>
        <v>N/A</v>
      </c>
      <c r="E173" s="38">
        <v>150</v>
      </c>
      <c r="F173" s="46" t="str">
        <f>IF($B173="N/A","N/A",IF(E173&gt;10,"No",IF(E173&lt;-10,"No","Yes")))</f>
        <v>N/A</v>
      </c>
      <c r="G173" s="38">
        <v>153</v>
      </c>
      <c r="H173" s="46" t="str">
        <f>IF($B173="N/A","N/A",IF(G173&gt;10,"No",IF(G173&lt;-10,"No","Yes")))</f>
        <v>N/A</v>
      </c>
      <c r="I173" s="12">
        <v>10.29</v>
      </c>
      <c r="J173" s="12">
        <v>2</v>
      </c>
      <c r="K173" s="47" t="s">
        <v>739</v>
      </c>
      <c r="L173" s="9" t="str">
        <f t="shared" si="57"/>
        <v>Yes</v>
      </c>
    </row>
    <row r="174" spans="1:12" ht="25.5" x14ac:dyDescent="0.2">
      <c r="A174" s="4" t="s">
        <v>1027</v>
      </c>
      <c r="B174" s="37" t="s">
        <v>213</v>
      </c>
      <c r="C174" s="38">
        <v>499</v>
      </c>
      <c r="D174" s="46" t="str">
        <f>IF($B174="N/A","N/A",IF(C174&gt;10,"No",IF(C174&lt;-10,"No","Yes")))</f>
        <v>N/A</v>
      </c>
      <c r="E174" s="38">
        <v>579</v>
      </c>
      <c r="F174" s="46" t="str">
        <f>IF($B174="N/A","N/A",IF(E174&gt;10,"No",IF(E174&lt;-10,"No","Yes")))</f>
        <v>N/A</v>
      </c>
      <c r="G174" s="38">
        <v>699</v>
      </c>
      <c r="H174" s="46" t="str">
        <f>IF($B174="N/A","N/A",IF(G174&gt;10,"No",IF(G174&lt;-10,"No","Yes")))</f>
        <v>N/A</v>
      </c>
      <c r="I174" s="12">
        <v>16.03</v>
      </c>
      <c r="J174" s="12">
        <v>20.73</v>
      </c>
      <c r="K174" s="47" t="s">
        <v>739</v>
      </c>
      <c r="L174" s="9" t="str">
        <f t="shared" si="57"/>
        <v>Yes</v>
      </c>
    </row>
    <row r="175" spans="1:12" ht="25.5" x14ac:dyDescent="0.2">
      <c r="A175" s="4" t="s">
        <v>1028</v>
      </c>
      <c r="B175" s="37" t="s">
        <v>213</v>
      </c>
      <c r="C175" s="38">
        <v>135</v>
      </c>
      <c r="D175" s="46" t="str">
        <f>IF($B175="N/A","N/A",IF(C175&gt;10,"No",IF(C175&lt;-10,"No","Yes")))</f>
        <v>N/A</v>
      </c>
      <c r="E175" s="38">
        <v>179</v>
      </c>
      <c r="F175" s="46" t="str">
        <f>IF($B175="N/A","N/A",IF(E175&gt;10,"No",IF(E175&lt;-10,"No","Yes")))</f>
        <v>N/A</v>
      </c>
      <c r="G175" s="38">
        <v>225</v>
      </c>
      <c r="H175" s="46" t="str">
        <f>IF($B175="N/A","N/A",IF(G175&gt;10,"No",IF(G175&lt;-10,"No","Yes")))</f>
        <v>N/A</v>
      </c>
      <c r="I175" s="12">
        <v>32.590000000000003</v>
      </c>
      <c r="J175" s="12">
        <v>25.7</v>
      </c>
      <c r="K175" s="47" t="s">
        <v>739</v>
      </c>
      <c r="L175" s="9" t="str">
        <f t="shared" si="57"/>
        <v>Yes</v>
      </c>
    </row>
    <row r="176" spans="1:12" ht="25.5" x14ac:dyDescent="0.2">
      <c r="A176" s="4" t="s">
        <v>1029</v>
      </c>
      <c r="B176" s="37" t="s">
        <v>213</v>
      </c>
      <c r="C176" s="38">
        <v>0</v>
      </c>
      <c r="D176" s="46" t="str">
        <f>IF($B176="N/A","N/A",IF(C176&gt;10,"No",IF(C176&lt;-10,"No","Yes")))</f>
        <v>N/A</v>
      </c>
      <c r="E176" s="38">
        <v>11</v>
      </c>
      <c r="F176" s="46" t="str">
        <f>IF($B176="N/A","N/A",IF(E176&gt;10,"No",IF(E176&lt;-10,"No","Yes")))</f>
        <v>N/A</v>
      </c>
      <c r="G176" s="38">
        <v>11</v>
      </c>
      <c r="H176" s="46" t="str">
        <f>IF($B176="N/A","N/A",IF(G176&gt;10,"No",IF(G176&lt;-10,"No","Yes")))</f>
        <v>N/A</v>
      </c>
      <c r="I176" s="12" t="s">
        <v>1747</v>
      </c>
      <c r="J176" s="12">
        <v>0</v>
      </c>
      <c r="K176" s="47" t="s">
        <v>739</v>
      </c>
      <c r="L176" s="9" t="str">
        <f t="shared" si="57"/>
        <v>Yes</v>
      </c>
    </row>
    <row r="177" spans="1:12" x14ac:dyDescent="0.2">
      <c r="A177" s="6" t="s">
        <v>1030</v>
      </c>
      <c r="B177" s="37" t="s">
        <v>213</v>
      </c>
      <c r="C177" s="38">
        <v>49448</v>
      </c>
      <c r="D177" s="46" t="str">
        <f t="shared" si="54"/>
        <v>N/A</v>
      </c>
      <c r="E177" s="38">
        <v>52297</v>
      </c>
      <c r="F177" s="46" t="str">
        <f t="shared" si="55"/>
        <v>N/A</v>
      </c>
      <c r="G177" s="38">
        <v>58801</v>
      </c>
      <c r="H177" s="46" t="str">
        <f t="shared" si="56"/>
        <v>N/A</v>
      </c>
      <c r="I177" s="12">
        <v>5.7619999999999996</v>
      </c>
      <c r="J177" s="12">
        <v>12.44</v>
      </c>
      <c r="K177" s="47" t="s">
        <v>739</v>
      </c>
      <c r="L177" s="9" t="str">
        <f t="shared" si="57"/>
        <v>Yes</v>
      </c>
    </row>
    <row r="178" spans="1:12" x14ac:dyDescent="0.2">
      <c r="A178" s="4" t="s">
        <v>1031</v>
      </c>
      <c r="B178" s="37" t="s">
        <v>213</v>
      </c>
      <c r="C178" s="38">
        <v>27316</v>
      </c>
      <c r="D178" s="46" t="str">
        <f t="shared" si="54"/>
        <v>N/A</v>
      </c>
      <c r="E178" s="38">
        <v>28467</v>
      </c>
      <c r="F178" s="46" t="str">
        <f t="shared" si="55"/>
        <v>N/A</v>
      </c>
      <c r="G178" s="38">
        <v>31690</v>
      </c>
      <c r="H178" s="46" t="str">
        <f t="shared" si="56"/>
        <v>N/A</v>
      </c>
      <c r="I178" s="12">
        <v>4.2140000000000004</v>
      </c>
      <c r="J178" s="12">
        <v>11.32</v>
      </c>
      <c r="K178" s="47" t="s">
        <v>739</v>
      </c>
      <c r="L178" s="9" t="str">
        <f t="shared" si="57"/>
        <v>Yes</v>
      </c>
    </row>
    <row r="179" spans="1:12" x14ac:dyDescent="0.2">
      <c r="A179" s="4" t="s">
        <v>1032</v>
      </c>
      <c r="B179" s="37" t="s">
        <v>213</v>
      </c>
      <c r="C179" s="38">
        <v>1806</v>
      </c>
      <c r="D179" s="46" t="str">
        <f t="shared" si="54"/>
        <v>N/A</v>
      </c>
      <c r="E179" s="38">
        <v>2054</v>
      </c>
      <c r="F179" s="46" t="str">
        <f t="shared" si="55"/>
        <v>N/A</v>
      </c>
      <c r="G179" s="38">
        <v>2650</v>
      </c>
      <c r="H179" s="46" t="str">
        <f t="shared" si="56"/>
        <v>N/A</v>
      </c>
      <c r="I179" s="12">
        <v>13.73</v>
      </c>
      <c r="J179" s="12">
        <v>29.02</v>
      </c>
      <c r="K179" s="47" t="s">
        <v>739</v>
      </c>
      <c r="L179" s="9" t="str">
        <f t="shared" si="57"/>
        <v>Yes</v>
      </c>
    </row>
    <row r="180" spans="1:12" x14ac:dyDescent="0.2">
      <c r="A180" s="4" t="s">
        <v>1033</v>
      </c>
      <c r="B180" s="37" t="s">
        <v>213</v>
      </c>
      <c r="C180" s="38">
        <v>17241</v>
      </c>
      <c r="D180" s="46" t="str">
        <f t="shared" si="54"/>
        <v>N/A</v>
      </c>
      <c r="E180" s="38">
        <v>18467</v>
      </c>
      <c r="F180" s="46" t="str">
        <f t="shared" si="55"/>
        <v>N/A</v>
      </c>
      <c r="G180" s="38">
        <v>20528</v>
      </c>
      <c r="H180" s="46" t="str">
        <f t="shared" si="56"/>
        <v>N/A</v>
      </c>
      <c r="I180" s="12">
        <v>7.1109999999999998</v>
      </c>
      <c r="J180" s="12">
        <v>11.16</v>
      </c>
      <c r="K180" s="47" t="s">
        <v>739</v>
      </c>
      <c r="L180" s="9" t="str">
        <f t="shared" si="57"/>
        <v>Yes</v>
      </c>
    </row>
    <row r="181" spans="1:12" x14ac:dyDescent="0.2">
      <c r="A181" s="4" t="s">
        <v>1034</v>
      </c>
      <c r="B181" s="37" t="s">
        <v>213</v>
      </c>
      <c r="C181" s="38">
        <v>3060</v>
      </c>
      <c r="D181" s="46" t="str">
        <f t="shared" si="54"/>
        <v>N/A</v>
      </c>
      <c r="E181" s="38">
        <v>3289</v>
      </c>
      <c r="F181" s="46" t="str">
        <f t="shared" si="55"/>
        <v>N/A</v>
      </c>
      <c r="G181" s="38">
        <v>3907</v>
      </c>
      <c r="H181" s="46" t="str">
        <f t="shared" si="56"/>
        <v>N/A</v>
      </c>
      <c r="I181" s="12">
        <v>7.484</v>
      </c>
      <c r="J181" s="12">
        <v>18.79</v>
      </c>
      <c r="K181" s="47" t="s">
        <v>739</v>
      </c>
      <c r="L181" s="9" t="str">
        <f t="shared" si="57"/>
        <v>Yes</v>
      </c>
    </row>
    <row r="182" spans="1:12" x14ac:dyDescent="0.2">
      <c r="A182" s="4" t="s">
        <v>1035</v>
      </c>
      <c r="B182" s="37" t="s">
        <v>213</v>
      </c>
      <c r="C182" s="38">
        <v>25</v>
      </c>
      <c r="D182" s="46" t="str">
        <f t="shared" si="54"/>
        <v>N/A</v>
      </c>
      <c r="E182" s="38">
        <v>20</v>
      </c>
      <c r="F182" s="46" t="str">
        <f t="shared" si="55"/>
        <v>N/A</v>
      </c>
      <c r="G182" s="38">
        <v>26</v>
      </c>
      <c r="H182" s="46" t="str">
        <f t="shared" si="56"/>
        <v>N/A</v>
      </c>
      <c r="I182" s="12">
        <v>-20</v>
      </c>
      <c r="J182" s="12">
        <v>30</v>
      </c>
      <c r="K182" s="47" t="s">
        <v>739</v>
      </c>
      <c r="L182" s="9" t="str">
        <f t="shared" si="57"/>
        <v>Yes</v>
      </c>
    </row>
    <row r="183" spans="1:12" x14ac:dyDescent="0.2">
      <c r="A183" s="6" t="s">
        <v>1036</v>
      </c>
      <c r="B183" s="50" t="s">
        <v>213</v>
      </c>
      <c r="C183" s="1">
        <v>35415</v>
      </c>
      <c r="D183" s="11" t="str">
        <f t="shared" si="54"/>
        <v>N/A</v>
      </c>
      <c r="E183" s="1">
        <v>25887</v>
      </c>
      <c r="F183" s="11" t="str">
        <f t="shared" si="55"/>
        <v>N/A</v>
      </c>
      <c r="G183" s="1">
        <v>26881</v>
      </c>
      <c r="H183" s="11" t="str">
        <f t="shared" si="56"/>
        <v>N/A</v>
      </c>
      <c r="I183" s="59">
        <v>-26.9</v>
      </c>
      <c r="J183" s="59">
        <v>3.84</v>
      </c>
      <c r="K183" s="50" t="s">
        <v>739</v>
      </c>
      <c r="L183" s="11" t="str">
        <f t="shared" si="57"/>
        <v>Yes</v>
      </c>
    </row>
    <row r="184" spans="1:12" x14ac:dyDescent="0.2">
      <c r="A184" s="4" t="s">
        <v>1037</v>
      </c>
      <c r="B184" s="37" t="s">
        <v>213</v>
      </c>
      <c r="C184" s="38">
        <v>150</v>
      </c>
      <c r="D184" s="46" t="str">
        <f t="shared" si="54"/>
        <v>N/A</v>
      </c>
      <c r="E184" s="38">
        <v>134</v>
      </c>
      <c r="F184" s="46" t="str">
        <f t="shared" si="55"/>
        <v>N/A</v>
      </c>
      <c r="G184" s="38">
        <v>153</v>
      </c>
      <c r="H184" s="46" t="str">
        <f t="shared" si="56"/>
        <v>N/A</v>
      </c>
      <c r="I184" s="12">
        <v>-10.7</v>
      </c>
      <c r="J184" s="12">
        <v>14.18</v>
      </c>
      <c r="K184" s="47" t="s">
        <v>739</v>
      </c>
      <c r="L184" s="9" t="str">
        <f t="shared" si="57"/>
        <v>Yes</v>
      </c>
    </row>
    <row r="185" spans="1:12" x14ac:dyDescent="0.2">
      <c r="A185" s="4" t="s">
        <v>1038</v>
      </c>
      <c r="B185" s="37" t="s">
        <v>213</v>
      </c>
      <c r="C185" s="38">
        <v>11</v>
      </c>
      <c r="D185" s="46" t="str">
        <f t="shared" si="54"/>
        <v>N/A</v>
      </c>
      <c r="E185" s="38">
        <v>11</v>
      </c>
      <c r="F185" s="46" t="str">
        <f t="shared" si="55"/>
        <v>N/A</v>
      </c>
      <c r="G185" s="38">
        <v>12</v>
      </c>
      <c r="H185" s="46" t="str">
        <f t="shared" si="56"/>
        <v>N/A</v>
      </c>
      <c r="I185" s="12">
        <v>40</v>
      </c>
      <c r="J185" s="12">
        <v>71.430000000000007</v>
      </c>
      <c r="K185" s="47" t="s">
        <v>739</v>
      </c>
      <c r="L185" s="9" t="str">
        <f t="shared" si="57"/>
        <v>No</v>
      </c>
    </row>
    <row r="186" spans="1:12" ht="25.5" x14ac:dyDescent="0.2">
      <c r="A186" s="4" t="s">
        <v>1039</v>
      </c>
      <c r="B186" s="37" t="s">
        <v>213</v>
      </c>
      <c r="C186" s="38">
        <v>17014</v>
      </c>
      <c r="D186" s="46" t="str">
        <f t="shared" si="54"/>
        <v>N/A</v>
      </c>
      <c r="E186" s="38">
        <v>13697</v>
      </c>
      <c r="F186" s="46" t="str">
        <f t="shared" si="55"/>
        <v>N/A</v>
      </c>
      <c r="G186" s="38">
        <v>14298</v>
      </c>
      <c r="H186" s="46" t="str">
        <f t="shared" si="56"/>
        <v>N/A</v>
      </c>
      <c r="I186" s="12">
        <v>-19.5</v>
      </c>
      <c r="J186" s="12">
        <v>4.3879999999999999</v>
      </c>
      <c r="K186" s="47" t="s">
        <v>739</v>
      </c>
      <c r="L186" s="9" t="str">
        <f t="shared" si="57"/>
        <v>Yes</v>
      </c>
    </row>
    <row r="187" spans="1:12" ht="25.5" x14ac:dyDescent="0.2">
      <c r="A187" s="4" t="s">
        <v>1040</v>
      </c>
      <c r="B187" s="37" t="s">
        <v>213</v>
      </c>
      <c r="C187" s="38">
        <v>14540</v>
      </c>
      <c r="D187" s="46" t="str">
        <f t="shared" si="54"/>
        <v>N/A</v>
      </c>
      <c r="E187" s="38">
        <v>9837</v>
      </c>
      <c r="F187" s="46" t="str">
        <f t="shared" si="55"/>
        <v>N/A</v>
      </c>
      <c r="G187" s="38">
        <v>10076</v>
      </c>
      <c r="H187" s="46" t="str">
        <f t="shared" si="56"/>
        <v>N/A</v>
      </c>
      <c r="I187" s="12">
        <v>-32.299999999999997</v>
      </c>
      <c r="J187" s="12">
        <v>2.4300000000000002</v>
      </c>
      <c r="K187" s="47" t="s">
        <v>739</v>
      </c>
      <c r="L187" s="9" t="str">
        <f t="shared" si="57"/>
        <v>Yes</v>
      </c>
    </row>
    <row r="188" spans="1:12" ht="25.5" x14ac:dyDescent="0.2">
      <c r="A188" s="4" t="s">
        <v>1041</v>
      </c>
      <c r="B188" s="37" t="s">
        <v>213</v>
      </c>
      <c r="C188" s="38">
        <v>3706</v>
      </c>
      <c r="D188" s="46" t="str">
        <f t="shared" si="54"/>
        <v>N/A</v>
      </c>
      <c r="E188" s="38">
        <v>2212</v>
      </c>
      <c r="F188" s="46" t="str">
        <f t="shared" si="55"/>
        <v>N/A</v>
      </c>
      <c r="G188" s="38">
        <v>2342</v>
      </c>
      <c r="H188" s="46" t="str">
        <f t="shared" si="56"/>
        <v>N/A</v>
      </c>
      <c r="I188" s="12">
        <v>-40.299999999999997</v>
      </c>
      <c r="J188" s="12">
        <v>5.8769999999999998</v>
      </c>
      <c r="K188" s="47" t="s">
        <v>739</v>
      </c>
      <c r="L188" s="9" t="str">
        <f t="shared" si="57"/>
        <v>Yes</v>
      </c>
    </row>
    <row r="189" spans="1:12" x14ac:dyDescent="0.2">
      <c r="A189" s="6" t="s">
        <v>1042</v>
      </c>
      <c r="B189" s="50" t="s">
        <v>213</v>
      </c>
      <c r="C189" s="1">
        <v>6104</v>
      </c>
      <c r="D189" s="11" t="str">
        <f t="shared" si="54"/>
        <v>N/A</v>
      </c>
      <c r="E189" s="1">
        <v>5610</v>
      </c>
      <c r="F189" s="11" t="str">
        <f t="shared" si="55"/>
        <v>N/A</v>
      </c>
      <c r="G189" s="1">
        <v>5768</v>
      </c>
      <c r="H189" s="11" t="str">
        <f t="shared" si="56"/>
        <v>N/A</v>
      </c>
      <c r="I189" s="59">
        <v>-8.09</v>
      </c>
      <c r="J189" s="59">
        <v>2.8159999999999998</v>
      </c>
      <c r="K189" s="50" t="s">
        <v>739</v>
      </c>
      <c r="L189" s="11" t="str">
        <f t="shared" si="57"/>
        <v>Yes</v>
      </c>
    </row>
    <row r="190" spans="1:12" ht="25.5" x14ac:dyDescent="0.2">
      <c r="A190" s="4" t="s">
        <v>1043</v>
      </c>
      <c r="B190" s="37" t="s">
        <v>213</v>
      </c>
      <c r="C190" s="38">
        <v>891</v>
      </c>
      <c r="D190" s="46" t="str">
        <f t="shared" si="54"/>
        <v>N/A</v>
      </c>
      <c r="E190" s="38">
        <v>812</v>
      </c>
      <c r="F190" s="46" t="str">
        <f t="shared" si="55"/>
        <v>N/A</v>
      </c>
      <c r="G190" s="38">
        <v>767</v>
      </c>
      <c r="H190" s="46" t="str">
        <f t="shared" si="56"/>
        <v>N/A</v>
      </c>
      <c r="I190" s="12">
        <v>-8.8699999999999992</v>
      </c>
      <c r="J190" s="12">
        <v>-5.54</v>
      </c>
      <c r="K190" s="47" t="s">
        <v>739</v>
      </c>
      <c r="L190" s="9" t="str">
        <f t="shared" si="57"/>
        <v>Yes</v>
      </c>
    </row>
    <row r="191" spans="1:12" ht="25.5" x14ac:dyDescent="0.2">
      <c r="A191" s="4" t="s">
        <v>1044</v>
      </c>
      <c r="B191" s="37" t="s">
        <v>213</v>
      </c>
      <c r="C191" s="38">
        <v>50</v>
      </c>
      <c r="D191" s="46" t="str">
        <f t="shared" si="54"/>
        <v>N/A</v>
      </c>
      <c r="E191" s="38">
        <v>35</v>
      </c>
      <c r="F191" s="46" t="str">
        <f t="shared" si="55"/>
        <v>N/A</v>
      </c>
      <c r="G191" s="38">
        <v>64</v>
      </c>
      <c r="H191" s="46" t="str">
        <f t="shared" si="56"/>
        <v>N/A</v>
      </c>
      <c r="I191" s="12">
        <v>-30</v>
      </c>
      <c r="J191" s="12">
        <v>82.86</v>
      </c>
      <c r="K191" s="47" t="s">
        <v>739</v>
      </c>
      <c r="L191" s="9" t="str">
        <f t="shared" si="57"/>
        <v>No</v>
      </c>
    </row>
    <row r="192" spans="1:12" ht="25.5" x14ac:dyDescent="0.2">
      <c r="A192" s="4" t="s">
        <v>1045</v>
      </c>
      <c r="B192" s="37" t="s">
        <v>213</v>
      </c>
      <c r="C192" s="38">
        <v>2609</v>
      </c>
      <c r="D192" s="46" t="str">
        <f t="shared" si="54"/>
        <v>N/A</v>
      </c>
      <c r="E192" s="38">
        <v>2562</v>
      </c>
      <c r="F192" s="46" t="str">
        <f t="shared" si="55"/>
        <v>N/A</v>
      </c>
      <c r="G192" s="38">
        <v>2726</v>
      </c>
      <c r="H192" s="46" t="str">
        <f t="shared" si="56"/>
        <v>N/A</v>
      </c>
      <c r="I192" s="12">
        <v>-1.8</v>
      </c>
      <c r="J192" s="12">
        <v>6.4009999999999998</v>
      </c>
      <c r="K192" s="47" t="s">
        <v>739</v>
      </c>
      <c r="L192" s="9" t="str">
        <f t="shared" si="57"/>
        <v>Yes</v>
      </c>
    </row>
    <row r="193" spans="1:12" ht="25.5" x14ac:dyDescent="0.2">
      <c r="A193" s="4" t="s">
        <v>1046</v>
      </c>
      <c r="B193" s="37" t="s">
        <v>213</v>
      </c>
      <c r="C193" s="38">
        <v>2021</v>
      </c>
      <c r="D193" s="46" t="str">
        <f t="shared" si="54"/>
        <v>N/A</v>
      </c>
      <c r="E193" s="38">
        <v>1783</v>
      </c>
      <c r="F193" s="46" t="str">
        <f t="shared" si="55"/>
        <v>N/A</v>
      </c>
      <c r="G193" s="38">
        <v>1801</v>
      </c>
      <c r="H193" s="46" t="str">
        <f t="shared" si="56"/>
        <v>N/A</v>
      </c>
      <c r="I193" s="12">
        <v>-11.8</v>
      </c>
      <c r="J193" s="12">
        <v>1.01</v>
      </c>
      <c r="K193" s="47" t="s">
        <v>739</v>
      </c>
      <c r="L193" s="9" t="str">
        <f t="shared" si="57"/>
        <v>Yes</v>
      </c>
    </row>
    <row r="194" spans="1:12" ht="25.5" x14ac:dyDescent="0.2">
      <c r="A194" s="4" t="s">
        <v>1047</v>
      </c>
      <c r="B194" s="37" t="s">
        <v>213</v>
      </c>
      <c r="C194" s="38">
        <v>533</v>
      </c>
      <c r="D194" s="46" t="str">
        <f t="shared" si="54"/>
        <v>N/A</v>
      </c>
      <c r="E194" s="38">
        <v>418</v>
      </c>
      <c r="F194" s="46" t="str">
        <f t="shared" si="55"/>
        <v>N/A</v>
      </c>
      <c r="G194" s="38">
        <v>410</v>
      </c>
      <c r="H194" s="46" t="str">
        <f t="shared" si="56"/>
        <v>N/A</v>
      </c>
      <c r="I194" s="12">
        <v>-21.6</v>
      </c>
      <c r="J194" s="12">
        <v>-1.91</v>
      </c>
      <c r="K194" s="47" t="s">
        <v>739</v>
      </c>
      <c r="L194" s="9" t="str">
        <f t="shared" si="57"/>
        <v>Yes</v>
      </c>
    </row>
    <row r="195" spans="1:12" x14ac:dyDescent="0.2">
      <c r="A195" s="6" t="s">
        <v>1048</v>
      </c>
      <c r="B195" s="50" t="s">
        <v>213</v>
      </c>
      <c r="C195" s="1">
        <v>1659</v>
      </c>
      <c r="D195" s="11" t="str">
        <f t="shared" si="54"/>
        <v>N/A</v>
      </c>
      <c r="E195" s="1">
        <v>1546</v>
      </c>
      <c r="F195" s="11" t="str">
        <f t="shared" si="55"/>
        <v>N/A</v>
      </c>
      <c r="G195" s="1">
        <v>1674</v>
      </c>
      <c r="H195" s="11" t="str">
        <f t="shared" si="56"/>
        <v>N/A</v>
      </c>
      <c r="I195" s="59">
        <v>-6.81</v>
      </c>
      <c r="J195" s="59">
        <v>8.2789999999999999</v>
      </c>
      <c r="K195" s="50" t="s">
        <v>739</v>
      </c>
      <c r="L195" s="11" t="str">
        <f t="shared" si="57"/>
        <v>Yes</v>
      </c>
    </row>
    <row r="196" spans="1:12" ht="25.5" x14ac:dyDescent="0.2">
      <c r="A196" s="4" t="s">
        <v>1049</v>
      </c>
      <c r="B196" s="37" t="s">
        <v>213</v>
      </c>
      <c r="C196" s="38">
        <v>13</v>
      </c>
      <c r="D196" s="46" t="str">
        <f t="shared" si="54"/>
        <v>N/A</v>
      </c>
      <c r="E196" s="38">
        <v>12</v>
      </c>
      <c r="F196" s="46" t="str">
        <f t="shared" si="55"/>
        <v>N/A</v>
      </c>
      <c r="G196" s="38">
        <v>17</v>
      </c>
      <c r="H196" s="46" t="str">
        <f t="shared" si="56"/>
        <v>N/A</v>
      </c>
      <c r="I196" s="12">
        <v>-7.69</v>
      </c>
      <c r="J196" s="12">
        <v>41.67</v>
      </c>
      <c r="K196" s="47" t="s">
        <v>739</v>
      </c>
      <c r="L196" s="9" t="str">
        <f t="shared" si="57"/>
        <v>No</v>
      </c>
    </row>
    <row r="197" spans="1:12" ht="25.5" x14ac:dyDescent="0.2">
      <c r="A197" s="4" t="s">
        <v>1050</v>
      </c>
      <c r="B197" s="37" t="s">
        <v>213</v>
      </c>
      <c r="C197" s="38">
        <v>0</v>
      </c>
      <c r="D197" s="46" t="str">
        <f t="shared" si="54"/>
        <v>N/A</v>
      </c>
      <c r="E197" s="38">
        <v>11</v>
      </c>
      <c r="F197" s="46" t="str">
        <f t="shared" si="55"/>
        <v>N/A</v>
      </c>
      <c r="G197" s="38">
        <v>0</v>
      </c>
      <c r="H197" s="46" t="str">
        <f t="shared" si="56"/>
        <v>N/A</v>
      </c>
      <c r="I197" s="12" t="s">
        <v>1747</v>
      </c>
      <c r="J197" s="12">
        <v>-100</v>
      </c>
      <c r="K197" s="47" t="s">
        <v>739</v>
      </c>
      <c r="L197" s="9" t="str">
        <f t="shared" si="57"/>
        <v>No</v>
      </c>
    </row>
    <row r="198" spans="1:12" ht="25.5" x14ac:dyDescent="0.2">
      <c r="A198" s="4" t="s">
        <v>1051</v>
      </c>
      <c r="B198" s="37" t="s">
        <v>213</v>
      </c>
      <c r="C198" s="38">
        <v>898</v>
      </c>
      <c r="D198" s="46" t="str">
        <f t="shared" si="54"/>
        <v>N/A</v>
      </c>
      <c r="E198" s="38">
        <v>871</v>
      </c>
      <c r="F198" s="46" t="str">
        <f t="shared" si="55"/>
        <v>N/A</v>
      </c>
      <c r="G198" s="38">
        <v>943</v>
      </c>
      <c r="H198" s="46" t="str">
        <f t="shared" si="56"/>
        <v>N/A</v>
      </c>
      <c r="I198" s="12">
        <v>-3.01</v>
      </c>
      <c r="J198" s="12">
        <v>8.266</v>
      </c>
      <c r="K198" s="47" t="s">
        <v>739</v>
      </c>
      <c r="L198" s="9" t="str">
        <f t="shared" si="57"/>
        <v>Yes</v>
      </c>
    </row>
    <row r="199" spans="1:12" ht="25.5" x14ac:dyDescent="0.2">
      <c r="A199" s="4" t="s">
        <v>1052</v>
      </c>
      <c r="B199" s="37" t="s">
        <v>213</v>
      </c>
      <c r="C199" s="38">
        <v>674</v>
      </c>
      <c r="D199" s="46" t="str">
        <f t="shared" si="54"/>
        <v>N/A</v>
      </c>
      <c r="E199" s="38">
        <v>609</v>
      </c>
      <c r="F199" s="46" t="str">
        <f t="shared" si="55"/>
        <v>N/A</v>
      </c>
      <c r="G199" s="38">
        <v>655</v>
      </c>
      <c r="H199" s="46" t="str">
        <f t="shared" si="56"/>
        <v>N/A</v>
      </c>
      <c r="I199" s="12">
        <v>-9.64</v>
      </c>
      <c r="J199" s="12">
        <v>7.5529999999999999</v>
      </c>
      <c r="K199" s="47" t="s">
        <v>739</v>
      </c>
      <c r="L199" s="9" t="str">
        <f t="shared" si="57"/>
        <v>Yes</v>
      </c>
    </row>
    <row r="200" spans="1:12" ht="25.5" x14ac:dyDescent="0.2">
      <c r="A200" s="4" t="s">
        <v>1053</v>
      </c>
      <c r="B200" s="37" t="s">
        <v>213</v>
      </c>
      <c r="C200" s="38">
        <v>74</v>
      </c>
      <c r="D200" s="46" t="str">
        <f t="shared" si="54"/>
        <v>N/A</v>
      </c>
      <c r="E200" s="38">
        <v>53</v>
      </c>
      <c r="F200" s="46" t="str">
        <f t="shared" si="55"/>
        <v>N/A</v>
      </c>
      <c r="G200" s="38">
        <v>59</v>
      </c>
      <c r="H200" s="46" t="str">
        <f t="shared" si="56"/>
        <v>N/A</v>
      </c>
      <c r="I200" s="12">
        <v>-28.4</v>
      </c>
      <c r="J200" s="12">
        <v>11.32</v>
      </c>
      <c r="K200" s="47" t="s">
        <v>739</v>
      </c>
      <c r="L200" s="9" t="str">
        <f t="shared" si="57"/>
        <v>Yes</v>
      </c>
    </row>
    <row r="201" spans="1:12" x14ac:dyDescent="0.2">
      <c r="A201" s="6" t="s">
        <v>1054</v>
      </c>
      <c r="B201" s="50" t="s">
        <v>213</v>
      </c>
      <c r="C201" s="1">
        <v>16969</v>
      </c>
      <c r="D201" s="11" t="str">
        <f t="shared" si="54"/>
        <v>N/A</v>
      </c>
      <c r="E201" s="1">
        <v>18822</v>
      </c>
      <c r="F201" s="11" t="str">
        <f t="shared" si="55"/>
        <v>N/A</v>
      </c>
      <c r="G201" s="1">
        <v>19487</v>
      </c>
      <c r="H201" s="11" t="str">
        <f t="shared" si="56"/>
        <v>N/A</v>
      </c>
      <c r="I201" s="59">
        <v>10.92</v>
      </c>
      <c r="J201" s="59">
        <v>3.5329999999999999</v>
      </c>
      <c r="K201" s="50" t="s">
        <v>739</v>
      </c>
      <c r="L201" s="11" t="str">
        <f t="shared" si="57"/>
        <v>Yes</v>
      </c>
    </row>
    <row r="202" spans="1:12" x14ac:dyDescent="0.2">
      <c r="A202" s="4" t="s">
        <v>1055</v>
      </c>
      <c r="B202" s="37" t="s">
        <v>213</v>
      </c>
      <c r="C202" s="38">
        <v>104</v>
      </c>
      <c r="D202" s="46" t="str">
        <f t="shared" si="54"/>
        <v>N/A</v>
      </c>
      <c r="E202" s="38">
        <v>113</v>
      </c>
      <c r="F202" s="46" t="str">
        <f t="shared" si="55"/>
        <v>N/A</v>
      </c>
      <c r="G202" s="38">
        <v>112</v>
      </c>
      <c r="H202" s="46" t="str">
        <f t="shared" si="56"/>
        <v>N/A</v>
      </c>
      <c r="I202" s="12">
        <v>8.6539999999999999</v>
      </c>
      <c r="J202" s="12">
        <v>-0.88500000000000001</v>
      </c>
      <c r="K202" s="47" t="s">
        <v>739</v>
      </c>
      <c r="L202" s="9" t="str">
        <f t="shared" si="57"/>
        <v>Yes</v>
      </c>
    </row>
    <row r="203" spans="1:12" x14ac:dyDescent="0.2">
      <c r="A203" s="4" t="s">
        <v>1056</v>
      </c>
      <c r="B203" s="37" t="s">
        <v>213</v>
      </c>
      <c r="C203" s="38">
        <v>11</v>
      </c>
      <c r="D203" s="46" t="str">
        <f t="shared" si="54"/>
        <v>N/A</v>
      </c>
      <c r="E203" s="38">
        <v>11</v>
      </c>
      <c r="F203" s="46" t="str">
        <f t="shared" si="55"/>
        <v>N/A</v>
      </c>
      <c r="G203" s="38">
        <v>11</v>
      </c>
      <c r="H203" s="46" t="str">
        <f t="shared" si="56"/>
        <v>N/A</v>
      </c>
      <c r="I203" s="12">
        <v>100</v>
      </c>
      <c r="J203" s="12">
        <v>25</v>
      </c>
      <c r="K203" s="47" t="s">
        <v>739</v>
      </c>
      <c r="L203" s="9" t="str">
        <f t="shared" si="57"/>
        <v>Yes</v>
      </c>
    </row>
    <row r="204" spans="1:12" ht="25.5" x14ac:dyDescent="0.2">
      <c r="A204" s="4" t="s">
        <v>1057</v>
      </c>
      <c r="B204" s="37" t="s">
        <v>213</v>
      </c>
      <c r="C204" s="38">
        <v>9671</v>
      </c>
      <c r="D204" s="46" t="str">
        <f t="shared" si="54"/>
        <v>N/A</v>
      </c>
      <c r="E204" s="38">
        <v>10819</v>
      </c>
      <c r="F204" s="46" t="str">
        <f t="shared" si="55"/>
        <v>N/A</v>
      </c>
      <c r="G204" s="38">
        <v>11272</v>
      </c>
      <c r="H204" s="46" t="str">
        <f t="shared" si="56"/>
        <v>N/A</v>
      </c>
      <c r="I204" s="12">
        <v>11.87</v>
      </c>
      <c r="J204" s="12">
        <v>4.1870000000000003</v>
      </c>
      <c r="K204" s="47" t="s">
        <v>739</v>
      </c>
      <c r="L204" s="9" t="str">
        <f t="shared" si="57"/>
        <v>Yes</v>
      </c>
    </row>
    <row r="205" spans="1:12" ht="25.5" x14ac:dyDescent="0.2">
      <c r="A205" s="4" t="s">
        <v>1058</v>
      </c>
      <c r="B205" s="37" t="s">
        <v>213</v>
      </c>
      <c r="C205" s="38">
        <v>5700</v>
      </c>
      <c r="D205" s="46" t="str">
        <f t="shared" si="54"/>
        <v>N/A</v>
      </c>
      <c r="E205" s="38">
        <v>6243</v>
      </c>
      <c r="F205" s="46" t="str">
        <f t="shared" si="55"/>
        <v>N/A</v>
      </c>
      <c r="G205" s="38">
        <v>6401</v>
      </c>
      <c r="H205" s="46" t="str">
        <f t="shared" si="56"/>
        <v>N/A</v>
      </c>
      <c r="I205" s="12">
        <v>9.5259999999999998</v>
      </c>
      <c r="J205" s="12">
        <v>2.5310000000000001</v>
      </c>
      <c r="K205" s="47" t="s">
        <v>739</v>
      </c>
      <c r="L205" s="9" t="str">
        <f t="shared" si="57"/>
        <v>Yes</v>
      </c>
    </row>
    <row r="206" spans="1:12" ht="25.5" x14ac:dyDescent="0.2">
      <c r="A206" s="4" t="s">
        <v>1059</v>
      </c>
      <c r="B206" s="37" t="s">
        <v>213</v>
      </c>
      <c r="C206" s="38">
        <v>1492</v>
      </c>
      <c r="D206" s="46" t="str">
        <f t="shared" si="54"/>
        <v>N/A</v>
      </c>
      <c r="E206" s="38">
        <v>1643</v>
      </c>
      <c r="F206" s="46" t="str">
        <f t="shared" si="55"/>
        <v>N/A</v>
      </c>
      <c r="G206" s="38">
        <v>1697</v>
      </c>
      <c r="H206" s="46" t="str">
        <f t="shared" si="56"/>
        <v>N/A</v>
      </c>
      <c r="I206" s="12">
        <v>10.119999999999999</v>
      </c>
      <c r="J206" s="12">
        <v>3.2869999999999999</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605</v>
      </c>
      <c r="D213" s="46" t="str">
        <f t="shared" si="54"/>
        <v>N/A</v>
      </c>
      <c r="E213" s="38">
        <v>601</v>
      </c>
      <c r="F213" s="46" t="str">
        <f t="shared" si="55"/>
        <v>N/A</v>
      </c>
      <c r="G213" s="38">
        <v>594</v>
      </c>
      <c r="H213" s="46" t="str">
        <f t="shared" si="56"/>
        <v>N/A</v>
      </c>
      <c r="I213" s="12">
        <v>-0.66100000000000003</v>
      </c>
      <c r="J213" s="12">
        <v>-1.1599999999999999</v>
      </c>
      <c r="K213" s="47" t="s">
        <v>739</v>
      </c>
      <c r="L213" s="9" t="str">
        <f t="shared" si="57"/>
        <v>Yes</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11</v>
      </c>
      <c r="D216" s="46" t="str">
        <f t="shared" si="54"/>
        <v>N/A</v>
      </c>
      <c r="E216" s="38">
        <v>11</v>
      </c>
      <c r="F216" s="46" t="str">
        <f t="shared" si="55"/>
        <v>N/A</v>
      </c>
      <c r="G216" s="38">
        <v>11</v>
      </c>
      <c r="H216" s="46" t="str">
        <f t="shared" si="56"/>
        <v>N/A</v>
      </c>
      <c r="I216" s="12">
        <v>0</v>
      </c>
      <c r="J216" s="12">
        <v>0</v>
      </c>
      <c r="K216" s="47" t="s">
        <v>739</v>
      </c>
      <c r="L216" s="9" t="str">
        <f t="shared" si="57"/>
        <v>Yes</v>
      </c>
    </row>
    <row r="217" spans="1:12" ht="25.5" x14ac:dyDescent="0.2">
      <c r="A217" s="4" t="s">
        <v>1070</v>
      </c>
      <c r="B217" s="37" t="s">
        <v>213</v>
      </c>
      <c r="C217" s="38">
        <v>153</v>
      </c>
      <c r="D217" s="46" t="str">
        <f t="shared" si="54"/>
        <v>N/A</v>
      </c>
      <c r="E217" s="38">
        <v>133</v>
      </c>
      <c r="F217" s="46" t="str">
        <f t="shared" si="55"/>
        <v>N/A</v>
      </c>
      <c r="G217" s="38">
        <v>124</v>
      </c>
      <c r="H217" s="46" t="str">
        <f t="shared" si="56"/>
        <v>N/A</v>
      </c>
      <c r="I217" s="12">
        <v>-13.1</v>
      </c>
      <c r="J217" s="12">
        <v>-6.77</v>
      </c>
      <c r="K217" s="47" t="s">
        <v>739</v>
      </c>
      <c r="L217" s="9" t="str">
        <f t="shared" si="57"/>
        <v>Yes</v>
      </c>
    </row>
    <row r="218" spans="1:12" ht="25.5" x14ac:dyDescent="0.2">
      <c r="A218" s="4" t="s">
        <v>1071</v>
      </c>
      <c r="B218" s="37" t="s">
        <v>213</v>
      </c>
      <c r="C218" s="38">
        <v>450</v>
      </c>
      <c r="D218" s="46" t="str">
        <f t="shared" si="54"/>
        <v>N/A</v>
      </c>
      <c r="E218" s="38">
        <v>466</v>
      </c>
      <c r="F218" s="46" t="str">
        <f t="shared" si="55"/>
        <v>N/A</v>
      </c>
      <c r="G218" s="38">
        <v>468</v>
      </c>
      <c r="H218" s="46" t="str">
        <f t="shared" si="56"/>
        <v>N/A</v>
      </c>
      <c r="I218" s="12">
        <v>3.556</v>
      </c>
      <c r="J218" s="12">
        <v>0.42920000000000003</v>
      </c>
      <c r="K218" s="47" t="s">
        <v>739</v>
      </c>
      <c r="L218" s="9" t="str">
        <f t="shared" si="57"/>
        <v>Yes</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28.341734301999999</v>
      </c>
      <c r="D231" s="46" t="str">
        <f>IF($B231="N/A","N/A",IF(C231&lt;15,"Yes","No"))</f>
        <v>No</v>
      </c>
      <c r="E231" s="8">
        <v>20.266185387</v>
      </c>
      <c r="F231" s="46" t="str">
        <f>IF($B231="N/A","N/A",IF(E231&lt;15,"Yes","No"))</f>
        <v>No</v>
      </c>
      <c r="G231" s="8">
        <v>21.582154765999999</v>
      </c>
      <c r="H231" s="46" t="str">
        <f>IF($B231="N/A","N/A",IF(G231&lt;15,"Yes","No"))</f>
        <v>No</v>
      </c>
      <c r="I231" s="12">
        <v>-28.5</v>
      </c>
      <c r="J231" s="12">
        <v>6.4930000000000003</v>
      </c>
      <c r="K231" s="47" t="s">
        <v>739</v>
      </c>
      <c r="L231" s="9" t="str">
        <f t="shared" si="59"/>
        <v>Yes</v>
      </c>
    </row>
    <row r="232" spans="1:12" x14ac:dyDescent="0.2">
      <c r="A232" s="18" t="s">
        <v>1085</v>
      </c>
      <c r="B232" s="37" t="s">
        <v>213</v>
      </c>
      <c r="C232" s="38" t="s">
        <v>213</v>
      </c>
      <c r="D232" s="46" t="str">
        <f t="shared" ref="D232" si="60">IF($B232="N/A","N/A",IF(C232&gt;10,"No",IF(C232&lt;-10,"No","Yes")))</f>
        <v>N/A</v>
      </c>
      <c r="E232" s="38">
        <v>7450</v>
      </c>
      <c r="F232" s="46" t="str">
        <f t="shared" ref="F232" si="61">IF($B232="N/A","N/A",IF(E232&gt;10,"No",IF(E232&lt;-10,"No","Yes")))</f>
        <v>N/A</v>
      </c>
      <c r="G232" s="38">
        <v>7015</v>
      </c>
      <c r="H232" s="46" t="str">
        <f t="shared" ref="H232" si="62">IF($B232="N/A","N/A",IF(G232&gt;10,"No",IF(G232&lt;-10,"No","Yes")))</f>
        <v>N/A</v>
      </c>
      <c r="I232" s="12" t="s">
        <v>213</v>
      </c>
      <c r="J232" s="12">
        <v>-5.84</v>
      </c>
      <c r="K232" s="47" t="s">
        <v>739</v>
      </c>
      <c r="L232" s="9" t="str">
        <f t="shared" si="59"/>
        <v>Yes</v>
      </c>
    </row>
    <row r="233" spans="1:12" ht="25.5" x14ac:dyDescent="0.2">
      <c r="A233" s="18" t="s">
        <v>1086</v>
      </c>
      <c r="B233" s="37" t="s">
        <v>279</v>
      </c>
      <c r="C233" s="8">
        <v>7.6662263319999999</v>
      </c>
      <c r="D233" s="46" t="str">
        <f>IF($B233="N/A","N/A",IF(C233&lt;10,"Yes","No"))</f>
        <v>Yes</v>
      </c>
      <c r="E233" s="8">
        <v>7.6698959158999997</v>
      </c>
      <c r="F233" s="46" t="str">
        <f>IF($B233="N/A","N/A",IF(E233&lt;10,"Yes","No"))</f>
        <v>Yes</v>
      </c>
      <c r="G233" s="8">
        <v>6.8442363041999998</v>
      </c>
      <c r="H233" s="46" t="str">
        <f>IF($B233="N/A","N/A",IF(G233&lt;10,"Yes","No"))</f>
        <v>Yes</v>
      </c>
      <c r="I233" s="12">
        <v>4.7899999999999998E-2</v>
      </c>
      <c r="J233" s="12">
        <v>-10.8</v>
      </c>
      <c r="K233" s="47" t="s">
        <v>739</v>
      </c>
      <c r="L233" s="9" t="str">
        <f t="shared" si="59"/>
        <v>Yes</v>
      </c>
    </row>
    <row r="234" spans="1:12" x14ac:dyDescent="0.2">
      <c r="A234" s="2" t="s">
        <v>72</v>
      </c>
      <c r="B234" s="37" t="s">
        <v>213</v>
      </c>
      <c r="C234" s="8">
        <v>8.7996582700000006E-2</v>
      </c>
      <c r="D234" s="46" t="str">
        <f t="shared" si="54"/>
        <v>N/A</v>
      </c>
      <c r="E234" s="8">
        <v>3.7340635499999997E-2</v>
      </c>
      <c r="F234" s="46" t="str">
        <f t="shared" si="55"/>
        <v>N/A</v>
      </c>
      <c r="G234" s="8">
        <v>4.5105865734000004</v>
      </c>
      <c r="H234" s="46" t="str">
        <f>IF($B234="N/A","N/A",IF(G234&gt;10,"No",IF(G234&lt;-10,"No","Yes")))</f>
        <v>N/A</v>
      </c>
      <c r="I234" s="12">
        <v>-57.6</v>
      </c>
      <c r="J234" s="12">
        <v>11980</v>
      </c>
      <c r="K234" s="47" t="s">
        <v>739</v>
      </c>
      <c r="L234" s="9" t="str">
        <f t="shared" si="59"/>
        <v>No</v>
      </c>
    </row>
    <row r="235" spans="1:12" ht="25.5" x14ac:dyDescent="0.2">
      <c r="A235" s="18" t="s">
        <v>1087</v>
      </c>
      <c r="B235" s="37" t="s">
        <v>289</v>
      </c>
      <c r="C235" s="9">
        <v>28.267407090999999</v>
      </c>
      <c r="D235" s="46" t="str">
        <f>IF($B235="N/A","N/A",IF(C235&lt;15,"Yes","No"))</f>
        <v>No</v>
      </c>
      <c r="E235" s="9">
        <v>20.240402568</v>
      </c>
      <c r="F235" s="46" t="str">
        <f>IF($B235="N/A","N/A",IF(E235&lt;15,"Yes","No"))</f>
        <v>No</v>
      </c>
      <c r="G235" s="9">
        <v>21.042559831999998</v>
      </c>
      <c r="H235" s="46" t="str">
        <f>IF($B235="N/A","N/A",IF(G235&lt;15,"Yes","No"))</f>
        <v>No</v>
      </c>
      <c r="I235" s="12">
        <v>-28.4</v>
      </c>
      <c r="J235" s="12">
        <v>3.9630000000000001</v>
      </c>
      <c r="K235" s="47" t="s">
        <v>739</v>
      </c>
      <c r="L235" s="9" t="str">
        <f t="shared" si="59"/>
        <v>Yes</v>
      </c>
    </row>
    <row r="236" spans="1:12" ht="25.5" x14ac:dyDescent="0.2">
      <c r="A236" s="18" t="s">
        <v>152</v>
      </c>
      <c r="B236" s="37" t="s">
        <v>213</v>
      </c>
      <c r="C236" s="38">
        <v>968</v>
      </c>
      <c r="D236" s="46" t="str">
        <f>IF($B236="N/A","N/A",IF(C236&gt;10,"No",IF(C236&lt;-10,"No","Yes")))</f>
        <v>N/A</v>
      </c>
      <c r="E236" s="38">
        <v>666</v>
      </c>
      <c r="F236" s="46" t="str">
        <f>IF($B236="N/A","N/A",IF(E236&gt;10,"No",IF(E236&lt;-10,"No","Yes")))</f>
        <v>N/A</v>
      </c>
      <c r="G236" s="38">
        <v>917</v>
      </c>
      <c r="H236" s="46" t="str">
        <f>IF($B236="N/A","N/A",IF(G236&gt;10,"No",IF(G236&lt;-10,"No","Yes")))</f>
        <v>N/A</v>
      </c>
      <c r="I236" s="12">
        <v>-31.2</v>
      </c>
      <c r="J236" s="12">
        <v>37.69</v>
      </c>
      <c r="K236" s="47" t="s">
        <v>739</v>
      </c>
      <c r="L236" s="9" t="str">
        <f>IF(J236="Div by 0", "N/A", IF(K236="N/A","N/A", IF(J236&gt;VALUE(MID(K236,1,2)), "No", IF(J236&lt;-1*VALUE(MID(K236,1,2)), "No", "Yes"))))</f>
        <v>No</v>
      </c>
    </row>
    <row r="237" spans="1:12" x14ac:dyDescent="0.2">
      <c r="A237" s="18" t="s">
        <v>1088</v>
      </c>
      <c r="B237" s="37" t="s">
        <v>213</v>
      </c>
      <c r="C237" s="38">
        <v>90840</v>
      </c>
      <c r="D237" s="46" t="str">
        <f t="shared" ref="D237:D242" si="63">IF($B237="N/A","N/A",IF(C237&gt;10,"No",IF(C237&lt;-10,"No","Yes")))</f>
        <v>N/A</v>
      </c>
      <c r="E237" s="38">
        <v>97133</v>
      </c>
      <c r="F237" s="46" t="str">
        <f t="shared" ref="F237:F242" si="64">IF($B237="N/A","N/A",IF(E237&gt;10,"No",IF(E237&lt;-10,"No","Yes")))</f>
        <v>N/A</v>
      </c>
      <c r="G237" s="38">
        <v>102495</v>
      </c>
      <c r="H237" s="46" t="str">
        <f>IF($B237="N/A","N/A",IF(G237&gt;10,"No",IF(G237&lt;-10,"No","Yes")))</f>
        <v>N/A</v>
      </c>
      <c r="I237" s="12">
        <v>6.9279999999999999</v>
      </c>
      <c r="J237" s="12">
        <v>5.52</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21.582154765999999</v>
      </c>
      <c r="H242" s="46" t="str">
        <f t="shared" si="65"/>
        <v>N/A</v>
      </c>
      <c r="I242" s="12" t="s">
        <v>213</v>
      </c>
      <c r="J242" s="12" t="s">
        <v>213</v>
      </c>
      <c r="K242" s="47" t="s">
        <v>213</v>
      </c>
      <c r="L242" s="9" t="str">
        <f t="shared" si="66"/>
        <v>N/A</v>
      </c>
    </row>
    <row r="243" spans="1:12" x14ac:dyDescent="0.2">
      <c r="A243" s="6" t="s">
        <v>1094</v>
      </c>
      <c r="B243" s="37" t="s">
        <v>213</v>
      </c>
      <c r="C243" s="38">
        <v>112801</v>
      </c>
      <c r="D243" s="46" t="str">
        <f>IF($B243="N/A","N/A",IF(C243&gt;10,"No",IF(C243&lt;-10,"No","Yes")))</f>
        <v>N/A</v>
      </c>
      <c r="E243" s="38">
        <v>120529</v>
      </c>
      <c r="F243" s="46" t="str">
        <f>IF($B243="N/A","N/A",IF(E243&gt;10,"No",IF(E243&lt;-10,"No","Yes")))</f>
        <v>N/A</v>
      </c>
      <c r="G243" s="38">
        <v>125230</v>
      </c>
      <c r="H243" s="46" t="str">
        <f>IF($B243="N/A","N/A",IF(G243&gt;10,"No",IF(G243&lt;-10,"No","Yes")))</f>
        <v>N/A</v>
      </c>
      <c r="I243" s="12">
        <v>6.851</v>
      </c>
      <c r="J243" s="12">
        <v>3.9</v>
      </c>
      <c r="K243" s="47" t="s">
        <v>739</v>
      </c>
      <c r="L243" s="9" t="str">
        <f t="shared" ref="L243:L276" si="67">IF(J243="Div by 0", "N/A", IF(K243="N/A","N/A", IF(J243&gt;VALUE(MID(K243,1,2)), "No", IF(J243&lt;-1*VALUE(MID(K243,1,2)), "No", "Yes"))))</f>
        <v>Yes</v>
      </c>
    </row>
    <row r="244" spans="1:12" x14ac:dyDescent="0.2">
      <c r="A244" s="2" t="s">
        <v>1095</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1747</v>
      </c>
      <c r="J244" s="12" t="s">
        <v>1747</v>
      </c>
      <c r="K244" s="47" t="s">
        <v>739</v>
      </c>
      <c r="L244" s="9" t="str">
        <f t="shared" si="67"/>
        <v>N/A</v>
      </c>
    </row>
    <row r="245" spans="1:12" x14ac:dyDescent="0.2">
      <c r="A245" s="2" t="s">
        <v>1096</v>
      </c>
      <c r="B245" s="37" t="s">
        <v>213</v>
      </c>
      <c r="C245" s="8">
        <v>0.21441994619999999</v>
      </c>
      <c r="D245" s="46" t="str">
        <f>IF($B245="N/A","N/A",IF(C245&gt;10,"No",IF(C245&lt;-10,"No","Yes")))</f>
        <v>N/A</v>
      </c>
      <c r="E245" s="8">
        <v>0.16187586179999999</v>
      </c>
      <c r="F245" s="46" t="str">
        <f>IF($B245="N/A","N/A",IF(E245&gt;10,"No",IF(E245&lt;-10,"No","Yes")))</f>
        <v>N/A</v>
      </c>
      <c r="G245" s="8">
        <v>0.1353601602</v>
      </c>
      <c r="H245" s="46" t="str">
        <f>IF($B245="N/A","N/A",IF(G245&gt;10,"No",IF(G245&lt;-10,"No","Yes")))</f>
        <v>N/A</v>
      </c>
      <c r="I245" s="12">
        <v>-24.5</v>
      </c>
      <c r="J245" s="12">
        <v>-16.399999999999999</v>
      </c>
      <c r="K245" s="47" t="s">
        <v>739</v>
      </c>
      <c r="L245" s="9" t="str">
        <f t="shared" si="67"/>
        <v>Yes</v>
      </c>
    </row>
    <row r="246" spans="1:12" x14ac:dyDescent="0.2">
      <c r="A246" s="2" t="s">
        <v>1097</v>
      </c>
      <c r="B246" s="37" t="s">
        <v>213</v>
      </c>
      <c r="C246" s="8">
        <v>6.0002514399999998E-2</v>
      </c>
      <c r="D246" s="46" t="str">
        <f t="shared" ref="D246:D274" si="68">IF($B246="N/A","N/A",IF(C246&gt;10,"No",IF(C246&lt;-10,"No","Yes")))</f>
        <v>N/A</v>
      </c>
      <c r="E246" s="8">
        <v>5.8683065999999999E-2</v>
      </c>
      <c r="F246" s="46" t="str">
        <f t="shared" ref="F246:F274" si="69">IF($B246="N/A","N/A",IF(E246&gt;10,"No",IF(E246&lt;-10,"No","Yes")))</f>
        <v>N/A</v>
      </c>
      <c r="G246" s="8">
        <v>5.2656188800000003E-2</v>
      </c>
      <c r="H246" s="46" t="str">
        <f t="shared" ref="H246:H274" si="70">IF($B246="N/A","N/A",IF(G246&gt;10,"No",IF(G246&lt;-10,"No","Yes")))</f>
        <v>N/A</v>
      </c>
      <c r="I246" s="12">
        <v>-2.2000000000000002</v>
      </c>
      <c r="J246" s="12">
        <v>-10.3</v>
      </c>
      <c r="K246" s="47" t="s">
        <v>739</v>
      </c>
      <c r="L246" s="9" t="str">
        <f t="shared" si="67"/>
        <v>Yes</v>
      </c>
    </row>
    <row r="247" spans="1:12" x14ac:dyDescent="0.2">
      <c r="A247" s="2" t="s">
        <v>1098</v>
      </c>
      <c r="B247" s="37" t="s">
        <v>213</v>
      </c>
      <c r="C247" s="8">
        <v>15.187618107</v>
      </c>
      <c r="D247" s="46" t="str">
        <f t="shared" si="68"/>
        <v>N/A</v>
      </c>
      <c r="E247" s="8">
        <v>15.082397867999999</v>
      </c>
      <c r="F247" s="46" t="str">
        <f t="shared" si="69"/>
        <v>N/A</v>
      </c>
      <c r="G247" s="8">
        <v>14.996439368000001</v>
      </c>
      <c r="H247" s="46" t="str">
        <f t="shared" si="70"/>
        <v>N/A</v>
      </c>
      <c r="I247" s="12">
        <v>-0.69299999999999995</v>
      </c>
      <c r="J247" s="12">
        <v>-0.56999999999999995</v>
      </c>
      <c r="K247" s="47" t="s">
        <v>739</v>
      </c>
      <c r="L247" s="9" t="str">
        <f t="shared" si="67"/>
        <v>Yes</v>
      </c>
    </row>
    <row r="248" spans="1:12" x14ac:dyDescent="0.2">
      <c r="A248" s="2" t="s">
        <v>1099</v>
      </c>
      <c r="B248" s="37" t="s">
        <v>213</v>
      </c>
      <c r="C248" s="8">
        <v>4.5478320227999998</v>
      </c>
      <c r="D248" s="46" t="str">
        <f t="shared" si="68"/>
        <v>N/A</v>
      </c>
      <c r="E248" s="8">
        <v>4.6113383500999996</v>
      </c>
      <c r="F248" s="46" t="str">
        <f t="shared" si="69"/>
        <v>N/A</v>
      </c>
      <c r="G248" s="8">
        <v>4.0198035613999998</v>
      </c>
      <c r="H248" s="46" t="str">
        <f t="shared" si="70"/>
        <v>N/A</v>
      </c>
      <c r="I248" s="12">
        <v>1.3959999999999999</v>
      </c>
      <c r="J248" s="12">
        <v>-12.8</v>
      </c>
      <c r="K248" s="47" t="s">
        <v>739</v>
      </c>
      <c r="L248" s="9" t="str">
        <f t="shared" si="67"/>
        <v>Yes</v>
      </c>
    </row>
    <row r="249" spans="1:12" x14ac:dyDescent="0.2">
      <c r="A249" s="6" t="s">
        <v>1100</v>
      </c>
      <c r="B249" s="37" t="s">
        <v>213</v>
      </c>
      <c r="C249" s="38">
        <v>0</v>
      </c>
      <c r="D249" s="46" t="str">
        <f t="shared" si="68"/>
        <v>N/A</v>
      </c>
      <c r="E249" s="38">
        <v>0</v>
      </c>
      <c r="F249" s="46" t="str">
        <f t="shared" si="69"/>
        <v>N/A</v>
      </c>
      <c r="G249" s="38">
        <v>0</v>
      </c>
      <c r="H249" s="46" t="str">
        <f t="shared" si="70"/>
        <v>N/A</v>
      </c>
      <c r="I249" s="12" t="s">
        <v>1747</v>
      </c>
      <c r="J249" s="12" t="s">
        <v>1747</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1747</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t="s">
        <v>1747</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t="s">
        <v>1747</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242</v>
      </c>
      <c r="D271" s="46" t="str">
        <f t="shared" si="68"/>
        <v>N/A</v>
      </c>
      <c r="E271" s="38">
        <v>228</v>
      </c>
      <c r="F271" s="46" t="str">
        <f t="shared" si="69"/>
        <v>N/A</v>
      </c>
      <c r="G271" s="38">
        <v>0</v>
      </c>
      <c r="H271" s="46" t="str">
        <f t="shared" si="70"/>
        <v>N/A</v>
      </c>
      <c r="I271" s="12">
        <v>-5.79</v>
      </c>
      <c r="J271" s="12">
        <v>-100</v>
      </c>
      <c r="K271" s="47" t="s">
        <v>739</v>
      </c>
      <c r="L271" s="9" t="str">
        <f t="shared" si="67"/>
        <v>No</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112801</v>
      </c>
      <c r="D273" s="46" t="str">
        <f t="shared" si="68"/>
        <v>N/A</v>
      </c>
      <c r="E273" s="38">
        <v>120529</v>
      </c>
      <c r="F273" s="46" t="str">
        <f t="shared" si="69"/>
        <v>N/A</v>
      </c>
      <c r="G273" s="38">
        <v>125230</v>
      </c>
      <c r="H273" s="46" t="str">
        <f t="shared" si="70"/>
        <v>N/A</v>
      </c>
      <c r="I273" s="12">
        <v>6.851</v>
      </c>
      <c r="J273" s="12">
        <v>3.9</v>
      </c>
      <c r="K273" s="47" t="s">
        <v>739</v>
      </c>
      <c r="L273" s="9" t="str">
        <f t="shared" si="67"/>
        <v>Yes</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2755888</v>
      </c>
      <c r="D277" s="11" t="str">
        <f t="shared" ref="D277:D284" si="74">IF($B277="N/A","N/A",IF(C277&gt;10,"No",IF(C277&lt;-10,"No","Yes")))</f>
        <v>N/A</v>
      </c>
      <c r="E277" s="1">
        <v>2882917</v>
      </c>
      <c r="F277" s="11" t="str">
        <f t="shared" ref="F277:F278" si="75">IF($B277="N/A","N/A",IF(E277&gt;10,"No",IF(E277&lt;-10,"No","Yes")))</f>
        <v>N/A</v>
      </c>
      <c r="G277" s="1">
        <v>2969236</v>
      </c>
      <c r="H277" s="11" t="str">
        <f t="shared" ref="H277:H278" si="76">IF($B277="N/A","N/A",IF(G277&gt;10,"No",IF(G277&lt;-10,"No","Yes")))</f>
        <v>N/A</v>
      </c>
      <c r="I277" s="12">
        <v>4.609</v>
      </c>
      <c r="J277" s="12">
        <v>2.9940000000000002</v>
      </c>
      <c r="K277" s="1" t="s">
        <v>213</v>
      </c>
      <c r="L277" s="9" t="str">
        <f t="shared" ref="L277:L278" si="77">IF(J277="Div by 0", "N/A", IF(K277="N/A","N/A", IF(J277&gt;VALUE(MID(K277,1,2)), "No", IF(J277&lt;-1*VALUE(MID(K277,1,2)), "No", "Yes"))))</f>
        <v>N/A</v>
      </c>
    </row>
    <row r="278" spans="1:12" x14ac:dyDescent="0.2">
      <c r="A278" s="18" t="s">
        <v>694</v>
      </c>
      <c r="B278" s="1" t="s">
        <v>213</v>
      </c>
      <c r="C278" s="1">
        <v>2367508.9166999999</v>
      </c>
      <c r="D278" s="11" t="str">
        <f t="shared" si="74"/>
        <v>N/A</v>
      </c>
      <c r="E278" s="1">
        <v>2512133.0833000001</v>
      </c>
      <c r="F278" s="11" t="str">
        <f t="shared" si="75"/>
        <v>N/A</v>
      </c>
      <c r="G278" s="1">
        <v>2605333.4166999999</v>
      </c>
      <c r="H278" s="11" t="str">
        <f t="shared" si="76"/>
        <v>N/A</v>
      </c>
      <c r="I278" s="12">
        <v>6.109</v>
      </c>
      <c r="J278" s="12">
        <v>3.71</v>
      </c>
      <c r="K278" s="1" t="s">
        <v>213</v>
      </c>
      <c r="L278" s="9" t="str">
        <f t="shared" si="77"/>
        <v>N/A</v>
      </c>
    </row>
    <row r="279" spans="1:12" x14ac:dyDescent="0.2">
      <c r="A279" s="18" t="s">
        <v>695</v>
      </c>
      <c r="B279" s="1" t="s">
        <v>213</v>
      </c>
      <c r="C279" s="1">
        <v>2070</v>
      </c>
      <c r="D279" s="11" t="str">
        <f t="shared" si="74"/>
        <v>N/A</v>
      </c>
      <c r="E279" s="1">
        <v>2004</v>
      </c>
      <c r="F279" s="11" t="str">
        <f t="shared" ref="F279:F284" si="78">IF($B279="N/A","N/A",IF(E279&gt;10,"No",IF(E279&lt;-10,"No","Yes")))</f>
        <v>N/A</v>
      </c>
      <c r="G279" s="1">
        <v>2305</v>
      </c>
      <c r="H279" s="11" t="str">
        <f t="shared" ref="H279:H284" si="79">IF($B279="N/A","N/A",IF(G279&gt;10,"No",IF(G279&lt;-10,"No","Yes")))</f>
        <v>N/A</v>
      </c>
      <c r="I279" s="12">
        <v>-3.19</v>
      </c>
      <c r="J279" s="12">
        <v>15.02</v>
      </c>
      <c r="K279" s="1" t="s">
        <v>213</v>
      </c>
      <c r="L279" s="9" t="str">
        <f t="shared" ref="L279:L285" si="80">IF(J279="Div by 0", "N/A", IF(K279="N/A","N/A", IF(J279&gt;VALUE(MID(K279,1,2)), "No", IF(J279&lt;-1*VALUE(MID(K279,1,2)), "No", "Yes"))))</f>
        <v>N/A</v>
      </c>
    </row>
    <row r="280" spans="1:12" x14ac:dyDescent="0.2">
      <c r="A280" s="18" t="s">
        <v>696</v>
      </c>
      <c r="B280" s="1" t="s">
        <v>213</v>
      </c>
      <c r="C280" s="1">
        <v>2112</v>
      </c>
      <c r="D280" s="11" t="str">
        <f t="shared" si="74"/>
        <v>N/A</v>
      </c>
      <c r="E280" s="1">
        <v>2037</v>
      </c>
      <c r="F280" s="11" t="str">
        <f t="shared" si="78"/>
        <v>N/A</v>
      </c>
      <c r="G280" s="1">
        <v>2343</v>
      </c>
      <c r="H280" s="11" t="str">
        <f t="shared" si="79"/>
        <v>N/A</v>
      </c>
      <c r="I280" s="12">
        <v>-3.55</v>
      </c>
      <c r="J280" s="12">
        <v>15.02</v>
      </c>
      <c r="K280" s="1" t="s">
        <v>213</v>
      </c>
      <c r="L280" s="9" t="str">
        <f t="shared" si="80"/>
        <v>N/A</v>
      </c>
    </row>
    <row r="281" spans="1:12" x14ac:dyDescent="0.2">
      <c r="A281" s="18" t="s">
        <v>697</v>
      </c>
      <c r="B281" s="1" t="s">
        <v>213</v>
      </c>
      <c r="C281" s="1">
        <v>226.16666667000001</v>
      </c>
      <c r="D281" s="11" t="str">
        <f t="shared" si="74"/>
        <v>N/A</v>
      </c>
      <c r="E281" s="1">
        <v>211.5</v>
      </c>
      <c r="F281" s="11" t="str">
        <f t="shared" si="78"/>
        <v>N/A</v>
      </c>
      <c r="G281" s="1">
        <v>247.83333332999999</v>
      </c>
      <c r="H281" s="11" t="str">
        <f t="shared" si="79"/>
        <v>N/A</v>
      </c>
      <c r="I281" s="12">
        <v>-6.48</v>
      </c>
      <c r="J281" s="12">
        <v>17.18</v>
      </c>
      <c r="K281" s="1" t="s">
        <v>213</v>
      </c>
      <c r="L281" s="9" t="str">
        <f t="shared" si="80"/>
        <v>N/A</v>
      </c>
    </row>
    <row r="282" spans="1:12" x14ac:dyDescent="0.2">
      <c r="A282" s="18" t="s">
        <v>698</v>
      </c>
      <c r="B282" s="1" t="s">
        <v>213</v>
      </c>
      <c r="C282" s="1">
        <v>24275</v>
      </c>
      <c r="D282" s="11" t="str">
        <f t="shared" si="74"/>
        <v>N/A</v>
      </c>
      <c r="E282" s="1">
        <v>26214</v>
      </c>
      <c r="F282" s="11" t="str">
        <f t="shared" si="78"/>
        <v>N/A</v>
      </c>
      <c r="G282" s="1">
        <v>27647</v>
      </c>
      <c r="H282" s="11" t="str">
        <f t="shared" si="79"/>
        <v>N/A</v>
      </c>
      <c r="I282" s="12">
        <v>7.9880000000000004</v>
      </c>
      <c r="J282" s="12">
        <v>5.4669999999999996</v>
      </c>
      <c r="K282" s="1" t="s">
        <v>213</v>
      </c>
      <c r="L282" s="9" t="str">
        <f t="shared" si="80"/>
        <v>N/A</v>
      </c>
    </row>
    <row r="283" spans="1:12" x14ac:dyDescent="0.2">
      <c r="A283" s="18" t="s">
        <v>699</v>
      </c>
      <c r="B283" s="1" t="s">
        <v>213</v>
      </c>
      <c r="C283" s="1">
        <v>51874</v>
      </c>
      <c r="D283" s="11" t="str">
        <f t="shared" si="74"/>
        <v>N/A</v>
      </c>
      <c r="E283" s="1">
        <v>53261</v>
      </c>
      <c r="F283" s="11" t="str">
        <f t="shared" si="78"/>
        <v>N/A</v>
      </c>
      <c r="G283" s="1">
        <v>50522</v>
      </c>
      <c r="H283" s="11" t="str">
        <f t="shared" si="79"/>
        <v>N/A</v>
      </c>
      <c r="I283" s="12">
        <v>2.6739999999999999</v>
      </c>
      <c r="J283" s="12">
        <v>-5.14</v>
      </c>
      <c r="K283" s="1" t="s">
        <v>213</v>
      </c>
      <c r="L283" s="9" t="str">
        <f t="shared" si="80"/>
        <v>N/A</v>
      </c>
    </row>
    <row r="284" spans="1:12" ht="25.5" x14ac:dyDescent="0.2">
      <c r="A284" s="18" t="s">
        <v>700</v>
      </c>
      <c r="B284" s="1" t="s">
        <v>213</v>
      </c>
      <c r="C284" s="1">
        <v>34510.416666999998</v>
      </c>
      <c r="D284" s="11" t="str">
        <f t="shared" si="74"/>
        <v>N/A</v>
      </c>
      <c r="E284" s="1">
        <v>35784.166666999998</v>
      </c>
      <c r="F284" s="11" t="str">
        <f t="shared" si="78"/>
        <v>N/A</v>
      </c>
      <c r="G284" s="1">
        <v>35723.916666999998</v>
      </c>
      <c r="H284" s="11" t="str">
        <f t="shared" si="79"/>
        <v>N/A</v>
      </c>
      <c r="I284" s="12">
        <v>3.6909999999999998</v>
      </c>
      <c r="J284" s="12">
        <v>-0.16800000000000001</v>
      </c>
      <c r="K284" s="1" t="s">
        <v>213</v>
      </c>
      <c r="L284" s="9" t="str">
        <f t="shared" si="80"/>
        <v>N/A</v>
      </c>
    </row>
    <row r="285" spans="1:12" x14ac:dyDescent="0.2">
      <c r="A285" s="18" t="s">
        <v>404</v>
      </c>
      <c r="B285" s="37" t="s">
        <v>290</v>
      </c>
      <c r="C285" s="8">
        <v>7.1237821340999998</v>
      </c>
      <c r="D285" s="46" t="str">
        <f>IF($B285="N/A","N/A",IF(C285&lt;=40,"Yes","No"))</f>
        <v>Yes</v>
      </c>
      <c r="E285" s="8">
        <v>7.3427337356000004</v>
      </c>
      <c r="F285" s="46" t="str">
        <f>IF($B285="N/A","N/A",IF(E285&lt;=40,"Yes","No"))</f>
        <v>Yes</v>
      </c>
      <c r="G285" s="8">
        <v>7.3735754653000001</v>
      </c>
      <c r="H285" s="46" t="str">
        <f>IF($B285="N/A","N/A",IF(G285&lt;=40,"Yes","No"))</f>
        <v>Yes</v>
      </c>
      <c r="I285" s="12">
        <v>3.0739999999999998</v>
      </c>
      <c r="J285" s="12">
        <v>0.42</v>
      </c>
      <c r="K285" s="47" t="s">
        <v>741</v>
      </c>
      <c r="L285" s="9" t="str">
        <f t="shared" si="80"/>
        <v>Yes</v>
      </c>
    </row>
    <row r="286" spans="1:12" x14ac:dyDescent="0.2">
      <c r="A286" s="18" t="s">
        <v>701</v>
      </c>
      <c r="B286" s="1" t="s">
        <v>213</v>
      </c>
      <c r="C286" s="1">
        <v>9796</v>
      </c>
      <c r="D286" s="11" t="str">
        <f t="shared" ref="D286:D304" si="81">IF($B286="N/A","N/A",IF(C286&gt;10,"No",IF(C286&lt;-10,"No","Yes")))</f>
        <v>N/A</v>
      </c>
      <c r="E286" s="1">
        <v>9668</v>
      </c>
      <c r="F286" s="11" t="str">
        <f t="shared" ref="F286:F287" si="82">IF($B286="N/A","N/A",IF(E286&gt;10,"No",IF(E286&lt;-10,"No","Yes")))</f>
        <v>N/A</v>
      </c>
      <c r="G286" s="1">
        <v>9386</v>
      </c>
      <c r="H286" s="11" t="str">
        <f t="shared" ref="H286:H287" si="83">IF($B286="N/A","N/A",IF(G286&gt;10,"No",IF(G286&lt;-10,"No","Yes")))</f>
        <v>N/A</v>
      </c>
      <c r="I286" s="12">
        <v>-1.31</v>
      </c>
      <c r="J286" s="12">
        <v>-2.92</v>
      </c>
      <c r="K286" s="1" t="s">
        <v>213</v>
      </c>
      <c r="L286" s="9" t="str">
        <f t="shared" ref="L286:L287" si="84">IF(J286="Div by 0", "N/A", IF(K286="N/A","N/A", IF(J286&gt;VALUE(MID(K286,1,2)), "No", IF(J286&lt;-1*VALUE(MID(K286,1,2)), "No", "Yes"))))</f>
        <v>N/A</v>
      </c>
    </row>
    <row r="287" spans="1:12" x14ac:dyDescent="0.2">
      <c r="A287" s="18" t="s">
        <v>702</v>
      </c>
      <c r="B287" s="1" t="s">
        <v>213</v>
      </c>
      <c r="C287" s="1">
        <v>1569.75</v>
      </c>
      <c r="D287" s="11" t="str">
        <f t="shared" si="81"/>
        <v>N/A</v>
      </c>
      <c r="E287" s="1">
        <v>1580.25</v>
      </c>
      <c r="F287" s="11" t="str">
        <f t="shared" si="82"/>
        <v>N/A</v>
      </c>
      <c r="G287" s="1">
        <v>1530.1666667</v>
      </c>
      <c r="H287" s="11" t="str">
        <f t="shared" si="83"/>
        <v>N/A</v>
      </c>
      <c r="I287" s="12">
        <v>0.66890000000000005</v>
      </c>
      <c r="J287" s="12">
        <v>-3.17</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34725</v>
      </c>
      <c r="D290" s="11" t="str">
        <f t="shared" si="81"/>
        <v>N/A</v>
      </c>
      <c r="E290" s="1">
        <v>35608</v>
      </c>
      <c r="F290" s="11" t="str">
        <f t="shared" ref="F290:F304" si="88">IF($B290="N/A","N/A",IF(E290&gt;10,"No",IF(E290&lt;-10,"No","Yes")))</f>
        <v>N/A</v>
      </c>
      <c r="G290" s="1">
        <v>39989</v>
      </c>
      <c r="H290" s="11" t="str">
        <f t="shared" ref="H290:H304" si="89">IF($B290="N/A","N/A",IF(G290&gt;10,"No",IF(G290&lt;-10,"No","Yes")))</f>
        <v>N/A</v>
      </c>
      <c r="I290" s="12">
        <v>2.5430000000000001</v>
      </c>
      <c r="J290" s="12">
        <v>12.3</v>
      </c>
      <c r="K290" s="1" t="s">
        <v>213</v>
      </c>
      <c r="L290" s="9" t="str">
        <f t="shared" ref="L290:L301" si="90">IF(J290="Div by 0", "N/A", IF(K290="N/A","N/A", IF(J290&gt;VALUE(MID(K290,1,2)), "No", IF(J290&lt;-1*VALUE(MID(K290,1,2)), "No", "Yes"))))</f>
        <v>N/A</v>
      </c>
    </row>
    <row r="291" spans="1:12" x14ac:dyDescent="0.2">
      <c r="A291" s="18" t="s">
        <v>705</v>
      </c>
      <c r="B291" s="1" t="s">
        <v>213</v>
      </c>
      <c r="C291" s="1">
        <v>112801</v>
      </c>
      <c r="D291" s="11" t="str">
        <f t="shared" si="81"/>
        <v>N/A</v>
      </c>
      <c r="E291" s="1">
        <v>120529</v>
      </c>
      <c r="F291" s="11" t="str">
        <f t="shared" si="88"/>
        <v>N/A</v>
      </c>
      <c r="G291" s="1">
        <v>125230</v>
      </c>
      <c r="H291" s="11" t="str">
        <f t="shared" si="89"/>
        <v>N/A</v>
      </c>
      <c r="I291" s="12">
        <v>6.851</v>
      </c>
      <c r="J291" s="12">
        <v>3.9</v>
      </c>
      <c r="K291" s="1" t="s">
        <v>213</v>
      </c>
      <c r="L291" s="9" t="str">
        <f t="shared" si="90"/>
        <v>N/A</v>
      </c>
    </row>
    <row r="292" spans="1:12" x14ac:dyDescent="0.2">
      <c r="A292" s="18" t="s">
        <v>723</v>
      </c>
      <c r="B292" s="37" t="s">
        <v>213</v>
      </c>
      <c r="C292" s="13">
        <v>0.2349269953</v>
      </c>
      <c r="D292" s="11" t="str">
        <f t="shared" si="81"/>
        <v>N/A</v>
      </c>
      <c r="E292" s="13">
        <v>0.24392469859999999</v>
      </c>
      <c r="F292" s="11" t="str">
        <f t="shared" si="88"/>
        <v>N/A</v>
      </c>
      <c r="G292" s="13">
        <v>0.20043120659999999</v>
      </c>
      <c r="H292" s="11" t="str">
        <f t="shared" si="89"/>
        <v>N/A</v>
      </c>
      <c r="I292" s="12">
        <v>3.83</v>
      </c>
      <c r="J292" s="12">
        <v>-17.8</v>
      </c>
      <c r="K292" s="37" t="s">
        <v>213</v>
      </c>
      <c r="L292" s="9" t="str">
        <f t="shared" si="90"/>
        <v>N/A</v>
      </c>
    </row>
    <row r="293" spans="1:12" x14ac:dyDescent="0.2">
      <c r="A293" s="18" t="s">
        <v>716</v>
      </c>
      <c r="B293" s="1" t="s">
        <v>213</v>
      </c>
      <c r="C293" s="1">
        <v>41341.75</v>
      </c>
      <c r="D293" s="11" t="str">
        <f t="shared" si="81"/>
        <v>N/A</v>
      </c>
      <c r="E293" s="1">
        <v>46247.5</v>
      </c>
      <c r="F293" s="11" t="str">
        <f t="shared" si="88"/>
        <v>N/A</v>
      </c>
      <c r="G293" s="1">
        <v>48552.75</v>
      </c>
      <c r="H293" s="11" t="str">
        <f t="shared" si="89"/>
        <v>N/A</v>
      </c>
      <c r="I293" s="12">
        <v>11.87</v>
      </c>
      <c r="J293" s="12">
        <v>4.9850000000000003</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121</v>
      </c>
      <c r="D296" s="11" t="str">
        <f t="shared" si="81"/>
        <v>N/A</v>
      </c>
      <c r="E296" s="1">
        <v>204</v>
      </c>
      <c r="F296" s="11" t="str">
        <f t="shared" si="88"/>
        <v>N/A</v>
      </c>
      <c r="G296" s="1">
        <v>344</v>
      </c>
      <c r="H296" s="11" t="str">
        <f t="shared" si="89"/>
        <v>N/A</v>
      </c>
      <c r="I296" s="12">
        <v>68.599999999999994</v>
      </c>
      <c r="J296" s="12">
        <v>68.63</v>
      </c>
      <c r="K296" s="1" t="s">
        <v>213</v>
      </c>
      <c r="L296" s="9" t="str">
        <f t="shared" si="90"/>
        <v>N/A</v>
      </c>
    </row>
    <row r="297" spans="1:12" x14ac:dyDescent="0.2">
      <c r="A297" s="18" t="s">
        <v>718</v>
      </c>
      <c r="B297" s="1" t="s">
        <v>213</v>
      </c>
      <c r="C297" s="1">
        <v>40.5</v>
      </c>
      <c r="D297" s="11" t="str">
        <f t="shared" si="81"/>
        <v>N/A</v>
      </c>
      <c r="E297" s="1">
        <v>138.16666667000001</v>
      </c>
      <c r="F297" s="11" t="str">
        <f t="shared" si="88"/>
        <v>N/A</v>
      </c>
      <c r="G297" s="1">
        <v>192.16666667000001</v>
      </c>
      <c r="H297" s="11" t="str">
        <f t="shared" si="89"/>
        <v>N/A</v>
      </c>
      <c r="I297" s="12">
        <v>241.2</v>
      </c>
      <c r="J297" s="12">
        <v>39.08</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61782</v>
      </c>
      <c r="D309" s="1" t="s">
        <v>213</v>
      </c>
      <c r="E309" s="1">
        <v>64630</v>
      </c>
      <c r="F309" s="1" t="s">
        <v>213</v>
      </c>
      <c r="G309" s="1">
        <v>70950</v>
      </c>
      <c r="H309" s="1" t="s">
        <v>213</v>
      </c>
      <c r="I309" s="12">
        <v>4.6100000000000003</v>
      </c>
      <c r="J309" s="12">
        <v>9.7789999999999999</v>
      </c>
      <c r="K309" s="1" t="s">
        <v>213</v>
      </c>
      <c r="L309" s="9" t="str">
        <f>IF(J309="Div by 0", "N/A", IF(K309="N/A","N/A", IF(J309&gt;VALUE(MID(K309,1,2)), "No", IF(J309&lt;-1*VALUE(MID(K309,1,2)), "No", "Yes"))))</f>
        <v>N/A</v>
      </c>
    </row>
    <row r="310" spans="1:12" x14ac:dyDescent="0.2">
      <c r="A310" s="82" t="s">
        <v>73</v>
      </c>
      <c r="B310" s="37" t="s">
        <v>213</v>
      </c>
      <c r="C310" s="38">
        <v>2436951</v>
      </c>
      <c r="D310" s="46" t="str">
        <f>IF($B310="N/A","N/A",IF(C310&gt;10,"No",IF(C310&lt;-10,"No","Yes")))</f>
        <v>N/A</v>
      </c>
      <c r="E310" s="38">
        <v>2593673</v>
      </c>
      <c r="F310" s="46" t="str">
        <f>IF($B310="N/A","N/A",IF(E310&gt;10,"No",IF(E310&lt;-10,"No","Yes")))</f>
        <v>N/A</v>
      </c>
      <c r="G310" s="38">
        <v>2689332</v>
      </c>
      <c r="H310" s="46" t="str">
        <f>IF($B310="N/A","N/A",IF(G310&gt;10,"No",IF(G310&lt;-10,"No","Yes")))</f>
        <v>N/A</v>
      </c>
      <c r="I310" s="12">
        <v>6.431</v>
      </c>
      <c r="J310" s="12">
        <v>3.6880000000000002</v>
      </c>
      <c r="K310" s="47" t="s">
        <v>741</v>
      </c>
      <c r="L310" s="9" t="str">
        <f t="shared" ref="L310:L339" si="92">IF(J310="Div by 0", "N/A", IF(K310="N/A","N/A", IF(J310&gt;VALUE(MID(K310,1,2)), "No", IF(J310&lt;-1*VALUE(MID(K310,1,2)), "No", "Yes"))))</f>
        <v>Yes</v>
      </c>
    </row>
    <row r="311" spans="1:12" x14ac:dyDescent="0.2">
      <c r="A311" s="60" t="s">
        <v>182</v>
      </c>
      <c r="B311" s="37" t="s">
        <v>213</v>
      </c>
      <c r="C311" s="38">
        <v>128130</v>
      </c>
      <c r="D311" s="11" t="str">
        <f t="shared" ref="D311:D314" si="93">IF($B311="N/A","N/A",IF(C311&gt;10,"No",IF(C311&lt;-10,"No","Yes")))</f>
        <v>N/A</v>
      </c>
      <c r="E311" s="38">
        <v>133985</v>
      </c>
      <c r="F311" s="11" t="str">
        <f t="shared" ref="F311:F314" si="94">IF($B311="N/A","N/A",IF(E311&gt;10,"No",IF(E311&lt;-10,"No","Yes")))</f>
        <v>N/A</v>
      </c>
      <c r="G311" s="38">
        <v>141717</v>
      </c>
      <c r="H311" s="11" t="str">
        <f t="shared" ref="H311:H314" si="95">IF($B311="N/A","N/A",IF(G311&gt;10,"No",IF(G311&lt;-10,"No","Yes")))</f>
        <v>N/A</v>
      </c>
      <c r="I311" s="12">
        <v>4.57</v>
      </c>
      <c r="J311" s="12">
        <v>5.7709999999999999</v>
      </c>
      <c r="K311" s="47" t="s">
        <v>741</v>
      </c>
      <c r="L311" s="9" t="str">
        <f>IF(J311="Div by 0", "N/A", IF(OR(J311="N/A",K311="N/A"),"N/A", IF(J311&gt;VALUE(MID(K311,1,2)), "No", IF(J311&lt;-1*VALUE(MID(K311,1,2)), "No", "Yes"))))</f>
        <v>Yes</v>
      </c>
    </row>
    <row r="312" spans="1:12" x14ac:dyDescent="0.2">
      <c r="A312" s="60" t="s">
        <v>183</v>
      </c>
      <c r="B312" s="37" t="s">
        <v>213</v>
      </c>
      <c r="C312" s="38">
        <v>333590</v>
      </c>
      <c r="D312" s="11" t="str">
        <f t="shared" si="93"/>
        <v>N/A</v>
      </c>
      <c r="E312" s="38">
        <v>346752</v>
      </c>
      <c r="F312" s="11" t="str">
        <f t="shared" si="94"/>
        <v>N/A</v>
      </c>
      <c r="G312" s="38">
        <v>359427</v>
      </c>
      <c r="H312" s="11" t="str">
        <f t="shared" si="95"/>
        <v>N/A</v>
      </c>
      <c r="I312" s="12">
        <v>3.9460000000000002</v>
      </c>
      <c r="J312" s="12">
        <v>3.6549999999999998</v>
      </c>
      <c r="K312" s="47" t="s">
        <v>741</v>
      </c>
      <c r="L312" s="9" t="str">
        <f t="shared" ref="L312:L314" si="96">IF(J312="Div by 0", "N/A", IF(OR(J312="N/A",K312="N/A"),"N/A", IF(J312&gt;VALUE(MID(K312,1,2)), "No", IF(J312&lt;-1*VALUE(MID(K312,1,2)), "No", "Yes"))))</f>
        <v>Yes</v>
      </c>
    </row>
    <row r="313" spans="1:12" x14ac:dyDescent="0.2">
      <c r="A313" s="60" t="s">
        <v>184</v>
      </c>
      <c r="B313" s="37" t="s">
        <v>213</v>
      </c>
      <c r="C313" s="38">
        <v>1386055</v>
      </c>
      <c r="D313" s="11" t="str">
        <f t="shared" si="93"/>
        <v>N/A</v>
      </c>
      <c r="E313" s="38">
        <v>1461695</v>
      </c>
      <c r="F313" s="11" t="str">
        <f t="shared" si="94"/>
        <v>N/A</v>
      </c>
      <c r="G313" s="38">
        <v>1501820</v>
      </c>
      <c r="H313" s="11" t="str">
        <f t="shared" si="95"/>
        <v>N/A</v>
      </c>
      <c r="I313" s="12">
        <v>5.4569999999999999</v>
      </c>
      <c r="J313" s="12">
        <v>2.7450000000000001</v>
      </c>
      <c r="K313" s="47" t="s">
        <v>741</v>
      </c>
      <c r="L313" s="9" t="str">
        <f t="shared" si="96"/>
        <v>Yes</v>
      </c>
    </row>
    <row r="314" spans="1:12" x14ac:dyDescent="0.2">
      <c r="A314" s="7" t="s">
        <v>185</v>
      </c>
      <c r="B314" s="37" t="s">
        <v>213</v>
      </c>
      <c r="C314" s="38">
        <v>589176</v>
      </c>
      <c r="D314" s="11" t="str">
        <f t="shared" si="93"/>
        <v>N/A</v>
      </c>
      <c r="E314" s="38">
        <v>651241</v>
      </c>
      <c r="F314" s="11" t="str">
        <f t="shared" si="94"/>
        <v>N/A</v>
      </c>
      <c r="G314" s="38">
        <v>686368</v>
      </c>
      <c r="H314" s="11" t="str">
        <f t="shared" si="95"/>
        <v>N/A</v>
      </c>
      <c r="I314" s="12">
        <v>10.53</v>
      </c>
      <c r="J314" s="12">
        <v>5.3940000000000001</v>
      </c>
      <c r="K314" s="47" t="s">
        <v>741</v>
      </c>
      <c r="L314" s="9" t="str">
        <f t="shared" si="96"/>
        <v>Yes</v>
      </c>
    </row>
    <row r="315" spans="1:12" x14ac:dyDescent="0.2">
      <c r="A315" s="60" t="s">
        <v>1125</v>
      </c>
      <c r="B315" s="13" t="s">
        <v>213</v>
      </c>
      <c r="C315" s="38">
        <v>1352829</v>
      </c>
      <c r="D315" s="9" t="str">
        <f t="shared" ref="D315:F318" si="97">IF($B315="N/A","N/A",IF(C315&lt;0,"No","Yes"))</f>
        <v>N/A</v>
      </c>
      <c r="E315" s="38">
        <v>1424154</v>
      </c>
      <c r="F315" s="9" t="str">
        <f t="shared" si="97"/>
        <v>N/A</v>
      </c>
      <c r="G315" s="38">
        <v>1462792</v>
      </c>
      <c r="H315" s="9" t="str">
        <f t="shared" ref="H315:H318" si="98">IF($B315="N/A","N/A",IF(G315&lt;0,"No","Yes"))</f>
        <v>N/A</v>
      </c>
      <c r="I315" s="12">
        <v>5.2720000000000002</v>
      </c>
      <c r="J315" s="12">
        <v>2.7130000000000001</v>
      </c>
      <c r="K315" s="1" t="s">
        <v>740</v>
      </c>
      <c r="L315" s="9" t="str">
        <f>IF(J315="Div by 0", "N/A", IF(OR(J315="N/A",K315="N/A"),"N/A", IF(J315&gt;VALUE(MID(K315,1,2)), "No", IF(J315&lt;-1*VALUE(MID(K315,1,2)), "No", "Yes"))))</f>
        <v>Yes</v>
      </c>
    </row>
    <row r="316" spans="1:12" x14ac:dyDescent="0.2">
      <c r="A316" s="60" t="s">
        <v>433</v>
      </c>
      <c r="B316" s="13" t="s">
        <v>213</v>
      </c>
      <c r="C316" s="38">
        <v>69779</v>
      </c>
      <c r="D316" s="9" t="str">
        <f t="shared" si="97"/>
        <v>N/A</v>
      </c>
      <c r="E316" s="38">
        <v>75444</v>
      </c>
      <c r="F316" s="9" t="str">
        <f t="shared" si="97"/>
        <v>N/A</v>
      </c>
      <c r="G316" s="38">
        <v>76757</v>
      </c>
      <c r="H316" s="9" t="str">
        <f t="shared" si="98"/>
        <v>N/A</v>
      </c>
      <c r="I316" s="12">
        <v>8.1180000000000003</v>
      </c>
      <c r="J316" s="12">
        <v>1.74</v>
      </c>
      <c r="K316" s="1" t="s">
        <v>740</v>
      </c>
      <c r="L316" s="9" t="str">
        <f t="shared" ref="L316:L318" si="99">IF(J316="Div by 0", "N/A", IF(OR(J316="N/A",K316="N/A"),"N/A", IF(J316&gt;VALUE(MID(K316,1,2)), "No", IF(J316&lt;-1*VALUE(MID(K316,1,2)), "No", "Yes"))))</f>
        <v>Yes</v>
      </c>
    </row>
    <row r="317" spans="1:12" x14ac:dyDescent="0.2">
      <c r="A317" s="60" t="s">
        <v>434</v>
      </c>
      <c r="B317" s="13" t="s">
        <v>213</v>
      </c>
      <c r="C317" s="38">
        <v>792486</v>
      </c>
      <c r="D317" s="9" t="str">
        <f t="shared" si="97"/>
        <v>N/A</v>
      </c>
      <c r="E317" s="38">
        <v>863423</v>
      </c>
      <c r="F317" s="9" t="str">
        <f t="shared" si="97"/>
        <v>N/A</v>
      </c>
      <c r="G317" s="38">
        <v>908623</v>
      </c>
      <c r="H317" s="9" t="str">
        <f t="shared" si="98"/>
        <v>N/A</v>
      </c>
      <c r="I317" s="12">
        <v>8.9510000000000005</v>
      </c>
      <c r="J317" s="12">
        <v>5.2350000000000003</v>
      </c>
      <c r="K317" s="1" t="s">
        <v>740</v>
      </c>
      <c r="L317" s="9" t="str">
        <f t="shared" si="99"/>
        <v>Yes</v>
      </c>
    </row>
    <row r="318" spans="1:12" x14ac:dyDescent="0.2">
      <c r="A318" s="60" t="s">
        <v>1126</v>
      </c>
      <c r="B318" s="13" t="s">
        <v>213</v>
      </c>
      <c r="C318" s="38">
        <v>141015</v>
      </c>
      <c r="D318" s="9" t="str">
        <f t="shared" si="97"/>
        <v>N/A</v>
      </c>
      <c r="E318" s="38">
        <v>149390</v>
      </c>
      <c r="F318" s="9" t="str">
        <f t="shared" si="97"/>
        <v>N/A</v>
      </c>
      <c r="G318" s="38">
        <v>160436</v>
      </c>
      <c r="H318" s="9" t="str">
        <f t="shared" si="98"/>
        <v>N/A</v>
      </c>
      <c r="I318" s="12">
        <v>5.9390000000000001</v>
      </c>
      <c r="J318" s="12">
        <v>7.3940000000000001</v>
      </c>
      <c r="K318" s="1" t="s">
        <v>740</v>
      </c>
      <c r="L318" s="9" t="str">
        <f t="shared" si="99"/>
        <v>Yes</v>
      </c>
    </row>
    <row r="319" spans="1:12" x14ac:dyDescent="0.2">
      <c r="A319" s="60" t="s">
        <v>98</v>
      </c>
      <c r="B319" s="37" t="s">
        <v>291</v>
      </c>
      <c r="C319" s="8">
        <v>96.815200634000007</v>
      </c>
      <c r="D319" s="46" t="str">
        <f>IF($B319="N/A","N/A",IF(C319&gt;80,"Yes","No"))</f>
        <v>Yes</v>
      </c>
      <c r="E319" s="8">
        <v>96.707179354999994</v>
      </c>
      <c r="F319" s="46" t="str">
        <f>IF($B319="N/A","N/A",IF(E319&gt;80,"Yes","No"))</f>
        <v>Yes</v>
      </c>
      <c r="G319" s="8">
        <v>96.764698445999997</v>
      </c>
      <c r="H319" s="46" t="str">
        <f>IF($B319="N/A","N/A",IF(G319&gt;80,"Yes","No"))</f>
        <v>Yes</v>
      </c>
      <c r="I319" s="12">
        <v>-0.112</v>
      </c>
      <c r="J319" s="12">
        <v>5.9499999999999997E-2</v>
      </c>
      <c r="K319" s="47" t="s">
        <v>741</v>
      </c>
      <c r="L319" s="9" t="str">
        <f t="shared" si="92"/>
        <v>Yes</v>
      </c>
    </row>
    <row r="320" spans="1:12" x14ac:dyDescent="0.2">
      <c r="A320" s="60" t="s">
        <v>332</v>
      </c>
      <c r="B320" s="37" t="s">
        <v>278</v>
      </c>
      <c r="C320" s="8">
        <v>9.7663022000000002E-3</v>
      </c>
      <c r="D320" s="46" t="str">
        <f>IF($B320="N/A","N/A",IF(C320&gt;=5,"No",IF(C320&lt;0,"No","Yes")))</f>
        <v>Yes</v>
      </c>
      <c r="E320" s="8">
        <v>8.4821794999999992E-3</v>
      </c>
      <c r="F320" s="46" t="str">
        <f>IF($B320="N/A","N/A",IF(E320&gt;=5,"No",IF(E320&lt;0,"No","Yes")))</f>
        <v>Yes</v>
      </c>
      <c r="G320" s="8">
        <v>9.8537481000000003E-3</v>
      </c>
      <c r="H320" s="46" t="str">
        <f>IF($B320="N/A","N/A",IF(G320&gt;=5,"No",IF(G320&lt;0,"No","Yes")))</f>
        <v>Yes</v>
      </c>
      <c r="I320" s="12">
        <v>-13.1</v>
      </c>
      <c r="J320" s="12">
        <v>16.170000000000002</v>
      </c>
      <c r="K320" s="47" t="s">
        <v>741</v>
      </c>
      <c r="L320" s="9" t="str">
        <f t="shared" si="92"/>
        <v>No</v>
      </c>
    </row>
    <row r="321" spans="1:12" x14ac:dyDescent="0.2">
      <c r="A321" s="60" t="s">
        <v>340</v>
      </c>
      <c r="B321" s="50" t="s">
        <v>278</v>
      </c>
      <c r="C321" s="8">
        <v>1.4355643589</v>
      </c>
      <c r="D321" s="46" t="str">
        <f>IF($B321="N/A","N/A",IF(C321&gt;=5,"No",IF(C321&lt;0,"No","Yes")))</f>
        <v>Yes</v>
      </c>
      <c r="E321" s="8">
        <v>1.3816313776</v>
      </c>
      <c r="F321" s="46" t="str">
        <f>IF($B321="N/A","N/A",IF(E321&gt;=5,"No",IF(E321&lt;0,"No","Yes")))</f>
        <v>Yes</v>
      </c>
      <c r="G321" s="8">
        <v>1.3481786554999999</v>
      </c>
      <c r="H321" s="46" t="str">
        <f>IF($B321="N/A","N/A",IF(G321&gt;=5,"No",IF(G321&lt;0,"No","Yes")))</f>
        <v>Yes</v>
      </c>
      <c r="I321" s="12">
        <v>-3.76</v>
      </c>
      <c r="J321" s="12">
        <v>-2.42</v>
      </c>
      <c r="K321" s="47" t="s">
        <v>741</v>
      </c>
      <c r="L321" s="9" t="str">
        <f t="shared" si="92"/>
        <v>Yes</v>
      </c>
    </row>
    <row r="322" spans="1:12" x14ac:dyDescent="0.2">
      <c r="A322" s="60" t="s">
        <v>333</v>
      </c>
      <c r="B322" s="50" t="s">
        <v>278</v>
      </c>
      <c r="C322" s="8">
        <v>5.8433673899999997E-2</v>
      </c>
      <c r="D322" s="46" t="str">
        <f>IF($B322="N/A","N/A",IF(C322&gt;=5,"No",IF(C322&lt;0,"No","Yes")))</f>
        <v>Yes</v>
      </c>
      <c r="E322" s="8">
        <v>6.1225913999999999E-2</v>
      </c>
      <c r="F322" s="46" t="str">
        <f>IF($B322="N/A","N/A",IF(E322&gt;=5,"No",IF(E322&lt;0,"No","Yes")))</f>
        <v>Yes</v>
      </c>
      <c r="G322" s="8">
        <v>5.5478460799999997E-2</v>
      </c>
      <c r="H322" s="46" t="str">
        <f>IF($B322="N/A","N/A",IF(G322&gt;=5,"No",IF(G322&lt;0,"No","Yes")))</f>
        <v>Yes</v>
      </c>
      <c r="I322" s="12">
        <v>4.7779999999999996</v>
      </c>
      <c r="J322" s="12">
        <v>-9.39</v>
      </c>
      <c r="K322" s="47" t="s">
        <v>741</v>
      </c>
      <c r="L322" s="9" t="str">
        <f t="shared" si="92"/>
        <v>Yes</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1747</v>
      </c>
      <c r="J323" s="12" t="s">
        <v>1747</v>
      </c>
      <c r="K323" s="47" t="s">
        <v>741</v>
      </c>
      <c r="L323" s="9" t="str">
        <f t="shared" si="92"/>
        <v>N/A</v>
      </c>
    </row>
    <row r="324" spans="1:12" x14ac:dyDescent="0.2">
      <c r="A324" s="60" t="s">
        <v>335</v>
      </c>
      <c r="B324" s="50" t="s">
        <v>278</v>
      </c>
      <c r="C324" s="8">
        <v>1.6796808799</v>
      </c>
      <c r="D324" s="46" t="str">
        <f>IF($B324="N/A","N/A",IF(C324&gt;=5,"No",IF(C324&lt;0,"No","Yes")))</f>
        <v>Yes</v>
      </c>
      <c r="E324" s="8">
        <v>1.8359292015999999</v>
      </c>
      <c r="F324" s="46" t="str">
        <f>IF($B324="N/A","N/A",IF(E324&gt;=5,"No",IF(E324&lt;0,"No","Yes")))</f>
        <v>Yes</v>
      </c>
      <c r="G324" s="8">
        <v>1.8145026349</v>
      </c>
      <c r="H324" s="46" t="str">
        <f>IF($B324="N/A","N/A",IF(G324&gt;=5,"No",IF(G324&lt;0,"No","Yes")))</f>
        <v>Yes</v>
      </c>
      <c r="I324" s="12">
        <v>9.3019999999999996</v>
      </c>
      <c r="J324" s="12">
        <v>-1.17</v>
      </c>
      <c r="K324" s="47" t="s">
        <v>741</v>
      </c>
      <c r="L324" s="9" t="str">
        <f t="shared" si="92"/>
        <v>Yes</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6.5655810000000005E-4</v>
      </c>
      <c r="D326" s="46" t="str">
        <f t="shared" si="100"/>
        <v>No</v>
      </c>
      <c r="E326" s="8">
        <v>5.2049738000000002E-3</v>
      </c>
      <c r="F326" s="46" t="str">
        <f t="shared" si="101"/>
        <v>No</v>
      </c>
      <c r="G326" s="8">
        <v>7.2880551999999999E-3</v>
      </c>
      <c r="H326" s="46" t="str">
        <f t="shared" si="102"/>
        <v>No</v>
      </c>
      <c r="I326" s="12">
        <v>692.8</v>
      </c>
      <c r="J326" s="12">
        <v>40.020000000000003</v>
      </c>
      <c r="K326" s="47" t="s">
        <v>741</v>
      </c>
      <c r="L326" s="9" t="str">
        <f t="shared" si="92"/>
        <v>No</v>
      </c>
    </row>
    <row r="327" spans="1:12" x14ac:dyDescent="0.2">
      <c r="A327" s="60" t="s">
        <v>99</v>
      </c>
      <c r="B327" s="50" t="s">
        <v>292</v>
      </c>
      <c r="C327" s="8">
        <v>6.9759300000000004E-4</v>
      </c>
      <c r="D327" s="46" t="str">
        <f>IF($B327="N/A","N/A",IF(C327&gt;0,"No",IF(C327&lt;0,"No","Yes")))</f>
        <v>No</v>
      </c>
      <c r="E327" s="8">
        <v>3.4699829999999999E-4</v>
      </c>
      <c r="F327" s="46" t="str">
        <f>IF($B327="N/A","N/A",IF(E327&gt;0,"No",IF(E327&lt;0,"No","Yes")))</f>
        <v>No</v>
      </c>
      <c r="G327" s="8">
        <v>0</v>
      </c>
      <c r="H327" s="46" t="str">
        <f>IF($B327="N/A","N/A",IF(G327&gt;0,"No",IF(G327&lt;0,"No","Yes")))</f>
        <v>Yes</v>
      </c>
      <c r="I327" s="12">
        <v>-50.3</v>
      </c>
      <c r="J327" s="12">
        <v>-100</v>
      </c>
      <c r="K327" s="47" t="s">
        <v>741</v>
      </c>
      <c r="L327" s="9" t="str">
        <f t="shared" si="92"/>
        <v>No</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7.4566538269000002</v>
      </c>
      <c r="D334" s="46" t="str">
        <f>IF($B334="N/A","N/A",IF(C334&gt;15,"No",IF(C334&lt;2,"No","Yes")))</f>
        <v>Yes</v>
      </c>
      <c r="E334" s="8">
        <v>7.9779139467000002</v>
      </c>
      <c r="F334" s="46" t="str">
        <f>IF($B334="N/A","N/A",IF(E334&gt;15,"No",IF(E334&lt;2,"No","Yes")))</f>
        <v>Yes</v>
      </c>
      <c r="G334" s="8">
        <v>8.6670593292000007</v>
      </c>
      <c r="H334" s="46" t="str">
        <f>IF($B334="N/A","N/A",IF(G334&gt;15,"No",IF(G334&lt;2,"No","Yes")))</f>
        <v>Yes</v>
      </c>
      <c r="I334" s="12">
        <v>6.9909999999999997</v>
      </c>
      <c r="J334" s="12">
        <v>8.6379999999999999</v>
      </c>
      <c r="K334" s="47" t="s">
        <v>741</v>
      </c>
      <c r="L334" s="9" t="str">
        <f t="shared" si="92"/>
        <v>Yes</v>
      </c>
    </row>
    <row r="335" spans="1:12" x14ac:dyDescent="0.2">
      <c r="A335" s="60" t="s">
        <v>1132</v>
      </c>
      <c r="B335" s="37" t="s">
        <v>213</v>
      </c>
      <c r="C335" s="38">
        <v>67231</v>
      </c>
      <c r="D335" s="46" t="str">
        <f>IF($B335="N/A","N/A",IF(C335&gt;10,"No",IF(C335&lt;-10,"No","Yes")))</f>
        <v>N/A</v>
      </c>
      <c r="E335" s="38">
        <v>79353</v>
      </c>
      <c r="F335" s="46" t="str">
        <f>IF($B335="N/A","N/A",IF(E335&gt;10,"No",IF(E335&lt;-10,"No","Yes")))</f>
        <v>N/A</v>
      </c>
      <c r="G335" s="38">
        <v>109716</v>
      </c>
      <c r="H335" s="46" t="str">
        <f>IF($B335="N/A","N/A",IF(G335&gt;10,"No",IF(G335&lt;-10,"No","Yes")))</f>
        <v>N/A</v>
      </c>
      <c r="I335" s="12">
        <v>18.03</v>
      </c>
      <c r="J335" s="12">
        <v>38.26</v>
      </c>
      <c r="K335" s="47" t="s">
        <v>741</v>
      </c>
      <c r="L335" s="9" t="str">
        <f t="shared" si="92"/>
        <v>No</v>
      </c>
    </row>
    <row r="336" spans="1:12" x14ac:dyDescent="0.2">
      <c r="A336" s="60" t="s">
        <v>1687</v>
      </c>
      <c r="B336" s="37" t="s">
        <v>213</v>
      </c>
      <c r="C336" s="38">
        <v>95224</v>
      </c>
      <c r="D336" s="46" t="str">
        <f>IF($B336="N/A","N/A",IF(C336&gt;10,"No",IF(C336&lt;-10,"No","Yes")))</f>
        <v>N/A</v>
      </c>
      <c r="E336" s="38">
        <v>108327</v>
      </c>
      <c r="F336" s="46" t="str">
        <f>IF($B336="N/A","N/A",IF(E336&gt;10,"No",IF(E336&lt;-10,"No","Yes")))</f>
        <v>N/A</v>
      </c>
      <c r="G336" s="38">
        <v>110351</v>
      </c>
      <c r="H336" s="46" t="str">
        <f>IF($B336="N/A","N/A",IF(G336&gt;10,"No",IF(G336&lt;-10,"No","Yes")))</f>
        <v>N/A</v>
      </c>
      <c r="I336" s="12">
        <v>13.76</v>
      </c>
      <c r="J336" s="12">
        <v>1.8680000000000001</v>
      </c>
      <c r="K336" s="47" t="s">
        <v>741</v>
      </c>
      <c r="L336" s="9" t="str">
        <f t="shared" si="92"/>
        <v>Yes</v>
      </c>
    </row>
    <row r="337" spans="1:12" x14ac:dyDescent="0.2">
      <c r="A337" s="60" t="s">
        <v>1688</v>
      </c>
      <c r="B337" s="37" t="s">
        <v>213</v>
      </c>
      <c r="C337" s="38">
        <v>2500</v>
      </c>
      <c r="D337" s="46" t="str">
        <f>IF($B337="N/A","N/A",IF(C337&gt;10,"No",IF(C337&lt;-10,"No","Yes")))</f>
        <v>N/A</v>
      </c>
      <c r="E337" s="38">
        <v>3233</v>
      </c>
      <c r="F337" s="46" t="str">
        <f>IF($B337="N/A","N/A",IF(E337&gt;10,"No",IF(E337&lt;-10,"No","Yes")))</f>
        <v>N/A</v>
      </c>
      <c r="G337" s="38">
        <v>3521</v>
      </c>
      <c r="H337" s="46" t="str">
        <f>IF($B337="N/A","N/A",IF(G337&gt;10,"No",IF(G337&lt;-10,"No","Yes")))</f>
        <v>N/A</v>
      </c>
      <c r="I337" s="12">
        <v>29.32</v>
      </c>
      <c r="J337" s="12">
        <v>8.9079999999999995</v>
      </c>
      <c r="K337" s="47" t="s">
        <v>741</v>
      </c>
      <c r="L337" s="9" t="str">
        <f t="shared" si="92"/>
        <v>Yes</v>
      </c>
    </row>
    <row r="338" spans="1:12" x14ac:dyDescent="0.2">
      <c r="A338" s="60" t="s">
        <v>1689</v>
      </c>
      <c r="B338" s="37" t="s">
        <v>213</v>
      </c>
      <c r="C338" s="38">
        <v>21688</v>
      </c>
      <c r="D338" s="46" t="str">
        <f>IF($B338="N/A","N/A",IF(C338&gt;10,"No",IF(C338&lt;-10,"No","Yes")))</f>
        <v>N/A</v>
      </c>
      <c r="E338" s="38">
        <v>16733</v>
      </c>
      <c r="F338" s="46" t="str">
        <f>IF($B338="N/A","N/A",IF(E338&gt;10,"No",IF(E338&lt;-10,"No","Yes")))</f>
        <v>N/A</v>
      </c>
      <c r="G338" s="38">
        <v>15857</v>
      </c>
      <c r="H338" s="46" t="str">
        <f>IF($B338="N/A","N/A",IF(G338&gt;10,"No",IF(G338&lt;-10,"No","Yes")))</f>
        <v>N/A</v>
      </c>
      <c r="I338" s="12">
        <v>-22.8</v>
      </c>
      <c r="J338" s="12">
        <v>-5.24</v>
      </c>
      <c r="K338" s="47" t="s">
        <v>741</v>
      </c>
      <c r="L338" s="9" t="str">
        <f t="shared" si="92"/>
        <v>Yes</v>
      </c>
    </row>
    <row r="339" spans="1:12" x14ac:dyDescent="0.2">
      <c r="A339" s="60" t="s">
        <v>1690</v>
      </c>
      <c r="B339" s="37" t="s">
        <v>213</v>
      </c>
      <c r="C339" s="38">
        <v>2290</v>
      </c>
      <c r="D339" s="46" t="str">
        <f>IF($B339="N/A","N/A",IF(C339&gt;10,"No",IF(C339&lt;-10,"No","Yes")))</f>
        <v>N/A</v>
      </c>
      <c r="E339" s="38">
        <v>2185</v>
      </c>
      <c r="F339" s="46" t="str">
        <f>IF($B339="N/A","N/A",IF(E339&gt;10,"No",IF(E339&lt;-10,"No","Yes")))</f>
        <v>N/A</v>
      </c>
      <c r="G339" s="38">
        <v>2471</v>
      </c>
      <c r="H339" s="46" t="str">
        <f>IF($B339="N/A","N/A",IF(G339&gt;10,"No",IF(G339&lt;-10,"No","Yes")))</f>
        <v>N/A</v>
      </c>
      <c r="I339" s="12">
        <v>-4.59</v>
      </c>
      <c r="J339" s="12">
        <v>13.09</v>
      </c>
      <c r="K339" s="47" t="s">
        <v>741</v>
      </c>
      <c r="L339" s="9" t="str">
        <f t="shared" si="92"/>
        <v>Yes</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10734792846</v>
      </c>
      <c r="D6" s="11" t="str">
        <f t="shared" ref="D6:D12" si="0">IF($B6="N/A","N/A",IF(C6&gt;10,"No",IF(C6&lt;-10,"No","Yes")))</f>
        <v>N/A</v>
      </c>
      <c r="E6" s="14">
        <v>11127557724</v>
      </c>
      <c r="F6" s="11" t="str">
        <f t="shared" ref="F6:F12" si="1">IF($B6="N/A","N/A",IF(E6&gt;10,"No",IF(E6&lt;-10,"No","Yes")))</f>
        <v>N/A</v>
      </c>
      <c r="G6" s="14">
        <v>11571261890</v>
      </c>
      <c r="H6" s="11" t="str">
        <f t="shared" ref="H6:H12" si="2">IF($B6="N/A","N/A",IF(G6&gt;10,"No",IF(G6&lt;-10,"No","Yes")))</f>
        <v>N/A</v>
      </c>
      <c r="I6" s="12">
        <v>3.6589999999999998</v>
      </c>
      <c r="J6" s="12">
        <v>3.9870000000000001</v>
      </c>
      <c r="K6" s="50" t="s">
        <v>739</v>
      </c>
      <c r="L6" s="9" t="str">
        <f t="shared" ref="L6:L13" si="3">IF(J6="Div by 0", "N/A", IF(K6="N/A","N/A", IF(J6&gt;VALUE(MID(K6,1,2)), "No", IF(J6&lt;-1*VALUE(MID(K6,1,2)), "No", "Yes"))))</f>
        <v>Yes</v>
      </c>
    </row>
    <row r="7" spans="1:12" x14ac:dyDescent="0.2">
      <c r="A7" s="4" t="s">
        <v>1133</v>
      </c>
      <c r="B7" s="50" t="s">
        <v>213</v>
      </c>
      <c r="C7" s="14">
        <v>3800.4499897999999</v>
      </c>
      <c r="D7" s="11" t="str">
        <f t="shared" si="0"/>
        <v>N/A</v>
      </c>
      <c r="E7" s="14">
        <v>3766.4790767</v>
      </c>
      <c r="F7" s="11" t="str">
        <f t="shared" si="1"/>
        <v>N/A</v>
      </c>
      <c r="G7" s="14">
        <v>3797.8995639</v>
      </c>
      <c r="H7" s="11" t="str">
        <f t="shared" si="2"/>
        <v>N/A</v>
      </c>
      <c r="I7" s="12">
        <v>-0.89400000000000002</v>
      </c>
      <c r="J7" s="12">
        <v>0.83420000000000005</v>
      </c>
      <c r="K7" s="50" t="s">
        <v>739</v>
      </c>
      <c r="L7" s="9" t="str">
        <f t="shared" si="3"/>
        <v>Yes</v>
      </c>
    </row>
    <row r="8" spans="1:12" x14ac:dyDescent="0.2">
      <c r="A8" s="4" t="s">
        <v>724</v>
      </c>
      <c r="B8" s="50" t="s">
        <v>213</v>
      </c>
      <c r="C8" s="14">
        <v>168</v>
      </c>
      <c r="D8" s="11" t="str">
        <f t="shared" si="0"/>
        <v>N/A</v>
      </c>
      <c r="E8" s="14">
        <v>173</v>
      </c>
      <c r="F8" s="11" t="str">
        <f t="shared" si="1"/>
        <v>N/A</v>
      </c>
      <c r="G8" s="14">
        <v>174</v>
      </c>
      <c r="H8" s="11" t="str">
        <f t="shared" si="2"/>
        <v>N/A</v>
      </c>
      <c r="I8" s="12">
        <v>2.976</v>
      </c>
      <c r="J8" s="12">
        <v>0.57799999999999996</v>
      </c>
      <c r="K8" s="50" t="s">
        <v>739</v>
      </c>
      <c r="L8" s="9" t="str">
        <f t="shared" si="3"/>
        <v>Yes</v>
      </c>
    </row>
    <row r="9" spans="1:12" x14ac:dyDescent="0.2">
      <c r="A9" s="4" t="s">
        <v>725</v>
      </c>
      <c r="B9" s="50" t="s">
        <v>213</v>
      </c>
      <c r="C9" s="14">
        <v>627</v>
      </c>
      <c r="D9" s="11" t="str">
        <f t="shared" si="0"/>
        <v>N/A</v>
      </c>
      <c r="E9" s="14">
        <v>631</v>
      </c>
      <c r="F9" s="11" t="str">
        <f t="shared" si="1"/>
        <v>N/A</v>
      </c>
      <c r="G9" s="14">
        <v>641</v>
      </c>
      <c r="H9" s="11" t="str">
        <f t="shared" si="2"/>
        <v>N/A</v>
      </c>
      <c r="I9" s="12">
        <v>0.63800000000000001</v>
      </c>
      <c r="J9" s="12">
        <v>1.585</v>
      </c>
      <c r="K9" s="50" t="s">
        <v>739</v>
      </c>
      <c r="L9" s="9" t="str">
        <f t="shared" si="3"/>
        <v>Yes</v>
      </c>
    </row>
    <row r="10" spans="1:12" x14ac:dyDescent="0.2">
      <c r="A10" s="4" t="s">
        <v>726</v>
      </c>
      <c r="B10" s="50" t="s">
        <v>213</v>
      </c>
      <c r="C10" s="14">
        <v>1786</v>
      </c>
      <c r="D10" s="11" t="str">
        <f t="shared" si="0"/>
        <v>N/A</v>
      </c>
      <c r="E10" s="14">
        <v>1807</v>
      </c>
      <c r="F10" s="11" t="str">
        <f t="shared" si="1"/>
        <v>N/A</v>
      </c>
      <c r="G10" s="14">
        <v>1853</v>
      </c>
      <c r="H10" s="11" t="str">
        <f t="shared" si="2"/>
        <v>N/A</v>
      </c>
      <c r="I10" s="12">
        <v>1.1759999999999999</v>
      </c>
      <c r="J10" s="12">
        <v>2.5459999999999998</v>
      </c>
      <c r="K10" s="50" t="s">
        <v>739</v>
      </c>
      <c r="L10" s="9" t="str">
        <f t="shared" si="3"/>
        <v>Yes</v>
      </c>
    </row>
    <row r="11" spans="1:12" x14ac:dyDescent="0.2">
      <c r="A11" s="4" t="s">
        <v>727</v>
      </c>
      <c r="B11" s="50" t="s">
        <v>213</v>
      </c>
      <c r="C11" s="14">
        <v>17332</v>
      </c>
      <c r="D11" s="11" t="str">
        <f t="shared" si="0"/>
        <v>N/A</v>
      </c>
      <c r="E11" s="14">
        <v>17301</v>
      </c>
      <c r="F11" s="11" t="str">
        <f t="shared" si="1"/>
        <v>N/A</v>
      </c>
      <c r="G11" s="14">
        <v>17279</v>
      </c>
      <c r="H11" s="11" t="str">
        <f t="shared" si="2"/>
        <v>N/A</v>
      </c>
      <c r="I11" s="12">
        <v>-0.17899999999999999</v>
      </c>
      <c r="J11" s="12">
        <v>-0.127</v>
      </c>
      <c r="K11" s="50" t="s">
        <v>739</v>
      </c>
      <c r="L11" s="9" t="str">
        <f t="shared" si="3"/>
        <v>Yes</v>
      </c>
    </row>
    <row r="12" spans="1:12" x14ac:dyDescent="0.2">
      <c r="A12" s="4" t="s">
        <v>728</v>
      </c>
      <c r="B12" s="50" t="s">
        <v>213</v>
      </c>
      <c r="C12" s="14">
        <v>56917</v>
      </c>
      <c r="D12" s="11" t="str">
        <f t="shared" si="0"/>
        <v>N/A</v>
      </c>
      <c r="E12" s="14">
        <v>55162</v>
      </c>
      <c r="F12" s="11" t="str">
        <f t="shared" si="1"/>
        <v>N/A</v>
      </c>
      <c r="G12" s="14">
        <v>55330</v>
      </c>
      <c r="H12" s="11" t="str">
        <f t="shared" si="2"/>
        <v>N/A</v>
      </c>
      <c r="I12" s="12">
        <v>-3.08</v>
      </c>
      <c r="J12" s="12">
        <v>0.30459999999999998</v>
      </c>
      <c r="K12" s="50" t="s">
        <v>739</v>
      </c>
      <c r="L12" s="9" t="str">
        <f t="shared" si="3"/>
        <v>Yes</v>
      </c>
    </row>
    <row r="13" spans="1:12" x14ac:dyDescent="0.2">
      <c r="A13" s="4" t="s">
        <v>74</v>
      </c>
      <c r="B13" s="50" t="s">
        <v>213</v>
      </c>
      <c r="C13" s="14">
        <v>3319850</v>
      </c>
      <c r="D13" s="11" t="str">
        <f>IF($B13="N/A","N/A",IF(C13&gt;10,"No",IF(C13&lt;-10,"No","Yes")))</f>
        <v>N/A</v>
      </c>
      <c r="E13" s="14">
        <v>3422055</v>
      </c>
      <c r="F13" s="11" t="str">
        <f>IF($B13="N/A","N/A",IF(E13&gt;10,"No",IF(E13&lt;-10,"No","Yes")))</f>
        <v>N/A</v>
      </c>
      <c r="G13" s="14">
        <v>3709146</v>
      </c>
      <c r="H13" s="11" t="str">
        <f>IF($B13="N/A","N/A",IF(G13&gt;10,"No",IF(G13&lt;-10,"No","Yes")))</f>
        <v>N/A</v>
      </c>
      <c r="I13" s="12">
        <v>3.0790000000000002</v>
      </c>
      <c r="J13" s="12">
        <v>8.3889999999999993</v>
      </c>
      <c r="K13" s="50" t="s">
        <v>739</v>
      </c>
      <c r="L13" s="9" t="str">
        <f t="shared" si="3"/>
        <v>Yes</v>
      </c>
    </row>
    <row r="14" spans="1:12" x14ac:dyDescent="0.2">
      <c r="A14" s="65" t="s">
        <v>157</v>
      </c>
      <c r="B14" s="37" t="s">
        <v>213</v>
      </c>
      <c r="C14" s="8">
        <v>8.2113253825000001</v>
      </c>
      <c r="D14" s="46" t="str">
        <f t="shared" ref="D14:D18" si="4">IF($B14="N/A","N/A",IF(C14&gt;10,"No",IF(C14&lt;-10,"No","Yes")))</f>
        <v>N/A</v>
      </c>
      <c r="E14" s="8">
        <v>7.6948489117000003</v>
      </c>
      <c r="F14" s="46" t="str">
        <f t="shared" ref="F14:F18" si="5">IF($B14="N/A","N/A",IF(E14&gt;10,"No",IF(E14&lt;-10,"No","Yes")))</f>
        <v>N/A</v>
      </c>
      <c r="G14" s="8">
        <v>7.6829989171999999</v>
      </c>
      <c r="H14" s="46" t="str">
        <f t="shared" ref="H14:H18" si="6">IF($B14="N/A","N/A",IF(G14&gt;10,"No",IF(G14&lt;-10,"No","Yes")))</f>
        <v>N/A</v>
      </c>
      <c r="I14" s="12">
        <v>-6.29</v>
      </c>
      <c r="J14" s="12">
        <v>-0.154</v>
      </c>
      <c r="K14" s="47" t="s">
        <v>739</v>
      </c>
      <c r="L14" s="9" t="str">
        <f t="shared" ref="L14:L18" si="7">IF(J14="Div by 0", "N/A", IF(K14="N/A","N/A", IF(J14&gt;VALUE(MID(K14,1,2)), "No", IF(J14&lt;-1*VALUE(MID(K14,1,2)), "No", "Yes"))))</f>
        <v>Yes</v>
      </c>
    </row>
    <row r="15" spans="1:12" x14ac:dyDescent="0.2">
      <c r="A15" s="4" t="s">
        <v>419</v>
      </c>
      <c r="B15" s="37" t="s">
        <v>213</v>
      </c>
      <c r="C15" s="8">
        <v>20.966587190999999</v>
      </c>
      <c r="D15" s="46" t="str">
        <f t="shared" si="4"/>
        <v>N/A</v>
      </c>
      <c r="E15" s="8">
        <v>21.651787119000002</v>
      </c>
      <c r="F15" s="46" t="str">
        <f t="shared" si="5"/>
        <v>N/A</v>
      </c>
      <c r="G15" s="8">
        <v>22.650280715000001</v>
      </c>
      <c r="H15" s="46" t="str">
        <f t="shared" si="6"/>
        <v>N/A</v>
      </c>
      <c r="I15" s="12">
        <v>3.2679999999999998</v>
      </c>
      <c r="J15" s="12">
        <v>4.6120000000000001</v>
      </c>
      <c r="K15" s="47" t="s">
        <v>739</v>
      </c>
      <c r="L15" s="9" t="str">
        <f t="shared" si="7"/>
        <v>Yes</v>
      </c>
    </row>
    <row r="16" spans="1:12" x14ac:dyDescent="0.2">
      <c r="A16" s="4" t="s">
        <v>420</v>
      </c>
      <c r="B16" s="37" t="s">
        <v>213</v>
      </c>
      <c r="C16" s="8">
        <v>10.113792802000001</v>
      </c>
      <c r="D16" s="46" t="str">
        <f t="shared" si="4"/>
        <v>N/A</v>
      </c>
      <c r="E16" s="8">
        <v>10.363746133999999</v>
      </c>
      <c r="F16" s="46" t="str">
        <f t="shared" si="5"/>
        <v>N/A</v>
      </c>
      <c r="G16" s="8">
        <v>10.539959340999999</v>
      </c>
      <c r="H16" s="46" t="str">
        <f t="shared" si="6"/>
        <v>N/A</v>
      </c>
      <c r="I16" s="12">
        <v>2.4710000000000001</v>
      </c>
      <c r="J16" s="12">
        <v>1.7</v>
      </c>
      <c r="K16" s="47" t="s">
        <v>739</v>
      </c>
      <c r="L16" s="9" t="str">
        <f t="shared" si="7"/>
        <v>Yes</v>
      </c>
    </row>
    <row r="17" spans="1:12" x14ac:dyDescent="0.2">
      <c r="A17" s="4" t="s">
        <v>421</v>
      </c>
      <c r="B17" s="37" t="s">
        <v>213</v>
      </c>
      <c r="C17" s="8">
        <v>5.7182078741</v>
      </c>
      <c r="D17" s="46" t="str">
        <f t="shared" si="4"/>
        <v>N/A</v>
      </c>
      <c r="E17" s="8">
        <v>5.0115952823000001</v>
      </c>
      <c r="F17" s="46" t="str">
        <f t="shared" si="5"/>
        <v>N/A</v>
      </c>
      <c r="G17" s="8">
        <v>4.7885237190999996</v>
      </c>
      <c r="H17" s="46" t="str">
        <f t="shared" si="6"/>
        <v>N/A</v>
      </c>
      <c r="I17" s="12">
        <v>-12.4</v>
      </c>
      <c r="J17" s="12">
        <v>-4.45</v>
      </c>
      <c r="K17" s="47" t="s">
        <v>739</v>
      </c>
      <c r="L17" s="9" t="str">
        <f t="shared" si="7"/>
        <v>Yes</v>
      </c>
    </row>
    <row r="18" spans="1:12" x14ac:dyDescent="0.2">
      <c r="A18" s="4" t="s">
        <v>422</v>
      </c>
      <c r="B18" s="37" t="s">
        <v>213</v>
      </c>
      <c r="C18" s="8">
        <v>9.9725703721999999</v>
      </c>
      <c r="D18" s="46" t="str">
        <f t="shared" si="4"/>
        <v>N/A</v>
      </c>
      <c r="E18" s="8">
        <v>9.1351456891999998</v>
      </c>
      <c r="F18" s="46" t="str">
        <f t="shared" si="5"/>
        <v>N/A</v>
      </c>
      <c r="G18" s="8">
        <v>9.1119491920000009</v>
      </c>
      <c r="H18" s="46" t="str">
        <f t="shared" si="6"/>
        <v>N/A</v>
      </c>
      <c r="I18" s="12">
        <v>-8.4</v>
      </c>
      <c r="J18" s="12">
        <v>-0.254</v>
      </c>
      <c r="K18" s="47" t="s">
        <v>739</v>
      </c>
      <c r="L18" s="9" t="str">
        <f t="shared" si="7"/>
        <v>Yes</v>
      </c>
    </row>
    <row r="19" spans="1:12" x14ac:dyDescent="0.2">
      <c r="A19" s="4" t="s">
        <v>75</v>
      </c>
      <c r="B19" s="50" t="s">
        <v>213</v>
      </c>
      <c r="C19" s="38">
        <v>44</v>
      </c>
      <c r="D19" s="46" t="str">
        <f t="shared" ref="D19:D50" si="8">IF($B19="N/A","N/A",IF(C19&gt;10,"No",IF(C19&lt;-10,"No","Yes")))</f>
        <v>N/A</v>
      </c>
      <c r="E19" s="38">
        <v>34</v>
      </c>
      <c r="F19" s="46" t="str">
        <f t="shared" ref="F19:F50" si="9">IF($B19="N/A","N/A",IF(E19&gt;10,"No",IF(E19&lt;-10,"No","Yes")))</f>
        <v>N/A</v>
      </c>
      <c r="G19" s="38">
        <v>35</v>
      </c>
      <c r="H19" s="46" t="str">
        <f t="shared" ref="H19:H50" si="10">IF($B19="N/A","N/A",IF(G19&gt;10,"No",IF(G19&lt;-10,"No","Yes")))</f>
        <v>N/A</v>
      </c>
      <c r="I19" s="12">
        <v>-22.7</v>
      </c>
      <c r="J19" s="12">
        <v>2.9409999999999998</v>
      </c>
      <c r="K19" s="50" t="s">
        <v>213</v>
      </c>
      <c r="L19" s="9" t="str">
        <f t="shared" ref="L19:L25" si="11">IF(J19="Div by 0", "N/A", IF(K19="N/A","N/A", IF(J19&gt;VALUE(MID(K19,1,2)), "No", IF(J19&lt;-1*VALUE(MID(K19,1,2)), "No", "Yes"))))</f>
        <v>N/A</v>
      </c>
    </row>
    <row r="20" spans="1:12" x14ac:dyDescent="0.2">
      <c r="A20" s="4" t="s">
        <v>76</v>
      </c>
      <c r="B20" s="50" t="s">
        <v>213</v>
      </c>
      <c r="C20" s="38">
        <v>247</v>
      </c>
      <c r="D20" s="46" t="str">
        <f t="shared" si="8"/>
        <v>N/A</v>
      </c>
      <c r="E20" s="38">
        <v>242</v>
      </c>
      <c r="F20" s="46" t="str">
        <f t="shared" si="9"/>
        <v>N/A</v>
      </c>
      <c r="G20" s="38">
        <v>294</v>
      </c>
      <c r="H20" s="46" t="str">
        <f t="shared" si="10"/>
        <v>N/A</v>
      </c>
      <c r="I20" s="12">
        <v>-2.02</v>
      </c>
      <c r="J20" s="12">
        <v>21.49</v>
      </c>
      <c r="K20" s="50" t="s">
        <v>213</v>
      </c>
      <c r="L20" s="9" t="str">
        <f t="shared" si="11"/>
        <v>N/A</v>
      </c>
    </row>
    <row r="21" spans="1:12" x14ac:dyDescent="0.2">
      <c r="A21" s="65" t="s">
        <v>1133</v>
      </c>
      <c r="B21" s="50" t="s">
        <v>213</v>
      </c>
      <c r="C21" s="14">
        <v>3800.4499897999999</v>
      </c>
      <c r="D21" s="11" t="str">
        <f t="shared" si="8"/>
        <v>N/A</v>
      </c>
      <c r="E21" s="14">
        <v>3766.4790767</v>
      </c>
      <c r="F21" s="11" t="str">
        <f t="shared" si="9"/>
        <v>N/A</v>
      </c>
      <c r="G21" s="14">
        <v>3797.8995639</v>
      </c>
      <c r="H21" s="11" t="str">
        <f t="shared" si="10"/>
        <v>N/A</v>
      </c>
      <c r="I21" s="12">
        <v>-0.89400000000000002</v>
      </c>
      <c r="J21" s="12">
        <v>0.83420000000000005</v>
      </c>
      <c r="K21" s="50" t="s">
        <v>739</v>
      </c>
      <c r="L21" s="9" t="str">
        <f t="shared" si="11"/>
        <v>Yes</v>
      </c>
    </row>
    <row r="22" spans="1:12" x14ac:dyDescent="0.2">
      <c r="A22" s="4" t="s">
        <v>1716</v>
      </c>
      <c r="B22" s="50" t="s">
        <v>213</v>
      </c>
      <c r="C22" s="14">
        <v>9308.4938160000002</v>
      </c>
      <c r="D22" s="11" t="str">
        <f t="shared" si="8"/>
        <v>N/A</v>
      </c>
      <c r="E22" s="14">
        <v>9015.7514329000005</v>
      </c>
      <c r="F22" s="11" t="str">
        <f t="shared" si="9"/>
        <v>N/A</v>
      </c>
      <c r="G22" s="14">
        <v>9065.3634390999996</v>
      </c>
      <c r="H22" s="11" t="str">
        <f t="shared" si="10"/>
        <v>N/A</v>
      </c>
      <c r="I22" s="12">
        <v>-3.14</v>
      </c>
      <c r="J22" s="12">
        <v>0.55030000000000001</v>
      </c>
      <c r="K22" s="50" t="s">
        <v>739</v>
      </c>
      <c r="L22" s="9" t="str">
        <f t="shared" si="11"/>
        <v>Yes</v>
      </c>
    </row>
    <row r="23" spans="1:12" x14ac:dyDescent="0.2">
      <c r="A23" s="4" t="s">
        <v>1134</v>
      </c>
      <c r="B23" s="50" t="s">
        <v>213</v>
      </c>
      <c r="C23" s="14">
        <v>14024.397546</v>
      </c>
      <c r="D23" s="11" t="str">
        <f t="shared" si="8"/>
        <v>N/A</v>
      </c>
      <c r="E23" s="14">
        <v>13932.983715</v>
      </c>
      <c r="F23" s="11" t="str">
        <f t="shared" si="9"/>
        <v>N/A</v>
      </c>
      <c r="G23" s="14">
        <v>14013.029051</v>
      </c>
      <c r="H23" s="11" t="str">
        <f t="shared" si="10"/>
        <v>N/A</v>
      </c>
      <c r="I23" s="12">
        <v>-0.65200000000000002</v>
      </c>
      <c r="J23" s="12">
        <v>0.57450000000000001</v>
      </c>
      <c r="K23" s="50" t="s">
        <v>739</v>
      </c>
      <c r="L23" s="9" t="str">
        <f t="shared" si="11"/>
        <v>Yes</v>
      </c>
    </row>
    <row r="24" spans="1:12" x14ac:dyDescent="0.2">
      <c r="A24" s="4" t="s">
        <v>1135</v>
      </c>
      <c r="B24" s="50" t="s">
        <v>213</v>
      </c>
      <c r="C24" s="14">
        <v>1606.0639665000001</v>
      </c>
      <c r="D24" s="11" t="str">
        <f t="shared" si="8"/>
        <v>N/A</v>
      </c>
      <c r="E24" s="14">
        <v>1613.4188882999999</v>
      </c>
      <c r="F24" s="11" t="str">
        <f t="shared" si="9"/>
        <v>N/A</v>
      </c>
      <c r="G24" s="14">
        <v>1635.5031428</v>
      </c>
      <c r="H24" s="11" t="str">
        <f t="shared" si="10"/>
        <v>N/A</v>
      </c>
      <c r="I24" s="12">
        <v>0.45789999999999997</v>
      </c>
      <c r="J24" s="12">
        <v>1.369</v>
      </c>
      <c r="K24" s="50" t="s">
        <v>739</v>
      </c>
      <c r="L24" s="9" t="str">
        <f t="shared" si="11"/>
        <v>Yes</v>
      </c>
    </row>
    <row r="25" spans="1:12" x14ac:dyDescent="0.2">
      <c r="A25" s="4" t="s">
        <v>1136</v>
      </c>
      <c r="B25" s="50" t="s">
        <v>213</v>
      </c>
      <c r="C25" s="14">
        <v>2261.3305174000002</v>
      </c>
      <c r="D25" s="11" t="str">
        <f t="shared" si="8"/>
        <v>N/A</v>
      </c>
      <c r="E25" s="14">
        <v>2261.9657717</v>
      </c>
      <c r="F25" s="11" t="str">
        <f t="shared" si="9"/>
        <v>N/A</v>
      </c>
      <c r="G25" s="14">
        <v>2235.3192119</v>
      </c>
      <c r="H25" s="11" t="str">
        <f t="shared" si="10"/>
        <v>N/A</v>
      </c>
      <c r="I25" s="12">
        <v>2.81E-2</v>
      </c>
      <c r="J25" s="12">
        <v>-1.18</v>
      </c>
      <c r="K25" s="50" t="s">
        <v>739</v>
      </c>
      <c r="L25" s="9" t="str">
        <f t="shared" si="11"/>
        <v>Yes</v>
      </c>
    </row>
    <row r="26" spans="1:12" x14ac:dyDescent="0.2">
      <c r="A26" s="2" t="s">
        <v>1137</v>
      </c>
      <c r="B26" s="50" t="s">
        <v>213</v>
      </c>
      <c r="C26" s="14">
        <v>3616.1639212</v>
      </c>
      <c r="D26" s="11" t="str">
        <f t="shared" si="8"/>
        <v>N/A</v>
      </c>
      <c r="E26" s="14">
        <v>3601.7179443999999</v>
      </c>
      <c r="F26" s="11" t="str">
        <f t="shared" si="9"/>
        <v>N/A</v>
      </c>
      <c r="G26" s="14">
        <v>3606.9992050000001</v>
      </c>
      <c r="H26" s="11" t="str">
        <f t="shared" si="10"/>
        <v>N/A</v>
      </c>
      <c r="I26" s="12">
        <v>-0.39900000000000002</v>
      </c>
      <c r="J26" s="12">
        <v>0.14660000000000001</v>
      </c>
      <c r="K26" s="50" t="s">
        <v>739</v>
      </c>
      <c r="L26" s="9" t="str">
        <f>IF(J26="Div by 0", "N/A", IF(OR(J26="N/A",K26="N/A"),"N/A", IF(J26&gt;VALUE(MID(K26,1,2)), "No", IF(J26&lt;-1*VALUE(MID(K26,1,2)), "No", "Yes"))))</f>
        <v>Yes</v>
      </c>
    </row>
    <row r="27" spans="1:12" x14ac:dyDescent="0.2">
      <c r="A27" s="2" t="s">
        <v>1138</v>
      </c>
      <c r="B27" s="50" t="s">
        <v>213</v>
      </c>
      <c r="C27" s="14">
        <v>4064.8005287999999</v>
      </c>
      <c r="D27" s="11" t="str">
        <f t="shared" si="8"/>
        <v>N/A</v>
      </c>
      <c r="E27" s="14">
        <v>4001.5108777</v>
      </c>
      <c r="F27" s="11" t="str">
        <f t="shared" si="9"/>
        <v>N/A</v>
      </c>
      <c r="G27" s="14">
        <v>4070.2478212999999</v>
      </c>
      <c r="H27" s="11" t="str">
        <f t="shared" si="10"/>
        <v>N/A</v>
      </c>
      <c r="I27" s="12">
        <v>-1.56</v>
      </c>
      <c r="J27" s="12">
        <v>1.718</v>
      </c>
      <c r="K27" s="50" t="s">
        <v>739</v>
      </c>
      <c r="L27" s="9" t="str">
        <f>IF(J27="Div by 0", "N/A", IF(OR(J27="N/A",K27="N/A"),"N/A", IF(J27&gt;VALUE(MID(K27,1,2)), "No", IF(J27&lt;-1*VALUE(MID(K27,1,2)), "No", "Yes"))))</f>
        <v>Yes</v>
      </c>
    </row>
    <row r="28" spans="1:12" x14ac:dyDescent="0.2">
      <c r="A28" s="65" t="s">
        <v>1139</v>
      </c>
      <c r="B28" s="50" t="s">
        <v>213</v>
      </c>
      <c r="C28" s="14">
        <v>9943.2827063000004</v>
      </c>
      <c r="D28" s="11" t="str">
        <f t="shared" si="8"/>
        <v>N/A</v>
      </c>
      <c r="E28" s="14">
        <v>9813.0914353999997</v>
      </c>
      <c r="F28" s="11" t="str">
        <f t="shared" si="9"/>
        <v>N/A</v>
      </c>
      <c r="G28" s="14">
        <v>9743.7429742999993</v>
      </c>
      <c r="H28" s="11" t="str">
        <f t="shared" si="10"/>
        <v>N/A</v>
      </c>
      <c r="I28" s="12">
        <v>-1.31</v>
      </c>
      <c r="J28" s="12">
        <v>-0.70699999999999996</v>
      </c>
      <c r="K28" s="50" t="s">
        <v>739</v>
      </c>
      <c r="L28" s="9" t="str">
        <f>IF(J28="Div by 0", "N/A", IF(K28="N/A","N/A", IF(J28&gt;VALUE(MID(K28,1,2)), "No", IF(J28&lt;-1*VALUE(MID(K28,1,2)), "No", "Yes"))))</f>
        <v>Yes</v>
      </c>
    </row>
    <row r="29" spans="1:12" x14ac:dyDescent="0.2">
      <c r="A29" s="2" t="s">
        <v>1140</v>
      </c>
      <c r="B29" s="50" t="s">
        <v>213</v>
      </c>
      <c r="C29" s="14">
        <v>9389.1545110000006</v>
      </c>
      <c r="D29" s="11" t="str">
        <f t="shared" si="8"/>
        <v>N/A</v>
      </c>
      <c r="E29" s="14">
        <v>9104.6892050000006</v>
      </c>
      <c r="F29" s="11" t="str">
        <f t="shared" si="9"/>
        <v>N/A</v>
      </c>
      <c r="G29" s="14">
        <v>9043.1301320000002</v>
      </c>
      <c r="H29" s="11" t="str">
        <f t="shared" si="10"/>
        <v>N/A</v>
      </c>
      <c r="I29" s="12">
        <v>-3.03</v>
      </c>
      <c r="J29" s="12">
        <v>-0.67600000000000005</v>
      </c>
      <c r="K29" s="50" t="s">
        <v>739</v>
      </c>
      <c r="L29" s="9" t="str">
        <f>IF(J29="Div by 0", "N/A", IF(K29="N/A","N/A", IF(J29&gt;VALUE(MID(K29,1,2)), "No", IF(J29&lt;-1*VALUE(MID(K29,1,2)), "No", "Yes"))))</f>
        <v>Yes</v>
      </c>
    </row>
    <row r="30" spans="1:12" x14ac:dyDescent="0.2">
      <c r="A30" s="2" t="s">
        <v>1141</v>
      </c>
      <c r="B30" s="50" t="s">
        <v>213</v>
      </c>
      <c r="C30" s="14">
        <v>10977.539263000001</v>
      </c>
      <c r="D30" s="11" t="str">
        <f t="shared" si="8"/>
        <v>N/A</v>
      </c>
      <c r="E30" s="14">
        <v>10950.392264</v>
      </c>
      <c r="F30" s="11" t="str">
        <f t="shared" si="9"/>
        <v>N/A</v>
      </c>
      <c r="G30" s="14">
        <v>10911.006023</v>
      </c>
      <c r="H30" s="11" t="str">
        <f t="shared" si="10"/>
        <v>N/A</v>
      </c>
      <c r="I30" s="12">
        <v>-0.247</v>
      </c>
      <c r="J30" s="12">
        <v>-0.36</v>
      </c>
      <c r="K30" s="50" t="s">
        <v>739</v>
      </c>
      <c r="L30" s="9" t="str">
        <f>IF(J30="Div by 0", "N/A", IF(K30="N/A","N/A", IF(J30&gt;VALUE(MID(K30,1,2)), "No", IF(J30&lt;-1*VALUE(MID(K30,1,2)), "No", "Yes"))))</f>
        <v>Yes</v>
      </c>
    </row>
    <row r="31" spans="1:12" x14ac:dyDescent="0.2">
      <c r="A31" s="2" t="s">
        <v>1142</v>
      </c>
      <c r="B31" s="50" t="s">
        <v>213</v>
      </c>
      <c r="C31" s="14">
        <v>9527.5247522000009</v>
      </c>
      <c r="D31" s="11" t="str">
        <f t="shared" si="8"/>
        <v>N/A</v>
      </c>
      <c r="E31" s="14">
        <v>9398.6091550000001</v>
      </c>
      <c r="F31" s="11" t="str">
        <f t="shared" si="9"/>
        <v>N/A</v>
      </c>
      <c r="G31" s="14">
        <v>9347.9762448000001</v>
      </c>
      <c r="H31" s="11" t="str">
        <f t="shared" si="10"/>
        <v>N/A</v>
      </c>
      <c r="I31" s="12">
        <v>-1.35</v>
      </c>
      <c r="J31" s="12">
        <v>-0.53900000000000003</v>
      </c>
      <c r="K31" s="50" t="s">
        <v>739</v>
      </c>
      <c r="L31" s="9" t="str">
        <f>IF(J31="Div by 0", "N/A", IF(OR(J31="N/A",K31="N/A"),"N/A", IF(J31&gt;VALUE(MID(K31,1,2)), "No", IF(J31&lt;-1*VALUE(MID(K31,1,2)), "No", "Yes"))))</f>
        <v>Yes</v>
      </c>
    </row>
    <row r="32" spans="1:12" x14ac:dyDescent="0.2">
      <c r="A32" s="2" t="s">
        <v>1143</v>
      </c>
      <c r="B32" s="50" t="s">
        <v>213</v>
      </c>
      <c r="C32" s="14">
        <v>10594.842930999999</v>
      </c>
      <c r="D32" s="11" t="str">
        <f t="shared" si="8"/>
        <v>N/A</v>
      </c>
      <c r="E32" s="14">
        <v>10455.813483</v>
      </c>
      <c r="F32" s="11" t="str">
        <f t="shared" si="9"/>
        <v>N/A</v>
      </c>
      <c r="G32" s="14">
        <v>10352.284376</v>
      </c>
      <c r="H32" s="11" t="str">
        <f t="shared" si="10"/>
        <v>N/A</v>
      </c>
      <c r="I32" s="12">
        <v>-1.31</v>
      </c>
      <c r="J32" s="12">
        <v>-0.99</v>
      </c>
      <c r="K32" s="50" t="s">
        <v>739</v>
      </c>
      <c r="L32" s="9" t="str">
        <f>IF(J32="Div by 0", "N/A", IF(OR(J32="N/A",K32="N/A"),"N/A", IF(J32&gt;VALUE(MID(K32,1,2)), "No", IF(J32&lt;-1*VALUE(MID(K32,1,2)), "No", "Yes"))))</f>
        <v>Yes</v>
      </c>
    </row>
    <row r="33" spans="1:12" x14ac:dyDescent="0.2">
      <c r="A33" s="2" t="s">
        <v>1719</v>
      </c>
      <c r="B33" s="50" t="s">
        <v>213</v>
      </c>
      <c r="C33" s="14">
        <v>9367.6535402999998</v>
      </c>
      <c r="D33" s="11" t="str">
        <f t="shared" si="8"/>
        <v>N/A</v>
      </c>
      <c r="E33" s="14">
        <v>10185.112776</v>
      </c>
      <c r="F33" s="11" t="str">
        <f t="shared" si="9"/>
        <v>N/A</v>
      </c>
      <c r="G33" s="14">
        <v>10246.108630999999</v>
      </c>
      <c r="H33" s="11" t="str">
        <f t="shared" si="10"/>
        <v>N/A</v>
      </c>
      <c r="I33" s="12">
        <v>8.7260000000000009</v>
      </c>
      <c r="J33" s="12">
        <v>0.59889999999999999</v>
      </c>
      <c r="K33" s="50" t="s">
        <v>739</v>
      </c>
      <c r="L33" s="9" t="str">
        <f t="shared" ref="L33:L45" si="12">IF(J33="Div by 0", "N/A", IF(K33="N/A","N/A", IF(J33&gt;VALUE(MID(K33,1,2)), "No", IF(J33&lt;-1*VALUE(MID(K33,1,2)), "No", "Yes"))))</f>
        <v>Yes</v>
      </c>
    </row>
    <row r="34" spans="1:12" x14ac:dyDescent="0.2">
      <c r="A34" s="2" t="s">
        <v>1720</v>
      </c>
      <c r="B34" s="50" t="s">
        <v>213</v>
      </c>
      <c r="C34" s="14">
        <v>661.91624486000001</v>
      </c>
      <c r="D34" s="11" t="str">
        <f t="shared" si="8"/>
        <v>N/A</v>
      </c>
      <c r="E34" s="14">
        <v>634.20484870999996</v>
      </c>
      <c r="F34" s="11" t="str">
        <f t="shared" si="9"/>
        <v>N/A</v>
      </c>
      <c r="G34" s="14">
        <v>749.55317745000002</v>
      </c>
      <c r="H34" s="11" t="str">
        <f t="shared" si="10"/>
        <v>N/A</v>
      </c>
      <c r="I34" s="12">
        <v>-4.1900000000000004</v>
      </c>
      <c r="J34" s="12">
        <v>18.190000000000001</v>
      </c>
      <c r="K34" s="50" t="s">
        <v>739</v>
      </c>
      <c r="L34" s="9" t="str">
        <f t="shared" si="12"/>
        <v>Yes</v>
      </c>
    </row>
    <row r="35" spans="1:12" x14ac:dyDescent="0.2">
      <c r="A35" s="2" t="s">
        <v>1721</v>
      </c>
      <c r="B35" s="50" t="s">
        <v>213</v>
      </c>
      <c r="C35" s="14">
        <v>9940.1817105999999</v>
      </c>
      <c r="D35" s="11" t="str">
        <f t="shared" si="8"/>
        <v>N/A</v>
      </c>
      <c r="E35" s="14">
        <v>10588.732953000001</v>
      </c>
      <c r="F35" s="11" t="str">
        <f t="shared" si="9"/>
        <v>N/A</v>
      </c>
      <c r="G35" s="14">
        <v>10917.919416000001</v>
      </c>
      <c r="H35" s="11" t="str">
        <f t="shared" si="10"/>
        <v>N/A</v>
      </c>
      <c r="I35" s="12">
        <v>6.5250000000000004</v>
      </c>
      <c r="J35" s="12">
        <v>3.109</v>
      </c>
      <c r="K35" s="50" t="s">
        <v>739</v>
      </c>
      <c r="L35" s="9" t="str">
        <f t="shared" si="12"/>
        <v>Yes</v>
      </c>
    </row>
    <row r="36" spans="1:12" x14ac:dyDescent="0.2">
      <c r="A36" s="2" t="s">
        <v>1722</v>
      </c>
      <c r="B36" s="50" t="s">
        <v>213</v>
      </c>
      <c r="C36" s="14">
        <v>375.25725884000002</v>
      </c>
      <c r="D36" s="11" t="str">
        <f t="shared" si="8"/>
        <v>N/A</v>
      </c>
      <c r="E36" s="14">
        <v>263.01116273000002</v>
      </c>
      <c r="F36" s="11" t="str">
        <f t="shared" si="9"/>
        <v>N/A</v>
      </c>
      <c r="G36" s="14">
        <v>247.34078499</v>
      </c>
      <c r="H36" s="11" t="str">
        <f t="shared" si="10"/>
        <v>N/A</v>
      </c>
      <c r="I36" s="12">
        <v>-29.9</v>
      </c>
      <c r="J36" s="12">
        <v>-5.96</v>
      </c>
      <c r="K36" s="50" t="s">
        <v>739</v>
      </c>
      <c r="L36" s="9" t="str">
        <f t="shared" si="12"/>
        <v>Yes</v>
      </c>
    </row>
    <row r="37" spans="1:12" x14ac:dyDescent="0.2">
      <c r="A37" s="2" t="s">
        <v>1723</v>
      </c>
      <c r="B37" s="50" t="s">
        <v>213</v>
      </c>
      <c r="C37" s="14">
        <v>15414.186097</v>
      </c>
      <c r="D37" s="11" t="str">
        <f t="shared" si="8"/>
        <v>N/A</v>
      </c>
      <c r="E37" s="14">
        <v>14588.624468</v>
      </c>
      <c r="F37" s="11" t="str">
        <f t="shared" si="9"/>
        <v>N/A</v>
      </c>
      <c r="G37" s="14">
        <v>15294.677769</v>
      </c>
      <c r="H37" s="11" t="str">
        <f t="shared" si="10"/>
        <v>N/A</v>
      </c>
      <c r="I37" s="12">
        <v>-5.36</v>
      </c>
      <c r="J37" s="12">
        <v>4.84</v>
      </c>
      <c r="K37" s="50" t="s">
        <v>739</v>
      </c>
      <c r="L37" s="9" t="str">
        <f t="shared" si="12"/>
        <v>Yes</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1170.2837806</v>
      </c>
      <c r="D39" s="11" t="str">
        <f t="shared" si="8"/>
        <v>N/A</v>
      </c>
      <c r="E39" s="14">
        <v>964.21774502999995</v>
      </c>
      <c r="F39" s="11" t="str">
        <f t="shared" si="9"/>
        <v>N/A</v>
      </c>
      <c r="G39" s="14">
        <v>884.30911776000005</v>
      </c>
      <c r="H39" s="11" t="str">
        <f t="shared" si="10"/>
        <v>N/A</v>
      </c>
      <c r="I39" s="12">
        <v>-17.600000000000001</v>
      </c>
      <c r="J39" s="12">
        <v>-8.2899999999999991</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12460.497423999999</v>
      </c>
      <c r="D41" s="11" t="str">
        <f t="shared" si="8"/>
        <v>N/A</v>
      </c>
      <c r="E41" s="14">
        <v>10681.560447</v>
      </c>
      <c r="F41" s="11" t="str">
        <f t="shared" si="9"/>
        <v>N/A</v>
      </c>
      <c r="G41" s="14">
        <v>10055.955045999999</v>
      </c>
      <c r="H41" s="11" t="str">
        <f t="shared" si="10"/>
        <v>N/A</v>
      </c>
      <c r="I41" s="12">
        <v>-14.3</v>
      </c>
      <c r="J41" s="12">
        <v>-5.86</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11170.948265000001</v>
      </c>
      <c r="D44" s="11" t="str">
        <f t="shared" si="8"/>
        <v>N/A</v>
      </c>
      <c r="E44" s="14">
        <v>10912.813284</v>
      </c>
      <c r="F44" s="11" t="str">
        <f t="shared" si="9"/>
        <v>N/A</v>
      </c>
      <c r="G44" s="14">
        <v>10827.252759000001</v>
      </c>
      <c r="H44" s="11" t="str">
        <f t="shared" si="10"/>
        <v>N/A</v>
      </c>
      <c r="I44" s="12">
        <v>-2.31</v>
      </c>
      <c r="J44" s="12">
        <v>-0.78400000000000003</v>
      </c>
      <c r="K44" s="50" t="s">
        <v>739</v>
      </c>
      <c r="L44" s="9" t="str">
        <f t="shared" si="12"/>
        <v>Yes</v>
      </c>
    </row>
    <row r="45" spans="1:12" ht="25.5" x14ac:dyDescent="0.2">
      <c r="A45" s="2" t="s">
        <v>1145</v>
      </c>
      <c r="B45" s="50" t="s">
        <v>213</v>
      </c>
      <c r="C45" s="14">
        <v>721.08650363000004</v>
      </c>
      <c r="D45" s="11" t="str">
        <f t="shared" si="8"/>
        <v>N/A</v>
      </c>
      <c r="E45" s="14">
        <v>606.53675119000002</v>
      </c>
      <c r="F45" s="11" t="str">
        <f t="shared" si="9"/>
        <v>N/A</v>
      </c>
      <c r="G45" s="14">
        <v>598.67269248000002</v>
      </c>
      <c r="H45" s="11" t="str">
        <f t="shared" si="10"/>
        <v>N/A</v>
      </c>
      <c r="I45" s="12">
        <v>-15.9</v>
      </c>
      <c r="J45" s="12">
        <v>-1.3</v>
      </c>
      <c r="K45" s="50" t="s">
        <v>739</v>
      </c>
      <c r="L45" s="9" t="str">
        <f t="shared" si="12"/>
        <v>Yes</v>
      </c>
    </row>
    <row r="46" spans="1:12" x14ac:dyDescent="0.2">
      <c r="A46" s="2" t="s">
        <v>1146</v>
      </c>
      <c r="B46" s="37" t="s">
        <v>213</v>
      </c>
      <c r="C46" s="49">
        <v>38305.217130999998</v>
      </c>
      <c r="D46" s="46" t="str">
        <f t="shared" si="8"/>
        <v>N/A</v>
      </c>
      <c r="E46" s="49">
        <v>38408.569735999998</v>
      </c>
      <c r="F46" s="46" t="str">
        <f t="shared" si="9"/>
        <v>N/A</v>
      </c>
      <c r="G46" s="49">
        <v>39294.639681000001</v>
      </c>
      <c r="H46" s="46" t="str">
        <f t="shared" si="10"/>
        <v>N/A</v>
      </c>
      <c r="I46" s="12">
        <v>0.26979999999999998</v>
      </c>
      <c r="J46" s="12">
        <v>2.3069999999999999</v>
      </c>
      <c r="K46" s="47" t="s">
        <v>739</v>
      </c>
      <c r="L46" s="9" t="str">
        <f>IF(J46="Div by 0", "N/A", IF(K46="N/A","N/A", IF(J46&gt;VALUE(MID(K46,1,2)), "No", IF(J46&lt;-1*VALUE(MID(K46,1,2)), "No", "Yes"))))</f>
        <v>Yes</v>
      </c>
    </row>
    <row r="47" spans="1:12" x14ac:dyDescent="0.2">
      <c r="A47" s="66" t="s">
        <v>1147</v>
      </c>
      <c r="B47" s="37" t="s">
        <v>213</v>
      </c>
      <c r="C47" s="49">
        <v>27810.925340000002</v>
      </c>
      <c r="D47" s="46" t="str">
        <f t="shared" si="8"/>
        <v>N/A</v>
      </c>
      <c r="E47" s="49">
        <v>27548.017591</v>
      </c>
      <c r="F47" s="46" t="str">
        <f t="shared" si="9"/>
        <v>N/A</v>
      </c>
      <c r="G47" s="49">
        <v>27972.855349000001</v>
      </c>
      <c r="H47" s="46" t="str">
        <f t="shared" si="10"/>
        <v>N/A</v>
      </c>
      <c r="I47" s="12">
        <v>-0.94499999999999995</v>
      </c>
      <c r="J47" s="12">
        <v>1.542</v>
      </c>
      <c r="K47" s="47" t="s">
        <v>739</v>
      </c>
      <c r="L47" s="9" t="str">
        <f>IF(J47="Div by 0", "N/A", IF(K47="N/A","N/A", IF(J47&gt;VALUE(MID(K47,1,2)), "No", IF(J47&lt;-1*VALUE(MID(K47,1,2)), "No", "Yes"))))</f>
        <v>Yes</v>
      </c>
    </row>
    <row r="48" spans="1:12" ht="25.5" x14ac:dyDescent="0.2">
      <c r="A48" s="2" t="s">
        <v>1148</v>
      </c>
      <c r="B48" s="37" t="s">
        <v>213</v>
      </c>
      <c r="C48" s="49">
        <v>49581.908581000003</v>
      </c>
      <c r="D48" s="46" t="str">
        <f t="shared" si="8"/>
        <v>N/A</v>
      </c>
      <c r="E48" s="49">
        <v>49702.052147000002</v>
      </c>
      <c r="F48" s="46" t="str">
        <f t="shared" si="9"/>
        <v>N/A</v>
      </c>
      <c r="G48" s="49">
        <v>49434.250904</v>
      </c>
      <c r="H48" s="46" t="str">
        <f t="shared" si="10"/>
        <v>N/A</v>
      </c>
      <c r="I48" s="12">
        <v>0.24229999999999999</v>
      </c>
      <c r="J48" s="12">
        <v>-0.53900000000000003</v>
      </c>
      <c r="K48" s="47" t="s">
        <v>739</v>
      </c>
      <c r="L48" s="9" t="str">
        <f>IF(J48="Div by 0", "N/A", IF(K48="N/A","N/A", IF(J48&gt;VALUE(MID(K48,1,2)), "No", IF(J48&lt;-1*VALUE(MID(K48,1,2)), "No", "Yes"))))</f>
        <v>Yes</v>
      </c>
    </row>
    <row r="49" spans="1:12" x14ac:dyDescent="0.2">
      <c r="A49" s="6" t="s">
        <v>1149</v>
      </c>
      <c r="B49" s="37" t="s">
        <v>213</v>
      </c>
      <c r="C49" s="49">
        <v>21835.966928999998</v>
      </c>
      <c r="D49" s="46" t="str">
        <f t="shared" si="8"/>
        <v>N/A</v>
      </c>
      <c r="E49" s="49">
        <v>21244.971452000002</v>
      </c>
      <c r="F49" s="46" t="str">
        <f t="shared" si="9"/>
        <v>N/A</v>
      </c>
      <c r="G49" s="49">
        <v>21307.188151999999</v>
      </c>
      <c r="H49" s="46" t="str">
        <f t="shared" si="10"/>
        <v>N/A</v>
      </c>
      <c r="I49" s="12">
        <v>-2.71</v>
      </c>
      <c r="J49" s="12">
        <v>0.29289999999999999</v>
      </c>
      <c r="K49" s="47" t="s">
        <v>739</v>
      </c>
      <c r="L49" s="9" t="str">
        <f t="shared" ref="L49:L59" si="13">IF(J49="Div by 0", "N/A", IF(K49="N/A","N/A", IF(J49&gt;VALUE(MID(K49,1,2)), "No", IF(J49&lt;-1*VALUE(MID(K49,1,2)), "No", "Yes"))))</f>
        <v>Yes</v>
      </c>
    </row>
    <row r="50" spans="1:12" ht="25.5" x14ac:dyDescent="0.2">
      <c r="A50" s="2" t="s">
        <v>1150</v>
      </c>
      <c r="B50" s="37" t="s">
        <v>213</v>
      </c>
      <c r="C50" s="49">
        <v>18830.636058</v>
      </c>
      <c r="D50" s="46" t="str">
        <f t="shared" si="8"/>
        <v>N/A</v>
      </c>
      <c r="E50" s="49">
        <v>19966.626960000001</v>
      </c>
      <c r="F50" s="46" t="str">
        <f t="shared" si="9"/>
        <v>N/A</v>
      </c>
      <c r="G50" s="49">
        <v>20549.591021</v>
      </c>
      <c r="H50" s="46" t="str">
        <f t="shared" si="10"/>
        <v>N/A</v>
      </c>
      <c r="I50" s="12">
        <v>6.0330000000000004</v>
      </c>
      <c r="J50" s="12">
        <v>2.92</v>
      </c>
      <c r="K50" s="47" t="s">
        <v>739</v>
      </c>
      <c r="L50" s="9" t="str">
        <f t="shared" si="13"/>
        <v>Yes</v>
      </c>
    </row>
    <row r="51" spans="1:12" x14ac:dyDescent="0.2">
      <c r="A51" s="2" t="s">
        <v>1151</v>
      </c>
      <c r="B51" s="37" t="s">
        <v>213</v>
      </c>
      <c r="C51" s="49">
        <v>11716.759120999999</v>
      </c>
      <c r="D51" s="46" t="str">
        <f t="shared" ref="D51:D82" si="14">IF($B51="N/A","N/A",IF(C51&gt;10,"No",IF(C51&lt;-10,"No","Yes")))</f>
        <v>N/A</v>
      </c>
      <c r="E51" s="49">
        <v>12517.271889</v>
      </c>
      <c r="F51" s="46" t="str">
        <f t="shared" ref="F51:F82" si="15">IF($B51="N/A","N/A",IF(E51&gt;10,"No",IF(E51&lt;-10,"No","Yes")))</f>
        <v>N/A</v>
      </c>
      <c r="G51" s="49">
        <v>12762.609837</v>
      </c>
      <c r="H51" s="46" t="str">
        <f t="shared" ref="H51:H82" si="16">IF($B51="N/A","N/A",IF(G51&gt;10,"No",IF(G51&lt;-10,"No","Yes")))</f>
        <v>N/A</v>
      </c>
      <c r="I51" s="12">
        <v>6.8319999999999999</v>
      </c>
      <c r="J51" s="12">
        <v>1.96</v>
      </c>
      <c r="K51" s="47" t="s">
        <v>739</v>
      </c>
      <c r="L51" s="9" t="str">
        <f t="shared" si="13"/>
        <v>Yes</v>
      </c>
    </row>
    <row r="52" spans="1:12" ht="25.5" x14ac:dyDescent="0.2">
      <c r="A52" s="2" t="s">
        <v>1152</v>
      </c>
      <c r="B52" s="37" t="s">
        <v>213</v>
      </c>
      <c r="C52" s="49">
        <v>25311.362332000001</v>
      </c>
      <c r="D52" s="46" t="str">
        <f t="shared" si="14"/>
        <v>N/A</v>
      </c>
      <c r="E52" s="49">
        <v>23943.039325000002</v>
      </c>
      <c r="F52" s="46" t="str">
        <f t="shared" si="15"/>
        <v>N/A</v>
      </c>
      <c r="G52" s="49">
        <v>23909.628101999999</v>
      </c>
      <c r="H52" s="46" t="str">
        <f t="shared" si="16"/>
        <v>N/A</v>
      </c>
      <c r="I52" s="12">
        <v>-5.41</v>
      </c>
      <c r="J52" s="12">
        <v>-0.14000000000000001</v>
      </c>
      <c r="K52" s="47" t="s">
        <v>739</v>
      </c>
      <c r="L52" s="9" t="str">
        <f t="shared" si="13"/>
        <v>Yes</v>
      </c>
    </row>
    <row r="53" spans="1:12" ht="25.5" x14ac:dyDescent="0.2">
      <c r="A53" s="2" t="s">
        <v>1153</v>
      </c>
      <c r="B53" s="37" t="s">
        <v>213</v>
      </c>
      <c r="C53" s="49">
        <v>24978.575688000001</v>
      </c>
      <c r="D53" s="46" t="str">
        <f t="shared" si="14"/>
        <v>N/A</v>
      </c>
      <c r="E53" s="49">
        <v>24545.019072999999</v>
      </c>
      <c r="F53" s="46" t="str">
        <f t="shared" si="15"/>
        <v>N/A</v>
      </c>
      <c r="G53" s="49">
        <v>23425.176490999998</v>
      </c>
      <c r="H53" s="46" t="str">
        <f t="shared" si="16"/>
        <v>N/A</v>
      </c>
      <c r="I53" s="12">
        <v>-1.74</v>
      </c>
      <c r="J53" s="12">
        <v>-4.5599999999999996</v>
      </c>
      <c r="K53" s="47" t="s">
        <v>739</v>
      </c>
      <c r="L53" s="9" t="str">
        <f t="shared" si="13"/>
        <v>Yes</v>
      </c>
    </row>
    <row r="54" spans="1:12" ht="25.5" x14ac:dyDescent="0.2">
      <c r="A54" s="2" t="s">
        <v>1154</v>
      </c>
      <c r="B54" s="37" t="s">
        <v>213</v>
      </c>
      <c r="C54" s="49">
        <v>32542.171187</v>
      </c>
      <c r="D54" s="46" t="str">
        <f t="shared" si="14"/>
        <v>N/A</v>
      </c>
      <c r="E54" s="49">
        <v>31758.559507999998</v>
      </c>
      <c r="F54" s="46" t="str">
        <f t="shared" si="15"/>
        <v>N/A</v>
      </c>
      <c r="G54" s="49">
        <v>30875.009558000002</v>
      </c>
      <c r="H54" s="46" t="str">
        <f t="shared" si="16"/>
        <v>N/A</v>
      </c>
      <c r="I54" s="12">
        <v>-2.41</v>
      </c>
      <c r="J54" s="12">
        <v>-2.78</v>
      </c>
      <c r="K54" s="47" t="s">
        <v>739</v>
      </c>
      <c r="L54" s="9" t="str">
        <f t="shared" si="13"/>
        <v>Yes</v>
      </c>
    </row>
    <row r="55" spans="1:12" ht="25.5" x14ac:dyDescent="0.2">
      <c r="A55" s="2" t="s">
        <v>1155</v>
      </c>
      <c r="B55" s="37" t="s">
        <v>213</v>
      </c>
      <c r="C55" s="49">
        <v>36695.182863000002</v>
      </c>
      <c r="D55" s="46" t="str">
        <f t="shared" si="14"/>
        <v>N/A</v>
      </c>
      <c r="E55" s="49">
        <v>34961.824780000003</v>
      </c>
      <c r="F55" s="46" t="str">
        <f t="shared" si="15"/>
        <v>N/A</v>
      </c>
      <c r="G55" s="49">
        <v>36962.126700000001</v>
      </c>
      <c r="H55" s="46" t="str">
        <f t="shared" si="16"/>
        <v>N/A</v>
      </c>
      <c r="I55" s="12">
        <v>-4.72</v>
      </c>
      <c r="J55" s="12">
        <v>5.7210000000000001</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v>201653.92397</v>
      </c>
      <c r="D57" s="46" t="str">
        <f t="shared" si="14"/>
        <v>N/A</v>
      </c>
      <c r="E57" s="49">
        <v>193464.87354</v>
      </c>
      <c r="F57" s="46" t="str">
        <f t="shared" si="15"/>
        <v>N/A</v>
      </c>
      <c r="G57" s="49">
        <v>199173.20202</v>
      </c>
      <c r="H57" s="46" t="str">
        <f t="shared" si="16"/>
        <v>N/A</v>
      </c>
      <c r="I57" s="12">
        <v>-4.0599999999999996</v>
      </c>
      <c r="J57" s="12">
        <v>2.9510000000000001</v>
      </c>
      <c r="K57" s="47" t="s">
        <v>739</v>
      </c>
      <c r="L57" s="9" t="str">
        <f t="shared" si="13"/>
        <v>Yes</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1337278396</v>
      </c>
      <c r="F60" s="46" t="str">
        <f t="shared" si="15"/>
        <v>N/A</v>
      </c>
      <c r="G60" s="49">
        <v>1488295211</v>
      </c>
      <c r="H60" s="46" t="str">
        <f t="shared" si="16"/>
        <v>N/A</v>
      </c>
      <c r="I60" s="12" t="s">
        <v>213</v>
      </c>
      <c r="J60" s="12">
        <v>11.29</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115439457</v>
      </c>
      <c r="F61" s="46" t="str">
        <f t="shared" si="15"/>
        <v>N/A</v>
      </c>
      <c r="G61" s="49">
        <v>129145070</v>
      </c>
      <c r="H61" s="46" t="str">
        <f t="shared" si="16"/>
        <v>N/A</v>
      </c>
      <c r="I61" s="12" t="s">
        <v>213</v>
      </c>
      <c r="J61" s="12">
        <v>11.87</v>
      </c>
      <c r="K61" s="47" t="s">
        <v>739</v>
      </c>
      <c r="L61" s="9" t="str">
        <f t="shared" si="17"/>
        <v>Yes</v>
      </c>
    </row>
    <row r="62" spans="1:12" x14ac:dyDescent="0.2">
      <c r="A62" s="2" t="s">
        <v>1161</v>
      </c>
      <c r="B62" s="37" t="s">
        <v>213</v>
      </c>
      <c r="C62" s="49" t="s">
        <v>213</v>
      </c>
      <c r="D62" s="46" t="str">
        <f t="shared" si="14"/>
        <v>N/A</v>
      </c>
      <c r="E62" s="49">
        <v>266348159</v>
      </c>
      <c r="F62" s="46" t="str">
        <f t="shared" si="15"/>
        <v>N/A</v>
      </c>
      <c r="G62" s="49">
        <v>322124512</v>
      </c>
      <c r="H62" s="46" t="str">
        <f t="shared" si="16"/>
        <v>N/A</v>
      </c>
      <c r="I62" s="12" t="s">
        <v>213</v>
      </c>
      <c r="J62" s="12">
        <v>20.94</v>
      </c>
      <c r="K62" s="47" t="s">
        <v>739</v>
      </c>
      <c r="L62" s="9" t="str">
        <f t="shared" si="17"/>
        <v>Yes</v>
      </c>
    </row>
    <row r="63" spans="1:12" ht="25.5" x14ac:dyDescent="0.2">
      <c r="A63" s="2" t="s">
        <v>1162</v>
      </c>
      <c r="B63" s="37" t="s">
        <v>213</v>
      </c>
      <c r="C63" s="49" t="s">
        <v>213</v>
      </c>
      <c r="D63" s="46" t="str">
        <f t="shared" si="14"/>
        <v>N/A</v>
      </c>
      <c r="E63" s="49">
        <v>286664507</v>
      </c>
      <c r="F63" s="46" t="str">
        <f t="shared" si="15"/>
        <v>N/A</v>
      </c>
      <c r="G63" s="49">
        <v>308468008</v>
      </c>
      <c r="H63" s="46" t="str">
        <f t="shared" si="16"/>
        <v>N/A</v>
      </c>
      <c r="I63" s="12" t="s">
        <v>213</v>
      </c>
      <c r="J63" s="12">
        <v>7.6059999999999999</v>
      </c>
      <c r="K63" s="47" t="s">
        <v>739</v>
      </c>
      <c r="L63" s="9" t="str">
        <f t="shared" si="17"/>
        <v>Yes</v>
      </c>
    </row>
    <row r="64" spans="1:12" ht="25.5" x14ac:dyDescent="0.2">
      <c r="A64" s="2" t="s">
        <v>1163</v>
      </c>
      <c r="B64" s="37" t="s">
        <v>213</v>
      </c>
      <c r="C64" s="49" t="s">
        <v>213</v>
      </c>
      <c r="D64" s="46" t="str">
        <f t="shared" si="14"/>
        <v>N/A</v>
      </c>
      <c r="E64" s="49">
        <v>80394761</v>
      </c>
      <c r="F64" s="46" t="str">
        <f t="shared" si="15"/>
        <v>N/A</v>
      </c>
      <c r="G64" s="49">
        <v>83798941</v>
      </c>
      <c r="H64" s="46" t="str">
        <f t="shared" si="16"/>
        <v>N/A</v>
      </c>
      <c r="I64" s="12" t="s">
        <v>213</v>
      </c>
      <c r="J64" s="12">
        <v>4.234</v>
      </c>
      <c r="K64" s="47" t="s">
        <v>739</v>
      </c>
      <c r="L64" s="9" t="str">
        <f t="shared" si="17"/>
        <v>Yes</v>
      </c>
    </row>
    <row r="65" spans="1:12" ht="25.5" x14ac:dyDescent="0.2">
      <c r="A65" s="2" t="s">
        <v>1164</v>
      </c>
      <c r="B65" s="37" t="s">
        <v>213</v>
      </c>
      <c r="C65" s="49" t="s">
        <v>213</v>
      </c>
      <c r="D65" s="46" t="str">
        <f t="shared" si="14"/>
        <v>N/A</v>
      </c>
      <c r="E65" s="49">
        <v>16435290</v>
      </c>
      <c r="F65" s="46" t="str">
        <f t="shared" si="15"/>
        <v>N/A</v>
      </c>
      <c r="G65" s="49">
        <v>17289781</v>
      </c>
      <c r="H65" s="46" t="str">
        <f t="shared" si="16"/>
        <v>N/A</v>
      </c>
      <c r="I65" s="12" t="s">
        <v>213</v>
      </c>
      <c r="J65" s="12">
        <v>5.1989999999999998</v>
      </c>
      <c r="K65" s="47" t="s">
        <v>739</v>
      </c>
      <c r="L65" s="9" t="str">
        <f t="shared" si="17"/>
        <v>Yes</v>
      </c>
    </row>
    <row r="66" spans="1:12" ht="25.5" x14ac:dyDescent="0.2">
      <c r="A66" s="2" t="s">
        <v>1165</v>
      </c>
      <c r="B66" s="37" t="s">
        <v>213</v>
      </c>
      <c r="C66" s="49" t="s">
        <v>213</v>
      </c>
      <c r="D66" s="46" t="str">
        <f t="shared" si="14"/>
        <v>N/A</v>
      </c>
      <c r="E66" s="49">
        <v>571984531</v>
      </c>
      <c r="F66" s="46" t="str">
        <f t="shared" si="15"/>
        <v>N/A</v>
      </c>
      <c r="G66" s="49">
        <v>627468899</v>
      </c>
      <c r="H66" s="46" t="str">
        <f t="shared" si="16"/>
        <v>N/A</v>
      </c>
      <c r="I66" s="12" t="s">
        <v>213</v>
      </c>
      <c r="J66" s="12">
        <v>9.6999999999999993</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11691</v>
      </c>
      <c r="F68" s="46" t="str">
        <f t="shared" si="15"/>
        <v>N/A</v>
      </c>
      <c r="G68" s="49">
        <v>0</v>
      </c>
      <c r="H68" s="46" t="str">
        <f t="shared" si="16"/>
        <v>N/A</v>
      </c>
      <c r="I68" s="12" t="s">
        <v>213</v>
      </c>
      <c r="J68" s="12">
        <v>-100</v>
      </c>
      <c r="K68" s="47" t="s">
        <v>739</v>
      </c>
      <c r="L68" s="9" t="str">
        <f t="shared" si="17"/>
        <v>No</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10350.423349000001</v>
      </c>
      <c r="D71" s="46" t="str">
        <f t="shared" si="14"/>
        <v>N/A</v>
      </c>
      <c r="E71" s="49">
        <v>11889.244083</v>
      </c>
      <c r="F71" s="46" t="str">
        <f t="shared" si="15"/>
        <v>N/A</v>
      </c>
      <c r="G71" s="49">
        <v>12223.387465</v>
      </c>
      <c r="H71" s="46" t="str">
        <f t="shared" si="16"/>
        <v>N/A</v>
      </c>
      <c r="I71" s="12">
        <v>14.87</v>
      </c>
      <c r="J71" s="12">
        <v>2.81</v>
      </c>
      <c r="K71" s="47" t="s">
        <v>739</v>
      </c>
      <c r="L71" s="9" t="str">
        <f t="shared" ref="L71:L81" si="18">IF(J71="Div by 0", "N/A", IF(K71="N/A","N/A", IF(J71&gt;VALUE(MID(K71,1,2)), "No", IF(J71&lt;-1*VALUE(MID(K71,1,2)), "No", "Yes"))))</f>
        <v>Yes</v>
      </c>
    </row>
    <row r="72" spans="1:12" ht="25.5" x14ac:dyDescent="0.2">
      <c r="A72" s="2" t="s">
        <v>1171</v>
      </c>
      <c r="B72" s="37" t="s">
        <v>213</v>
      </c>
      <c r="C72" s="49">
        <v>14315.718686</v>
      </c>
      <c r="D72" s="46" t="str">
        <f t="shared" si="14"/>
        <v>N/A</v>
      </c>
      <c r="E72" s="49">
        <v>14962.988594</v>
      </c>
      <c r="F72" s="46" t="str">
        <f t="shared" si="15"/>
        <v>N/A</v>
      </c>
      <c r="G72" s="49">
        <v>15099.388519</v>
      </c>
      <c r="H72" s="46" t="str">
        <f t="shared" si="16"/>
        <v>N/A</v>
      </c>
      <c r="I72" s="12">
        <v>4.5209999999999999</v>
      </c>
      <c r="J72" s="12">
        <v>0.91159999999999997</v>
      </c>
      <c r="K72" s="47" t="s">
        <v>739</v>
      </c>
      <c r="L72" s="9" t="str">
        <f t="shared" si="18"/>
        <v>Yes</v>
      </c>
    </row>
    <row r="73" spans="1:12" ht="25.5" x14ac:dyDescent="0.2">
      <c r="A73" s="2" t="s">
        <v>1172</v>
      </c>
      <c r="B73" s="37" t="s">
        <v>213</v>
      </c>
      <c r="C73" s="49">
        <v>4648.9192687000004</v>
      </c>
      <c r="D73" s="46" t="str">
        <f t="shared" si="14"/>
        <v>N/A</v>
      </c>
      <c r="E73" s="49">
        <v>5092.9911658000001</v>
      </c>
      <c r="F73" s="46" t="str">
        <f t="shared" si="15"/>
        <v>N/A</v>
      </c>
      <c r="G73" s="49">
        <v>5478.2148602999996</v>
      </c>
      <c r="H73" s="46" t="str">
        <f t="shared" si="16"/>
        <v>N/A</v>
      </c>
      <c r="I73" s="12">
        <v>9.5519999999999996</v>
      </c>
      <c r="J73" s="12">
        <v>7.5640000000000001</v>
      </c>
      <c r="K73" s="47" t="s">
        <v>739</v>
      </c>
      <c r="L73" s="9" t="str">
        <f t="shared" si="18"/>
        <v>Yes</v>
      </c>
    </row>
    <row r="74" spans="1:12" ht="25.5" x14ac:dyDescent="0.2">
      <c r="A74" s="2" t="s">
        <v>1173</v>
      </c>
      <c r="B74" s="37" t="s">
        <v>213</v>
      </c>
      <c r="C74" s="49">
        <v>7255.2868558999999</v>
      </c>
      <c r="D74" s="46" t="str">
        <f t="shared" si="14"/>
        <v>N/A</v>
      </c>
      <c r="E74" s="49">
        <v>11073.685904</v>
      </c>
      <c r="F74" s="46" t="str">
        <f t="shared" si="15"/>
        <v>N/A</v>
      </c>
      <c r="G74" s="49">
        <v>11475.317435999999</v>
      </c>
      <c r="H74" s="46" t="str">
        <f t="shared" si="16"/>
        <v>N/A</v>
      </c>
      <c r="I74" s="12">
        <v>52.63</v>
      </c>
      <c r="J74" s="12">
        <v>3.6269999999999998</v>
      </c>
      <c r="K74" s="47" t="s">
        <v>739</v>
      </c>
      <c r="L74" s="9" t="str">
        <f t="shared" si="18"/>
        <v>Yes</v>
      </c>
    </row>
    <row r="75" spans="1:12" ht="25.5" x14ac:dyDescent="0.2">
      <c r="A75" s="2" t="s">
        <v>1174</v>
      </c>
      <c r="B75" s="37" t="s">
        <v>213</v>
      </c>
      <c r="C75" s="49">
        <v>11749.016055</v>
      </c>
      <c r="D75" s="46" t="str">
        <f t="shared" si="14"/>
        <v>N/A</v>
      </c>
      <c r="E75" s="49">
        <v>14330.616934</v>
      </c>
      <c r="F75" s="46" t="str">
        <f t="shared" si="15"/>
        <v>N/A</v>
      </c>
      <c r="G75" s="49">
        <v>14528.249132999999</v>
      </c>
      <c r="H75" s="46" t="str">
        <f t="shared" si="16"/>
        <v>N/A</v>
      </c>
      <c r="I75" s="12">
        <v>21.97</v>
      </c>
      <c r="J75" s="12">
        <v>1.379</v>
      </c>
      <c r="K75" s="47" t="s">
        <v>739</v>
      </c>
      <c r="L75" s="9" t="str">
        <f t="shared" si="18"/>
        <v>Yes</v>
      </c>
    </row>
    <row r="76" spans="1:12" ht="25.5" x14ac:dyDescent="0.2">
      <c r="A76" s="2" t="s">
        <v>1175</v>
      </c>
      <c r="B76" s="37" t="s">
        <v>213</v>
      </c>
      <c r="C76" s="49">
        <v>9651.9246533999994</v>
      </c>
      <c r="D76" s="46" t="str">
        <f t="shared" si="14"/>
        <v>N/A</v>
      </c>
      <c r="E76" s="49">
        <v>10630.847347999999</v>
      </c>
      <c r="F76" s="46" t="str">
        <f t="shared" si="15"/>
        <v>N/A</v>
      </c>
      <c r="G76" s="49">
        <v>10328.423536</v>
      </c>
      <c r="H76" s="46" t="str">
        <f t="shared" si="16"/>
        <v>N/A</v>
      </c>
      <c r="I76" s="12">
        <v>10.14</v>
      </c>
      <c r="J76" s="12">
        <v>-2.84</v>
      </c>
      <c r="K76" s="47" t="s">
        <v>739</v>
      </c>
      <c r="L76" s="9" t="str">
        <f t="shared" si="18"/>
        <v>Yes</v>
      </c>
    </row>
    <row r="77" spans="1:12" ht="25.5" x14ac:dyDescent="0.2">
      <c r="A77" s="2" t="s">
        <v>1176</v>
      </c>
      <c r="B77" s="37" t="s">
        <v>213</v>
      </c>
      <c r="C77" s="49">
        <v>31757.91732</v>
      </c>
      <c r="D77" s="46" t="str">
        <f t="shared" si="14"/>
        <v>N/A</v>
      </c>
      <c r="E77" s="49">
        <v>30389.147327999999</v>
      </c>
      <c r="F77" s="46" t="str">
        <f t="shared" si="15"/>
        <v>N/A</v>
      </c>
      <c r="G77" s="49">
        <v>32199.358495</v>
      </c>
      <c r="H77" s="46" t="str">
        <f t="shared" si="16"/>
        <v>N/A</v>
      </c>
      <c r="I77" s="12">
        <v>-4.3099999999999996</v>
      </c>
      <c r="J77" s="12">
        <v>5.9569999999999999</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v>0</v>
      </c>
      <c r="D79" s="46" t="str">
        <f t="shared" si="14"/>
        <v>N/A</v>
      </c>
      <c r="E79" s="49">
        <v>19.452579034999999</v>
      </c>
      <c r="F79" s="46" t="str">
        <f t="shared" si="15"/>
        <v>N/A</v>
      </c>
      <c r="G79" s="49">
        <v>0</v>
      </c>
      <c r="H79" s="46" t="str">
        <f t="shared" si="16"/>
        <v>N/A</v>
      </c>
      <c r="I79" s="12" t="s">
        <v>1747</v>
      </c>
      <c r="J79" s="12">
        <v>-100</v>
      </c>
      <c r="K79" s="47" t="s">
        <v>739</v>
      </c>
      <c r="L79" s="9" t="str">
        <f t="shared" si="18"/>
        <v>No</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1421564582</v>
      </c>
      <c r="F82" s="46" t="str">
        <f t="shared" si="15"/>
        <v>N/A</v>
      </c>
      <c r="G82" s="49">
        <v>1568735904</v>
      </c>
      <c r="H82" s="46" t="str">
        <f t="shared" si="16"/>
        <v>N/A</v>
      </c>
      <c r="I82" s="12" t="s">
        <v>213</v>
      </c>
      <c r="J82" s="12">
        <v>10.35</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97133</v>
      </c>
      <c r="F83" s="46" t="str">
        <f t="shared" ref="F83:F114" si="21">IF($B83="N/A","N/A",IF(E83&gt;10,"No",IF(E83&lt;-10,"No","Yes")))</f>
        <v>N/A</v>
      </c>
      <c r="G83" s="38">
        <v>102495</v>
      </c>
      <c r="H83" s="46" t="str">
        <f t="shared" ref="H83:H114" si="22">IF($B83="N/A","N/A",IF(G83&gt;10,"No",IF(G83&lt;-10,"No","Yes")))</f>
        <v>N/A</v>
      </c>
      <c r="I83" s="12" t="s">
        <v>213</v>
      </c>
      <c r="J83" s="12">
        <v>5.52</v>
      </c>
      <c r="K83" s="47" t="s">
        <v>739</v>
      </c>
      <c r="L83" s="9" t="str">
        <f t="shared" si="19"/>
        <v>Yes</v>
      </c>
    </row>
    <row r="84" spans="1:12" x14ac:dyDescent="0.2">
      <c r="A84" s="2" t="s">
        <v>358</v>
      </c>
      <c r="B84" s="37" t="s">
        <v>213</v>
      </c>
      <c r="C84" s="49" t="s">
        <v>213</v>
      </c>
      <c r="D84" s="46" t="str">
        <f t="shared" si="20"/>
        <v>N/A</v>
      </c>
      <c r="E84" s="49">
        <v>14635.238095999999</v>
      </c>
      <c r="F84" s="46" t="str">
        <f t="shared" si="21"/>
        <v>N/A</v>
      </c>
      <c r="G84" s="49">
        <v>15305.487136</v>
      </c>
      <c r="H84" s="46" t="str">
        <f t="shared" si="22"/>
        <v>N/A</v>
      </c>
      <c r="I84" s="12" t="s">
        <v>213</v>
      </c>
      <c r="J84" s="12">
        <v>4.58</v>
      </c>
      <c r="K84" s="47" t="s">
        <v>739</v>
      </c>
      <c r="L84" s="9" t="str">
        <f t="shared" si="19"/>
        <v>Yes</v>
      </c>
    </row>
    <row r="85" spans="1:12" ht="25.5" x14ac:dyDescent="0.2">
      <c r="A85" s="2" t="s">
        <v>1181</v>
      </c>
      <c r="B85" s="37" t="s">
        <v>213</v>
      </c>
      <c r="C85" s="49" t="s">
        <v>213</v>
      </c>
      <c r="D85" s="46" t="str">
        <f t="shared" si="20"/>
        <v>N/A</v>
      </c>
      <c r="E85" s="49">
        <v>6079314</v>
      </c>
      <c r="F85" s="46" t="str">
        <f t="shared" si="21"/>
        <v>N/A</v>
      </c>
      <c r="G85" s="49">
        <v>7126826</v>
      </c>
      <c r="H85" s="46" t="str">
        <f t="shared" si="22"/>
        <v>N/A</v>
      </c>
      <c r="I85" s="12" t="s">
        <v>213</v>
      </c>
      <c r="J85" s="12">
        <v>17.23</v>
      </c>
      <c r="K85" s="47" t="s">
        <v>739</v>
      </c>
      <c r="L85" s="9" t="str">
        <f t="shared" si="19"/>
        <v>Yes</v>
      </c>
    </row>
    <row r="86" spans="1:12" x14ac:dyDescent="0.2">
      <c r="A86" s="2" t="s">
        <v>729</v>
      </c>
      <c r="B86" s="37" t="s">
        <v>213</v>
      </c>
      <c r="C86" s="49" t="s">
        <v>213</v>
      </c>
      <c r="D86" s="46" t="str">
        <f t="shared" si="20"/>
        <v>N/A</v>
      </c>
      <c r="E86" s="38">
        <v>4815</v>
      </c>
      <c r="F86" s="46" t="str">
        <f t="shared" si="21"/>
        <v>N/A</v>
      </c>
      <c r="G86" s="38">
        <v>5195</v>
      </c>
      <c r="H86" s="46" t="str">
        <f t="shared" si="22"/>
        <v>N/A</v>
      </c>
      <c r="I86" s="12" t="s">
        <v>213</v>
      </c>
      <c r="J86" s="12">
        <v>7.8920000000000003</v>
      </c>
      <c r="K86" s="47" t="s">
        <v>739</v>
      </c>
      <c r="L86" s="9" t="str">
        <f t="shared" si="19"/>
        <v>Yes</v>
      </c>
    </row>
    <row r="87" spans="1:12" ht="25.5" x14ac:dyDescent="0.2">
      <c r="A87" s="2" t="s">
        <v>1182</v>
      </c>
      <c r="B87" s="37" t="s">
        <v>213</v>
      </c>
      <c r="C87" s="49" t="s">
        <v>213</v>
      </c>
      <c r="D87" s="46" t="str">
        <f t="shared" si="20"/>
        <v>N/A</v>
      </c>
      <c r="E87" s="49">
        <v>1262.5781930999999</v>
      </c>
      <c r="F87" s="46" t="str">
        <f t="shared" si="21"/>
        <v>N/A</v>
      </c>
      <c r="G87" s="49">
        <v>1371.8625602</v>
      </c>
      <c r="H87" s="46" t="str">
        <f t="shared" si="22"/>
        <v>N/A</v>
      </c>
      <c r="I87" s="12" t="s">
        <v>213</v>
      </c>
      <c r="J87" s="12">
        <v>8.6560000000000006</v>
      </c>
      <c r="K87" s="47" t="s">
        <v>739</v>
      </c>
      <c r="L87" s="9" t="str">
        <f t="shared" si="19"/>
        <v>Yes</v>
      </c>
    </row>
    <row r="88" spans="1:12" ht="25.5" x14ac:dyDescent="0.2">
      <c r="A88" s="2" t="s">
        <v>1183</v>
      </c>
      <c r="B88" s="37" t="s">
        <v>213</v>
      </c>
      <c r="C88" s="49" t="s">
        <v>213</v>
      </c>
      <c r="D88" s="46" t="str">
        <f t="shared" si="20"/>
        <v>N/A</v>
      </c>
      <c r="E88" s="49">
        <v>362508145</v>
      </c>
      <c r="F88" s="46" t="str">
        <f t="shared" si="21"/>
        <v>N/A</v>
      </c>
      <c r="G88" s="49">
        <v>393066525</v>
      </c>
      <c r="H88" s="46" t="str">
        <f t="shared" si="22"/>
        <v>N/A</v>
      </c>
      <c r="I88" s="12" t="s">
        <v>213</v>
      </c>
      <c r="J88" s="12">
        <v>8.43</v>
      </c>
      <c r="K88" s="47" t="s">
        <v>739</v>
      </c>
      <c r="L88" s="9" t="str">
        <f t="shared" si="19"/>
        <v>Yes</v>
      </c>
    </row>
    <row r="89" spans="1:12" x14ac:dyDescent="0.2">
      <c r="A89" s="2" t="s">
        <v>730</v>
      </c>
      <c r="B89" s="37" t="s">
        <v>213</v>
      </c>
      <c r="C89" s="49" t="s">
        <v>213</v>
      </c>
      <c r="D89" s="46" t="str">
        <f t="shared" si="20"/>
        <v>N/A</v>
      </c>
      <c r="E89" s="38">
        <v>9876</v>
      </c>
      <c r="F89" s="46" t="str">
        <f t="shared" si="21"/>
        <v>N/A</v>
      </c>
      <c r="G89" s="38">
        <v>10046</v>
      </c>
      <c r="H89" s="46" t="str">
        <f t="shared" si="22"/>
        <v>N/A</v>
      </c>
      <c r="I89" s="12" t="s">
        <v>213</v>
      </c>
      <c r="J89" s="12">
        <v>1.7210000000000001</v>
      </c>
      <c r="K89" s="47" t="s">
        <v>739</v>
      </c>
      <c r="L89" s="9" t="str">
        <f t="shared" si="19"/>
        <v>Yes</v>
      </c>
    </row>
    <row r="90" spans="1:12" ht="25.5" x14ac:dyDescent="0.2">
      <c r="A90" s="2" t="s">
        <v>1184</v>
      </c>
      <c r="B90" s="37" t="s">
        <v>213</v>
      </c>
      <c r="C90" s="49" t="s">
        <v>213</v>
      </c>
      <c r="D90" s="46" t="str">
        <f t="shared" si="20"/>
        <v>N/A</v>
      </c>
      <c r="E90" s="49">
        <v>36705.968509999999</v>
      </c>
      <c r="F90" s="46" t="str">
        <f t="shared" si="21"/>
        <v>N/A</v>
      </c>
      <c r="G90" s="49">
        <v>39126.669819000002</v>
      </c>
      <c r="H90" s="46" t="str">
        <f t="shared" si="22"/>
        <v>N/A</v>
      </c>
      <c r="I90" s="12" t="s">
        <v>213</v>
      </c>
      <c r="J90" s="12">
        <v>6.5949999999999998</v>
      </c>
      <c r="K90" s="47" t="s">
        <v>739</v>
      </c>
      <c r="L90" s="9" t="str">
        <f t="shared" si="19"/>
        <v>Yes</v>
      </c>
    </row>
    <row r="91" spans="1:12" ht="25.5" x14ac:dyDescent="0.2">
      <c r="A91" s="2" t="s">
        <v>1185</v>
      </c>
      <c r="B91" s="37" t="s">
        <v>213</v>
      </c>
      <c r="C91" s="49" t="s">
        <v>213</v>
      </c>
      <c r="D91" s="46" t="str">
        <f t="shared" si="20"/>
        <v>N/A</v>
      </c>
      <c r="E91" s="49">
        <v>5373923</v>
      </c>
      <c r="F91" s="46" t="str">
        <f t="shared" si="21"/>
        <v>N/A</v>
      </c>
      <c r="G91" s="49">
        <v>7783612</v>
      </c>
      <c r="H91" s="46" t="str">
        <f t="shared" si="22"/>
        <v>N/A</v>
      </c>
      <c r="I91" s="12" t="s">
        <v>213</v>
      </c>
      <c r="J91" s="12">
        <v>44.84</v>
      </c>
      <c r="K91" s="47" t="s">
        <v>739</v>
      </c>
      <c r="L91" s="9" t="str">
        <f t="shared" si="19"/>
        <v>No</v>
      </c>
    </row>
    <row r="92" spans="1:12" x14ac:dyDescent="0.2">
      <c r="A92" s="2" t="s">
        <v>731</v>
      </c>
      <c r="B92" s="37" t="s">
        <v>213</v>
      </c>
      <c r="C92" s="49" t="s">
        <v>213</v>
      </c>
      <c r="D92" s="46" t="str">
        <f t="shared" si="20"/>
        <v>N/A</v>
      </c>
      <c r="E92" s="38">
        <v>983</v>
      </c>
      <c r="F92" s="46" t="str">
        <f t="shared" si="21"/>
        <v>N/A</v>
      </c>
      <c r="G92" s="38">
        <v>1019</v>
      </c>
      <c r="H92" s="46" t="str">
        <f t="shared" si="22"/>
        <v>N/A</v>
      </c>
      <c r="I92" s="12" t="s">
        <v>213</v>
      </c>
      <c r="J92" s="12">
        <v>3.6619999999999999</v>
      </c>
      <c r="K92" s="47" t="s">
        <v>739</v>
      </c>
      <c r="L92" s="9" t="str">
        <f t="shared" si="19"/>
        <v>Yes</v>
      </c>
    </row>
    <row r="93" spans="1:12" ht="25.5" x14ac:dyDescent="0.2">
      <c r="A93" s="2" t="s">
        <v>1186</v>
      </c>
      <c r="B93" s="37" t="s">
        <v>213</v>
      </c>
      <c r="C93" s="49" t="s">
        <v>213</v>
      </c>
      <c r="D93" s="46" t="str">
        <f t="shared" si="20"/>
        <v>N/A</v>
      </c>
      <c r="E93" s="49">
        <v>5466.8596133999999</v>
      </c>
      <c r="F93" s="46" t="str">
        <f t="shared" si="21"/>
        <v>N/A</v>
      </c>
      <c r="G93" s="49">
        <v>7638.4808635999998</v>
      </c>
      <c r="H93" s="46" t="str">
        <f t="shared" si="22"/>
        <v>N/A</v>
      </c>
      <c r="I93" s="12" t="s">
        <v>213</v>
      </c>
      <c r="J93" s="12">
        <v>39.72</v>
      </c>
      <c r="K93" s="47" t="s">
        <v>739</v>
      </c>
      <c r="L93" s="9" t="str">
        <f t="shared" si="19"/>
        <v>No</v>
      </c>
    </row>
    <row r="94" spans="1:12" x14ac:dyDescent="0.2">
      <c r="A94" s="2" t="s">
        <v>1187</v>
      </c>
      <c r="B94" s="37" t="s">
        <v>213</v>
      </c>
      <c r="C94" s="49" t="s">
        <v>213</v>
      </c>
      <c r="D94" s="46" t="str">
        <f t="shared" si="20"/>
        <v>N/A</v>
      </c>
      <c r="E94" s="49">
        <v>143222317</v>
      </c>
      <c r="F94" s="46" t="str">
        <f t="shared" si="21"/>
        <v>N/A</v>
      </c>
      <c r="G94" s="49">
        <v>157302518</v>
      </c>
      <c r="H94" s="46" t="str">
        <f t="shared" si="22"/>
        <v>N/A</v>
      </c>
      <c r="I94" s="12" t="s">
        <v>213</v>
      </c>
      <c r="J94" s="12">
        <v>9.8309999999999995</v>
      </c>
      <c r="K94" s="47" t="s">
        <v>739</v>
      </c>
      <c r="L94" s="9" t="str">
        <f t="shared" si="19"/>
        <v>Yes</v>
      </c>
    </row>
    <row r="95" spans="1:12" x14ac:dyDescent="0.2">
      <c r="A95" s="2" t="s">
        <v>732</v>
      </c>
      <c r="B95" s="37" t="s">
        <v>213</v>
      </c>
      <c r="C95" s="49" t="s">
        <v>213</v>
      </c>
      <c r="D95" s="46" t="str">
        <f t="shared" si="20"/>
        <v>N/A</v>
      </c>
      <c r="E95" s="38">
        <v>16655</v>
      </c>
      <c r="F95" s="46" t="str">
        <f t="shared" si="21"/>
        <v>N/A</v>
      </c>
      <c r="G95" s="38">
        <v>17115</v>
      </c>
      <c r="H95" s="46" t="str">
        <f t="shared" si="22"/>
        <v>N/A</v>
      </c>
      <c r="I95" s="12" t="s">
        <v>213</v>
      </c>
      <c r="J95" s="12">
        <v>2.762</v>
      </c>
      <c r="K95" s="47" t="s">
        <v>739</v>
      </c>
      <c r="L95" s="9" t="str">
        <f t="shared" si="19"/>
        <v>Yes</v>
      </c>
    </row>
    <row r="96" spans="1:12" x14ac:dyDescent="0.2">
      <c r="A96" s="2" t="s">
        <v>1188</v>
      </c>
      <c r="B96" s="37" t="s">
        <v>213</v>
      </c>
      <c r="C96" s="49" t="s">
        <v>213</v>
      </c>
      <c r="D96" s="46" t="str">
        <f t="shared" si="20"/>
        <v>N/A</v>
      </c>
      <c r="E96" s="49">
        <v>8599.3585710000007</v>
      </c>
      <c r="F96" s="46" t="str">
        <f t="shared" si="21"/>
        <v>N/A</v>
      </c>
      <c r="G96" s="49">
        <v>9190.9154543000004</v>
      </c>
      <c r="H96" s="46" t="str">
        <f t="shared" si="22"/>
        <v>N/A</v>
      </c>
      <c r="I96" s="12" t="s">
        <v>213</v>
      </c>
      <c r="J96" s="12">
        <v>6.8789999999999996</v>
      </c>
      <c r="K96" s="47" t="s">
        <v>739</v>
      </c>
      <c r="L96" s="9" t="str">
        <f t="shared" si="19"/>
        <v>Yes</v>
      </c>
    </row>
    <row r="97" spans="1:12" x14ac:dyDescent="0.2">
      <c r="A97" s="2" t="s">
        <v>1189</v>
      </c>
      <c r="B97" s="37" t="s">
        <v>213</v>
      </c>
      <c r="C97" s="49" t="s">
        <v>213</v>
      </c>
      <c r="D97" s="46" t="str">
        <f t="shared" si="20"/>
        <v>N/A</v>
      </c>
      <c r="E97" s="49">
        <v>6561667</v>
      </c>
      <c r="F97" s="46" t="str">
        <f t="shared" si="21"/>
        <v>N/A</v>
      </c>
      <c r="G97" s="49">
        <v>5769819</v>
      </c>
      <c r="H97" s="46" t="str">
        <f t="shared" si="22"/>
        <v>N/A</v>
      </c>
      <c r="I97" s="12" t="s">
        <v>213</v>
      </c>
      <c r="J97" s="12">
        <v>-12.1</v>
      </c>
      <c r="K97" s="47" t="s">
        <v>739</v>
      </c>
      <c r="L97" s="9" t="str">
        <f t="shared" si="19"/>
        <v>Yes</v>
      </c>
    </row>
    <row r="98" spans="1:12" x14ac:dyDescent="0.2">
      <c r="A98" s="2" t="s">
        <v>520</v>
      </c>
      <c r="B98" s="37" t="s">
        <v>213</v>
      </c>
      <c r="C98" s="49" t="s">
        <v>213</v>
      </c>
      <c r="D98" s="46" t="str">
        <f t="shared" si="20"/>
        <v>N/A</v>
      </c>
      <c r="E98" s="38">
        <v>703</v>
      </c>
      <c r="F98" s="46" t="str">
        <f t="shared" si="21"/>
        <v>N/A</v>
      </c>
      <c r="G98" s="38">
        <v>587</v>
      </c>
      <c r="H98" s="46" t="str">
        <f t="shared" si="22"/>
        <v>N/A</v>
      </c>
      <c r="I98" s="12" t="s">
        <v>213</v>
      </c>
      <c r="J98" s="12">
        <v>-16.5</v>
      </c>
      <c r="K98" s="47" t="s">
        <v>739</v>
      </c>
      <c r="L98" s="9" t="str">
        <f t="shared" si="19"/>
        <v>Yes</v>
      </c>
    </row>
    <row r="99" spans="1:12" x14ac:dyDescent="0.2">
      <c r="A99" s="2" t="s">
        <v>1190</v>
      </c>
      <c r="B99" s="37" t="s">
        <v>213</v>
      </c>
      <c r="C99" s="49" t="s">
        <v>213</v>
      </c>
      <c r="D99" s="46" t="str">
        <f t="shared" si="20"/>
        <v>N/A</v>
      </c>
      <c r="E99" s="49">
        <v>9333.8079658999995</v>
      </c>
      <c r="F99" s="46" t="str">
        <f t="shared" si="21"/>
        <v>N/A</v>
      </c>
      <c r="G99" s="49">
        <v>9829.3339011999997</v>
      </c>
      <c r="H99" s="46" t="str">
        <f t="shared" si="22"/>
        <v>N/A</v>
      </c>
      <c r="I99" s="12" t="s">
        <v>213</v>
      </c>
      <c r="J99" s="12">
        <v>5.3090000000000002</v>
      </c>
      <c r="K99" s="47" t="s">
        <v>739</v>
      </c>
      <c r="L99" s="9" t="str">
        <f t="shared" si="19"/>
        <v>Yes</v>
      </c>
    </row>
    <row r="100" spans="1:12" ht="25.5" x14ac:dyDescent="0.2">
      <c r="A100" s="2" t="s">
        <v>1191</v>
      </c>
      <c r="B100" s="37" t="s">
        <v>213</v>
      </c>
      <c r="C100" s="49" t="s">
        <v>213</v>
      </c>
      <c r="D100" s="46" t="str">
        <f t="shared" si="20"/>
        <v>N/A</v>
      </c>
      <c r="E100" s="49">
        <v>4468784</v>
      </c>
      <c r="F100" s="46" t="str">
        <f t="shared" si="21"/>
        <v>N/A</v>
      </c>
      <c r="G100" s="49">
        <v>4147905</v>
      </c>
      <c r="H100" s="46" t="str">
        <f t="shared" si="22"/>
        <v>N/A</v>
      </c>
      <c r="I100" s="12" t="s">
        <v>213</v>
      </c>
      <c r="J100" s="12">
        <v>-7.18</v>
      </c>
      <c r="K100" s="47" t="s">
        <v>739</v>
      </c>
      <c r="L100" s="9" t="str">
        <f t="shared" si="19"/>
        <v>Yes</v>
      </c>
    </row>
    <row r="101" spans="1:12" x14ac:dyDescent="0.2">
      <c r="A101" s="2" t="s">
        <v>521</v>
      </c>
      <c r="B101" s="37" t="s">
        <v>213</v>
      </c>
      <c r="C101" s="49" t="s">
        <v>213</v>
      </c>
      <c r="D101" s="46" t="str">
        <f t="shared" si="20"/>
        <v>N/A</v>
      </c>
      <c r="E101" s="38">
        <v>2301</v>
      </c>
      <c r="F101" s="46" t="str">
        <f t="shared" si="21"/>
        <v>N/A</v>
      </c>
      <c r="G101" s="38">
        <v>2068</v>
      </c>
      <c r="H101" s="46" t="str">
        <f t="shared" si="22"/>
        <v>N/A</v>
      </c>
      <c r="I101" s="12" t="s">
        <v>213</v>
      </c>
      <c r="J101" s="12">
        <v>-10.1</v>
      </c>
      <c r="K101" s="47" t="s">
        <v>739</v>
      </c>
      <c r="L101" s="9" t="str">
        <f t="shared" si="19"/>
        <v>Yes</v>
      </c>
    </row>
    <row r="102" spans="1:12" ht="25.5" x14ac:dyDescent="0.2">
      <c r="A102" s="2" t="s">
        <v>1192</v>
      </c>
      <c r="B102" s="37" t="s">
        <v>213</v>
      </c>
      <c r="C102" s="49" t="s">
        <v>213</v>
      </c>
      <c r="D102" s="46" t="str">
        <f t="shared" si="20"/>
        <v>N/A</v>
      </c>
      <c r="E102" s="49">
        <v>1942.1051717</v>
      </c>
      <c r="F102" s="46" t="str">
        <f t="shared" si="21"/>
        <v>N/A</v>
      </c>
      <c r="G102" s="49">
        <v>2005.7567698</v>
      </c>
      <c r="H102" s="46" t="str">
        <f t="shared" si="22"/>
        <v>N/A</v>
      </c>
      <c r="I102" s="12" t="s">
        <v>213</v>
      </c>
      <c r="J102" s="12">
        <v>3.2770000000000001</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637297533</v>
      </c>
      <c r="F106" s="46" t="str">
        <f t="shared" si="21"/>
        <v>N/A</v>
      </c>
      <c r="G106" s="49">
        <v>755367711</v>
      </c>
      <c r="H106" s="46" t="str">
        <f t="shared" si="22"/>
        <v>N/A</v>
      </c>
      <c r="I106" s="12" t="s">
        <v>213</v>
      </c>
      <c r="J106" s="12">
        <v>18.53</v>
      </c>
      <c r="K106" s="47" t="s">
        <v>739</v>
      </c>
      <c r="L106" s="9" t="str">
        <f t="shared" si="19"/>
        <v>Yes</v>
      </c>
    </row>
    <row r="107" spans="1:12" x14ac:dyDescent="0.2">
      <c r="A107" s="2" t="s">
        <v>523</v>
      </c>
      <c r="B107" s="37" t="s">
        <v>213</v>
      </c>
      <c r="C107" s="49" t="s">
        <v>213</v>
      </c>
      <c r="D107" s="46" t="str">
        <f t="shared" si="20"/>
        <v>N/A</v>
      </c>
      <c r="E107" s="38">
        <v>65974</v>
      </c>
      <c r="F107" s="46" t="str">
        <f t="shared" si="21"/>
        <v>N/A</v>
      </c>
      <c r="G107" s="38">
        <v>70560</v>
      </c>
      <c r="H107" s="46" t="str">
        <f t="shared" si="22"/>
        <v>N/A</v>
      </c>
      <c r="I107" s="12" t="s">
        <v>213</v>
      </c>
      <c r="J107" s="12">
        <v>6.9509999999999996</v>
      </c>
      <c r="K107" s="47" t="s">
        <v>739</v>
      </c>
      <c r="L107" s="9" t="str">
        <f t="shared" si="19"/>
        <v>Yes</v>
      </c>
    </row>
    <row r="108" spans="1:12" ht="25.5" x14ac:dyDescent="0.2">
      <c r="A108" s="2" t="s">
        <v>1196</v>
      </c>
      <c r="B108" s="37" t="s">
        <v>213</v>
      </c>
      <c r="C108" s="49" t="s">
        <v>213</v>
      </c>
      <c r="D108" s="46" t="str">
        <f t="shared" si="20"/>
        <v>N/A</v>
      </c>
      <c r="E108" s="49">
        <v>9659.8286143000005</v>
      </c>
      <c r="F108" s="46" t="str">
        <f t="shared" si="21"/>
        <v>N/A</v>
      </c>
      <c r="G108" s="49">
        <v>10705.324702</v>
      </c>
      <c r="H108" s="46" t="str">
        <f t="shared" si="22"/>
        <v>N/A</v>
      </c>
      <c r="I108" s="12" t="s">
        <v>213</v>
      </c>
      <c r="J108" s="12">
        <v>10.82</v>
      </c>
      <c r="K108" s="47" t="s">
        <v>739</v>
      </c>
      <c r="L108" s="9" t="str">
        <f t="shared" si="19"/>
        <v>Yes</v>
      </c>
    </row>
    <row r="109" spans="1:12" ht="25.5" x14ac:dyDescent="0.2">
      <c r="A109" s="2" t="s">
        <v>1197</v>
      </c>
      <c r="B109" s="37" t="s">
        <v>213</v>
      </c>
      <c r="C109" s="49" t="s">
        <v>213</v>
      </c>
      <c r="D109" s="46" t="str">
        <f t="shared" si="20"/>
        <v>N/A</v>
      </c>
      <c r="E109" s="49">
        <v>1290</v>
      </c>
      <c r="F109" s="46" t="str">
        <f t="shared" si="21"/>
        <v>N/A</v>
      </c>
      <c r="G109" s="49">
        <v>1037375</v>
      </c>
      <c r="H109" s="46" t="str">
        <f t="shared" si="22"/>
        <v>N/A</v>
      </c>
      <c r="I109" s="12" t="s">
        <v>213</v>
      </c>
      <c r="J109" s="12">
        <v>80317</v>
      </c>
      <c r="K109" s="47" t="s">
        <v>739</v>
      </c>
      <c r="L109" s="9" t="str">
        <f t="shared" si="19"/>
        <v>No</v>
      </c>
    </row>
    <row r="110" spans="1:12" x14ac:dyDescent="0.2">
      <c r="A110" s="2" t="s">
        <v>524</v>
      </c>
      <c r="B110" s="37" t="s">
        <v>213</v>
      </c>
      <c r="C110" s="49" t="s">
        <v>213</v>
      </c>
      <c r="D110" s="46" t="str">
        <f t="shared" si="20"/>
        <v>N/A</v>
      </c>
      <c r="E110" s="38">
        <v>11</v>
      </c>
      <c r="F110" s="46" t="str">
        <f t="shared" si="21"/>
        <v>N/A</v>
      </c>
      <c r="G110" s="38">
        <v>420</v>
      </c>
      <c r="H110" s="46" t="str">
        <f t="shared" si="22"/>
        <v>N/A</v>
      </c>
      <c r="I110" s="12" t="s">
        <v>213</v>
      </c>
      <c r="J110" s="12">
        <v>6900</v>
      </c>
      <c r="K110" s="47" t="s">
        <v>739</v>
      </c>
      <c r="L110" s="9" t="str">
        <f t="shared" si="19"/>
        <v>No</v>
      </c>
    </row>
    <row r="111" spans="1:12" ht="25.5" x14ac:dyDescent="0.2">
      <c r="A111" s="2" t="s">
        <v>1198</v>
      </c>
      <c r="B111" s="37" t="s">
        <v>213</v>
      </c>
      <c r="C111" s="49" t="s">
        <v>213</v>
      </c>
      <c r="D111" s="46" t="str">
        <f t="shared" si="20"/>
        <v>N/A</v>
      </c>
      <c r="E111" s="49">
        <v>215</v>
      </c>
      <c r="F111" s="46" t="str">
        <f t="shared" si="21"/>
        <v>N/A</v>
      </c>
      <c r="G111" s="49">
        <v>2469.9404761999999</v>
      </c>
      <c r="H111" s="46" t="str">
        <f t="shared" si="22"/>
        <v>N/A</v>
      </c>
      <c r="I111" s="12" t="s">
        <v>213</v>
      </c>
      <c r="J111" s="12">
        <v>1049</v>
      </c>
      <c r="K111" s="47" t="s">
        <v>739</v>
      </c>
      <c r="L111" s="9" t="str">
        <f t="shared" si="19"/>
        <v>No</v>
      </c>
    </row>
    <row r="112" spans="1:12" ht="25.5" x14ac:dyDescent="0.2">
      <c r="A112" s="2" t="s">
        <v>1199</v>
      </c>
      <c r="B112" s="37" t="s">
        <v>213</v>
      </c>
      <c r="C112" s="49" t="s">
        <v>213</v>
      </c>
      <c r="D112" s="46" t="str">
        <f t="shared" si="20"/>
        <v>N/A</v>
      </c>
      <c r="E112" s="49">
        <v>6327890</v>
      </c>
      <c r="F112" s="46" t="str">
        <f t="shared" si="21"/>
        <v>N/A</v>
      </c>
      <c r="G112" s="49">
        <v>7471743</v>
      </c>
      <c r="H112" s="46" t="str">
        <f t="shared" si="22"/>
        <v>N/A</v>
      </c>
      <c r="I112" s="12" t="s">
        <v>213</v>
      </c>
      <c r="J112" s="12">
        <v>18.079999999999998</v>
      </c>
      <c r="K112" s="47" t="s">
        <v>739</v>
      </c>
      <c r="L112" s="9" t="str">
        <f t="shared" si="19"/>
        <v>Yes</v>
      </c>
    </row>
    <row r="113" spans="1:12" ht="25.5" x14ac:dyDescent="0.2">
      <c r="A113" s="2" t="s">
        <v>525</v>
      </c>
      <c r="B113" s="37" t="s">
        <v>213</v>
      </c>
      <c r="C113" s="49" t="s">
        <v>213</v>
      </c>
      <c r="D113" s="46" t="str">
        <f t="shared" si="20"/>
        <v>N/A</v>
      </c>
      <c r="E113" s="38">
        <v>4546</v>
      </c>
      <c r="F113" s="46" t="str">
        <f t="shared" si="21"/>
        <v>N/A</v>
      </c>
      <c r="G113" s="38">
        <v>5211</v>
      </c>
      <c r="H113" s="46" t="str">
        <f t="shared" si="22"/>
        <v>N/A</v>
      </c>
      <c r="I113" s="12" t="s">
        <v>213</v>
      </c>
      <c r="J113" s="12">
        <v>14.63</v>
      </c>
      <c r="K113" s="47" t="s">
        <v>739</v>
      </c>
      <c r="L113" s="9" t="str">
        <f t="shared" si="19"/>
        <v>Yes</v>
      </c>
    </row>
    <row r="114" spans="1:12" ht="25.5" x14ac:dyDescent="0.2">
      <c r="A114" s="2" t="s">
        <v>1200</v>
      </c>
      <c r="B114" s="37" t="s">
        <v>213</v>
      </c>
      <c r="C114" s="49" t="s">
        <v>213</v>
      </c>
      <c r="D114" s="46" t="str">
        <f t="shared" si="20"/>
        <v>N/A</v>
      </c>
      <c r="E114" s="49">
        <v>1391.9687637</v>
      </c>
      <c r="F114" s="46" t="str">
        <f t="shared" si="21"/>
        <v>N/A</v>
      </c>
      <c r="G114" s="49">
        <v>1433.8405296000001</v>
      </c>
      <c r="H114" s="46" t="str">
        <f t="shared" si="22"/>
        <v>N/A</v>
      </c>
      <c r="I114" s="12" t="s">
        <v>213</v>
      </c>
      <c r="J114" s="12">
        <v>3.008</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183259</v>
      </c>
      <c r="F115" s="46" t="str">
        <f t="shared" ref="F115:F146" si="24">IF($B115="N/A","N/A",IF(E115&gt;10,"No",IF(E115&lt;-10,"No","Yes")))</f>
        <v>N/A</v>
      </c>
      <c r="G115" s="49">
        <v>147998</v>
      </c>
      <c r="H115" s="46" t="str">
        <f t="shared" ref="H115:H146" si="25">IF($B115="N/A","N/A",IF(G115&gt;10,"No",IF(G115&lt;-10,"No","Yes")))</f>
        <v>N/A</v>
      </c>
      <c r="I115" s="12" t="s">
        <v>213</v>
      </c>
      <c r="J115" s="12">
        <v>-19.2</v>
      </c>
      <c r="K115" s="47" t="s">
        <v>739</v>
      </c>
      <c r="L115" s="9" t="str">
        <f t="shared" si="19"/>
        <v>Yes</v>
      </c>
    </row>
    <row r="116" spans="1:12" ht="25.5" x14ac:dyDescent="0.2">
      <c r="A116" s="2" t="s">
        <v>526</v>
      </c>
      <c r="B116" s="37" t="s">
        <v>213</v>
      </c>
      <c r="C116" s="49" t="s">
        <v>213</v>
      </c>
      <c r="D116" s="46" t="str">
        <f t="shared" si="23"/>
        <v>N/A</v>
      </c>
      <c r="E116" s="38">
        <v>392</v>
      </c>
      <c r="F116" s="46" t="str">
        <f t="shared" si="24"/>
        <v>N/A</v>
      </c>
      <c r="G116" s="38">
        <v>305</v>
      </c>
      <c r="H116" s="46" t="str">
        <f t="shared" si="25"/>
        <v>N/A</v>
      </c>
      <c r="I116" s="12" t="s">
        <v>213</v>
      </c>
      <c r="J116" s="12">
        <v>-22.2</v>
      </c>
      <c r="K116" s="47" t="s">
        <v>739</v>
      </c>
      <c r="L116" s="9" t="str">
        <f t="shared" si="19"/>
        <v>Yes</v>
      </c>
    </row>
    <row r="117" spans="1:12" ht="25.5" x14ac:dyDescent="0.2">
      <c r="A117" s="2" t="s">
        <v>1202</v>
      </c>
      <c r="B117" s="37" t="s">
        <v>213</v>
      </c>
      <c r="C117" s="49" t="s">
        <v>213</v>
      </c>
      <c r="D117" s="46" t="str">
        <f t="shared" si="23"/>
        <v>N/A</v>
      </c>
      <c r="E117" s="49">
        <v>467.49744898</v>
      </c>
      <c r="F117" s="46" t="str">
        <f t="shared" si="24"/>
        <v>N/A</v>
      </c>
      <c r="G117" s="49">
        <v>485.23934426</v>
      </c>
      <c r="H117" s="46" t="str">
        <f t="shared" si="25"/>
        <v>N/A</v>
      </c>
      <c r="I117" s="12" t="s">
        <v>213</v>
      </c>
      <c r="J117" s="12">
        <v>3.7949999999999999</v>
      </c>
      <c r="K117" s="47" t="s">
        <v>739</v>
      </c>
      <c r="L117" s="9" t="str">
        <f t="shared" si="19"/>
        <v>Yes</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0</v>
      </c>
      <c r="F121" s="46" t="str">
        <f t="shared" si="24"/>
        <v>N/A</v>
      </c>
      <c r="G121" s="49">
        <v>0</v>
      </c>
      <c r="H121" s="46" t="str">
        <f t="shared" si="25"/>
        <v>N/A</v>
      </c>
      <c r="I121" s="12" t="s">
        <v>213</v>
      </c>
      <c r="J121" s="12" t="s">
        <v>1747</v>
      </c>
      <c r="K121" s="47" t="s">
        <v>739</v>
      </c>
      <c r="L121" s="9" t="str">
        <f t="shared" si="19"/>
        <v>N/A</v>
      </c>
    </row>
    <row r="122" spans="1:12" x14ac:dyDescent="0.2">
      <c r="A122" s="2" t="s">
        <v>528</v>
      </c>
      <c r="B122" s="37" t="s">
        <v>213</v>
      </c>
      <c r="C122" s="49" t="s">
        <v>213</v>
      </c>
      <c r="D122" s="46" t="str">
        <f t="shared" si="23"/>
        <v>N/A</v>
      </c>
      <c r="E122" s="38">
        <v>0</v>
      </c>
      <c r="F122" s="46" t="str">
        <f t="shared" si="24"/>
        <v>N/A</v>
      </c>
      <c r="G122" s="38">
        <v>0</v>
      </c>
      <c r="H122" s="46" t="str">
        <f t="shared" si="25"/>
        <v>N/A</v>
      </c>
      <c r="I122" s="12" t="s">
        <v>213</v>
      </c>
      <c r="J122" s="12" t="s">
        <v>1747</v>
      </c>
      <c r="K122" s="47" t="s">
        <v>739</v>
      </c>
      <c r="L122" s="9" t="str">
        <f t="shared" si="19"/>
        <v>N/A</v>
      </c>
    </row>
    <row r="123" spans="1:12" ht="25.5" x14ac:dyDescent="0.2">
      <c r="A123" s="2" t="s">
        <v>1206</v>
      </c>
      <c r="B123" s="37" t="s">
        <v>213</v>
      </c>
      <c r="C123" s="49" t="s">
        <v>213</v>
      </c>
      <c r="D123" s="46" t="str">
        <f t="shared" si="23"/>
        <v>N/A</v>
      </c>
      <c r="E123" s="49" t="s">
        <v>1747</v>
      </c>
      <c r="F123" s="46" t="str">
        <f t="shared" si="24"/>
        <v>N/A</v>
      </c>
      <c r="G123" s="49" t="s">
        <v>1747</v>
      </c>
      <c r="H123" s="46" t="str">
        <f t="shared" si="25"/>
        <v>N/A</v>
      </c>
      <c r="I123" s="12" t="s">
        <v>213</v>
      </c>
      <c r="J123" s="12" t="s">
        <v>1747</v>
      </c>
      <c r="K123" s="47" t="s">
        <v>739</v>
      </c>
      <c r="L123" s="9" t="str">
        <f t="shared" si="19"/>
        <v>N/A</v>
      </c>
    </row>
    <row r="124" spans="1:12" ht="25.5" x14ac:dyDescent="0.2">
      <c r="A124" s="2" t="s">
        <v>1207</v>
      </c>
      <c r="B124" s="37" t="s">
        <v>213</v>
      </c>
      <c r="C124" s="49" t="s">
        <v>213</v>
      </c>
      <c r="D124" s="46" t="str">
        <f t="shared" si="23"/>
        <v>N/A</v>
      </c>
      <c r="E124" s="49">
        <v>5315285</v>
      </c>
      <c r="F124" s="46" t="str">
        <f t="shared" si="24"/>
        <v>N/A</v>
      </c>
      <c r="G124" s="49">
        <v>5864859</v>
      </c>
      <c r="H124" s="46" t="str">
        <f t="shared" si="25"/>
        <v>N/A</v>
      </c>
      <c r="I124" s="12" t="s">
        <v>213</v>
      </c>
      <c r="J124" s="12">
        <v>10.34</v>
      </c>
      <c r="K124" s="47" t="s">
        <v>739</v>
      </c>
      <c r="L124" s="9" t="str">
        <f t="shared" si="19"/>
        <v>Yes</v>
      </c>
    </row>
    <row r="125" spans="1:12" ht="25.5" x14ac:dyDescent="0.2">
      <c r="A125" s="2" t="s">
        <v>529</v>
      </c>
      <c r="B125" s="37" t="s">
        <v>213</v>
      </c>
      <c r="C125" s="49" t="s">
        <v>213</v>
      </c>
      <c r="D125" s="46" t="str">
        <f t="shared" si="23"/>
        <v>N/A</v>
      </c>
      <c r="E125" s="38">
        <v>17783</v>
      </c>
      <c r="F125" s="46" t="str">
        <f t="shared" si="24"/>
        <v>N/A</v>
      </c>
      <c r="G125" s="38">
        <v>18184</v>
      </c>
      <c r="H125" s="46" t="str">
        <f t="shared" si="25"/>
        <v>N/A</v>
      </c>
      <c r="I125" s="12" t="s">
        <v>213</v>
      </c>
      <c r="J125" s="12">
        <v>2.2549999999999999</v>
      </c>
      <c r="K125" s="47" t="s">
        <v>739</v>
      </c>
      <c r="L125" s="9" t="str">
        <f t="shared" si="19"/>
        <v>Yes</v>
      </c>
    </row>
    <row r="126" spans="1:12" ht="25.5" x14ac:dyDescent="0.2">
      <c r="A126" s="2" t="s">
        <v>1208</v>
      </c>
      <c r="B126" s="37" t="s">
        <v>213</v>
      </c>
      <c r="C126" s="49" t="s">
        <v>213</v>
      </c>
      <c r="D126" s="46" t="str">
        <f t="shared" si="23"/>
        <v>N/A</v>
      </c>
      <c r="E126" s="49">
        <v>298.89698026000002</v>
      </c>
      <c r="F126" s="46" t="str">
        <f t="shared" si="24"/>
        <v>N/A</v>
      </c>
      <c r="G126" s="49">
        <v>322.52854158000002</v>
      </c>
      <c r="H126" s="46" t="str">
        <f t="shared" si="25"/>
        <v>N/A</v>
      </c>
      <c r="I126" s="12" t="s">
        <v>213</v>
      </c>
      <c r="J126" s="12">
        <v>7.9059999999999997</v>
      </c>
      <c r="K126" s="47" t="s">
        <v>739</v>
      </c>
      <c r="L126" s="9" t="str">
        <f t="shared" si="19"/>
        <v>Yes</v>
      </c>
    </row>
    <row r="127" spans="1:12" ht="25.5" x14ac:dyDescent="0.2">
      <c r="A127" s="2" t="s">
        <v>1209</v>
      </c>
      <c r="B127" s="37" t="s">
        <v>213</v>
      </c>
      <c r="C127" s="49" t="s">
        <v>213</v>
      </c>
      <c r="D127" s="46" t="str">
        <f t="shared" si="23"/>
        <v>N/A</v>
      </c>
      <c r="E127" s="49">
        <v>2918818</v>
      </c>
      <c r="F127" s="46" t="str">
        <f t="shared" si="24"/>
        <v>N/A</v>
      </c>
      <c r="G127" s="49">
        <v>3200709</v>
      </c>
      <c r="H127" s="46" t="str">
        <f t="shared" si="25"/>
        <v>N/A</v>
      </c>
      <c r="I127" s="12" t="s">
        <v>213</v>
      </c>
      <c r="J127" s="12">
        <v>9.6579999999999995</v>
      </c>
      <c r="K127" s="47" t="s">
        <v>739</v>
      </c>
      <c r="L127" s="9" t="str">
        <f t="shared" si="19"/>
        <v>Yes</v>
      </c>
    </row>
    <row r="128" spans="1:12" x14ac:dyDescent="0.2">
      <c r="A128" s="2" t="s">
        <v>530</v>
      </c>
      <c r="B128" s="37" t="s">
        <v>213</v>
      </c>
      <c r="C128" s="49" t="s">
        <v>213</v>
      </c>
      <c r="D128" s="46" t="str">
        <f t="shared" si="23"/>
        <v>N/A</v>
      </c>
      <c r="E128" s="38">
        <v>2222</v>
      </c>
      <c r="F128" s="46" t="str">
        <f t="shared" si="24"/>
        <v>N/A</v>
      </c>
      <c r="G128" s="38">
        <v>2487</v>
      </c>
      <c r="H128" s="46" t="str">
        <f t="shared" si="25"/>
        <v>N/A</v>
      </c>
      <c r="I128" s="12" t="s">
        <v>213</v>
      </c>
      <c r="J128" s="12">
        <v>11.93</v>
      </c>
      <c r="K128" s="47" t="s">
        <v>739</v>
      </c>
      <c r="L128" s="9" t="str">
        <f t="shared" si="19"/>
        <v>Yes</v>
      </c>
    </row>
    <row r="129" spans="1:12" ht="25.5" x14ac:dyDescent="0.2">
      <c r="A129" s="2" t="s">
        <v>1210</v>
      </c>
      <c r="B129" s="37" t="s">
        <v>213</v>
      </c>
      <c r="C129" s="49" t="s">
        <v>213</v>
      </c>
      <c r="D129" s="46" t="str">
        <f t="shared" si="23"/>
        <v>N/A</v>
      </c>
      <c r="E129" s="49">
        <v>1313.5994599000001</v>
      </c>
      <c r="F129" s="46" t="str">
        <f t="shared" si="24"/>
        <v>N/A</v>
      </c>
      <c r="G129" s="49">
        <v>1286.9758744999999</v>
      </c>
      <c r="H129" s="46" t="str">
        <f t="shared" si="25"/>
        <v>N/A</v>
      </c>
      <c r="I129" s="12" t="s">
        <v>213</v>
      </c>
      <c r="J129" s="12">
        <v>-2.0299999999999998</v>
      </c>
      <c r="K129" s="47" t="s">
        <v>739</v>
      </c>
      <c r="L129" s="9" t="str">
        <f t="shared" si="19"/>
        <v>Yes</v>
      </c>
    </row>
    <row r="130" spans="1:12" ht="25.5" x14ac:dyDescent="0.2">
      <c r="A130" s="2" t="s">
        <v>1211</v>
      </c>
      <c r="B130" s="37" t="s">
        <v>213</v>
      </c>
      <c r="C130" s="49" t="s">
        <v>213</v>
      </c>
      <c r="D130" s="46" t="str">
        <f t="shared" si="23"/>
        <v>N/A</v>
      </c>
      <c r="E130" s="49">
        <v>0</v>
      </c>
      <c r="F130" s="46" t="str">
        <f t="shared" si="24"/>
        <v>N/A</v>
      </c>
      <c r="G130" s="49">
        <v>0</v>
      </c>
      <c r="H130" s="46" t="str">
        <f t="shared" si="25"/>
        <v>N/A</v>
      </c>
      <c r="I130" s="12" t="s">
        <v>213</v>
      </c>
      <c r="J130" s="12" t="s">
        <v>1747</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0</v>
      </c>
      <c r="H131" s="46" t="str">
        <f t="shared" si="25"/>
        <v>N/A</v>
      </c>
      <c r="I131" s="12" t="s">
        <v>213</v>
      </c>
      <c r="J131" s="12" t="s">
        <v>1747</v>
      </c>
      <c r="K131" s="47" t="s">
        <v>739</v>
      </c>
      <c r="L131" s="9" t="str">
        <f t="shared" si="19"/>
        <v>N/A</v>
      </c>
    </row>
    <row r="132" spans="1:12" ht="25.5" x14ac:dyDescent="0.2">
      <c r="A132" s="2" t="s">
        <v>1212</v>
      </c>
      <c r="B132" s="37" t="s">
        <v>213</v>
      </c>
      <c r="C132" s="49" t="s">
        <v>213</v>
      </c>
      <c r="D132" s="46" t="str">
        <f t="shared" si="23"/>
        <v>N/A</v>
      </c>
      <c r="E132" s="49" t="s">
        <v>1747</v>
      </c>
      <c r="F132" s="46" t="str">
        <f t="shared" si="24"/>
        <v>N/A</v>
      </c>
      <c r="G132" s="49" t="s">
        <v>1747</v>
      </c>
      <c r="H132" s="46" t="str">
        <f t="shared" si="25"/>
        <v>N/A</v>
      </c>
      <c r="I132" s="12" t="s">
        <v>213</v>
      </c>
      <c r="J132" s="12" t="s">
        <v>1747</v>
      </c>
      <c r="K132" s="47" t="s">
        <v>739</v>
      </c>
      <c r="L132" s="9" t="str">
        <f t="shared" si="19"/>
        <v>N/A</v>
      </c>
    </row>
    <row r="133" spans="1:12" ht="25.5" x14ac:dyDescent="0.2">
      <c r="A133" s="2" t="s">
        <v>1213</v>
      </c>
      <c r="B133" s="37" t="s">
        <v>213</v>
      </c>
      <c r="C133" s="49" t="s">
        <v>213</v>
      </c>
      <c r="D133" s="46" t="str">
        <f t="shared" si="23"/>
        <v>N/A</v>
      </c>
      <c r="E133" s="49">
        <v>0</v>
      </c>
      <c r="F133" s="46" t="str">
        <f t="shared" si="24"/>
        <v>N/A</v>
      </c>
      <c r="G133" s="49">
        <v>0</v>
      </c>
      <c r="H133" s="46" t="str">
        <f t="shared" si="25"/>
        <v>N/A</v>
      </c>
      <c r="I133" s="12" t="s">
        <v>213</v>
      </c>
      <c r="J133" s="12" t="s">
        <v>1747</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0</v>
      </c>
      <c r="H134" s="46" t="str">
        <f t="shared" si="25"/>
        <v>N/A</v>
      </c>
      <c r="I134" s="12" t="s">
        <v>213</v>
      </c>
      <c r="J134" s="12" t="s">
        <v>1747</v>
      </c>
      <c r="K134" s="47" t="s">
        <v>739</v>
      </c>
      <c r="L134" s="9" t="str">
        <f t="shared" si="19"/>
        <v>N/A</v>
      </c>
    </row>
    <row r="135" spans="1:12" ht="25.5" x14ac:dyDescent="0.2">
      <c r="A135" s="2" t="s">
        <v>1214</v>
      </c>
      <c r="B135" s="37" t="s">
        <v>213</v>
      </c>
      <c r="C135" s="49" t="s">
        <v>213</v>
      </c>
      <c r="D135" s="46" t="str">
        <f t="shared" si="23"/>
        <v>N/A</v>
      </c>
      <c r="E135" s="49" t="s">
        <v>1747</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241306357</v>
      </c>
      <c r="F136" s="46" t="str">
        <f t="shared" si="24"/>
        <v>N/A</v>
      </c>
      <c r="G136" s="49">
        <v>220448304</v>
      </c>
      <c r="H136" s="46" t="str">
        <f t="shared" si="25"/>
        <v>N/A</v>
      </c>
      <c r="I136" s="12" t="s">
        <v>213</v>
      </c>
      <c r="J136" s="12">
        <v>-8.64</v>
      </c>
      <c r="K136" s="47" t="s">
        <v>739</v>
      </c>
      <c r="L136" s="9" t="str">
        <f t="shared" si="19"/>
        <v>Yes</v>
      </c>
    </row>
    <row r="137" spans="1:12" x14ac:dyDescent="0.2">
      <c r="A137" s="2" t="s">
        <v>533</v>
      </c>
      <c r="B137" s="37" t="s">
        <v>213</v>
      </c>
      <c r="C137" s="49" t="s">
        <v>213</v>
      </c>
      <c r="D137" s="46" t="str">
        <f t="shared" si="23"/>
        <v>N/A</v>
      </c>
      <c r="E137" s="38">
        <v>35021</v>
      </c>
      <c r="F137" s="46" t="str">
        <f t="shared" si="24"/>
        <v>N/A</v>
      </c>
      <c r="G137" s="38">
        <v>16797</v>
      </c>
      <c r="H137" s="46" t="str">
        <f t="shared" si="25"/>
        <v>N/A</v>
      </c>
      <c r="I137" s="12" t="s">
        <v>213</v>
      </c>
      <c r="J137" s="12">
        <v>-52</v>
      </c>
      <c r="K137" s="47" t="s">
        <v>739</v>
      </c>
      <c r="L137" s="9" t="str">
        <f t="shared" si="19"/>
        <v>No</v>
      </c>
    </row>
    <row r="138" spans="1:12" x14ac:dyDescent="0.2">
      <c r="A138" s="2" t="s">
        <v>1216</v>
      </c>
      <c r="B138" s="37" t="s">
        <v>213</v>
      </c>
      <c r="C138" s="49" t="s">
        <v>213</v>
      </c>
      <c r="D138" s="46" t="str">
        <f t="shared" si="23"/>
        <v>N/A</v>
      </c>
      <c r="E138" s="49">
        <v>6890.3331429999998</v>
      </c>
      <c r="F138" s="46" t="str">
        <f t="shared" si="24"/>
        <v>N/A</v>
      </c>
      <c r="G138" s="49">
        <v>13124.266476000001</v>
      </c>
      <c r="H138" s="46" t="str">
        <f t="shared" si="25"/>
        <v>N/A</v>
      </c>
      <c r="I138" s="12" t="s">
        <v>213</v>
      </c>
      <c r="J138" s="12">
        <v>90.47</v>
      </c>
      <c r="K138" s="47" t="s">
        <v>739</v>
      </c>
      <c r="L138" s="9" t="str">
        <f t="shared" si="19"/>
        <v>No</v>
      </c>
    </row>
    <row r="139" spans="1:12" x14ac:dyDescent="0.2">
      <c r="A139" s="60" t="s">
        <v>406</v>
      </c>
      <c r="B139" s="14" t="s">
        <v>213</v>
      </c>
      <c r="C139" s="14">
        <v>10686504513</v>
      </c>
      <c r="D139" s="11" t="str">
        <f t="shared" si="23"/>
        <v>N/A</v>
      </c>
      <c r="E139" s="14">
        <v>11084383468</v>
      </c>
      <c r="F139" s="11" t="str">
        <f t="shared" si="24"/>
        <v>N/A</v>
      </c>
      <c r="G139" s="14">
        <v>11521729128</v>
      </c>
      <c r="H139" s="11" t="str">
        <f t="shared" si="25"/>
        <v>N/A</v>
      </c>
      <c r="I139" s="12">
        <v>3.7229999999999999</v>
      </c>
      <c r="J139" s="12">
        <v>3.9460000000000002</v>
      </c>
      <c r="K139" s="14" t="s">
        <v>213</v>
      </c>
      <c r="L139" s="9" t="str">
        <f t="shared" ref="L139:L158" si="26">IF(J139="Div by 0", "N/A", IF(K139="N/A","N/A", IF(J139&gt;VALUE(MID(K139,1,2)), "No", IF(J139&lt;-1*VALUE(MID(K139,1,2)), "No", "Yes"))))</f>
        <v>N/A</v>
      </c>
    </row>
    <row r="140" spans="1:12" x14ac:dyDescent="0.2">
      <c r="A140" s="60" t="s">
        <v>1217</v>
      </c>
      <c r="B140" s="14" t="s">
        <v>213</v>
      </c>
      <c r="C140" s="14">
        <v>3877.6991346999998</v>
      </c>
      <c r="D140" s="11" t="str">
        <f t="shared" si="23"/>
        <v>N/A</v>
      </c>
      <c r="E140" s="14">
        <v>3844.8500141</v>
      </c>
      <c r="F140" s="11" t="str">
        <f t="shared" si="24"/>
        <v>N/A</v>
      </c>
      <c r="G140" s="14">
        <v>3880.3682589999999</v>
      </c>
      <c r="H140" s="11" t="str">
        <f t="shared" si="25"/>
        <v>N/A</v>
      </c>
      <c r="I140" s="12">
        <v>-0.84699999999999998</v>
      </c>
      <c r="J140" s="12">
        <v>0.92379999999999995</v>
      </c>
      <c r="K140" s="14" t="s">
        <v>213</v>
      </c>
      <c r="L140" s="9" t="str">
        <f t="shared" si="26"/>
        <v>N/A</v>
      </c>
    </row>
    <row r="141" spans="1:12" x14ac:dyDescent="0.2">
      <c r="A141" s="60" t="s">
        <v>407</v>
      </c>
      <c r="B141" s="14" t="s">
        <v>213</v>
      </c>
      <c r="C141" s="14">
        <v>27603513</v>
      </c>
      <c r="D141" s="11" t="str">
        <f t="shared" si="23"/>
        <v>N/A</v>
      </c>
      <c r="E141" s="14">
        <v>19252983</v>
      </c>
      <c r="F141" s="11" t="str">
        <f t="shared" si="24"/>
        <v>N/A</v>
      </c>
      <c r="G141" s="14">
        <v>25994575</v>
      </c>
      <c r="H141" s="11" t="str">
        <f t="shared" si="25"/>
        <v>N/A</v>
      </c>
      <c r="I141" s="12">
        <v>-30.3</v>
      </c>
      <c r="J141" s="12">
        <v>35.020000000000003</v>
      </c>
      <c r="K141" s="14" t="s">
        <v>213</v>
      </c>
      <c r="L141" s="9" t="str">
        <f t="shared" si="26"/>
        <v>N/A</v>
      </c>
    </row>
    <row r="142" spans="1:12" x14ac:dyDescent="0.2">
      <c r="A142" s="60" t="s">
        <v>1218</v>
      </c>
      <c r="B142" s="14" t="s">
        <v>213</v>
      </c>
      <c r="C142" s="14">
        <v>13335.030435000001</v>
      </c>
      <c r="D142" s="11" t="str">
        <f t="shared" si="23"/>
        <v>N/A</v>
      </c>
      <c r="E142" s="14">
        <v>9607.2769461000007</v>
      </c>
      <c r="F142" s="11" t="str">
        <f t="shared" si="24"/>
        <v>N/A</v>
      </c>
      <c r="G142" s="14">
        <v>11277.472884999999</v>
      </c>
      <c r="H142" s="11" t="str">
        <f t="shared" si="25"/>
        <v>N/A</v>
      </c>
      <c r="I142" s="12">
        <v>-28</v>
      </c>
      <c r="J142" s="12">
        <v>17.38</v>
      </c>
      <c r="K142" s="14" t="s">
        <v>213</v>
      </c>
      <c r="L142" s="9" t="str">
        <f t="shared" si="26"/>
        <v>N/A</v>
      </c>
    </row>
    <row r="143" spans="1:12" x14ac:dyDescent="0.2">
      <c r="A143" s="60" t="s">
        <v>408</v>
      </c>
      <c r="B143" s="14" t="s">
        <v>213</v>
      </c>
      <c r="C143" s="14">
        <v>12235287</v>
      </c>
      <c r="D143" s="11" t="str">
        <f t="shared" si="23"/>
        <v>N/A</v>
      </c>
      <c r="E143" s="14">
        <v>11918252</v>
      </c>
      <c r="F143" s="11" t="str">
        <f t="shared" si="24"/>
        <v>N/A</v>
      </c>
      <c r="G143" s="14">
        <v>13311011</v>
      </c>
      <c r="H143" s="11" t="str">
        <f t="shared" si="25"/>
        <v>N/A</v>
      </c>
      <c r="I143" s="12">
        <v>-2.59</v>
      </c>
      <c r="J143" s="12">
        <v>11.69</v>
      </c>
      <c r="K143" s="14" t="s">
        <v>213</v>
      </c>
      <c r="L143" s="9" t="str">
        <f t="shared" si="26"/>
        <v>N/A</v>
      </c>
    </row>
    <row r="144" spans="1:12" ht="25.5" x14ac:dyDescent="0.2">
      <c r="A144" s="60" t="s">
        <v>1219</v>
      </c>
      <c r="B144" s="14" t="s">
        <v>213</v>
      </c>
      <c r="C144" s="14">
        <v>504.02830072</v>
      </c>
      <c r="D144" s="11" t="str">
        <f t="shared" si="23"/>
        <v>N/A</v>
      </c>
      <c r="E144" s="14">
        <v>454.65217059999998</v>
      </c>
      <c r="F144" s="11" t="str">
        <f t="shared" si="24"/>
        <v>N/A</v>
      </c>
      <c r="G144" s="14">
        <v>481.46312439000002</v>
      </c>
      <c r="H144" s="11" t="str">
        <f t="shared" si="25"/>
        <v>N/A</v>
      </c>
      <c r="I144" s="12">
        <v>-9.8000000000000007</v>
      </c>
      <c r="J144" s="12">
        <v>5.8970000000000002</v>
      </c>
      <c r="K144" s="14" t="s">
        <v>213</v>
      </c>
      <c r="L144" s="9" t="str">
        <f t="shared" si="26"/>
        <v>N/A</v>
      </c>
    </row>
    <row r="145" spans="1:13" x14ac:dyDescent="0.2">
      <c r="A145" s="60" t="s">
        <v>409</v>
      </c>
      <c r="B145" s="14" t="s">
        <v>213</v>
      </c>
      <c r="C145" s="14">
        <v>14520822</v>
      </c>
      <c r="D145" s="11" t="str">
        <f t="shared" si="23"/>
        <v>N/A</v>
      </c>
      <c r="E145" s="14">
        <v>15434573</v>
      </c>
      <c r="F145" s="11" t="str">
        <f t="shared" si="24"/>
        <v>N/A</v>
      </c>
      <c r="G145" s="14">
        <v>14071953</v>
      </c>
      <c r="H145" s="11" t="str">
        <f t="shared" si="25"/>
        <v>N/A</v>
      </c>
      <c r="I145" s="12">
        <v>6.2930000000000001</v>
      </c>
      <c r="J145" s="12">
        <v>-8.83</v>
      </c>
      <c r="K145" s="14" t="s">
        <v>213</v>
      </c>
      <c r="L145" s="9" t="str">
        <f t="shared" si="26"/>
        <v>N/A</v>
      </c>
    </row>
    <row r="146" spans="1:13" x14ac:dyDescent="0.2">
      <c r="A146" s="60" t="s">
        <v>1220</v>
      </c>
      <c r="B146" s="14" t="s">
        <v>213</v>
      </c>
      <c r="C146" s="14">
        <v>1482.3215597999999</v>
      </c>
      <c r="D146" s="11" t="str">
        <f t="shared" si="23"/>
        <v>N/A</v>
      </c>
      <c r="E146" s="14">
        <v>1596.4597642000001</v>
      </c>
      <c r="F146" s="11" t="str">
        <f t="shared" si="24"/>
        <v>N/A</v>
      </c>
      <c r="G146" s="14">
        <v>1499.2492009</v>
      </c>
      <c r="H146" s="11" t="str">
        <f t="shared" si="25"/>
        <v>N/A</v>
      </c>
      <c r="I146" s="12">
        <v>7.7</v>
      </c>
      <c r="J146" s="12">
        <v>-6.09</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60"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60" t="s">
        <v>411</v>
      </c>
      <c r="B149" s="14" t="s">
        <v>213</v>
      </c>
      <c r="C149" s="14">
        <v>4594366</v>
      </c>
      <c r="D149" s="11" t="str">
        <f t="shared" si="27"/>
        <v>N/A</v>
      </c>
      <c r="E149" s="14">
        <v>5355890</v>
      </c>
      <c r="F149" s="11" t="str">
        <f t="shared" si="28"/>
        <v>N/A</v>
      </c>
      <c r="G149" s="14">
        <v>6061470</v>
      </c>
      <c r="H149" s="11" t="str">
        <f t="shared" si="29"/>
        <v>N/A</v>
      </c>
      <c r="I149" s="12">
        <v>16.579999999999998</v>
      </c>
      <c r="J149" s="12">
        <v>13.17</v>
      </c>
      <c r="K149" s="14" t="s">
        <v>213</v>
      </c>
      <c r="L149" s="9" t="str">
        <f t="shared" si="26"/>
        <v>N/A</v>
      </c>
    </row>
    <row r="150" spans="1:13" x14ac:dyDescent="0.2">
      <c r="A150" s="60" t="s">
        <v>1222</v>
      </c>
      <c r="B150" s="14" t="s">
        <v>213</v>
      </c>
      <c r="C150" s="14">
        <v>132.30715623</v>
      </c>
      <c r="D150" s="11" t="str">
        <f t="shared" si="27"/>
        <v>N/A</v>
      </c>
      <c r="E150" s="14">
        <v>150.41254774000001</v>
      </c>
      <c r="F150" s="11" t="str">
        <f t="shared" si="28"/>
        <v>N/A</v>
      </c>
      <c r="G150" s="14">
        <v>151.57843406999999</v>
      </c>
      <c r="H150" s="11" t="str">
        <f t="shared" si="29"/>
        <v>N/A</v>
      </c>
      <c r="I150" s="12">
        <v>13.68</v>
      </c>
      <c r="J150" s="12">
        <v>0.77510000000000001</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5564096</v>
      </c>
      <c r="D153" s="11" t="str">
        <f t="shared" si="27"/>
        <v>N/A</v>
      </c>
      <c r="E153" s="14">
        <v>6468003</v>
      </c>
      <c r="F153" s="11" t="str">
        <f t="shared" si="28"/>
        <v>N/A</v>
      </c>
      <c r="G153" s="14">
        <v>10038653</v>
      </c>
      <c r="H153" s="11" t="str">
        <f t="shared" si="29"/>
        <v>N/A</v>
      </c>
      <c r="I153" s="12">
        <v>16.25</v>
      </c>
      <c r="J153" s="12">
        <v>55.2</v>
      </c>
      <c r="K153" s="14" t="s">
        <v>213</v>
      </c>
      <c r="L153" s="9" t="str">
        <f t="shared" si="26"/>
        <v>N/A</v>
      </c>
      <c r="M153" s="68"/>
    </row>
    <row r="154" spans="1:13" x14ac:dyDescent="0.2">
      <c r="A154" s="60" t="s">
        <v>1224</v>
      </c>
      <c r="B154" s="14" t="s">
        <v>213</v>
      </c>
      <c r="C154" s="14">
        <v>45984.264463</v>
      </c>
      <c r="D154" s="11" t="str">
        <f t="shared" si="27"/>
        <v>N/A</v>
      </c>
      <c r="E154" s="14">
        <v>31705.897058999999</v>
      </c>
      <c r="F154" s="11" t="str">
        <f t="shared" si="28"/>
        <v>N/A</v>
      </c>
      <c r="G154" s="14">
        <v>29182.130814</v>
      </c>
      <c r="H154" s="11" t="str">
        <f t="shared" si="29"/>
        <v>N/A</v>
      </c>
      <c r="I154" s="12">
        <v>-31.1</v>
      </c>
      <c r="J154" s="12">
        <v>-7.96</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1041.6692347000001</v>
      </c>
      <c r="D164" s="132" t="str">
        <f t="shared" ref="D164" si="31">IF($B164="N/A","N/A",IF(C164&gt;10,"No",IF(C164&lt;-10,"No","Yes")))</f>
        <v>N/A</v>
      </c>
      <c r="E164" s="131">
        <v>1151.5100162000001</v>
      </c>
      <c r="F164" s="132" t="str">
        <f t="shared" ref="F164" si="32">IF($B164="N/A","N/A",IF(E164&gt;10,"No",IF(E164&lt;-10,"No","Yes")))</f>
        <v>N/A</v>
      </c>
      <c r="G164" s="131">
        <v>1217.3801711999999</v>
      </c>
      <c r="H164" s="132" t="str">
        <f t="shared" ref="H164" si="33">IF($B164="N/A","N/A",IF(G164&gt;10,"No",IF(G164&lt;-10,"No","Yes")))</f>
        <v>N/A</v>
      </c>
      <c r="I164" s="133">
        <v>10.54</v>
      </c>
      <c r="J164" s="133">
        <v>5.72</v>
      </c>
      <c r="K164" s="134" t="s">
        <v>739</v>
      </c>
      <c r="L164" s="135" t="str">
        <f>IF(J164="Div by 0", "N/A", IF(OR(J164="N/A",K164="N/A"),"N/A", IF(J164&gt;VALUE(MID(K164,1,2)), "No", IF(J164&lt;-1*VALUE(MID(K164,1,2)), "No", "Yes"))))</f>
        <v>Yes</v>
      </c>
      <c r="N164" s="69"/>
    </row>
    <row r="165" spans="1:16" x14ac:dyDescent="0.2">
      <c r="A165" s="60" t="s">
        <v>1229</v>
      </c>
      <c r="B165" s="14" t="s">
        <v>213</v>
      </c>
      <c r="C165" s="14">
        <v>1039.7064528999999</v>
      </c>
      <c r="D165" s="11" t="str">
        <f t="shared" ref="D165:D171" si="34">IF($B165="N/A","N/A",IF(C165&gt;10,"No",IF(C165&lt;-10,"No","Yes")))</f>
        <v>N/A</v>
      </c>
      <c r="E165" s="14">
        <v>1156.4217642000001</v>
      </c>
      <c r="F165" s="11" t="str">
        <f t="shared" ref="F165:F171" si="35">IF($B165="N/A","N/A",IF(E165&gt;10,"No",IF(E165&lt;-10,"No","Yes")))</f>
        <v>N/A</v>
      </c>
      <c r="G165" s="14">
        <v>1220.4293243</v>
      </c>
      <c r="H165" s="11" t="str">
        <f t="shared" ref="H165:H171" si="36">IF($B165="N/A","N/A",IF(G165&gt;10,"No",IF(G165&lt;-10,"No","Yes")))</f>
        <v>N/A</v>
      </c>
      <c r="I165" s="12">
        <v>11.23</v>
      </c>
      <c r="J165" s="12">
        <v>5.5350000000000001</v>
      </c>
      <c r="K165" s="47" t="s">
        <v>739</v>
      </c>
      <c r="L165" s="9" t="str">
        <f>IF(J165="Div by 0", "N/A", IF(OR(J165="N/A",K165="N/A"),"N/A", IF(J165&gt;VALUE(MID(K165,1,2)), "No", IF(J165&lt;-1*VALUE(MID(K165,1,2)), "No", "Yes"))))</f>
        <v>Yes</v>
      </c>
      <c r="N165" s="69"/>
    </row>
    <row r="166" spans="1:16" x14ac:dyDescent="0.2">
      <c r="A166" s="60" t="s">
        <v>1230</v>
      </c>
      <c r="B166" s="14" t="s">
        <v>213</v>
      </c>
      <c r="C166" s="14">
        <v>1096.0772377000001</v>
      </c>
      <c r="D166" s="11" t="str">
        <f t="shared" si="34"/>
        <v>N/A</v>
      </c>
      <c r="E166" s="14">
        <v>1022.352064</v>
      </c>
      <c r="F166" s="11" t="str">
        <f t="shared" si="35"/>
        <v>N/A</v>
      </c>
      <c r="G166" s="14">
        <v>1141.8846848999999</v>
      </c>
      <c r="H166" s="11" t="str">
        <f t="shared" si="36"/>
        <v>N/A</v>
      </c>
      <c r="I166" s="12">
        <v>-6.73</v>
      </c>
      <c r="J166" s="12">
        <v>11.69</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2762829</v>
      </c>
      <c r="D6" s="11" t="str">
        <f t="shared" ref="D6:D11" si="0">IF($B6="N/A","N/A",IF(C6&gt;10,"No",IF(C6&lt;-10,"No","Yes")))</f>
        <v>N/A</v>
      </c>
      <c r="E6" s="1">
        <v>2889736</v>
      </c>
      <c r="F6" s="11" t="str">
        <f t="shared" ref="F6:F11" si="1">IF($B6="N/A","N/A",IF(E6&gt;10,"No",IF(E6&lt;-10,"No","Yes")))</f>
        <v>N/A</v>
      </c>
      <c r="G6" s="1">
        <v>2975803</v>
      </c>
      <c r="H6" s="11" t="str">
        <f t="shared" ref="H6:H11" si="2">IF($B6="N/A","N/A",IF(G6&gt;10,"No",IF(G6&lt;-10,"No","Yes")))</f>
        <v>N/A</v>
      </c>
      <c r="I6" s="12">
        <v>4.593</v>
      </c>
      <c r="J6" s="12">
        <v>2.9780000000000002</v>
      </c>
      <c r="K6" s="1" t="s">
        <v>739</v>
      </c>
      <c r="L6" s="9" t="str">
        <f t="shared" ref="L6:L14" si="3">IF(J6="Div by 0", "N/A", IF(K6="N/A","N/A", IF(J6&gt;VALUE(MID(K6,1,2)), "No", IF(J6&lt;-1*VALUE(MID(K6,1,2)), "No", "Yes"))))</f>
        <v>Yes</v>
      </c>
    </row>
    <row r="7" spans="1:12" x14ac:dyDescent="0.2">
      <c r="A7" s="18" t="s">
        <v>100</v>
      </c>
      <c r="B7" s="50" t="s">
        <v>213</v>
      </c>
      <c r="C7" s="1">
        <v>136923</v>
      </c>
      <c r="D7" s="11" t="str">
        <f t="shared" si="0"/>
        <v>N/A</v>
      </c>
      <c r="E7" s="1">
        <v>142929</v>
      </c>
      <c r="F7" s="11" t="str">
        <f t="shared" si="1"/>
        <v>N/A</v>
      </c>
      <c r="G7" s="1">
        <v>150794</v>
      </c>
      <c r="H7" s="11" t="str">
        <f t="shared" si="2"/>
        <v>N/A</v>
      </c>
      <c r="I7" s="12">
        <v>4.3860000000000001</v>
      </c>
      <c r="J7" s="12">
        <v>5.5030000000000001</v>
      </c>
      <c r="K7" s="50" t="s">
        <v>739</v>
      </c>
      <c r="L7" s="9" t="str">
        <f t="shared" si="3"/>
        <v>Yes</v>
      </c>
    </row>
    <row r="8" spans="1:12" x14ac:dyDescent="0.2">
      <c r="A8" s="18" t="s">
        <v>101</v>
      </c>
      <c r="B8" s="50" t="s">
        <v>213</v>
      </c>
      <c r="C8" s="1">
        <v>355731</v>
      </c>
      <c r="D8" s="11" t="str">
        <f t="shared" si="0"/>
        <v>N/A</v>
      </c>
      <c r="E8" s="1">
        <v>367687</v>
      </c>
      <c r="F8" s="11" t="str">
        <f t="shared" si="1"/>
        <v>N/A</v>
      </c>
      <c r="G8" s="1">
        <v>379195</v>
      </c>
      <c r="H8" s="11" t="str">
        <f t="shared" si="2"/>
        <v>N/A</v>
      </c>
      <c r="I8" s="12">
        <v>3.3610000000000002</v>
      </c>
      <c r="J8" s="12">
        <v>3.13</v>
      </c>
      <c r="K8" s="50" t="s">
        <v>739</v>
      </c>
      <c r="L8" s="9" t="str">
        <f t="shared" si="3"/>
        <v>Yes</v>
      </c>
    </row>
    <row r="9" spans="1:12" x14ac:dyDescent="0.2">
      <c r="A9" s="18" t="s">
        <v>104</v>
      </c>
      <c r="B9" s="50" t="s">
        <v>213</v>
      </c>
      <c r="C9" s="1">
        <v>1574921</v>
      </c>
      <c r="D9" s="11" t="str">
        <f t="shared" si="0"/>
        <v>N/A</v>
      </c>
      <c r="E9" s="1">
        <v>1627378</v>
      </c>
      <c r="F9" s="11" t="str">
        <f t="shared" si="1"/>
        <v>N/A</v>
      </c>
      <c r="G9" s="1">
        <v>1661709</v>
      </c>
      <c r="H9" s="11" t="str">
        <f t="shared" si="2"/>
        <v>N/A</v>
      </c>
      <c r="I9" s="12">
        <v>3.331</v>
      </c>
      <c r="J9" s="12">
        <v>2.11</v>
      </c>
      <c r="K9" s="50" t="s">
        <v>739</v>
      </c>
      <c r="L9" s="9" t="str">
        <f t="shared" si="3"/>
        <v>Yes</v>
      </c>
    </row>
    <row r="10" spans="1:12" x14ac:dyDescent="0.2">
      <c r="A10" s="18" t="s">
        <v>105</v>
      </c>
      <c r="B10" s="50" t="s">
        <v>213</v>
      </c>
      <c r="C10" s="1">
        <v>695254</v>
      </c>
      <c r="D10" s="11" t="str">
        <f t="shared" si="0"/>
        <v>N/A</v>
      </c>
      <c r="E10" s="1">
        <v>751742</v>
      </c>
      <c r="F10" s="11" t="str">
        <f t="shared" si="1"/>
        <v>N/A</v>
      </c>
      <c r="G10" s="1">
        <v>784105</v>
      </c>
      <c r="H10" s="11" t="str">
        <f t="shared" si="2"/>
        <v>N/A</v>
      </c>
      <c r="I10" s="12">
        <v>8.125</v>
      </c>
      <c r="J10" s="12">
        <v>4.3049999999999997</v>
      </c>
      <c r="K10" s="50" t="s">
        <v>739</v>
      </c>
      <c r="L10" s="9" t="str">
        <f t="shared" si="3"/>
        <v>Yes</v>
      </c>
    </row>
    <row r="11" spans="1:12" x14ac:dyDescent="0.2">
      <c r="A11" s="18" t="s">
        <v>77</v>
      </c>
      <c r="B11" s="1" t="s">
        <v>213</v>
      </c>
      <c r="C11" s="1">
        <v>2403944.81</v>
      </c>
      <c r="D11" s="46" t="str">
        <f t="shared" si="0"/>
        <v>N/A</v>
      </c>
      <c r="E11" s="1">
        <v>2550899.48</v>
      </c>
      <c r="F11" s="11" t="str">
        <f t="shared" si="1"/>
        <v>N/A</v>
      </c>
      <c r="G11" s="1">
        <v>2642382.29</v>
      </c>
      <c r="H11" s="11" t="str">
        <f t="shared" si="2"/>
        <v>N/A</v>
      </c>
      <c r="I11" s="12">
        <v>6.1130000000000004</v>
      </c>
      <c r="J11" s="12">
        <v>3.5859999999999999</v>
      </c>
      <c r="K11" s="1" t="s">
        <v>740</v>
      </c>
      <c r="L11" s="9" t="str">
        <f t="shared" si="3"/>
        <v>Yes</v>
      </c>
    </row>
    <row r="12" spans="1:12" x14ac:dyDescent="0.2">
      <c r="A12" s="18" t="s">
        <v>115</v>
      </c>
      <c r="B12" s="1" t="s">
        <v>213</v>
      </c>
      <c r="C12" s="1">
        <v>315998</v>
      </c>
      <c r="D12" s="1" t="s">
        <v>213</v>
      </c>
      <c r="E12" s="1">
        <v>330418</v>
      </c>
      <c r="F12" s="1" t="s">
        <v>213</v>
      </c>
      <c r="G12" s="1">
        <v>346935</v>
      </c>
      <c r="H12" s="1" t="s">
        <v>213</v>
      </c>
      <c r="I12" s="12">
        <v>4.5629999999999997</v>
      </c>
      <c r="J12" s="12">
        <v>4.9989999999999997</v>
      </c>
      <c r="K12" s="1" t="s">
        <v>740</v>
      </c>
      <c r="L12" s="9" t="str">
        <f t="shared" si="3"/>
        <v>Yes</v>
      </c>
    </row>
    <row r="13" spans="1:12" x14ac:dyDescent="0.2">
      <c r="A13" s="18" t="s">
        <v>449</v>
      </c>
      <c r="B13" s="1" t="s">
        <v>213</v>
      </c>
      <c r="C13" s="1">
        <v>123400</v>
      </c>
      <c r="D13" s="1" t="s">
        <v>213</v>
      </c>
      <c r="E13" s="1">
        <v>128092</v>
      </c>
      <c r="F13" s="1" t="s">
        <v>213</v>
      </c>
      <c r="G13" s="1">
        <v>133754</v>
      </c>
      <c r="H13" s="1" t="s">
        <v>213</v>
      </c>
      <c r="I13" s="12">
        <v>3.802</v>
      </c>
      <c r="J13" s="12">
        <v>4.42</v>
      </c>
      <c r="K13" s="1" t="s">
        <v>740</v>
      </c>
      <c r="L13" s="9" t="str">
        <f t="shared" si="3"/>
        <v>Yes</v>
      </c>
    </row>
    <row r="14" spans="1:12" x14ac:dyDescent="0.2">
      <c r="A14" s="18" t="s">
        <v>450</v>
      </c>
      <c r="B14" s="1" t="s">
        <v>213</v>
      </c>
      <c r="C14" s="1">
        <v>176154</v>
      </c>
      <c r="D14" s="1" t="s">
        <v>213</v>
      </c>
      <c r="E14" s="1">
        <v>184395</v>
      </c>
      <c r="F14" s="1" t="s">
        <v>213</v>
      </c>
      <c r="G14" s="1">
        <v>193810</v>
      </c>
      <c r="H14" s="1" t="s">
        <v>213</v>
      </c>
      <c r="I14" s="12">
        <v>4.6779999999999999</v>
      </c>
      <c r="J14" s="12">
        <v>5.1059999999999999</v>
      </c>
      <c r="K14" s="1" t="s">
        <v>740</v>
      </c>
      <c r="L14" s="9" t="str">
        <f t="shared" si="3"/>
        <v>Yes</v>
      </c>
    </row>
    <row r="15" spans="1:12" x14ac:dyDescent="0.2">
      <c r="A15" s="4" t="s">
        <v>58</v>
      </c>
      <c r="B15" s="50" t="s">
        <v>213</v>
      </c>
      <c r="C15" s="14">
        <v>10690281142</v>
      </c>
      <c r="D15" s="11" t="str">
        <f t="shared" ref="D15:D20" si="4">IF($B15="N/A","N/A",IF(C15&gt;10,"No",IF(C15&lt;-10,"No","Yes")))</f>
        <v>N/A</v>
      </c>
      <c r="E15" s="14">
        <v>11090918081</v>
      </c>
      <c r="F15" s="11" t="str">
        <f t="shared" ref="F15:F20" si="5">IF($B15="N/A","N/A",IF(E15&gt;10,"No",IF(E15&lt;-10,"No","Yes")))</f>
        <v>N/A</v>
      </c>
      <c r="G15" s="14">
        <v>11525762262</v>
      </c>
      <c r="H15" s="11" t="str">
        <f t="shared" ref="H15:H20" si="6">IF($B15="N/A","N/A",IF(G15&gt;10,"No",IF(G15&lt;-10,"No","Yes")))</f>
        <v>N/A</v>
      </c>
      <c r="I15" s="12">
        <v>3.7480000000000002</v>
      </c>
      <c r="J15" s="12">
        <v>3.9209999999999998</v>
      </c>
      <c r="K15" s="50" t="s">
        <v>739</v>
      </c>
      <c r="L15" s="9" t="str">
        <f t="shared" ref="L15:L20" si="7">IF(J15="Div by 0", "N/A", IF(K15="N/A","N/A", IF(J15&gt;VALUE(MID(K15,1,2)), "No", IF(J15&lt;-1*VALUE(MID(K15,1,2)), "No", "Yes"))))</f>
        <v>Yes</v>
      </c>
    </row>
    <row r="16" spans="1:12" x14ac:dyDescent="0.2">
      <c r="A16" s="4" t="s">
        <v>1133</v>
      </c>
      <c r="B16" s="50" t="s">
        <v>213</v>
      </c>
      <c r="C16" s="14">
        <v>3869.3242114999998</v>
      </c>
      <c r="D16" s="11" t="str">
        <f t="shared" si="4"/>
        <v>N/A</v>
      </c>
      <c r="E16" s="14">
        <v>3838.0385200999999</v>
      </c>
      <c r="F16" s="11" t="str">
        <f t="shared" si="5"/>
        <v>N/A</v>
      </c>
      <c r="G16" s="14">
        <v>3873.1603745000002</v>
      </c>
      <c r="H16" s="11" t="str">
        <f t="shared" si="6"/>
        <v>N/A</v>
      </c>
      <c r="I16" s="12">
        <v>-0.80900000000000005</v>
      </c>
      <c r="J16" s="12">
        <v>0.91510000000000002</v>
      </c>
      <c r="K16" s="50" t="s">
        <v>739</v>
      </c>
      <c r="L16" s="9" t="str">
        <f t="shared" si="7"/>
        <v>Yes</v>
      </c>
    </row>
    <row r="17" spans="1:12" x14ac:dyDescent="0.2">
      <c r="A17" s="4" t="s">
        <v>1233</v>
      </c>
      <c r="B17" s="50" t="s">
        <v>213</v>
      </c>
      <c r="C17" s="14">
        <v>10264.900476999999</v>
      </c>
      <c r="D17" s="11" t="str">
        <f t="shared" si="4"/>
        <v>N/A</v>
      </c>
      <c r="E17" s="14">
        <v>9966.6703608000007</v>
      </c>
      <c r="F17" s="11" t="str">
        <f t="shared" si="5"/>
        <v>N/A</v>
      </c>
      <c r="G17" s="14">
        <v>10005.796484</v>
      </c>
      <c r="H17" s="11" t="str">
        <f t="shared" si="6"/>
        <v>N/A</v>
      </c>
      <c r="I17" s="12">
        <v>-2.91</v>
      </c>
      <c r="J17" s="12">
        <v>0.3926</v>
      </c>
      <c r="K17" s="50" t="s">
        <v>739</v>
      </c>
      <c r="L17" s="9" t="str">
        <f t="shared" si="7"/>
        <v>Yes</v>
      </c>
    </row>
    <row r="18" spans="1:12" x14ac:dyDescent="0.2">
      <c r="A18" s="4" t="s">
        <v>1234</v>
      </c>
      <c r="B18" s="50" t="s">
        <v>213</v>
      </c>
      <c r="C18" s="14">
        <v>14375.105320999999</v>
      </c>
      <c r="D18" s="11" t="str">
        <f t="shared" si="4"/>
        <v>N/A</v>
      </c>
      <c r="E18" s="14">
        <v>14330.093884</v>
      </c>
      <c r="F18" s="11" t="str">
        <f t="shared" si="5"/>
        <v>N/A</v>
      </c>
      <c r="G18" s="14">
        <v>14422.921491999999</v>
      </c>
      <c r="H18" s="11" t="str">
        <f t="shared" si="6"/>
        <v>N/A</v>
      </c>
      <c r="I18" s="12">
        <v>-0.313</v>
      </c>
      <c r="J18" s="12">
        <v>0.64780000000000004</v>
      </c>
      <c r="K18" s="50" t="s">
        <v>739</v>
      </c>
      <c r="L18" s="9" t="str">
        <f t="shared" si="7"/>
        <v>Yes</v>
      </c>
    </row>
    <row r="19" spans="1:12" x14ac:dyDescent="0.2">
      <c r="A19" s="4" t="s">
        <v>1235</v>
      </c>
      <c r="B19" s="50" t="s">
        <v>213</v>
      </c>
      <c r="C19" s="14">
        <v>1606.0455755999999</v>
      </c>
      <c r="D19" s="11" t="str">
        <f t="shared" si="4"/>
        <v>N/A</v>
      </c>
      <c r="E19" s="14">
        <v>1613.4114453</v>
      </c>
      <c r="F19" s="11" t="str">
        <f t="shared" si="5"/>
        <v>N/A</v>
      </c>
      <c r="G19" s="14">
        <v>1635.4996133</v>
      </c>
      <c r="H19" s="11" t="str">
        <f t="shared" si="6"/>
        <v>N/A</v>
      </c>
      <c r="I19" s="12">
        <v>0.45860000000000001</v>
      </c>
      <c r="J19" s="12">
        <v>1.369</v>
      </c>
      <c r="K19" s="50" t="s">
        <v>739</v>
      </c>
      <c r="L19" s="9" t="str">
        <f t="shared" si="7"/>
        <v>Yes</v>
      </c>
    </row>
    <row r="20" spans="1:12" x14ac:dyDescent="0.2">
      <c r="A20" s="4" t="s">
        <v>1236</v>
      </c>
      <c r="B20" s="50" t="s">
        <v>213</v>
      </c>
      <c r="C20" s="14">
        <v>2361.3164095000002</v>
      </c>
      <c r="D20" s="11" t="str">
        <f t="shared" si="4"/>
        <v>N/A</v>
      </c>
      <c r="E20" s="14">
        <v>2356.8888422</v>
      </c>
      <c r="F20" s="11" t="str">
        <f t="shared" si="5"/>
        <v>N/A</v>
      </c>
      <c r="G20" s="14">
        <v>2334.0293009000002</v>
      </c>
      <c r="H20" s="11" t="str">
        <f t="shared" si="6"/>
        <v>N/A</v>
      </c>
      <c r="I20" s="12">
        <v>-0.188</v>
      </c>
      <c r="J20" s="12">
        <v>-0.97</v>
      </c>
      <c r="K20" s="50" t="s">
        <v>739</v>
      </c>
      <c r="L20" s="9" t="str">
        <f t="shared" si="7"/>
        <v>Yes</v>
      </c>
    </row>
    <row r="21" spans="1:12" x14ac:dyDescent="0.2">
      <c r="A21" s="2" t="s">
        <v>1137</v>
      </c>
      <c r="B21" s="50" t="s">
        <v>213</v>
      </c>
      <c r="C21" s="14">
        <v>3717.2995764000002</v>
      </c>
      <c r="D21" s="11" t="str">
        <f t="shared" ref="D21:D22" si="8">IF($B21="N/A","N/A",IF(C21&gt;10,"No",IF(C21&lt;-10,"No","Yes")))</f>
        <v>N/A</v>
      </c>
      <c r="E21" s="14">
        <v>3704.1707372999999</v>
      </c>
      <c r="F21" s="11" t="str">
        <f t="shared" ref="F21:F22" si="9">IF($B21="N/A","N/A",IF(E21&gt;10,"No",IF(E21&lt;-10,"No","Yes")))</f>
        <v>N/A</v>
      </c>
      <c r="G21" s="14">
        <v>3714.5039264000002</v>
      </c>
      <c r="H21" s="11" t="str">
        <f t="shared" ref="H21:H22" si="10">IF($B21="N/A","N/A",IF(G21&gt;10,"No",IF(G21&lt;-10,"No","Yes")))</f>
        <v>N/A</v>
      </c>
      <c r="I21" s="12">
        <v>-0.35299999999999998</v>
      </c>
      <c r="J21" s="12">
        <v>0.27900000000000003</v>
      </c>
      <c r="K21" s="50" t="s">
        <v>739</v>
      </c>
      <c r="L21" s="9" t="str">
        <f>IF(J21="Div by 0", "N/A", IF(OR(J21="N/A",K21="N/A"),"N/A", IF(J21&gt;VALUE(MID(K21,1,2)), "No", IF(J21&lt;-1*VALUE(MID(K21,1,2)), "No", "Yes"))))</f>
        <v>Yes</v>
      </c>
    </row>
    <row r="22" spans="1:12" x14ac:dyDescent="0.2">
      <c r="A22" s="2" t="s">
        <v>1138</v>
      </c>
      <c r="B22" s="50" t="s">
        <v>213</v>
      </c>
      <c r="C22" s="14">
        <v>4082.4590143999999</v>
      </c>
      <c r="D22" s="11" t="str">
        <f t="shared" si="8"/>
        <v>N/A</v>
      </c>
      <c r="E22" s="14">
        <v>4024.8134037</v>
      </c>
      <c r="F22" s="11" t="str">
        <f t="shared" si="9"/>
        <v>N/A</v>
      </c>
      <c r="G22" s="14">
        <v>4094.1605399999999</v>
      </c>
      <c r="H22" s="11" t="str">
        <f t="shared" si="10"/>
        <v>N/A</v>
      </c>
      <c r="I22" s="12">
        <v>-1.41</v>
      </c>
      <c r="J22" s="12">
        <v>1.7230000000000001</v>
      </c>
      <c r="K22" s="50" t="s">
        <v>739</v>
      </c>
      <c r="L22" s="9" t="str">
        <f>IF(J22="Div by 0", "N/A", IF(OR(J22="N/A",K22="N/A"),"N/A", IF(J22&gt;VALUE(MID(K22,1,2)), "No", IF(J22&lt;-1*VALUE(MID(K22,1,2)), "No", "Yes"))))</f>
        <v>Yes</v>
      </c>
    </row>
    <row r="23" spans="1:12" x14ac:dyDescent="0.2">
      <c r="A23" s="4" t="s">
        <v>1237</v>
      </c>
      <c r="B23" s="50" t="s">
        <v>213</v>
      </c>
      <c r="C23" s="14">
        <v>10682.544136</v>
      </c>
      <c r="D23" s="11" t="str">
        <f>IF($B23="N/A","N/A",IF(C23&gt;10,"No",IF(C23&lt;-10,"No","Yes")))</f>
        <v>N/A</v>
      </c>
      <c r="E23" s="14">
        <v>10566.516578999999</v>
      </c>
      <c r="F23" s="11" t="str">
        <f>IF($B23="N/A","N/A",IF(E23&gt;10,"No",IF(E23&lt;-10,"No","Yes")))</f>
        <v>N/A</v>
      </c>
      <c r="G23" s="14">
        <v>10492.025904</v>
      </c>
      <c r="H23" s="11" t="str">
        <f>IF($B23="N/A","N/A",IF(G23&gt;10,"No",IF(G23&lt;-10,"No","Yes")))</f>
        <v>N/A</v>
      </c>
      <c r="I23" s="12">
        <v>-1.0900000000000001</v>
      </c>
      <c r="J23" s="12">
        <v>-0.70499999999999996</v>
      </c>
      <c r="K23" s="50" t="s">
        <v>739</v>
      </c>
      <c r="L23" s="9" t="str">
        <f>IF(J23="Div by 0", "N/A", IF(K23="N/A","N/A", IF(J23&gt;VALUE(MID(K23,1,2)), "No", IF(J23&lt;-1*VALUE(MID(K23,1,2)), "No", "Yes"))))</f>
        <v>Yes</v>
      </c>
    </row>
    <row r="24" spans="1:12" x14ac:dyDescent="0.2">
      <c r="A24" s="4" t="s">
        <v>1238</v>
      </c>
      <c r="B24" s="50" t="s">
        <v>213</v>
      </c>
      <c r="C24" s="14">
        <v>10450.299230000001</v>
      </c>
      <c r="D24" s="11" t="str">
        <f>IF($B24="N/A","N/A",IF(C24&gt;10,"No",IF(C24&lt;-10,"No","Yes")))</f>
        <v>N/A</v>
      </c>
      <c r="E24" s="14">
        <v>10144.011031</v>
      </c>
      <c r="F24" s="11" t="str">
        <f>IF($B24="N/A","N/A",IF(E24&gt;10,"No",IF(E24&lt;-10,"No","Yes")))</f>
        <v>N/A</v>
      </c>
      <c r="G24" s="14">
        <v>10077.749817</v>
      </c>
      <c r="H24" s="11" t="str">
        <f>IF($B24="N/A","N/A",IF(G24&gt;10,"No",IF(G24&lt;-10,"No","Yes")))</f>
        <v>N/A</v>
      </c>
      <c r="I24" s="12">
        <v>-2.93</v>
      </c>
      <c r="J24" s="12">
        <v>-0.65300000000000002</v>
      </c>
      <c r="K24" s="50" t="s">
        <v>739</v>
      </c>
      <c r="L24" s="9" t="str">
        <f>IF(J24="Div by 0", "N/A", IF(K24="N/A","N/A", IF(J24&gt;VALUE(MID(K24,1,2)), "No", IF(J24&lt;-1*VALUE(MID(K24,1,2)), "No", "Yes"))))</f>
        <v>Yes</v>
      </c>
    </row>
    <row r="25" spans="1:12" x14ac:dyDescent="0.2">
      <c r="A25" s="4" t="s">
        <v>1239</v>
      </c>
      <c r="B25" s="50" t="s">
        <v>213</v>
      </c>
      <c r="C25" s="14">
        <v>11534.706995</v>
      </c>
      <c r="D25" s="11" t="str">
        <f>IF($B25="N/A","N/A",IF(C25&gt;10,"No",IF(C25&lt;-10,"No","Yes")))</f>
        <v>N/A</v>
      </c>
      <c r="E25" s="14">
        <v>11560.039220000001</v>
      </c>
      <c r="F25" s="11" t="str">
        <f>IF($B25="N/A","N/A",IF(E25&gt;10,"No",IF(E25&lt;-10,"No","Yes")))</f>
        <v>N/A</v>
      </c>
      <c r="G25" s="14">
        <v>11519.801031999999</v>
      </c>
      <c r="H25" s="11" t="str">
        <f>IF($B25="N/A","N/A",IF(G25&gt;10,"No",IF(G25&lt;-10,"No","Yes")))</f>
        <v>N/A</v>
      </c>
      <c r="I25" s="12">
        <v>0.21959999999999999</v>
      </c>
      <c r="J25" s="12">
        <v>-0.34799999999999998</v>
      </c>
      <c r="K25" s="50" t="s">
        <v>739</v>
      </c>
      <c r="L25" s="9" t="str">
        <f>IF(J25="Div by 0", "N/A", IF(K25="N/A","N/A", IF(J25&gt;VALUE(MID(K25,1,2)), "No", IF(J25&lt;-1*VALUE(MID(K25,1,2)), "No", "Yes"))))</f>
        <v>Yes</v>
      </c>
    </row>
    <row r="26" spans="1:12" x14ac:dyDescent="0.2">
      <c r="A26" s="4" t="s">
        <v>1240</v>
      </c>
      <c r="B26" s="50" t="s">
        <v>213</v>
      </c>
      <c r="C26" s="14">
        <v>10280.349921999999</v>
      </c>
      <c r="D26" s="11" t="str">
        <f t="shared" ref="D26:D27" si="11">IF($B26="N/A","N/A",IF(C26&gt;10,"No",IF(C26&lt;-10,"No","Yes")))</f>
        <v>N/A</v>
      </c>
      <c r="E26" s="14">
        <v>10145.331919</v>
      </c>
      <c r="F26" s="11" t="str">
        <f t="shared" ref="F26:F30" si="12">IF($B26="N/A","N/A",IF(E26&gt;10,"No",IF(E26&lt;-10,"No","Yes")))</f>
        <v>N/A</v>
      </c>
      <c r="G26" s="14">
        <v>10087.291544</v>
      </c>
      <c r="H26" s="11" t="str">
        <f t="shared" ref="H26:H27" si="13">IF($B26="N/A","N/A",IF(G26&gt;10,"No",IF(G26&lt;-10,"No","Yes")))</f>
        <v>N/A</v>
      </c>
      <c r="I26" s="12">
        <v>-1.31</v>
      </c>
      <c r="J26" s="12">
        <v>-0.57199999999999995</v>
      </c>
      <c r="K26" s="50" t="s">
        <v>739</v>
      </c>
      <c r="L26" s="9" t="str">
        <f>IF(J26="Div by 0", "N/A", IF(OR(J26="N/A",K26="N/A"),"N/A", IF(J26&gt;VALUE(MID(K26,1,2)), "No", IF(J26&lt;-1*VALUE(MID(K26,1,2)), "No", "Yes"))))</f>
        <v>Yes</v>
      </c>
    </row>
    <row r="27" spans="1:12" x14ac:dyDescent="0.2">
      <c r="A27" s="4" t="s">
        <v>1241</v>
      </c>
      <c r="B27" s="50" t="s">
        <v>213</v>
      </c>
      <c r="C27" s="14">
        <v>11305.777886</v>
      </c>
      <c r="D27" s="11" t="str">
        <f t="shared" si="11"/>
        <v>N/A</v>
      </c>
      <c r="E27" s="14">
        <v>11214.892873000001</v>
      </c>
      <c r="F27" s="11" t="str">
        <f t="shared" si="12"/>
        <v>N/A</v>
      </c>
      <c r="G27" s="14">
        <v>11110.631109</v>
      </c>
      <c r="H27" s="11" t="str">
        <f t="shared" si="13"/>
        <v>N/A</v>
      </c>
      <c r="I27" s="12">
        <v>-0.80400000000000005</v>
      </c>
      <c r="J27" s="12">
        <v>-0.93</v>
      </c>
      <c r="K27" s="50" t="s">
        <v>739</v>
      </c>
      <c r="L27" s="9" t="str">
        <f>IF(J27="Div by 0", "N/A", IF(OR(J27="N/A",K27="N/A"),"N/A", IF(J27&gt;VALUE(MID(K27,1,2)), "No", IF(J27&lt;-1*VALUE(MID(K27,1,2)), "No", "Yes"))))</f>
        <v>Yes</v>
      </c>
    </row>
    <row r="28" spans="1:12" x14ac:dyDescent="0.2">
      <c r="A28" s="60" t="s">
        <v>1242</v>
      </c>
      <c r="B28" s="14" t="s">
        <v>213</v>
      </c>
      <c r="C28" s="14">
        <v>1041.6692347000001</v>
      </c>
      <c r="D28" s="11" t="str">
        <f t="shared" ref="D28:D30" si="14">IF($B28="N/A","N/A",IF(C28&gt;10,"No",IF(C28&lt;-10,"No","Yes")))</f>
        <v>N/A</v>
      </c>
      <c r="E28" s="14">
        <v>1151.5100162000001</v>
      </c>
      <c r="F28" s="11" t="str">
        <f t="shared" si="12"/>
        <v>N/A</v>
      </c>
      <c r="G28" s="14">
        <v>1217.3801711999999</v>
      </c>
      <c r="H28" s="11" t="str">
        <f t="shared" ref="H28:H30" si="15">IF($B28="N/A","N/A",IF(G28&gt;10,"No",IF(G28&lt;-10,"No","Yes")))</f>
        <v>N/A</v>
      </c>
      <c r="I28" s="12">
        <v>10.54</v>
      </c>
      <c r="J28" s="12">
        <v>5.72</v>
      </c>
      <c r="K28" s="47" t="s">
        <v>739</v>
      </c>
      <c r="L28" s="9" t="str">
        <f>IF(J28="Div by 0", "N/A", IF(OR(J28="N/A",K28="N/A"),"N/A", IF(J28&gt;VALUE(MID(K28,1,2)), "No", IF(J28&lt;-1*VALUE(MID(K28,1,2)), "No", "Yes"))))</f>
        <v>Yes</v>
      </c>
    </row>
    <row r="29" spans="1:12" x14ac:dyDescent="0.2">
      <c r="A29" s="60" t="s">
        <v>1243</v>
      </c>
      <c r="B29" s="14" t="s">
        <v>213</v>
      </c>
      <c r="C29" s="14">
        <v>1039.7064528999999</v>
      </c>
      <c r="D29" s="11" t="str">
        <f t="shared" si="14"/>
        <v>N/A</v>
      </c>
      <c r="E29" s="14">
        <v>1156.4217642000001</v>
      </c>
      <c r="F29" s="11" t="str">
        <f t="shared" si="12"/>
        <v>N/A</v>
      </c>
      <c r="G29" s="14">
        <v>1220.4293243</v>
      </c>
      <c r="H29" s="11" t="str">
        <f t="shared" si="15"/>
        <v>N/A</v>
      </c>
      <c r="I29" s="12">
        <v>11.23</v>
      </c>
      <c r="J29" s="12">
        <v>5.5350000000000001</v>
      </c>
      <c r="K29" s="47" t="s">
        <v>739</v>
      </c>
      <c r="L29" s="9" t="str">
        <f t="shared" ref="L29:L30" si="16">IF(J29="Div by 0", "N/A", IF(OR(J29="N/A",K29="N/A"),"N/A", IF(J29&gt;VALUE(MID(K29,1,2)), "No", IF(J29&lt;-1*VALUE(MID(K29,1,2)), "No", "Yes"))))</f>
        <v>Yes</v>
      </c>
    </row>
    <row r="30" spans="1:12" x14ac:dyDescent="0.2">
      <c r="A30" s="60" t="s">
        <v>1244</v>
      </c>
      <c r="B30" s="14" t="s">
        <v>213</v>
      </c>
      <c r="C30" s="14">
        <v>1096.0772377000001</v>
      </c>
      <c r="D30" s="11" t="str">
        <f t="shared" si="14"/>
        <v>N/A</v>
      </c>
      <c r="E30" s="14">
        <v>1022.352064</v>
      </c>
      <c r="F30" s="11" t="str">
        <f t="shared" si="12"/>
        <v>N/A</v>
      </c>
      <c r="G30" s="14">
        <v>1141.8846848999999</v>
      </c>
      <c r="H30" s="11" t="str">
        <f t="shared" si="15"/>
        <v>N/A</v>
      </c>
      <c r="I30" s="12">
        <v>-6.73</v>
      </c>
      <c r="J30" s="12">
        <v>11.69</v>
      </c>
      <c r="K30" s="47" t="s">
        <v>739</v>
      </c>
      <c r="L30" s="9" t="str">
        <f t="shared" si="16"/>
        <v>Yes</v>
      </c>
    </row>
    <row r="31" spans="1:12" x14ac:dyDescent="0.2">
      <c r="A31" s="48" t="s">
        <v>2</v>
      </c>
      <c r="B31" s="37" t="s">
        <v>213</v>
      </c>
      <c r="C31" s="13">
        <v>74.225295883000001</v>
      </c>
      <c r="D31" s="46" t="str">
        <f t="shared" ref="D31:D69" si="17">IF($B31="N/A","N/A",IF(C31&gt;10,"No",IF(C31&lt;-10,"No","Yes")))</f>
        <v>N/A</v>
      </c>
      <c r="E31" s="13">
        <v>75.543233014999998</v>
      </c>
      <c r="F31" s="46" t="str">
        <f t="shared" ref="F31:F69" si="18">IF($B31="N/A","N/A",IF(E31&gt;10,"No",IF(E31&lt;-10,"No","Yes")))</f>
        <v>N/A</v>
      </c>
      <c r="G31" s="13">
        <v>75.745101406000003</v>
      </c>
      <c r="H31" s="46" t="str">
        <f t="shared" ref="H31:H69" si="19">IF($B31="N/A","N/A",IF(G31&gt;10,"No",IF(G31&lt;-10,"No","Yes")))</f>
        <v>N/A</v>
      </c>
      <c r="I31" s="12">
        <v>1.776</v>
      </c>
      <c r="J31" s="12">
        <v>0.26719999999999999</v>
      </c>
      <c r="K31" s="47" t="s">
        <v>739</v>
      </c>
      <c r="L31" s="9" t="str">
        <f t="shared" ref="L31:L99" si="20">IF(J31="Div by 0", "N/A", IF(K31="N/A","N/A", IF(J31&gt;VALUE(MID(K31,1,2)), "No", IF(J31&lt;-1*VALUE(MID(K31,1,2)), "No", "Yes"))))</f>
        <v>Yes</v>
      </c>
    </row>
    <row r="32" spans="1:12" x14ac:dyDescent="0.2">
      <c r="A32" s="48" t="s">
        <v>22</v>
      </c>
      <c r="B32" s="37" t="s">
        <v>213</v>
      </c>
      <c r="C32" s="1">
        <v>2050718</v>
      </c>
      <c r="D32" s="46" t="str">
        <f t="shared" si="17"/>
        <v>N/A</v>
      </c>
      <c r="E32" s="1">
        <v>2183000</v>
      </c>
      <c r="F32" s="46" t="str">
        <f t="shared" si="18"/>
        <v>N/A</v>
      </c>
      <c r="G32" s="1">
        <v>2254025</v>
      </c>
      <c r="H32" s="46" t="str">
        <f t="shared" si="19"/>
        <v>N/A</v>
      </c>
      <c r="I32" s="12">
        <v>6.4509999999999996</v>
      </c>
      <c r="J32" s="12">
        <v>3.254</v>
      </c>
      <c r="K32" s="47" t="s">
        <v>739</v>
      </c>
      <c r="L32" s="9" t="str">
        <f t="shared" si="20"/>
        <v>Yes</v>
      </c>
    </row>
    <row r="33" spans="1:12" x14ac:dyDescent="0.2">
      <c r="A33" s="48" t="s">
        <v>451</v>
      </c>
      <c r="B33" s="50" t="s">
        <v>213</v>
      </c>
      <c r="C33" s="1">
        <v>11583</v>
      </c>
      <c r="D33" s="1" t="str">
        <f t="shared" si="17"/>
        <v>N/A</v>
      </c>
      <c r="E33" s="1">
        <v>13198</v>
      </c>
      <c r="F33" s="1" t="str">
        <f t="shared" si="18"/>
        <v>N/A</v>
      </c>
      <c r="G33" s="1">
        <v>13527</v>
      </c>
      <c r="H33" s="11" t="str">
        <f t="shared" si="19"/>
        <v>N/A</v>
      </c>
      <c r="I33" s="12">
        <v>13.94</v>
      </c>
      <c r="J33" s="12">
        <v>2.4929999999999999</v>
      </c>
      <c r="K33" s="50" t="s">
        <v>739</v>
      </c>
      <c r="L33" s="9" t="str">
        <f t="shared" si="20"/>
        <v>Yes</v>
      </c>
    </row>
    <row r="34" spans="1:12" x14ac:dyDescent="0.2">
      <c r="A34" s="48" t="s">
        <v>1245</v>
      </c>
      <c r="B34" s="5" t="s">
        <v>213</v>
      </c>
      <c r="C34" s="1">
        <v>3321</v>
      </c>
      <c r="D34" s="9" t="str">
        <f t="shared" ref="D34:D38" si="21">IF($B34="N/A","N/A",IF(C34&lt;0,"No","Yes"))</f>
        <v>N/A</v>
      </c>
      <c r="E34" s="1">
        <v>3293</v>
      </c>
      <c r="F34" s="9" t="str">
        <f t="shared" ref="F34:F38" si="22">IF($B34="N/A","N/A",IF(E34&lt;0,"No","Yes"))</f>
        <v>N/A</v>
      </c>
      <c r="G34" s="1">
        <v>2301</v>
      </c>
      <c r="H34" s="9" t="str">
        <f t="shared" ref="H34:H38" si="23">IF($B34="N/A","N/A",IF(G34&lt;0,"No","Yes"))</f>
        <v>N/A</v>
      </c>
      <c r="I34" s="12">
        <v>-0.84299999999999997</v>
      </c>
      <c r="J34" s="12">
        <v>-30.1</v>
      </c>
      <c r="K34" s="1" t="s">
        <v>739</v>
      </c>
      <c r="L34" s="9" t="str">
        <f t="shared" si="20"/>
        <v>No</v>
      </c>
    </row>
    <row r="35" spans="1:12" x14ac:dyDescent="0.2">
      <c r="A35" s="48" t="s">
        <v>1246</v>
      </c>
      <c r="B35" s="5" t="s">
        <v>213</v>
      </c>
      <c r="C35" s="1">
        <v>6921</v>
      </c>
      <c r="D35" s="9" t="str">
        <f t="shared" si="21"/>
        <v>N/A</v>
      </c>
      <c r="E35" s="1">
        <v>7804</v>
      </c>
      <c r="F35" s="9" t="str">
        <f t="shared" si="22"/>
        <v>N/A</v>
      </c>
      <c r="G35" s="1">
        <v>8679</v>
      </c>
      <c r="H35" s="9" t="str">
        <f t="shared" si="23"/>
        <v>N/A</v>
      </c>
      <c r="I35" s="12">
        <v>12.76</v>
      </c>
      <c r="J35" s="12">
        <v>11.21</v>
      </c>
      <c r="K35" s="1" t="s">
        <v>739</v>
      </c>
      <c r="L35" s="9" t="str">
        <f t="shared" si="20"/>
        <v>Yes</v>
      </c>
    </row>
    <row r="36" spans="1:12" x14ac:dyDescent="0.2">
      <c r="A36" s="48" t="s">
        <v>1247</v>
      </c>
      <c r="B36" s="5" t="s">
        <v>213</v>
      </c>
      <c r="C36" s="1">
        <v>880</v>
      </c>
      <c r="D36" s="9" t="str">
        <f t="shared" si="21"/>
        <v>N/A</v>
      </c>
      <c r="E36" s="1">
        <v>1086</v>
      </c>
      <c r="F36" s="9" t="str">
        <f t="shared" si="22"/>
        <v>N/A</v>
      </c>
      <c r="G36" s="1">
        <v>1091</v>
      </c>
      <c r="H36" s="9" t="str">
        <f t="shared" si="23"/>
        <v>N/A</v>
      </c>
      <c r="I36" s="12">
        <v>23.41</v>
      </c>
      <c r="J36" s="12">
        <v>0.46039999999999998</v>
      </c>
      <c r="K36" s="1" t="s">
        <v>739</v>
      </c>
      <c r="L36" s="9" t="str">
        <f t="shared" si="20"/>
        <v>Yes</v>
      </c>
    </row>
    <row r="37" spans="1:12" x14ac:dyDescent="0.2">
      <c r="A37" s="48" t="s">
        <v>1248</v>
      </c>
      <c r="B37" s="5" t="s">
        <v>213</v>
      </c>
      <c r="C37" s="1">
        <v>461</v>
      </c>
      <c r="D37" s="9" t="str">
        <f t="shared" si="21"/>
        <v>N/A</v>
      </c>
      <c r="E37" s="1">
        <v>1015</v>
      </c>
      <c r="F37" s="9" t="str">
        <f t="shared" si="22"/>
        <v>N/A</v>
      </c>
      <c r="G37" s="1">
        <v>1456</v>
      </c>
      <c r="H37" s="9" t="str">
        <f t="shared" si="23"/>
        <v>N/A</v>
      </c>
      <c r="I37" s="12">
        <v>120.2</v>
      </c>
      <c r="J37" s="12">
        <v>43.45</v>
      </c>
      <c r="K37" s="1" t="s">
        <v>739</v>
      </c>
      <c r="L37" s="9" t="str">
        <f t="shared" si="20"/>
        <v>No</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115400</v>
      </c>
      <c r="D39" s="1" t="str">
        <f t="shared" si="17"/>
        <v>N/A</v>
      </c>
      <c r="E39" s="1">
        <v>125511</v>
      </c>
      <c r="F39" s="1" t="str">
        <f t="shared" si="18"/>
        <v>N/A</v>
      </c>
      <c r="G39" s="1">
        <v>132265</v>
      </c>
      <c r="H39" s="11" t="str">
        <f t="shared" si="19"/>
        <v>N/A</v>
      </c>
      <c r="I39" s="12">
        <v>8.7620000000000005</v>
      </c>
      <c r="J39" s="12">
        <v>5.3810000000000002</v>
      </c>
      <c r="K39" s="50" t="s">
        <v>739</v>
      </c>
      <c r="L39" s="9" t="str">
        <f t="shared" si="20"/>
        <v>Yes</v>
      </c>
    </row>
    <row r="40" spans="1:12" x14ac:dyDescent="0.2">
      <c r="A40" s="48" t="s">
        <v>1250</v>
      </c>
      <c r="B40" s="5" t="s">
        <v>213</v>
      </c>
      <c r="C40" s="1">
        <v>77723</v>
      </c>
      <c r="D40" s="9" t="str">
        <f t="shared" ref="D40:D45" si="24">IF($B40="N/A","N/A",IF(C40&lt;0,"No","Yes"))</f>
        <v>N/A</v>
      </c>
      <c r="E40" s="1">
        <v>79809</v>
      </c>
      <c r="F40" s="9" t="str">
        <f t="shared" ref="F40:F45" si="25">IF($B40="N/A","N/A",IF(E40&lt;0,"No","Yes"))</f>
        <v>N/A</v>
      </c>
      <c r="G40" s="1">
        <v>70830</v>
      </c>
      <c r="H40" s="9" t="str">
        <f t="shared" ref="H40:H45" si="26">IF($B40="N/A","N/A",IF(G40&lt;0,"No","Yes"))</f>
        <v>N/A</v>
      </c>
      <c r="I40" s="12">
        <v>2.6840000000000002</v>
      </c>
      <c r="J40" s="12">
        <v>-11.3</v>
      </c>
      <c r="K40" s="1" t="s">
        <v>739</v>
      </c>
      <c r="L40" s="9" t="str">
        <f t="shared" si="20"/>
        <v>Yes</v>
      </c>
    </row>
    <row r="41" spans="1:12" x14ac:dyDescent="0.2">
      <c r="A41" s="48" t="s">
        <v>1251</v>
      </c>
      <c r="B41" s="5" t="s">
        <v>213</v>
      </c>
      <c r="C41" s="1">
        <v>24432</v>
      </c>
      <c r="D41" s="9" t="str">
        <f t="shared" si="24"/>
        <v>N/A</v>
      </c>
      <c r="E41" s="1">
        <v>27491</v>
      </c>
      <c r="F41" s="9" t="str">
        <f t="shared" si="25"/>
        <v>N/A</v>
      </c>
      <c r="G41" s="1">
        <v>37735</v>
      </c>
      <c r="H41" s="9" t="str">
        <f t="shared" si="26"/>
        <v>N/A</v>
      </c>
      <c r="I41" s="12">
        <v>12.52</v>
      </c>
      <c r="J41" s="12">
        <v>37.26</v>
      </c>
      <c r="K41" s="1" t="s">
        <v>739</v>
      </c>
      <c r="L41" s="9" t="str">
        <f t="shared" si="20"/>
        <v>No</v>
      </c>
    </row>
    <row r="42" spans="1:12" x14ac:dyDescent="0.2">
      <c r="A42" s="48" t="s">
        <v>1252</v>
      </c>
      <c r="B42" s="5" t="s">
        <v>213</v>
      </c>
      <c r="C42" s="1">
        <v>8737</v>
      </c>
      <c r="D42" s="9" t="str">
        <f t="shared" si="24"/>
        <v>N/A</v>
      </c>
      <c r="E42" s="1">
        <v>9777</v>
      </c>
      <c r="F42" s="9" t="str">
        <f t="shared" si="25"/>
        <v>N/A</v>
      </c>
      <c r="G42" s="1">
        <v>10812</v>
      </c>
      <c r="H42" s="9" t="str">
        <f t="shared" si="26"/>
        <v>N/A</v>
      </c>
      <c r="I42" s="12">
        <v>11.9</v>
      </c>
      <c r="J42" s="12">
        <v>10.59</v>
      </c>
      <c r="K42" s="1" t="s">
        <v>739</v>
      </c>
      <c r="L42" s="9" t="str">
        <f t="shared" si="20"/>
        <v>Yes</v>
      </c>
    </row>
    <row r="43" spans="1:12" x14ac:dyDescent="0.2">
      <c r="A43" s="48" t="s">
        <v>1253</v>
      </c>
      <c r="B43" s="5" t="s">
        <v>213</v>
      </c>
      <c r="C43" s="1">
        <v>32</v>
      </c>
      <c r="D43" s="9" t="str">
        <f t="shared" si="24"/>
        <v>N/A</v>
      </c>
      <c r="E43" s="1">
        <v>44</v>
      </c>
      <c r="F43" s="9" t="str">
        <f t="shared" si="25"/>
        <v>N/A</v>
      </c>
      <c r="G43" s="1">
        <v>34</v>
      </c>
      <c r="H43" s="9" t="str">
        <f t="shared" si="26"/>
        <v>N/A</v>
      </c>
      <c r="I43" s="12">
        <v>37.5</v>
      </c>
      <c r="J43" s="12">
        <v>-22.7</v>
      </c>
      <c r="K43" s="1" t="s">
        <v>739</v>
      </c>
      <c r="L43" s="9" t="str">
        <f t="shared" si="20"/>
        <v>Yes</v>
      </c>
    </row>
    <row r="44" spans="1:12" x14ac:dyDescent="0.2">
      <c r="A44" s="48" t="s">
        <v>1254</v>
      </c>
      <c r="B44" s="5" t="s">
        <v>213</v>
      </c>
      <c r="C44" s="1">
        <v>4476</v>
      </c>
      <c r="D44" s="9" t="str">
        <f t="shared" si="24"/>
        <v>N/A</v>
      </c>
      <c r="E44" s="1">
        <v>8390</v>
      </c>
      <c r="F44" s="9" t="str">
        <f t="shared" si="25"/>
        <v>N/A</v>
      </c>
      <c r="G44" s="1">
        <v>12854</v>
      </c>
      <c r="H44" s="9" t="str">
        <f t="shared" si="26"/>
        <v>N/A</v>
      </c>
      <c r="I44" s="12">
        <v>87.44</v>
      </c>
      <c r="J44" s="12">
        <v>53.21</v>
      </c>
      <c r="K44" s="1" t="s">
        <v>739</v>
      </c>
      <c r="L44" s="9" t="str">
        <f t="shared" si="20"/>
        <v>No</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1347266</v>
      </c>
      <c r="D46" s="1" t="str">
        <f t="shared" si="17"/>
        <v>N/A</v>
      </c>
      <c r="E46" s="1">
        <v>1413573</v>
      </c>
      <c r="F46" s="1" t="str">
        <f t="shared" si="18"/>
        <v>N/A</v>
      </c>
      <c r="G46" s="1">
        <v>1447133</v>
      </c>
      <c r="H46" s="11" t="str">
        <f t="shared" si="19"/>
        <v>N/A</v>
      </c>
      <c r="I46" s="12">
        <v>4.9219999999999997</v>
      </c>
      <c r="J46" s="12">
        <v>2.3740000000000001</v>
      </c>
      <c r="K46" s="50" t="s">
        <v>739</v>
      </c>
      <c r="L46" s="9" t="str">
        <f t="shared" si="20"/>
        <v>Yes</v>
      </c>
    </row>
    <row r="47" spans="1:12" x14ac:dyDescent="0.2">
      <c r="A47" s="48" t="s">
        <v>1256</v>
      </c>
      <c r="B47" s="5" t="s">
        <v>213</v>
      </c>
      <c r="C47" s="1">
        <v>60001</v>
      </c>
      <c r="D47" s="9" t="str">
        <f t="shared" ref="D47:D53" si="27">IF($B47="N/A","N/A",IF(C47&lt;0,"No","Yes"))</f>
        <v>N/A</v>
      </c>
      <c r="E47" s="1">
        <v>73606</v>
      </c>
      <c r="F47" s="9" t="str">
        <f t="shared" ref="F47:F53" si="28">IF($B47="N/A","N/A",IF(E47&lt;0,"No","Yes"))</f>
        <v>N/A</v>
      </c>
      <c r="G47" s="1">
        <v>90534</v>
      </c>
      <c r="H47" s="9" t="str">
        <f t="shared" ref="H47:H53" si="29">IF($B47="N/A","N/A",IF(G47&lt;0,"No","Yes"))</f>
        <v>N/A</v>
      </c>
      <c r="I47" s="12">
        <v>22.67</v>
      </c>
      <c r="J47" s="12">
        <v>23</v>
      </c>
      <c r="K47" s="1" t="s">
        <v>739</v>
      </c>
      <c r="L47" s="9" t="str">
        <f t="shared" si="20"/>
        <v>Yes</v>
      </c>
    </row>
    <row r="48" spans="1:12" x14ac:dyDescent="0.2">
      <c r="A48" s="48" t="s">
        <v>1257</v>
      </c>
      <c r="B48" s="5" t="s">
        <v>213</v>
      </c>
      <c r="C48" s="1">
        <v>518</v>
      </c>
      <c r="D48" s="9" t="str">
        <f t="shared" si="27"/>
        <v>N/A</v>
      </c>
      <c r="E48" s="1">
        <v>1196</v>
      </c>
      <c r="F48" s="9" t="str">
        <f t="shared" si="28"/>
        <v>N/A</v>
      </c>
      <c r="G48" s="1">
        <v>2207</v>
      </c>
      <c r="H48" s="9" t="str">
        <f t="shared" si="29"/>
        <v>N/A</v>
      </c>
      <c r="I48" s="12">
        <v>130.9</v>
      </c>
      <c r="J48" s="12">
        <v>84.53</v>
      </c>
      <c r="K48" s="1" t="s">
        <v>739</v>
      </c>
      <c r="L48" s="9" t="str">
        <f t="shared" si="20"/>
        <v>No</v>
      </c>
    </row>
    <row r="49" spans="1:12" x14ac:dyDescent="0.2">
      <c r="A49" s="48" t="s">
        <v>1258</v>
      </c>
      <c r="B49" s="5" t="s">
        <v>213</v>
      </c>
      <c r="C49" s="1">
        <v>1368</v>
      </c>
      <c r="D49" s="9" t="str">
        <f t="shared" si="27"/>
        <v>N/A</v>
      </c>
      <c r="E49" s="1">
        <v>1069</v>
      </c>
      <c r="F49" s="9" t="str">
        <f t="shared" si="28"/>
        <v>N/A</v>
      </c>
      <c r="G49" s="1">
        <v>1763</v>
      </c>
      <c r="H49" s="9" t="str">
        <f t="shared" si="29"/>
        <v>N/A</v>
      </c>
      <c r="I49" s="12">
        <v>-21.9</v>
      </c>
      <c r="J49" s="12">
        <v>64.92</v>
      </c>
      <c r="K49" s="1" t="s">
        <v>739</v>
      </c>
      <c r="L49" s="9" t="str">
        <f t="shared" si="20"/>
        <v>No</v>
      </c>
    </row>
    <row r="50" spans="1:12" x14ac:dyDescent="0.2">
      <c r="A50" s="48" t="s">
        <v>1259</v>
      </c>
      <c r="B50" s="5" t="s">
        <v>213</v>
      </c>
      <c r="C50" s="1">
        <v>1280928</v>
      </c>
      <c r="D50" s="9" t="str">
        <f t="shared" si="27"/>
        <v>N/A</v>
      </c>
      <c r="E50" s="1">
        <v>1333031</v>
      </c>
      <c r="F50" s="9" t="str">
        <f t="shared" si="28"/>
        <v>N/A</v>
      </c>
      <c r="G50" s="1">
        <v>1348218</v>
      </c>
      <c r="H50" s="9" t="str">
        <f t="shared" si="29"/>
        <v>N/A</v>
      </c>
      <c r="I50" s="12">
        <v>4.0679999999999996</v>
      </c>
      <c r="J50" s="12">
        <v>1.139</v>
      </c>
      <c r="K50" s="1" t="s">
        <v>739</v>
      </c>
      <c r="L50" s="9" t="str">
        <f t="shared" si="20"/>
        <v>Yes</v>
      </c>
    </row>
    <row r="51" spans="1:12" x14ac:dyDescent="0.2">
      <c r="A51" s="48" t="s">
        <v>1260</v>
      </c>
      <c r="B51" s="5" t="s">
        <v>213</v>
      </c>
      <c r="C51" s="1">
        <v>1279</v>
      </c>
      <c r="D51" s="9" t="str">
        <f t="shared" si="27"/>
        <v>N/A</v>
      </c>
      <c r="E51" s="1">
        <v>1291</v>
      </c>
      <c r="F51" s="9" t="str">
        <f t="shared" si="28"/>
        <v>N/A</v>
      </c>
      <c r="G51" s="1">
        <v>1256</v>
      </c>
      <c r="H51" s="9" t="str">
        <f t="shared" si="29"/>
        <v>N/A</v>
      </c>
      <c r="I51" s="12">
        <v>0.93820000000000003</v>
      </c>
      <c r="J51" s="12">
        <v>-2.71</v>
      </c>
      <c r="K51" s="1" t="s">
        <v>739</v>
      </c>
      <c r="L51" s="9" t="str">
        <f t="shared" si="20"/>
        <v>Yes</v>
      </c>
    </row>
    <row r="52" spans="1:12" x14ac:dyDescent="0.2">
      <c r="A52" s="48" t="s">
        <v>1261</v>
      </c>
      <c r="B52" s="5" t="s">
        <v>213</v>
      </c>
      <c r="C52" s="1">
        <v>3172</v>
      </c>
      <c r="D52" s="9" t="str">
        <f t="shared" si="27"/>
        <v>N/A</v>
      </c>
      <c r="E52" s="1">
        <v>3380</v>
      </c>
      <c r="F52" s="9" t="str">
        <f t="shared" si="28"/>
        <v>N/A</v>
      </c>
      <c r="G52" s="1">
        <v>3155</v>
      </c>
      <c r="H52" s="9" t="str">
        <f t="shared" si="29"/>
        <v>N/A</v>
      </c>
      <c r="I52" s="12">
        <v>6.5570000000000004</v>
      </c>
      <c r="J52" s="12">
        <v>-6.66</v>
      </c>
      <c r="K52" s="1" t="s">
        <v>739</v>
      </c>
      <c r="L52" s="9" t="str">
        <f t="shared" si="20"/>
        <v>Yes</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576469</v>
      </c>
      <c r="D54" s="1" t="str">
        <f t="shared" si="17"/>
        <v>N/A</v>
      </c>
      <c r="E54" s="1">
        <v>630718</v>
      </c>
      <c r="F54" s="1" t="str">
        <f t="shared" si="18"/>
        <v>N/A</v>
      </c>
      <c r="G54" s="1">
        <v>661100</v>
      </c>
      <c r="H54" s="11" t="str">
        <f t="shared" si="19"/>
        <v>N/A</v>
      </c>
      <c r="I54" s="12">
        <v>9.4109999999999996</v>
      </c>
      <c r="J54" s="12">
        <v>4.8170000000000002</v>
      </c>
      <c r="K54" s="50" t="s">
        <v>739</v>
      </c>
      <c r="L54" s="9" t="str">
        <f t="shared" si="20"/>
        <v>Yes</v>
      </c>
    </row>
    <row r="55" spans="1:12" x14ac:dyDescent="0.2">
      <c r="A55" s="48" t="s">
        <v>1263</v>
      </c>
      <c r="B55" s="5" t="s">
        <v>213</v>
      </c>
      <c r="C55" s="1">
        <v>12727</v>
      </c>
      <c r="D55" s="9" t="str">
        <f t="shared" ref="D55:D60" si="30">IF($B55="N/A","N/A",IF(C55&lt;0,"No","Yes"))</f>
        <v>N/A</v>
      </c>
      <c r="E55" s="1">
        <v>19572</v>
      </c>
      <c r="F55" s="9" t="str">
        <f t="shared" ref="F55:F60" si="31">IF($B55="N/A","N/A",IF(E55&lt;0,"No","Yes"))</f>
        <v>N/A</v>
      </c>
      <c r="G55" s="1">
        <v>29096</v>
      </c>
      <c r="H55" s="9" t="str">
        <f t="shared" ref="H55:H60" si="32">IF($B55="N/A","N/A",IF(G55&lt;0,"No","Yes"))</f>
        <v>N/A</v>
      </c>
      <c r="I55" s="12">
        <v>53.78</v>
      </c>
      <c r="J55" s="12">
        <v>48.66</v>
      </c>
      <c r="K55" s="1" t="s">
        <v>739</v>
      </c>
      <c r="L55" s="9" t="str">
        <f t="shared" si="20"/>
        <v>No</v>
      </c>
    </row>
    <row r="56" spans="1:12" x14ac:dyDescent="0.2">
      <c r="A56" s="48" t="s">
        <v>1264</v>
      </c>
      <c r="B56" s="5" t="s">
        <v>213</v>
      </c>
      <c r="C56" s="1">
        <v>289</v>
      </c>
      <c r="D56" s="9" t="str">
        <f t="shared" si="30"/>
        <v>N/A</v>
      </c>
      <c r="E56" s="1">
        <v>842</v>
      </c>
      <c r="F56" s="9" t="str">
        <f t="shared" si="31"/>
        <v>N/A</v>
      </c>
      <c r="G56" s="1">
        <v>1649</v>
      </c>
      <c r="H56" s="9" t="str">
        <f t="shared" si="32"/>
        <v>N/A</v>
      </c>
      <c r="I56" s="12">
        <v>191.3</v>
      </c>
      <c r="J56" s="12">
        <v>95.84</v>
      </c>
      <c r="K56" s="1" t="s">
        <v>739</v>
      </c>
      <c r="L56" s="9" t="str">
        <f t="shared" si="20"/>
        <v>No</v>
      </c>
    </row>
    <row r="57" spans="1:12" x14ac:dyDescent="0.2">
      <c r="A57" s="48" t="s">
        <v>1265</v>
      </c>
      <c r="B57" s="5" t="s">
        <v>213</v>
      </c>
      <c r="C57" s="1">
        <v>218204</v>
      </c>
      <c r="D57" s="9" t="str">
        <f t="shared" si="30"/>
        <v>N/A</v>
      </c>
      <c r="E57" s="1">
        <v>229084</v>
      </c>
      <c r="F57" s="9" t="str">
        <f t="shared" si="31"/>
        <v>N/A</v>
      </c>
      <c r="G57" s="1">
        <v>236345</v>
      </c>
      <c r="H57" s="9" t="str">
        <f t="shared" si="32"/>
        <v>N/A</v>
      </c>
      <c r="I57" s="12">
        <v>4.9859999999999998</v>
      </c>
      <c r="J57" s="12">
        <v>3.17</v>
      </c>
      <c r="K57" s="1" t="s">
        <v>739</v>
      </c>
      <c r="L57" s="9" t="str">
        <f t="shared" si="20"/>
        <v>Yes</v>
      </c>
    </row>
    <row r="58" spans="1:12" x14ac:dyDescent="0.2">
      <c r="A58" s="48" t="s">
        <v>1266</v>
      </c>
      <c r="B58" s="5" t="s">
        <v>213</v>
      </c>
      <c r="C58" s="1">
        <v>16376</v>
      </c>
      <c r="D58" s="9" t="str">
        <f t="shared" si="30"/>
        <v>N/A</v>
      </c>
      <c r="E58" s="1">
        <v>17208</v>
      </c>
      <c r="F58" s="9" t="str">
        <f t="shared" si="31"/>
        <v>N/A</v>
      </c>
      <c r="G58" s="1">
        <v>17676</v>
      </c>
      <c r="H58" s="9" t="str">
        <f t="shared" si="32"/>
        <v>N/A</v>
      </c>
      <c r="I58" s="12">
        <v>5.0810000000000004</v>
      </c>
      <c r="J58" s="12">
        <v>2.72</v>
      </c>
      <c r="K58" s="1" t="s">
        <v>739</v>
      </c>
      <c r="L58" s="9" t="str">
        <f t="shared" si="20"/>
        <v>Yes</v>
      </c>
    </row>
    <row r="59" spans="1:12" x14ac:dyDescent="0.2">
      <c r="A59" s="48" t="s">
        <v>1267</v>
      </c>
      <c r="B59" s="5" t="s">
        <v>213</v>
      </c>
      <c r="C59" s="1">
        <v>279494</v>
      </c>
      <c r="D59" s="9" t="str">
        <f t="shared" si="30"/>
        <v>N/A</v>
      </c>
      <c r="E59" s="1">
        <v>307643</v>
      </c>
      <c r="F59" s="9" t="str">
        <f t="shared" si="31"/>
        <v>N/A</v>
      </c>
      <c r="G59" s="1">
        <v>318503</v>
      </c>
      <c r="H59" s="9" t="str">
        <f t="shared" si="32"/>
        <v>N/A</v>
      </c>
      <c r="I59" s="12">
        <v>10.07</v>
      </c>
      <c r="J59" s="12">
        <v>3.53</v>
      </c>
      <c r="K59" s="1" t="s">
        <v>739</v>
      </c>
      <c r="L59" s="9" t="str">
        <f t="shared" si="20"/>
        <v>Yes</v>
      </c>
    </row>
    <row r="60" spans="1:12" x14ac:dyDescent="0.2">
      <c r="A60" s="48" t="s">
        <v>1268</v>
      </c>
      <c r="B60" s="5" t="s">
        <v>213</v>
      </c>
      <c r="C60" s="1">
        <v>49379</v>
      </c>
      <c r="D60" s="9" t="str">
        <f t="shared" si="30"/>
        <v>N/A</v>
      </c>
      <c r="E60" s="1">
        <v>56369</v>
      </c>
      <c r="F60" s="9" t="str">
        <f t="shared" si="31"/>
        <v>N/A</v>
      </c>
      <c r="G60" s="1">
        <v>57831</v>
      </c>
      <c r="H60" s="9" t="str">
        <f t="shared" si="32"/>
        <v>N/A</v>
      </c>
      <c r="I60" s="12">
        <v>14.16</v>
      </c>
      <c r="J60" s="12">
        <v>2.5939999999999999</v>
      </c>
      <c r="K60" s="1" t="s">
        <v>739</v>
      </c>
      <c r="L60" s="9" t="str">
        <f t="shared" si="20"/>
        <v>Yes</v>
      </c>
    </row>
    <row r="61" spans="1:12" x14ac:dyDescent="0.2">
      <c r="A61" s="3" t="s">
        <v>186</v>
      </c>
      <c r="B61" s="37" t="s">
        <v>213</v>
      </c>
      <c r="C61" s="1">
        <v>203633</v>
      </c>
      <c r="D61" s="1" t="str">
        <f t="shared" si="17"/>
        <v>N/A</v>
      </c>
      <c r="E61" s="1">
        <v>199249</v>
      </c>
      <c r="F61" s="1" t="str">
        <f t="shared" si="18"/>
        <v>N/A</v>
      </c>
      <c r="G61" s="1">
        <v>240795</v>
      </c>
      <c r="H61" s="11" t="str">
        <f t="shared" si="19"/>
        <v>N/A</v>
      </c>
      <c r="I61" s="12">
        <v>-2.15</v>
      </c>
      <c r="J61" s="12">
        <v>20.85</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0</v>
      </c>
      <c r="D66" s="1" t="str">
        <f t="shared" si="17"/>
        <v>N/A</v>
      </c>
      <c r="E66" s="1">
        <v>0</v>
      </c>
      <c r="F66" s="1" t="str">
        <f t="shared" si="18"/>
        <v>N/A</v>
      </c>
      <c r="G66" s="1">
        <v>0</v>
      </c>
      <c r="H66" s="11" t="str">
        <f t="shared" si="19"/>
        <v>N/A</v>
      </c>
      <c r="I66" s="12" t="s">
        <v>1747</v>
      </c>
      <c r="J66" s="12" t="s">
        <v>1747</v>
      </c>
      <c r="K66" s="47" t="s">
        <v>739</v>
      </c>
      <c r="L66" s="9" t="str">
        <f t="shared" si="33"/>
        <v>N/A</v>
      </c>
    </row>
    <row r="67" spans="1:12" x14ac:dyDescent="0.2">
      <c r="A67" s="3" t="s">
        <v>192</v>
      </c>
      <c r="B67" s="37" t="s">
        <v>213</v>
      </c>
      <c r="C67" s="1">
        <v>1875319</v>
      </c>
      <c r="D67" s="1" t="str">
        <f t="shared" si="17"/>
        <v>N/A</v>
      </c>
      <c r="E67" s="1">
        <v>2000533</v>
      </c>
      <c r="F67" s="1" t="str">
        <f t="shared" si="18"/>
        <v>N/A</v>
      </c>
      <c r="G67" s="1">
        <v>2059955</v>
      </c>
      <c r="H67" s="11" t="str">
        <f t="shared" si="19"/>
        <v>N/A</v>
      </c>
      <c r="I67" s="12">
        <v>6.6769999999999996</v>
      </c>
      <c r="J67" s="12">
        <v>2.97</v>
      </c>
      <c r="K67" s="47" t="s">
        <v>739</v>
      </c>
      <c r="L67" s="9" t="str">
        <f t="shared" si="33"/>
        <v>Yes</v>
      </c>
    </row>
    <row r="68" spans="1:12" x14ac:dyDescent="0.2">
      <c r="A68" s="2" t="s">
        <v>193</v>
      </c>
      <c r="B68" s="50" t="s">
        <v>213</v>
      </c>
      <c r="C68" s="1">
        <v>77571</v>
      </c>
      <c r="D68" s="1" t="str">
        <f t="shared" si="17"/>
        <v>N/A</v>
      </c>
      <c r="E68" s="1">
        <v>81802</v>
      </c>
      <c r="F68" s="1" t="str">
        <f t="shared" si="18"/>
        <v>N/A</v>
      </c>
      <c r="G68" s="1">
        <v>105320</v>
      </c>
      <c r="H68" s="11" t="str">
        <f t="shared" si="19"/>
        <v>N/A</v>
      </c>
      <c r="I68" s="59">
        <v>5.4539999999999997</v>
      </c>
      <c r="J68" s="59">
        <v>28.75</v>
      </c>
      <c r="K68" s="50" t="s">
        <v>739</v>
      </c>
      <c r="L68" s="9" t="str">
        <f t="shared" si="33"/>
        <v>Yes</v>
      </c>
    </row>
    <row r="69" spans="1:12" x14ac:dyDescent="0.2">
      <c r="A69" s="2" t="s">
        <v>194</v>
      </c>
      <c r="B69" s="50" t="s">
        <v>213</v>
      </c>
      <c r="C69" s="1">
        <v>77571</v>
      </c>
      <c r="D69" s="1" t="str">
        <f t="shared" si="17"/>
        <v>N/A</v>
      </c>
      <c r="E69" s="1">
        <v>81802</v>
      </c>
      <c r="F69" s="1" t="str">
        <f t="shared" si="18"/>
        <v>N/A</v>
      </c>
      <c r="G69" s="1">
        <v>105320</v>
      </c>
      <c r="H69" s="11" t="str">
        <f t="shared" si="19"/>
        <v>N/A</v>
      </c>
      <c r="I69" s="59">
        <v>5.4539999999999997</v>
      </c>
      <c r="J69" s="59">
        <v>28.75</v>
      </c>
      <c r="K69" s="50" t="s">
        <v>739</v>
      </c>
      <c r="L69" s="9" t="str">
        <f t="shared" si="33"/>
        <v>Yes</v>
      </c>
    </row>
    <row r="70" spans="1:12" x14ac:dyDescent="0.2">
      <c r="A70" s="48" t="s">
        <v>78</v>
      </c>
      <c r="B70" s="50" t="s">
        <v>294</v>
      </c>
      <c r="C70" s="13">
        <v>7.8797967100000005E-2</v>
      </c>
      <c r="D70" s="46" t="str">
        <f>IF($B70="N/A","N/A",IF(C70&gt;=20,"No",IF(C70&lt;0,"No","Yes")))</f>
        <v>Yes</v>
      </c>
      <c r="E70" s="13">
        <v>7.5056443700000003E-2</v>
      </c>
      <c r="F70" s="46" t="str">
        <f>IF($B70="N/A","N/A",IF(E70&gt;=20,"No",IF(E70&lt;0,"No","Yes")))</f>
        <v>Yes</v>
      </c>
      <c r="G70" s="13">
        <v>0.78487324719999996</v>
      </c>
      <c r="H70" s="46" t="str">
        <f>IF($B70="N/A","N/A",IF(G70&gt;=20,"No",IF(G70&lt;0,"No","Yes")))</f>
        <v>Yes</v>
      </c>
      <c r="I70" s="12">
        <v>-4.75</v>
      </c>
      <c r="J70" s="12">
        <v>945.7</v>
      </c>
      <c r="K70" s="47" t="s">
        <v>739</v>
      </c>
      <c r="L70" s="9" t="str">
        <f t="shared" si="20"/>
        <v>No</v>
      </c>
    </row>
    <row r="71" spans="1:12" x14ac:dyDescent="0.2">
      <c r="A71" s="48" t="s">
        <v>79</v>
      </c>
      <c r="B71" s="37" t="s">
        <v>213</v>
      </c>
      <c r="C71" s="13">
        <v>0.11076019469999999</v>
      </c>
      <c r="D71" s="46" t="str">
        <f>IF($B71="N/A","N/A",IF(C71&gt;10,"No",IF(C71&lt;-10,"No","Yes")))</f>
        <v>N/A</v>
      </c>
      <c r="E71" s="13">
        <v>0.1080449612</v>
      </c>
      <c r="F71" s="46" t="str">
        <f>IF($B71="N/A","N/A",IF(E71&gt;10,"No",IF(E71&lt;-10,"No","Yes")))</f>
        <v>N/A</v>
      </c>
      <c r="G71" s="13">
        <v>0.1008834508</v>
      </c>
      <c r="H71" s="46" t="str">
        <f>IF($B71="N/A","N/A",IF(G71&gt;10,"No",IF(G71&lt;-10,"No","Yes")))</f>
        <v>N/A</v>
      </c>
      <c r="I71" s="12">
        <v>-2.4500000000000002</v>
      </c>
      <c r="J71" s="12">
        <v>-6.63</v>
      </c>
      <c r="K71" s="47" t="s">
        <v>739</v>
      </c>
      <c r="L71" s="9" t="str">
        <f t="shared" si="20"/>
        <v>Yes</v>
      </c>
    </row>
    <row r="72" spans="1:12" x14ac:dyDescent="0.2">
      <c r="A72" s="48" t="s">
        <v>80</v>
      </c>
      <c r="B72" s="37" t="s">
        <v>213</v>
      </c>
      <c r="C72" s="13">
        <v>5.5316805802999998</v>
      </c>
      <c r="D72" s="46" t="str">
        <f>IF($B72="N/A","N/A",IF(C72&gt;10,"No",IF(C72&lt;-10,"No","Yes")))</f>
        <v>N/A</v>
      </c>
      <c r="E72" s="13">
        <v>5.6776567863</v>
      </c>
      <c r="F72" s="46" t="str">
        <f>IF($B72="N/A","N/A",IF(E72&gt;10,"No",IF(E72&lt;-10,"No","Yes")))</f>
        <v>N/A</v>
      </c>
      <c r="G72" s="13">
        <v>4.4431954111999996</v>
      </c>
      <c r="H72" s="46" t="str">
        <f>IF($B72="N/A","N/A",IF(G72&gt;10,"No",IF(G72&lt;-10,"No","Yes")))</f>
        <v>N/A</v>
      </c>
      <c r="I72" s="12">
        <v>2.6389999999999998</v>
      </c>
      <c r="J72" s="12">
        <v>-21.7</v>
      </c>
      <c r="K72" s="47" t="s">
        <v>739</v>
      </c>
      <c r="L72" s="9" t="str">
        <f t="shared" si="20"/>
        <v>Yes</v>
      </c>
    </row>
    <row r="73" spans="1:12" x14ac:dyDescent="0.2">
      <c r="A73" s="48" t="s">
        <v>81</v>
      </c>
      <c r="B73" s="37" t="s">
        <v>213</v>
      </c>
      <c r="C73" s="13">
        <v>8.9843341100000002E-2</v>
      </c>
      <c r="D73" s="46" t="str">
        <f>IF($B73="N/A","N/A",IF(C73&gt;10,"No",IF(C73&lt;-10,"No","Yes")))</f>
        <v>N/A</v>
      </c>
      <c r="E73" s="13">
        <v>3.7914691899999999E-2</v>
      </c>
      <c r="F73" s="46" t="str">
        <f>IF($B73="N/A","N/A",IF(E73&gt;10,"No",IF(E73&lt;-10,"No","Yes")))</f>
        <v>N/A</v>
      </c>
      <c r="G73" s="13">
        <v>4.5744937821000002</v>
      </c>
      <c r="H73" s="46" t="str">
        <f>IF($B73="N/A","N/A",IF(G73&gt;10,"No",IF(G73&lt;-10,"No","Yes")))</f>
        <v>N/A</v>
      </c>
      <c r="I73" s="12">
        <v>-57.8</v>
      </c>
      <c r="J73" s="12">
        <v>11965</v>
      </c>
      <c r="K73" s="47" t="s">
        <v>739</v>
      </c>
      <c r="L73" s="9" t="str">
        <f t="shared" si="20"/>
        <v>No</v>
      </c>
    </row>
    <row r="74" spans="1:12" x14ac:dyDescent="0.2">
      <c r="A74" s="48" t="s">
        <v>121</v>
      </c>
      <c r="B74" s="37" t="s">
        <v>213</v>
      </c>
      <c r="C74" s="13">
        <v>7.9376155800000001E-2</v>
      </c>
      <c r="D74" s="46" t="str">
        <f>IF($B74="N/A","N/A",IF(C74&gt;10,"No",IF(C74&lt;-10,"No","Yes")))</f>
        <v>N/A</v>
      </c>
      <c r="E74" s="13">
        <v>6.5899345499999998E-2</v>
      </c>
      <c r="F74" s="46" t="str">
        <f>IF($B74="N/A","N/A",IF(E74&gt;10,"No",IF(E74&lt;-10,"No","Yes")))</f>
        <v>N/A</v>
      </c>
      <c r="G74" s="13">
        <v>5.8305638200000003E-2</v>
      </c>
      <c r="H74" s="46" t="str">
        <f>IF($B74="N/A","N/A",IF(G74&gt;10,"No",IF(G74&lt;-10,"No","Yes")))</f>
        <v>N/A</v>
      </c>
      <c r="I74" s="12">
        <v>-17</v>
      </c>
      <c r="J74" s="12">
        <v>-11.5</v>
      </c>
      <c r="K74" s="47" t="s">
        <v>739</v>
      </c>
      <c r="L74" s="9" t="str">
        <f t="shared" si="20"/>
        <v>Yes</v>
      </c>
    </row>
    <row r="75" spans="1:12" x14ac:dyDescent="0.2">
      <c r="A75" s="48" t="s">
        <v>82</v>
      </c>
      <c r="B75" s="37" t="s">
        <v>213</v>
      </c>
      <c r="C75" s="13">
        <v>9.5975367223999992</v>
      </c>
      <c r="D75" s="46" t="str">
        <f>IF($B75="N/A","N/A",IF(C75&gt;10,"No",IF(C75&lt;-10,"No","Yes")))</f>
        <v>N/A</v>
      </c>
      <c r="E75" s="13">
        <v>11.950349808</v>
      </c>
      <c r="F75" s="46" t="str">
        <f>IF($B75="N/A","N/A",IF(E75&gt;10,"No",IF(E75&lt;-10,"No","Yes")))</f>
        <v>N/A</v>
      </c>
      <c r="G75" s="13">
        <v>9.6046044795000007</v>
      </c>
      <c r="H75" s="46" t="str">
        <f>IF($B75="N/A","N/A",IF(G75&gt;10,"No",IF(G75&lt;-10,"No","Yes")))</f>
        <v>N/A</v>
      </c>
      <c r="I75" s="12">
        <v>24.51</v>
      </c>
      <c r="J75" s="12">
        <v>-19.600000000000001</v>
      </c>
      <c r="K75" s="47" t="s">
        <v>739</v>
      </c>
      <c r="L75" s="9" t="str">
        <f t="shared" si="20"/>
        <v>Yes</v>
      </c>
    </row>
    <row r="76" spans="1:12" x14ac:dyDescent="0.2">
      <c r="A76" s="48" t="s">
        <v>195</v>
      </c>
      <c r="B76" s="37" t="s">
        <v>213</v>
      </c>
      <c r="C76" s="13">
        <v>5.7867204594999997</v>
      </c>
      <c r="D76" s="46" t="str">
        <f t="shared" ref="D76:D98" si="34">IF($B76="N/A","N/A",IF(C76&gt;10,"No",IF(C76&lt;-10,"No","Yes")))</f>
        <v>N/A</v>
      </c>
      <c r="E76" s="13">
        <v>5.7030000716</v>
      </c>
      <c r="F76" s="46" t="str">
        <f t="shared" ref="F76:F98" si="35">IF($B76="N/A","N/A",IF(E76&gt;10,"No",IF(E76&lt;-10,"No","Yes")))</f>
        <v>N/A</v>
      </c>
      <c r="G76" s="13">
        <v>5.7299040428000003</v>
      </c>
      <c r="H76" s="46" t="str">
        <f t="shared" ref="H76:H98" si="36">IF($B76="N/A","N/A",IF(G76&gt;10,"No",IF(G76&lt;-10,"No","Yes")))</f>
        <v>N/A</v>
      </c>
      <c r="I76" s="12">
        <v>-1.45</v>
      </c>
      <c r="J76" s="12">
        <v>0.4718</v>
      </c>
      <c r="K76" s="47" t="s">
        <v>739</v>
      </c>
      <c r="L76" s="9" t="str">
        <f>IF(J76="Div by 0", "N/A", IF(OR(J76="N/A",K76="N/A"),"N/A", IF(J76&gt;VALUE(MID(K76,1,2)), "No", IF(J76&lt;-1*VALUE(MID(K76,1,2)), "No", "Yes"))))</f>
        <v>Yes</v>
      </c>
    </row>
    <row r="77" spans="1:12" x14ac:dyDescent="0.2">
      <c r="A77" s="48" t="s">
        <v>196</v>
      </c>
      <c r="B77" s="37" t="s">
        <v>213</v>
      </c>
      <c r="C77" s="13">
        <v>1.5414159373</v>
      </c>
      <c r="D77" s="46" t="str">
        <f t="shared" si="34"/>
        <v>N/A</v>
      </c>
      <c r="E77" s="13">
        <v>1.5292727749999999</v>
      </c>
      <c r="F77" s="46" t="str">
        <f t="shared" si="35"/>
        <v>N/A</v>
      </c>
      <c r="G77" s="13">
        <v>1.6562169936</v>
      </c>
      <c r="H77" s="46" t="str">
        <f t="shared" si="36"/>
        <v>N/A</v>
      </c>
      <c r="I77" s="12">
        <v>-0.78800000000000003</v>
      </c>
      <c r="J77" s="12">
        <v>8.3010000000000002</v>
      </c>
      <c r="K77" s="47" t="s">
        <v>739</v>
      </c>
      <c r="L77" s="9" t="str">
        <f t="shared" ref="L77:L81" si="37">IF(J77="Div by 0", "N/A", IF(OR(J77="N/A",K77="N/A"),"N/A", IF(J77&gt;VALUE(MID(K77,1,2)), "No", IF(J77&lt;-1*VALUE(MID(K77,1,2)), "No", "Yes"))))</f>
        <v>Yes</v>
      </c>
    </row>
    <row r="78" spans="1:12" x14ac:dyDescent="0.2">
      <c r="A78" s="48" t="s">
        <v>197</v>
      </c>
      <c r="B78" s="37" t="s">
        <v>213</v>
      </c>
      <c r="C78" s="13">
        <v>82.586273704999996</v>
      </c>
      <c r="D78" s="46" t="str">
        <f t="shared" si="34"/>
        <v>N/A</v>
      </c>
      <c r="E78" s="13">
        <v>89.107735267999999</v>
      </c>
      <c r="F78" s="46" t="str">
        <f t="shared" si="35"/>
        <v>N/A</v>
      </c>
      <c r="G78" s="13">
        <v>89.580664733999996</v>
      </c>
      <c r="H78" s="46" t="str">
        <f t="shared" si="36"/>
        <v>N/A</v>
      </c>
      <c r="I78" s="12">
        <v>7.8970000000000002</v>
      </c>
      <c r="J78" s="12">
        <v>0.53069999999999995</v>
      </c>
      <c r="K78" s="47" t="s">
        <v>739</v>
      </c>
      <c r="L78" s="9" t="str">
        <f t="shared" si="37"/>
        <v>Yes</v>
      </c>
    </row>
    <row r="79" spans="1:12" x14ac:dyDescent="0.2">
      <c r="A79" s="48" t="s">
        <v>198</v>
      </c>
      <c r="B79" s="37" t="s">
        <v>213</v>
      </c>
      <c r="C79" s="13">
        <v>6.1192386346000003</v>
      </c>
      <c r="D79" s="46" t="str">
        <f t="shared" si="34"/>
        <v>N/A</v>
      </c>
      <c r="E79" s="13">
        <v>6.8278135301000002</v>
      </c>
      <c r="F79" s="46" t="str">
        <f t="shared" si="35"/>
        <v>N/A</v>
      </c>
      <c r="G79" s="13">
        <v>6.2178328001000001</v>
      </c>
      <c r="H79" s="46" t="str">
        <f t="shared" si="36"/>
        <v>N/A</v>
      </c>
      <c r="I79" s="12">
        <v>11.58</v>
      </c>
      <c r="J79" s="12">
        <v>-8.93</v>
      </c>
      <c r="K79" s="47" t="s">
        <v>739</v>
      </c>
      <c r="L79" s="9" t="str">
        <f t="shared" si="37"/>
        <v>Yes</v>
      </c>
    </row>
    <row r="80" spans="1:12" x14ac:dyDescent="0.2">
      <c r="A80" s="48" t="s">
        <v>199</v>
      </c>
      <c r="B80" s="37" t="s">
        <v>213</v>
      </c>
      <c r="C80" s="13">
        <v>1.6359918200000001</v>
      </c>
      <c r="D80" s="46" t="str">
        <f t="shared" si="34"/>
        <v>N/A</v>
      </c>
      <c r="E80" s="13">
        <v>2.0247998744000002</v>
      </c>
      <c r="F80" s="46" t="str">
        <f t="shared" si="35"/>
        <v>N/A</v>
      </c>
      <c r="G80" s="13">
        <v>1.8361385450000001</v>
      </c>
      <c r="H80" s="46" t="str">
        <f t="shared" si="36"/>
        <v>N/A</v>
      </c>
      <c r="I80" s="12">
        <v>23.77</v>
      </c>
      <c r="J80" s="12">
        <v>-9.32</v>
      </c>
      <c r="K80" s="47" t="s">
        <v>739</v>
      </c>
      <c r="L80" s="9" t="str">
        <f t="shared" si="37"/>
        <v>Yes</v>
      </c>
    </row>
    <row r="81" spans="1:12" x14ac:dyDescent="0.2">
      <c r="A81" s="48" t="s">
        <v>200</v>
      </c>
      <c r="B81" s="50" t="s">
        <v>213</v>
      </c>
      <c r="C81" s="13">
        <v>76.466886896000005</v>
      </c>
      <c r="D81" s="46" t="str">
        <f t="shared" si="34"/>
        <v>N/A</v>
      </c>
      <c r="E81" s="13">
        <v>88.777272014000005</v>
      </c>
      <c r="F81" s="46" t="str">
        <f t="shared" si="35"/>
        <v>N/A</v>
      </c>
      <c r="G81" s="13">
        <v>89.442203366000001</v>
      </c>
      <c r="H81" s="46" t="str">
        <f t="shared" si="36"/>
        <v>N/A</v>
      </c>
      <c r="I81" s="12">
        <v>16.100000000000001</v>
      </c>
      <c r="J81" s="12">
        <v>0.749</v>
      </c>
      <c r="K81" s="50" t="s">
        <v>739</v>
      </c>
      <c r="L81" s="9" t="str">
        <f t="shared" si="37"/>
        <v>Yes</v>
      </c>
    </row>
    <row r="82" spans="1:12" x14ac:dyDescent="0.2">
      <c r="A82" s="48" t="s">
        <v>73</v>
      </c>
      <c r="B82" s="37" t="s">
        <v>213</v>
      </c>
      <c r="C82" s="38">
        <v>2396362</v>
      </c>
      <c r="D82" s="46" t="str">
        <f t="shared" si="34"/>
        <v>N/A</v>
      </c>
      <c r="E82" s="38">
        <v>2548533</v>
      </c>
      <c r="F82" s="46" t="str">
        <f t="shared" si="35"/>
        <v>N/A</v>
      </c>
      <c r="G82" s="38">
        <v>2640282</v>
      </c>
      <c r="H82" s="46" t="str">
        <f t="shared" si="36"/>
        <v>N/A</v>
      </c>
      <c r="I82" s="12">
        <v>6.35</v>
      </c>
      <c r="J82" s="12">
        <v>3.6</v>
      </c>
      <c r="K82" s="47" t="s">
        <v>739</v>
      </c>
      <c r="L82" s="9" t="str">
        <f t="shared" si="20"/>
        <v>Yes</v>
      </c>
    </row>
    <row r="83" spans="1:12" x14ac:dyDescent="0.2">
      <c r="A83" s="48" t="s">
        <v>1269</v>
      </c>
      <c r="B83" s="37" t="s">
        <v>213</v>
      </c>
      <c r="C83" s="8">
        <v>5.7545980114999997</v>
      </c>
      <c r="D83" s="46" t="str">
        <f t="shared" si="34"/>
        <v>N/A</v>
      </c>
      <c r="E83" s="8">
        <v>5.5040684190000002</v>
      </c>
      <c r="F83" s="46" t="str">
        <f t="shared" si="35"/>
        <v>N/A</v>
      </c>
      <c r="G83" s="8">
        <v>5.1177487858999999</v>
      </c>
      <c r="H83" s="46" t="str">
        <f t="shared" si="36"/>
        <v>N/A</v>
      </c>
      <c r="I83" s="12">
        <v>-4.3499999999999996</v>
      </c>
      <c r="J83" s="12">
        <v>-7.02</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63.353032638999998</v>
      </c>
      <c r="D86" s="46" t="str">
        <f t="shared" si="34"/>
        <v>N/A</v>
      </c>
      <c r="E86" s="8">
        <v>65.068099962000005</v>
      </c>
      <c r="F86" s="46" t="str">
        <f t="shared" si="35"/>
        <v>N/A</v>
      </c>
      <c r="G86" s="8">
        <v>64.858905222999994</v>
      </c>
      <c r="H86" s="46" t="str">
        <f t="shared" si="36"/>
        <v>N/A</v>
      </c>
      <c r="I86" s="12">
        <v>2.7069999999999999</v>
      </c>
      <c r="J86" s="12">
        <v>-0.32200000000000001</v>
      </c>
      <c r="K86" s="47" t="s">
        <v>739</v>
      </c>
      <c r="L86" s="9" t="str">
        <f t="shared" si="20"/>
        <v>Yes</v>
      </c>
    </row>
    <row r="87" spans="1:12" x14ac:dyDescent="0.2">
      <c r="A87" s="48" t="s">
        <v>1273</v>
      </c>
      <c r="B87" s="37" t="s">
        <v>213</v>
      </c>
      <c r="C87" s="8">
        <v>1.9040528935000001</v>
      </c>
      <c r="D87" s="46" t="str">
        <f t="shared" si="34"/>
        <v>N/A</v>
      </c>
      <c r="E87" s="8">
        <v>1.8966597647000001</v>
      </c>
      <c r="F87" s="46" t="str">
        <f t="shared" si="35"/>
        <v>N/A</v>
      </c>
      <c r="G87" s="8">
        <v>2.2141953018999998</v>
      </c>
      <c r="H87" s="46" t="str">
        <f t="shared" si="36"/>
        <v>N/A</v>
      </c>
      <c r="I87" s="12">
        <v>-0.38800000000000001</v>
      </c>
      <c r="J87" s="12">
        <v>16.739999999999998</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1.4188174000000001E-3</v>
      </c>
      <c r="D94" s="46" t="str">
        <f t="shared" si="34"/>
        <v>N/A</v>
      </c>
      <c r="E94" s="8">
        <v>1.4518156E-3</v>
      </c>
      <c r="F94" s="46" t="str">
        <f t="shared" si="35"/>
        <v>N/A</v>
      </c>
      <c r="G94" s="8">
        <v>7.9536959999999997E-4</v>
      </c>
      <c r="H94" s="46" t="str">
        <f t="shared" si="36"/>
        <v>N/A</v>
      </c>
      <c r="I94" s="12">
        <v>2.3260000000000001</v>
      </c>
      <c r="J94" s="12">
        <v>-45.2</v>
      </c>
      <c r="K94" s="47" t="s">
        <v>739</v>
      </c>
      <c r="L94" s="9" t="str">
        <f t="shared" si="20"/>
        <v>No</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1.0474210499999999E-2</v>
      </c>
      <c r="D97" s="46" t="str">
        <f t="shared" si="34"/>
        <v>N/A</v>
      </c>
      <c r="E97" s="8">
        <v>5.1794503E-3</v>
      </c>
      <c r="F97" s="46" t="str">
        <f t="shared" si="35"/>
        <v>N/A</v>
      </c>
      <c r="G97" s="8">
        <v>4.6207185E-3</v>
      </c>
      <c r="H97" s="46" t="str">
        <f t="shared" si="36"/>
        <v>N/A</v>
      </c>
      <c r="I97" s="12">
        <v>-50.6</v>
      </c>
      <c r="J97" s="12">
        <v>-10.8</v>
      </c>
      <c r="K97" s="47" t="s">
        <v>739</v>
      </c>
      <c r="L97" s="9" t="str">
        <f t="shared" si="20"/>
        <v>Yes</v>
      </c>
    </row>
    <row r="98" spans="1:12" x14ac:dyDescent="0.2">
      <c r="A98" s="48" t="s">
        <v>1284</v>
      </c>
      <c r="B98" s="37" t="s">
        <v>213</v>
      </c>
      <c r="C98" s="8">
        <v>28.960941627</v>
      </c>
      <c r="D98" s="46" t="str">
        <f t="shared" si="34"/>
        <v>N/A</v>
      </c>
      <c r="E98" s="8">
        <v>27.513161492999998</v>
      </c>
      <c r="F98" s="46" t="str">
        <f t="shared" si="35"/>
        <v>N/A</v>
      </c>
      <c r="G98" s="8">
        <v>27.803734600999999</v>
      </c>
      <c r="H98" s="46" t="str">
        <f t="shared" si="36"/>
        <v>N/A</v>
      </c>
      <c r="I98" s="12">
        <v>-5</v>
      </c>
      <c r="J98" s="12">
        <v>1.056</v>
      </c>
      <c r="K98" s="47" t="s">
        <v>739</v>
      </c>
      <c r="L98" s="9" t="str">
        <f t="shared" si="20"/>
        <v>Yes</v>
      </c>
    </row>
    <row r="99" spans="1:12" x14ac:dyDescent="0.2">
      <c r="A99" s="48" t="s">
        <v>1285</v>
      </c>
      <c r="B99" s="62" t="s">
        <v>278</v>
      </c>
      <c r="C99" s="8">
        <v>1.5481801200000001E-2</v>
      </c>
      <c r="D99" s="46" t="str">
        <f>IF($B99="N/A","N/A",IF(C99&gt;=5,"No",IF(C99&lt;0,"No","Yes")))</f>
        <v>Yes</v>
      </c>
      <c r="E99" s="8">
        <v>1.1379095299999999E-2</v>
      </c>
      <c r="F99" s="46" t="str">
        <f>IF($B99="N/A","N/A",IF(E99&gt;=5,"No",IF(E99&lt;0,"No","Yes")))</f>
        <v>Yes</v>
      </c>
      <c r="G99" s="8">
        <v>0</v>
      </c>
      <c r="H99" s="46" t="str">
        <f>IF($B99="N/A","N/A",IF(G99&gt;=5,"No",IF(G99&lt;0,"No","Yes")))</f>
        <v>Yes</v>
      </c>
      <c r="I99" s="12">
        <v>-26.5</v>
      </c>
      <c r="J99" s="12">
        <v>-100</v>
      </c>
      <c r="K99" s="47" t="s">
        <v>739</v>
      </c>
      <c r="L99" s="9" t="str">
        <f t="shared" si="20"/>
        <v>No</v>
      </c>
    </row>
    <row r="100" spans="1:12" x14ac:dyDescent="0.2">
      <c r="A100" s="48" t="s">
        <v>107</v>
      </c>
      <c r="B100" s="37" t="s">
        <v>213</v>
      </c>
      <c r="C100" s="49">
        <v>281556199</v>
      </c>
      <c r="D100" s="46" t="str">
        <f>IF($B100="N/A","N/A",IF(C100&gt;10,"No",IF(C100&lt;-10,"No","Yes")))</f>
        <v>N/A</v>
      </c>
      <c r="E100" s="49">
        <v>285438451</v>
      </c>
      <c r="F100" s="46" t="str">
        <f>IF($B100="N/A","N/A",IF(E100&gt;10,"No",IF(E100&lt;-10,"No","Yes")))</f>
        <v>N/A</v>
      </c>
      <c r="G100" s="49">
        <v>461513209</v>
      </c>
      <c r="H100" s="46" t="str">
        <f>IF($B100="N/A","N/A",IF(G100&gt;10,"No",IF(G100&lt;-10,"No","Yes")))</f>
        <v>N/A</v>
      </c>
      <c r="I100" s="12">
        <v>1.379</v>
      </c>
      <c r="J100" s="12">
        <v>61.69</v>
      </c>
      <c r="K100" s="47" t="s">
        <v>739</v>
      </c>
      <c r="L100" s="9" t="str">
        <f t="shared" ref="L100:L111" si="38">IF(J100="Div by 0", "N/A", IF(K100="N/A","N/A", IF(J100&gt;VALUE(MID(K100,1,2)), "No", IF(J100&lt;-1*VALUE(MID(K100,1,2)), "No", "Yes"))))</f>
        <v>No</v>
      </c>
    </row>
    <row r="101" spans="1:12" x14ac:dyDescent="0.2">
      <c r="A101" s="48" t="s">
        <v>455</v>
      </c>
      <c r="B101" s="37" t="s">
        <v>213</v>
      </c>
      <c r="C101" s="49">
        <v>180423734</v>
      </c>
      <c r="D101" s="46" t="str">
        <f>IF($B101="N/A","N/A",IF(C101&gt;10,"No",IF(C101&lt;-10,"No","Yes")))</f>
        <v>N/A</v>
      </c>
      <c r="E101" s="49">
        <v>177285105</v>
      </c>
      <c r="F101" s="46" t="str">
        <f>IF($B101="N/A","N/A",IF(E101&gt;10,"No",IF(E101&lt;-10,"No","Yes")))</f>
        <v>N/A</v>
      </c>
      <c r="G101" s="49">
        <v>336408833</v>
      </c>
      <c r="H101" s="46" t="str">
        <f>IF($B101="N/A","N/A",IF(G101&gt;10,"No",IF(G101&lt;-10,"No","Yes")))</f>
        <v>N/A</v>
      </c>
      <c r="I101" s="12">
        <v>-1.74</v>
      </c>
      <c r="J101" s="12">
        <v>89.76</v>
      </c>
      <c r="K101" s="47" t="s">
        <v>739</v>
      </c>
      <c r="L101" s="9" t="str">
        <f t="shared" si="38"/>
        <v>No</v>
      </c>
    </row>
    <row r="102" spans="1:12" x14ac:dyDescent="0.2">
      <c r="A102" s="48" t="s">
        <v>456</v>
      </c>
      <c r="B102" s="37" t="s">
        <v>213</v>
      </c>
      <c r="C102" s="49">
        <v>58488338</v>
      </c>
      <c r="D102" s="46" t="str">
        <f>IF($B102="N/A","N/A",IF(C102&gt;10,"No",IF(C102&lt;-10,"No","Yes")))</f>
        <v>N/A</v>
      </c>
      <c r="E102" s="49">
        <v>61581383</v>
      </c>
      <c r="F102" s="46" t="str">
        <f>IF($B102="N/A","N/A",IF(E102&gt;10,"No",IF(E102&lt;-10,"No","Yes")))</f>
        <v>N/A</v>
      </c>
      <c r="G102" s="49">
        <v>77121225</v>
      </c>
      <c r="H102" s="46" t="str">
        <f>IF($B102="N/A","N/A",IF(G102&gt;10,"No",IF(G102&lt;-10,"No","Yes")))</f>
        <v>N/A</v>
      </c>
      <c r="I102" s="12">
        <v>5.2880000000000003</v>
      </c>
      <c r="J102" s="12">
        <v>25.23</v>
      </c>
      <c r="K102" s="47" t="s">
        <v>739</v>
      </c>
      <c r="L102" s="9" t="str">
        <f t="shared" si="38"/>
        <v>Yes</v>
      </c>
    </row>
    <row r="103" spans="1:12" x14ac:dyDescent="0.2">
      <c r="A103" s="48" t="s">
        <v>457</v>
      </c>
      <c r="B103" s="37" t="s">
        <v>213</v>
      </c>
      <c r="C103" s="49">
        <v>42644127</v>
      </c>
      <c r="D103" s="46" t="str">
        <f>IF($B103="N/A","N/A",IF(C103&gt;10,"No",IF(C103&lt;-10,"No","Yes")))</f>
        <v>N/A</v>
      </c>
      <c r="E103" s="49">
        <v>46571963</v>
      </c>
      <c r="F103" s="46" t="str">
        <f>IF($B103="N/A","N/A",IF(E103&gt;10,"No",IF(E103&lt;-10,"No","Yes")))</f>
        <v>N/A</v>
      </c>
      <c r="G103" s="49">
        <v>47983151</v>
      </c>
      <c r="H103" s="46" t="str">
        <f>IF($B103="N/A","N/A",IF(G103&gt;10,"No",IF(G103&lt;-10,"No","Yes")))</f>
        <v>N/A</v>
      </c>
      <c r="I103" s="12">
        <v>9.2110000000000003</v>
      </c>
      <c r="J103" s="12">
        <v>3.03</v>
      </c>
      <c r="K103" s="47" t="s">
        <v>739</v>
      </c>
      <c r="L103" s="9" t="str">
        <f t="shared" si="38"/>
        <v>Yes</v>
      </c>
    </row>
    <row r="104" spans="1:12" x14ac:dyDescent="0.2">
      <c r="A104" s="48" t="s">
        <v>108</v>
      </c>
      <c r="B104" s="63" t="s">
        <v>295</v>
      </c>
      <c r="C104" s="8">
        <v>0.97643426190000004</v>
      </c>
      <c r="D104" s="46" t="str">
        <f>IF($B104="N/A","N/A",IF(C104&gt;2,"No",IF(C104&lt;0.9,"No","Yes")))</f>
        <v>Yes</v>
      </c>
      <c r="E104" s="8">
        <v>0.97957051220000002</v>
      </c>
      <c r="F104" s="46" t="str">
        <f>IF($B104="N/A","N/A",IF(E104&gt;2,"No",IF(E104&lt;0.9,"No","Yes")))</f>
        <v>Yes</v>
      </c>
      <c r="G104" s="8">
        <v>0.98215927390000002</v>
      </c>
      <c r="H104" s="46" t="str">
        <f>IF($B104="N/A","N/A",IF(G104&gt;2,"No",IF(G104&lt;0.9,"No","Yes")))</f>
        <v>Yes</v>
      </c>
      <c r="I104" s="12">
        <v>0.32119999999999999</v>
      </c>
      <c r="J104" s="12">
        <v>0.26429999999999998</v>
      </c>
      <c r="K104" s="47" t="s">
        <v>739</v>
      </c>
      <c r="L104" s="9" t="str">
        <f t="shared" si="38"/>
        <v>Yes</v>
      </c>
    </row>
    <row r="105" spans="1:12" x14ac:dyDescent="0.2">
      <c r="A105" s="48" t="s">
        <v>458</v>
      </c>
      <c r="B105" s="63" t="s">
        <v>295</v>
      </c>
      <c r="C105" s="8">
        <v>1.000044546</v>
      </c>
      <c r="D105" s="46" t="str">
        <f>IF($B105="N/A","N/A",IF(C105&gt;2,"No",IF(C105&lt;0.9,"No","Yes")))</f>
        <v>Yes</v>
      </c>
      <c r="E105" s="8">
        <v>1.0003438710999999</v>
      </c>
      <c r="F105" s="46" t="str">
        <f>IF($B105="N/A","N/A",IF(E105&gt;2,"No",IF(E105&lt;0.9,"No","Yes")))</f>
        <v>Yes</v>
      </c>
      <c r="G105" s="8">
        <v>0.99965992339999998</v>
      </c>
      <c r="H105" s="46" t="str">
        <f>IF($B105="N/A","N/A",IF(G105&gt;2,"No",IF(G105&lt;0.9,"No","Yes")))</f>
        <v>Yes</v>
      </c>
      <c r="I105" s="12">
        <v>2.9899999999999999E-2</v>
      </c>
      <c r="J105" s="12">
        <v>-6.8000000000000005E-2</v>
      </c>
      <c r="K105" s="47" t="s">
        <v>739</v>
      </c>
      <c r="L105" s="9" t="str">
        <f t="shared" si="38"/>
        <v>Yes</v>
      </c>
    </row>
    <row r="106" spans="1:12" x14ac:dyDescent="0.2">
      <c r="A106" s="48" t="s">
        <v>459</v>
      </c>
      <c r="B106" s="63" t="s">
        <v>295</v>
      </c>
      <c r="C106" s="8">
        <v>0.99239735799999995</v>
      </c>
      <c r="D106" s="46" t="str">
        <f>IF($B106="N/A","N/A",IF(C106&gt;2,"No",IF(C106&lt;0.9,"No","Yes")))</f>
        <v>Yes</v>
      </c>
      <c r="E106" s="8">
        <v>0.99291728800000001</v>
      </c>
      <c r="F106" s="46" t="str">
        <f>IF($B106="N/A","N/A",IF(E106&gt;2,"No",IF(E106&lt;0.9,"No","Yes")))</f>
        <v>Yes</v>
      </c>
      <c r="G106" s="8">
        <v>0.9930446222</v>
      </c>
      <c r="H106" s="46" t="str">
        <f>IF($B106="N/A","N/A",IF(G106&gt;2,"No",IF(G106&lt;0.9,"No","Yes")))</f>
        <v>Yes</v>
      </c>
      <c r="I106" s="12">
        <v>5.2400000000000002E-2</v>
      </c>
      <c r="J106" s="12">
        <v>1.2800000000000001E-2</v>
      </c>
      <c r="K106" s="47" t="s">
        <v>739</v>
      </c>
      <c r="L106" s="9" t="str">
        <f t="shared" si="38"/>
        <v>Yes</v>
      </c>
    </row>
    <row r="107" spans="1:12" x14ac:dyDescent="0.2">
      <c r="A107" s="48" t="s">
        <v>460</v>
      </c>
      <c r="B107" s="63" t="s">
        <v>295</v>
      </c>
      <c r="C107" s="8">
        <v>0.973725638</v>
      </c>
      <c r="D107" s="46" t="str">
        <f>IF($B107="N/A","N/A",IF(C107&gt;2,"No",IF(C107&lt;0.9,"No","Yes")))</f>
        <v>Yes</v>
      </c>
      <c r="E107" s="8">
        <v>0.97734193010000003</v>
      </c>
      <c r="F107" s="46" t="str">
        <f>IF($B107="N/A","N/A",IF(E107&gt;2,"No",IF(E107&lt;0.9,"No","Yes")))</f>
        <v>Yes</v>
      </c>
      <c r="G107" s="8">
        <v>0.98020235259999999</v>
      </c>
      <c r="H107" s="46" t="str">
        <f>IF($B107="N/A","N/A",IF(G107&gt;2,"No",IF(G107&lt;0.9,"No","Yes")))</f>
        <v>Yes</v>
      </c>
      <c r="I107" s="12">
        <v>0.37140000000000001</v>
      </c>
      <c r="J107" s="12">
        <v>0.29270000000000002</v>
      </c>
      <c r="K107" s="47" t="s">
        <v>739</v>
      </c>
      <c r="L107" s="9" t="str">
        <f t="shared" si="38"/>
        <v>Yes</v>
      </c>
    </row>
    <row r="108" spans="1:12" x14ac:dyDescent="0.2">
      <c r="A108" s="48" t="s">
        <v>1286</v>
      </c>
      <c r="B108" s="37" t="s">
        <v>213</v>
      </c>
      <c r="C108" s="49">
        <v>13.667219346</v>
      </c>
      <c r="D108" s="46" t="str">
        <f>IF($B108="N/A","N/A",IF(C108&gt;10,"No",IF(C108&lt;-10,"No","Yes")))</f>
        <v>N/A</v>
      </c>
      <c r="E108" s="49">
        <v>12.853637995</v>
      </c>
      <c r="F108" s="46" t="str">
        <f>IF($B108="N/A","N/A",IF(E108&gt;10,"No",IF(E108&lt;-10,"No","Yes")))</f>
        <v>N/A</v>
      </c>
      <c r="G108" s="49">
        <v>20.070276966000002</v>
      </c>
      <c r="H108" s="46" t="str">
        <f>IF($B108="N/A","N/A",IF(G108&gt;10,"No",IF(G108&lt;-10,"No","Yes")))</f>
        <v>N/A</v>
      </c>
      <c r="I108" s="12">
        <v>-5.95</v>
      </c>
      <c r="J108" s="12">
        <v>56.14</v>
      </c>
      <c r="K108" s="47" t="s">
        <v>739</v>
      </c>
      <c r="L108" s="9" t="str">
        <f t="shared" si="38"/>
        <v>No</v>
      </c>
    </row>
    <row r="109" spans="1:12" x14ac:dyDescent="0.2">
      <c r="A109" s="48" t="s">
        <v>1287</v>
      </c>
      <c r="B109" s="37" t="s">
        <v>213</v>
      </c>
      <c r="C109" s="49">
        <v>108.61028664</v>
      </c>
      <c r="D109" s="46" t="str">
        <f>IF($B109="N/A","N/A",IF(C109&gt;10,"No",IF(C109&lt;-10,"No","Yes")))</f>
        <v>N/A</v>
      </c>
      <c r="E109" s="49">
        <v>106.02301066</v>
      </c>
      <c r="F109" s="46" t="str">
        <f>IF($B109="N/A","N/A",IF(E109&gt;10,"No",IF(E109&lt;-10,"No","Yes")))</f>
        <v>N/A</v>
      </c>
      <c r="G109" s="49">
        <v>190.99292879000001</v>
      </c>
      <c r="H109" s="46" t="str">
        <f>IF($B109="N/A","N/A",IF(G109&gt;10,"No",IF(G109&lt;-10,"No","Yes")))</f>
        <v>N/A</v>
      </c>
      <c r="I109" s="12">
        <v>-2.38</v>
      </c>
      <c r="J109" s="12">
        <v>80.14</v>
      </c>
      <c r="K109" s="47" t="s">
        <v>739</v>
      </c>
      <c r="L109" s="9" t="str">
        <f t="shared" si="38"/>
        <v>No</v>
      </c>
    </row>
    <row r="110" spans="1:12" x14ac:dyDescent="0.2">
      <c r="A110" s="48" t="s">
        <v>1288</v>
      </c>
      <c r="B110" s="37" t="s">
        <v>213</v>
      </c>
      <c r="C110" s="49">
        <v>105.89804602</v>
      </c>
      <c r="D110" s="46" t="str">
        <f>IF($B110="N/A","N/A",IF(C110&gt;10,"No",IF(C110&lt;-10,"No","Yes")))</f>
        <v>N/A</v>
      </c>
      <c r="E110" s="49">
        <v>103.87311336</v>
      </c>
      <c r="F110" s="46" t="str">
        <f>IF($B110="N/A","N/A",IF(E110&gt;10,"No",IF(E110&lt;-10,"No","Yes")))</f>
        <v>N/A</v>
      </c>
      <c r="G110" s="49">
        <v>107.92902576</v>
      </c>
      <c r="H110" s="46" t="str">
        <f>IF($B110="N/A","N/A",IF(G110&gt;10,"No",IF(G110&lt;-10,"No","Yes")))</f>
        <v>N/A</v>
      </c>
      <c r="I110" s="12">
        <v>-1.91</v>
      </c>
      <c r="J110" s="12">
        <v>3.9049999999999998</v>
      </c>
      <c r="K110" s="47" t="s">
        <v>739</v>
      </c>
      <c r="L110" s="9" t="str">
        <f t="shared" si="38"/>
        <v>Yes</v>
      </c>
    </row>
    <row r="111" spans="1:12" x14ac:dyDescent="0.2">
      <c r="A111" s="48" t="s">
        <v>1289</v>
      </c>
      <c r="B111" s="37" t="s">
        <v>213</v>
      </c>
      <c r="C111" s="49">
        <v>2.3189839243999999</v>
      </c>
      <c r="D111" s="46" t="str">
        <f>IF($B111="N/A","N/A",IF(C111&gt;10,"No",IF(C111&lt;-10,"No","Yes")))</f>
        <v>N/A</v>
      </c>
      <c r="E111" s="49">
        <v>2.3351755221000001</v>
      </c>
      <c r="F111" s="46" t="str">
        <f>IF($B111="N/A","N/A",IF(E111&gt;10,"No",IF(E111&lt;-10,"No","Yes")))</f>
        <v>N/A</v>
      </c>
      <c r="G111" s="49">
        <v>2.3383010439</v>
      </c>
      <c r="H111" s="46" t="str">
        <f>IF($B111="N/A","N/A",IF(G111&gt;10,"No",IF(G111&lt;-10,"No","Yes")))</f>
        <v>N/A</v>
      </c>
      <c r="I111" s="12">
        <v>0.69820000000000004</v>
      </c>
      <c r="J111" s="12">
        <v>0.1338</v>
      </c>
      <c r="K111" s="47" t="s">
        <v>739</v>
      </c>
      <c r="L111" s="9" t="str">
        <f t="shared" si="38"/>
        <v>Yes</v>
      </c>
    </row>
    <row r="112" spans="1:12" x14ac:dyDescent="0.2">
      <c r="A112" s="48" t="s">
        <v>325</v>
      </c>
      <c r="B112" s="50" t="s">
        <v>296</v>
      </c>
      <c r="C112" s="8">
        <v>98.094472277999998</v>
      </c>
      <c r="D112" s="46" t="str">
        <f>IF(OR($B112="N/A",$C112="N/A"),"N/A",IF(C112&gt;98,"Yes","No"))</f>
        <v>Yes</v>
      </c>
      <c r="E112" s="8">
        <v>98.342189646999998</v>
      </c>
      <c r="F112" s="46" t="str">
        <f>IF(OR($B112="N/A",$E112="N/A"),"N/A",IF(E112&gt;98,"Yes","No"))</f>
        <v>Yes</v>
      </c>
      <c r="G112" s="8">
        <v>98.489191556999998</v>
      </c>
      <c r="H112" s="46" t="str">
        <f t="shared" ref="H112:H115" si="39">IF($B112="N/A","N/A",IF(G112&gt;98,"Yes","No"))</f>
        <v>Yes</v>
      </c>
      <c r="I112" s="12">
        <v>0.2525</v>
      </c>
      <c r="J112" s="12">
        <v>0.14949999999999999</v>
      </c>
      <c r="K112" s="47" t="s">
        <v>739</v>
      </c>
      <c r="L112" s="9" t="str">
        <f>IF(J112="Div by 0", "N/A", IF(OR(J112="N/A",K112="N/A"),"N/A", IF(J112&gt;VALUE(MID(K112,1,2)), "No", IF(J112&lt;-1*VALUE(MID(K112,1,2)), "No", "Yes"))))</f>
        <v>Yes</v>
      </c>
    </row>
    <row r="113" spans="1:12" x14ac:dyDescent="0.2">
      <c r="A113" s="48" t="s">
        <v>461</v>
      </c>
      <c r="B113" s="50" t="s">
        <v>296</v>
      </c>
      <c r="C113" s="8">
        <v>99.143066202</v>
      </c>
      <c r="D113" s="46" t="str">
        <f t="shared" ref="D113:D115" si="40">IF(OR($B113="N/A",$C113="N/A"),"N/A",IF(C113&gt;98,"Yes","No"))</f>
        <v>Yes</v>
      </c>
      <c r="E113" s="8">
        <v>99.246671250999995</v>
      </c>
      <c r="F113" s="46" t="str">
        <f t="shared" ref="F113:F115" si="41">IF(OR($B113="N/A",$E113="N/A"),"N/A",IF(E113&gt;98,"Yes","No"))</f>
        <v>Yes</v>
      </c>
      <c r="G113" s="8">
        <v>99.304802840999997</v>
      </c>
      <c r="H113" s="46" t="str">
        <f t="shared" si="39"/>
        <v>Yes</v>
      </c>
      <c r="I113" s="12">
        <v>0.1045</v>
      </c>
      <c r="J113" s="12">
        <v>5.8599999999999999E-2</v>
      </c>
      <c r="K113" s="47" t="s">
        <v>739</v>
      </c>
      <c r="L113" s="9" t="str">
        <f t="shared" ref="L113:L115" si="42">IF(J113="Div by 0", "N/A", IF(OR(J113="N/A",K113="N/A"),"N/A", IF(J113&gt;VALUE(MID(K113,1,2)), "No", IF(J113&lt;-1*VALUE(MID(K113,1,2)), "No", "Yes"))))</f>
        <v>Yes</v>
      </c>
    </row>
    <row r="114" spans="1:12" x14ac:dyDescent="0.2">
      <c r="A114" s="48" t="s">
        <v>462</v>
      </c>
      <c r="B114" s="50" t="s">
        <v>296</v>
      </c>
      <c r="C114" s="8">
        <v>98.746954403000004</v>
      </c>
      <c r="D114" s="46" t="str">
        <f t="shared" si="40"/>
        <v>Yes</v>
      </c>
      <c r="E114" s="8">
        <v>98.745751937999998</v>
      </c>
      <c r="F114" s="46" t="str">
        <f t="shared" si="41"/>
        <v>Yes</v>
      </c>
      <c r="G114" s="8">
        <v>98.926129889999999</v>
      </c>
      <c r="H114" s="46" t="str">
        <f t="shared" si="39"/>
        <v>Yes</v>
      </c>
      <c r="I114" s="12">
        <v>-1E-3</v>
      </c>
      <c r="J114" s="12">
        <v>0.1827</v>
      </c>
      <c r="K114" s="47" t="s">
        <v>739</v>
      </c>
      <c r="L114" s="9" t="str">
        <f t="shared" si="42"/>
        <v>Yes</v>
      </c>
    </row>
    <row r="115" spans="1:12" x14ac:dyDescent="0.2">
      <c r="A115" s="48" t="s">
        <v>463</v>
      </c>
      <c r="B115" s="50" t="s">
        <v>296</v>
      </c>
      <c r="C115" s="8">
        <v>97.882866862</v>
      </c>
      <c r="D115" s="46" t="str">
        <f t="shared" si="40"/>
        <v>No</v>
      </c>
      <c r="E115" s="8">
        <v>98.171137392000006</v>
      </c>
      <c r="F115" s="46" t="str">
        <f t="shared" si="41"/>
        <v>Yes</v>
      </c>
      <c r="G115" s="8">
        <v>98.336468515000007</v>
      </c>
      <c r="H115" s="46" t="str">
        <f t="shared" si="39"/>
        <v>Yes</v>
      </c>
      <c r="I115" s="12">
        <v>0.29449999999999998</v>
      </c>
      <c r="J115" s="12">
        <v>0.16839999999999999</v>
      </c>
      <c r="K115" s="47" t="s">
        <v>739</v>
      </c>
      <c r="L115" s="9" t="str">
        <f t="shared" si="42"/>
        <v>Yes</v>
      </c>
    </row>
    <row r="116" spans="1:12" x14ac:dyDescent="0.2">
      <c r="A116" s="3" t="s">
        <v>464</v>
      </c>
      <c r="B116" s="50" t="s">
        <v>213</v>
      </c>
      <c r="C116" s="52">
        <v>250577</v>
      </c>
      <c r="D116" s="46" t="str">
        <f>IF($B116="N/A","N/A",IF(C116&gt;10,"No",IF(C116&lt;-10,"No","Yes")))</f>
        <v>N/A</v>
      </c>
      <c r="E116" s="52">
        <v>250425</v>
      </c>
      <c r="F116" s="46" t="str">
        <f>IF($B116="N/A","N/A",IF(E116&gt;10,"No",IF(E116&lt;-10,"No","Yes")))</f>
        <v>N/A</v>
      </c>
      <c r="G116" s="52">
        <v>303419</v>
      </c>
      <c r="H116" s="46" t="str">
        <f>IF($B116="N/A","N/A",IF(G116&gt;10,"No",IF(G116&lt;-10,"No","Yes")))</f>
        <v>N/A</v>
      </c>
      <c r="I116" s="12">
        <v>-6.0999999999999999E-2</v>
      </c>
      <c r="J116" s="12">
        <v>21.16</v>
      </c>
      <c r="K116" s="50" t="s">
        <v>739</v>
      </c>
      <c r="L116" s="9" t="str">
        <f>IF(J116="Div by 0", "N/A", IF(OR(J116="N/A",K116="N/A"),"N/A", IF(J116&gt;VALUE(MID(K116,1,2)), "No", IF(J116&lt;-1*VALUE(MID(K116,1,2)), "No", "Yes"))))</f>
        <v>Yes</v>
      </c>
    </row>
    <row r="117" spans="1:12" x14ac:dyDescent="0.2">
      <c r="A117" s="3" t="s">
        <v>211</v>
      </c>
      <c r="B117" s="50" t="s">
        <v>213</v>
      </c>
      <c r="C117" s="8">
        <v>58.251555410000002</v>
      </c>
      <c r="D117" s="46" t="str">
        <f>IF($B117="N/A","N/A",IF(C117&gt;10,"No",IF(C117&lt;-10,"No","Yes")))</f>
        <v>N/A</v>
      </c>
      <c r="E117" s="8">
        <v>54.935010482000003</v>
      </c>
      <c r="F117" s="46" t="str">
        <f>IF($B117="N/A","N/A",IF(E117&gt;10,"No",IF(E117&lt;-10,"No","Yes")))</f>
        <v>N/A</v>
      </c>
      <c r="G117" s="8">
        <v>55.976718663</v>
      </c>
      <c r="H117" s="46" t="str">
        <f>IF($B117="N/A","N/A",IF(G117&gt;10,"No",IF(G117&lt;-10,"No","Yes")))</f>
        <v>N/A</v>
      </c>
      <c r="I117" s="12">
        <v>-5.69</v>
      </c>
      <c r="J117" s="12">
        <v>1.8959999999999999</v>
      </c>
      <c r="K117" s="50" t="s">
        <v>739</v>
      </c>
      <c r="L117" s="9" t="str">
        <f>IF(J117="Div by 0", "N/A", IF(OR(J117="N/A",K117="N/A"),"N/A", IF(J117&gt;VALUE(MID(K117,1,2)), "No", IF(J117&lt;-1*VALUE(MID(K117,1,2)), "No", "Yes"))))</f>
        <v>Yes</v>
      </c>
    </row>
    <row r="118" spans="1:12" x14ac:dyDescent="0.2">
      <c r="A118" s="4" t="s">
        <v>1628</v>
      </c>
      <c r="B118" s="50" t="s">
        <v>213</v>
      </c>
      <c r="C118" s="14">
        <v>47883756</v>
      </c>
      <c r="D118" s="11" t="str">
        <f>IF($B118="N/A","N/A",IF(C118&gt;10,"No",IF(C118&lt;-10,"No","Yes")))</f>
        <v>N/A</v>
      </c>
      <c r="E118" s="14">
        <v>51063842</v>
      </c>
      <c r="F118" s="11" t="str">
        <f>IF($B118="N/A","N/A",IF(E118&gt;10,"No",IF(E118&lt;-10,"No","Yes")))</f>
        <v>N/A</v>
      </c>
      <c r="G118" s="14">
        <v>59759009</v>
      </c>
      <c r="H118" s="11" t="str">
        <f>IF($B118="N/A","N/A",IF(G118&gt;10,"No",IF(G118&lt;-10,"No","Yes")))</f>
        <v>N/A</v>
      </c>
      <c r="I118" s="59">
        <v>6.641</v>
      </c>
      <c r="J118" s="59">
        <v>17.03</v>
      </c>
      <c r="K118" s="50" t="s">
        <v>739</v>
      </c>
      <c r="L118" s="9" t="str">
        <f>IF(J118="Div by 0", "N/A", IF(K118="N/A","N/A", IF(J118&gt;VALUE(MID(K118,1,2)), "No", IF(J118&lt;-1*VALUE(MID(K118,1,2)), "No", "Yes"))))</f>
        <v>Yes</v>
      </c>
    </row>
    <row r="119" spans="1:12" x14ac:dyDescent="0.2">
      <c r="A119" s="4" t="s">
        <v>1629</v>
      </c>
      <c r="B119" s="50" t="s">
        <v>213</v>
      </c>
      <c r="C119" s="14">
        <v>92686950</v>
      </c>
      <c r="D119" s="11" t="str">
        <f>IF($B119="N/A","N/A",IF(C119&gt;10,"No",IF(C119&lt;-10,"No","Yes")))</f>
        <v>N/A</v>
      </c>
      <c r="E119" s="14">
        <v>102299341</v>
      </c>
      <c r="F119" s="11" t="str">
        <f>IF($B119="N/A","N/A",IF(E119&gt;10,"No",IF(E119&lt;-10,"No","Yes")))</f>
        <v>N/A</v>
      </c>
      <c r="G119" s="14">
        <v>129477244</v>
      </c>
      <c r="H119" s="11" t="str">
        <f>IF($B119="N/A","N/A",IF(G119&gt;10,"No",IF(G119&lt;-10,"No","Yes")))</f>
        <v>N/A</v>
      </c>
      <c r="I119" s="59">
        <v>10.37</v>
      </c>
      <c r="J119" s="59">
        <v>26.57</v>
      </c>
      <c r="K119" s="50" t="s">
        <v>739</v>
      </c>
      <c r="L119" s="9" t="str">
        <f>IF(J119="Div by 0", "N/A", IF(K119="N/A","N/A", IF(J119&gt;VALUE(MID(K119,1,2)), "No", IF(J119&lt;-1*VALUE(MID(K119,1,2)), "No", "Yes"))))</f>
        <v>Yes</v>
      </c>
    </row>
    <row r="120" spans="1:12" x14ac:dyDescent="0.2">
      <c r="A120" s="4" t="s">
        <v>1630</v>
      </c>
      <c r="B120" s="50" t="s">
        <v>213</v>
      </c>
      <c r="C120" s="1">
        <v>46944</v>
      </c>
      <c r="D120" s="11" t="str">
        <f>IF($B120="N/A","N/A",IF(C120&gt;10,"No",IF(C120&lt;-10,"No","Yes")))</f>
        <v>N/A</v>
      </c>
      <c r="E120" s="1">
        <v>51176</v>
      </c>
      <c r="F120" s="11" t="str">
        <f>IF($B120="N/A","N/A",IF(E120&gt;10,"No",IF(E120&lt;-10,"No","Yes")))</f>
        <v>N/A</v>
      </c>
      <c r="G120" s="1">
        <v>62624</v>
      </c>
      <c r="H120" s="11" t="str">
        <f>IF($B120="N/A","N/A",IF(G120&gt;10,"No",IF(G120&lt;-10,"No","Yes")))</f>
        <v>N/A</v>
      </c>
      <c r="I120" s="59">
        <v>9.0150000000000006</v>
      </c>
      <c r="J120" s="59">
        <v>22.37</v>
      </c>
      <c r="K120" s="50" t="s">
        <v>739</v>
      </c>
      <c r="L120" s="9" t="str">
        <f>IF(J120="Div by 0", "N/A", IF(K120="N/A","N/A", IF(J120&gt;VALUE(MID(K120,1,2)), "No", IF(J120&lt;-1*VALUE(MID(K120,1,2)), "No", "Yes"))))</f>
        <v>Yes</v>
      </c>
    </row>
    <row r="121" spans="1:12" x14ac:dyDescent="0.2">
      <c r="A121" s="4" t="s">
        <v>1631</v>
      </c>
      <c r="B121" s="5" t="s">
        <v>213</v>
      </c>
      <c r="C121" s="1">
        <v>217</v>
      </c>
      <c r="D121" s="9" t="str">
        <f t="shared" ref="D121:H134" si="43">IF($B121="N/A","N/A",IF(C121&lt;0,"No","Yes"))</f>
        <v>N/A</v>
      </c>
      <c r="E121" s="1">
        <v>214</v>
      </c>
      <c r="F121" s="9" t="str">
        <f t="shared" si="43"/>
        <v>N/A</v>
      </c>
      <c r="G121" s="1">
        <v>193</v>
      </c>
      <c r="H121" s="9" t="str">
        <f t="shared" si="43"/>
        <v>N/A</v>
      </c>
      <c r="I121" s="59">
        <v>-1.38</v>
      </c>
      <c r="J121" s="59">
        <v>-9.81</v>
      </c>
      <c r="K121" s="5" t="s">
        <v>739</v>
      </c>
      <c r="L121" s="9" t="str">
        <f t="shared" ref="L121:L142" si="44">IF(J121="Div by 0", "N/A", IF(OR(J121="N/A",K121="N/A"),"N/A", IF(J121&gt;VALUE(MID(K121,1,2)), "No", IF(J121&lt;-1*VALUE(MID(K121,1,2)), "No", "Yes"))))</f>
        <v>Yes</v>
      </c>
    </row>
    <row r="122" spans="1:12" x14ac:dyDescent="0.2">
      <c r="A122" s="4" t="s">
        <v>1632</v>
      </c>
      <c r="B122" s="5" t="s">
        <v>213</v>
      </c>
      <c r="C122" s="1">
        <v>160</v>
      </c>
      <c r="D122" s="9" t="str">
        <f t="shared" si="43"/>
        <v>N/A</v>
      </c>
      <c r="E122" s="1">
        <v>180</v>
      </c>
      <c r="F122" s="9" t="str">
        <f t="shared" si="43"/>
        <v>N/A</v>
      </c>
      <c r="G122" s="1">
        <v>179</v>
      </c>
      <c r="H122" s="9" t="str">
        <f t="shared" si="43"/>
        <v>N/A</v>
      </c>
      <c r="I122" s="59">
        <v>12.5</v>
      </c>
      <c r="J122" s="59">
        <v>-0.55600000000000005</v>
      </c>
      <c r="K122" s="5" t="s">
        <v>739</v>
      </c>
      <c r="L122" s="9" t="str">
        <f t="shared" si="44"/>
        <v>Yes</v>
      </c>
    </row>
    <row r="123" spans="1:12" x14ac:dyDescent="0.2">
      <c r="A123" s="4" t="s">
        <v>1633</v>
      </c>
      <c r="B123" s="5" t="s">
        <v>213</v>
      </c>
      <c r="C123" s="1">
        <v>34875</v>
      </c>
      <c r="D123" s="9" t="str">
        <f t="shared" si="43"/>
        <v>N/A</v>
      </c>
      <c r="E123" s="1">
        <v>37319</v>
      </c>
      <c r="F123" s="9" t="str">
        <f t="shared" si="43"/>
        <v>N/A</v>
      </c>
      <c r="G123" s="1">
        <v>44501</v>
      </c>
      <c r="H123" s="9" t="str">
        <f t="shared" si="43"/>
        <v>N/A</v>
      </c>
      <c r="I123" s="59">
        <v>7.008</v>
      </c>
      <c r="J123" s="59">
        <v>19.239999999999998</v>
      </c>
      <c r="K123" s="5" t="s">
        <v>739</v>
      </c>
      <c r="L123" s="9" t="str">
        <f t="shared" si="44"/>
        <v>Yes</v>
      </c>
    </row>
    <row r="124" spans="1:12" x14ac:dyDescent="0.2">
      <c r="A124" s="4" t="s">
        <v>1634</v>
      </c>
      <c r="B124" s="5" t="s">
        <v>213</v>
      </c>
      <c r="C124" s="1">
        <v>11692</v>
      </c>
      <c r="D124" s="9" t="str">
        <f t="shared" si="43"/>
        <v>N/A</v>
      </c>
      <c r="E124" s="1">
        <v>13463</v>
      </c>
      <c r="F124" s="9" t="str">
        <f t="shared" si="43"/>
        <v>N/A</v>
      </c>
      <c r="G124" s="1">
        <v>17751</v>
      </c>
      <c r="H124" s="9" t="str">
        <f t="shared" si="43"/>
        <v>N/A</v>
      </c>
      <c r="I124" s="59">
        <v>15.15</v>
      </c>
      <c r="J124" s="59">
        <v>31.85</v>
      </c>
      <c r="K124" s="5" t="s">
        <v>739</v>
      </c>
      <c r="L124" s="9" t="str">
        <f t="shared" si="44"/>
        <v>No</v>
      </c>
    </row>
    <row r="125" spans="1:12" x14ac:dyDescent="0.2">
      <c r="A125" s="2" t="s">
        <v>1635</v>
      </c>
      <c r="B125" s="5" t="s">
        <v>213</v>
      </c>
      <c r="C125" s="64" t="s">
        <v>213</v>
      </c>
      <c r="D125" s="9" t="str">
        <f t="shared" si="43"/>
        <v>N/A</v>
      </c>
      <c r="E125" s="64">
        <v>1.7709576238</v>
      </c>
      <c r="F125" s="9" t="str">
        <f t="shared" si="43"/>
        <v>N/A</v>
      </c>
      <c r="G125" s="64">
        <v>2.1044403812999999</v>
      </c>
      <c r="H125" s="9" t="str">
        <f t="shared" si="43"/>
        <v>N/A</v>
      </c>
      <c r="I125" s="12" t="s">
        <v>213</v>
      </c>
      <c r="J125" s="12">
        <v>18.829999999999998</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0.14972468850000001</v>
      </c>
      <c r="F126" s="9" t="str">
        <f t="shared" si="43"/>
        <v>N/A</v>
      </c>
      <c r="G126" s="64">
        <v>0.12798917730000001</v>
      </c>
      <c r="H126" s="9" t="str">
        <f t="shared" si="43"/>
        <v>N/A</v>
      </c>
      <c r="I126" s="12" t="s">
        <v>213</v>
      </c>
      <c r="J126" s="12">
        <v>-14.5</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4.8954681600000001E-2</v>
      </c>
      <c r="F127" s="9" t="str">
        <f t="shared" si="43"/>
        <v>N/A</v>
      </c>
      <c r="G127" s="64">
        <v>4.7205263800000001E-2</v>
      </c>
      <c r="H127" s="9" t="str">
        <f t="shared" si="43"/>
        <v>N/A</v>
      </c>
      <c r="I127" s="12" t="s">
        <v>213</v>
      </c>
      <c r="J127" s="12">
        <v>-3.57</v>
      </c>
      <c r="K127" s="5" t="s">
        <v>739</v>
      </c>
      <c r="L127" s="9" t="str">
        <f t="shared" si="45"/>
        <v>Yes</v>
      </c>
    </row>
    <row r="128" spans="1:12" ht="25.5" x14ac:dyDescent="0.2">
      <c r="A128" s="2" t="s">
        <v>1638</v>
      </c>
      <c r="B128" s="5" t="s">
        <v>213</v>
      </c>
      <c r="C128" s="64" t="s">
        <v>213</v>
      </c>
      <c r="D128" s="9" t="str">
        <f t="shared" si="43"/>
        <v>N/A</v>
      </c>
      <c r="E128" s="64">
        <v>2.2931980154999998</v>
      </c>
      <c r="F128" s="9" t="str">
        <f t="shared" si="43"/>
        <v>N/A</v>
      </c>
      <c r="G128" s="64">
        <v>2.6780260562999998</v>
      </c>
      <c r="H128" s="9" t="str">
        <f t="shared" si="43"/>
        <v>N/A</v>
      </c>
      <c r="I128" s="12" t="s">
        <v>213</v>
      </c>
      <c r="J128" s="12">
        <v>16.78</v>
      </c>
      <c r="K128" s="5" t="s">
        <v>739</v>
      </c>
      <c r="L128" s="9" t="str">
        <f t="shared" si="45"/>
        <v>Yes</v>
      </c>
    </row>
    <row r="129" spans="1:12" ht="25.5" x14ac:dyDescent="0.2">
      <c r="A129" s="2" t="s">
        <v>1639</v>
      </c>
      <c r="B129" s="5" t="s">
        <v>213</v>
      </c>
      <c r="C129" s="64" t="s">
        <v>213</v>
      </c>
      <c r="D129" s="9" t="str">
        <f t="shared" si="43"/>
        <v>N/A</v>
      </c>
      <c r="E129" s="64">
        <v>1.7909069867</v>
      </c>
      <c r="F129" s="9" t="str">
        <f t="shared" si="43"/>
        <v>N/A</v>
      </c>
      <c r="G129" s="64">
        <v>2.2638549684</v>
      </c>
      <c r="H129" s="9" t="str">
        <f t="shared" si="43"/>
        <v>N/A</v>
      </c>
      <c r="I129" s="12" t="s">
        <v>213</v>
      </c>
      <c r="J129" s="12">
        <v>26.41</v>
      </c>
      <c r="K129" s="5" t="s">
        <v>739</v>
      </c>
      <c r="L129" s="9" t="str">
        <f t="shared" si="45"/>
        <v>Yes</v>
      </c>
    </row>
    <row r="130" spans="1:12" ht="25.5" x14ac:dyDescent="0.2">
      <c r="A130" s="2" t="s">
        <v>1640</v>
      </c>
      <c r="B130" s="5" t="s">
        <v>213</v>
      </c>
      <c r="C130" s="64">
        <v>43.711656441999999</v>
      </c>
      <c r="D130" s="9" t="str">
        <f t="shared" si="43"/>
        <v>N/A</v>
      </c>
      <c r="E130" s="64">
        <v>27.628185086999999</v>
      </c>
      <c r="F130" s="9" t="str">
        <f t="shared" si="43"/>
        <v>N/A</v>
      </c>
      <c r="G130" s="64">
        <v>41.188681656</v>
      </c>
      <c r="H130" s="9" t="str">
        <f t="shared" si="43"/>
        <v>N/A</v>
      </c>
      <c r="I130" s="12">
        <v>-36.799999999999997</v>
      </c>
      <c r="J130" s="12">
        <v>49.08</v>
      </c>
      <c r="K130" s="50" t="s">
        <v>739</v>
      </c>
      <c r="L130" s="9" t="str">
        <f>IF(J130="Div by 0", "N/A", IF(OR(J130="N/A",K130="N/A"),"N/A", IF(J130&gt;VALUE(MID(K130,1,2)), "No", IF(J130&lt;-1*VALUE(MID(K130,1,2)), "No", "Yes"))))</f>
        <v>No</v>
      </c>
    </row>
    <row r="131" spans="1:12" ht="25.5" x14ac:dyDescent="0.2">
      <c r="A131" s="2" t="s">
        <v>1641</v>
      </c>
      <c r="B131" s="5" t="s">
        <v>213</v>
      </c>
      <c r="C131" s="64">
        <v>0</v>
      </c>
      <c r="D131" s="9" t="str">
        <f t="shared" si="43"/>
        <v>N/A</v>
      </c>
      <c r="E131" s="64">
        <v>0</v>
      </c>
      <c r="F131" s="9" t="str">
        <f t="shared" si="43"/>
        <v>N/A</v>
      </c>
      <c r="G131" s="64">
        <v>0</v>
      </c>
      <c r="H131" s="9" t="str">
        <f t="shared" si="43"/>
        <v>N/A</v>
      </c>
      <c r="I131" s="12" t="s">
        <v>1747</v>
      </c>
      <c r="J131" s="12" t="s">
        <v>1747</v>
      </c>
      <c r="K131" s="5" t="s">
        <v>739</v>
      </c>
      <c r="L131" s="9" t="str">
        <f t="shared" si="44"/>
        <v>N/A</v>
      </c>
    </row>
    <row r="132" spans="1:12" ht="25.5" x14ac:dyDescent="0.2">
      <c r="A132" s="2" t="s">
        <v>496</v>
      </c>
      <c r="B132" s="5" t="s">
        <v>213</v>
      </c>
      <c r="C132" s="64">
        <v>17.5</v>
      </c>
      <c r="D132" s="9" t="str">
        <f t="shared" si="43"/>
        <v>N/A</v>
      </c>
      <c r="E132" s="64">
        <v>16.111111111</v>
      </c>
      <c r="F132" s="9" t="str">
        <f t="shared" si="43"/>
        <v>N/A</v>
      </c>
      <c r="G132" s="64">
        <v>20.670391061</v>
      </c>
      <c r="H132" s="9" t="str">
        <f t="shared" si="43"/>
        <v>N/A</v>
      </c>
      <c r="I132" s="12">
        <v>-7.94</v>
      </c>
      <c r="J132" s="12">
        <v>28.3</v>
      </c>
      <c r="K132" s="5" t="s">
        <v>739</v>
      </c>
      <c r="L132" s="9" t="str">
        <f t="shared" si="44"/>
        <v>Yes</v>
      </c>
    </row>
    <row r="133" spans="1:12" ht="25.5" x14ac:dyDescent="0.2">
      <c r="A133" s="2" t="s">
        <v>497</v>
      </c>
      <c r="B133" s="5" t="s">
        <v>213</v>
      </c>
      <c r="C133" s="64">
        <v>43.931182796000002</v>
      </c>
      <c r="D133" s="9" t="str">
        <f t="shared" si="43"/>
        <v>N/A</v>
      </c>
      <c r="E133" s="64">
        <v>27.074680458</v>
      </c>
      <c r="F133" s="9" t="str">
        <f t="shared" si="43"/>
        <v>N/A</v>
      </c>
      <c r="G133" s="64">
        <v>39.482258825999999</v>
      </c>
      <c r="H133" s="9" t="str">
        <f t="shared" si="43"/>
        <v>N/A</v>
      </c>
      <c r="I133" s="12">
        <v>-38.4</v>
      </c>
      <c r="J133" s="12">
        <v>45.83</v>
      </c>
      <c r="K133" s="5" t="s">
        <v>739</v>
      </c>
      <c r="L133" s="9" t="str">
        <f t="shared" si="44"/>
        <v>No</v>
      </c>
    </row>
    <row r="134" spans="1:12" ht="25.5" x14ac:dyDescent="0.2">
      <c r="A134" s="2" t="s">
        <v>498</v>
      </c>
      <c r="B134" s="5" t="s">
        <v>213</v>
      </c>
      <c r="C134" s="64">
        <v>44.226821758</v>
      </c>
      <c r="D134" s="9" t="str">
        <f t="shared" si="43"/>
        <v>N/A</v>
      </c>
      <c r="E134" s="64">
        <v>29.755626532000001</v>
      </c>
      <c r="F134" s="9" t="str">
        <f t="shared" si="43"/>
        <v>N/A</v>
      </c>
      <c r="G134" s="64">
        <v>46.121345276</v>
      </c>
      <c r="H134" s="9" t="str">
        <f t="shared" si="43"/>
        <v>N/A</v>
      </c>
      <c r="I134" s="12">
        <v>-32.700000000000003</v>
      </c>
      <c r="J134" s="12">
        <v>55</v>
      </c>
      <c r="K134" s="5" t="s">
        <v>739</v>
      </c>
      <c r="L134" s="9" t="str">
        <f t="shared" si="44"/>
        <v>No</v>
      </c>
    </row>
    <row r="135" spans="1:12" ht="25.5" x14ac:dyDescent="0.2">
      <c r="A135" s="2" t="s">
        <v>499</v>
      </c>
      <c r="B135" s="37" t="s">
        <v>213</v>
      </c>
      <c r="C135" s="64">
        <v>0.14698364010000001</v>
      </c>
      <c r="D135" s="46" t="str">
        <f t="shared" ref="D135:D141" si="46">IF($B135="N/A","N/A",IF(C135&gt;10,"No",IF(C135&lt;-10,"No","Yes")))</f>
        <v>N/A</v>
      </c>
      <c r="E135" s="64">
        <v>7.0345474399999997E-2</v>
      </c>
      <c r="F135" s="46" t="str">
        <f t="shared" ref="F135:F141" si="47">IF($B135="N/A","N/A",IF(E135&gt;10,"No",IF(E135&lt;-10,"No","Yes")))</f>
        <v>N/A</v>
      </c>
      <c r="G135" s="64">
        <v>3.1936637699999999E-2</v>
      </c>
      <c r="H135" s="46" t="str">
        <f t="shared" ref="H135:H141" si="48">IF($B135="N/A","N/A",IF(G135&gt;10,"No",IF(G135&lt;-10,"No","Yes")))</f>
        <v>N/A</v>
      </c>
      <c r="I135" s="12">
        <v>-52.1</v>
      </c>
      <c r="J135" s="12">
        <v>-54.6</v>
      </c>
      <c r="K135" s="5" t="s">
        <v>739</v>
      </c>
      <c r="L135" s="9" t="str">
        <f t="shared" si="44"/>
        <v>No</v>
      </c>
    </row>
    <row r="136" spans="1:12" ht="25.5" x14ac:dyDescent="0.2">
      <c r="A136" s="2" t="s">
        <v>500</v>
      </c>
      <c r="B136" s="37" t="s">
        <v>213</v>
      </c>
      <c r="C136" s="64">
        <v>0</v>
      </c>
      <c r="D136" s="46" t="str">
        <f t="shared" si="46"/>
        <v>N/A</v>
      </c>
      <c r="E136" s="64">
        <v>0</v>
      </c>
      <c r="F136" s="46" t="str">
        <f t="shared" si="47"/>
        <v>N/A</v>
      </c>
      <c r="G136" s="64">
        <v>0</v>
      </c>
      <c r="H136" s="46" t="str">
        <f t="shared" si="48"/>
        <v>N/A</v>
      </c>
      <c r="I136" s="12" t="s">
        <v>1747</v>
      </c>
      <c r="J136" s="12" t="s">
        <v>1747</v>
      </c>
      <c r="K136" s="5" t="s">
        <v>739</v>
      </c>
      <c r="L136" s="9" t="str">
        <f t="shared" si="44"/>
        <v>N/A</v>
      </c>
    </row>
    <row r="137" spans="1:12" ht="25.5" x14ac:dyDescent="0.2">
      <c r="A137" s="2" t="s">
        <v>501</v>
      </c>
      <c r="B137" s="37" t="s">
        <v>213</v>
      </c>
      <c r="C137" s="64">
        <v>0</v>
      </c>
      <c r="D137" s="46" t="str">
        <f t="shared" si="46"/>
        <v>N/A</v>
      </c>
      <c r="E137" s="64">
        <v>0</v>
      </c>
      <c r="F137" s="46" t="str">
        <f t="shared" si="47"/>
        <v>N/A</v>
      </c>
      <c r="G137" s="64">
        <v>0</v>
      </c>
      <c r="H137" s="46" t="str">
        <f t="shared" si="48"/>
        <v>N/A</v>
      </c>
      <c r="I137" s="12" t="s">
        <v>1747</v>
      </c>
      <c r="J137" s="12" t="s">
        <v>1747</v>
      </c>
      <c r="K137" s="5" t="s">
        <v>739</v>
      </c>
      <c r="L137" s="9" t="str">
        <f t="shared" si="44"/>
        <v>N/A</v>
      </c>
    </row>
    <row r="138" spans="1:12" ht="25.5" x14ac:dyDescent="0.2">
      <c r="A138" s="2" t="s">
        <v>502</v>
      </c>
      <c r="B138" s="37" t="s">
        <v>213</v>
      </c>
      <c r="C138" s="64">
        <v>0.2769256987</v>
      </c>
      <c r="D138" s="46" t="str">
        <f t="shared" si="46"/>
        <v>N/A</v>
      </c>
      <c r="E138" s="64">
        <v>0.2032202595</v>
      </c>
      <c r="F138" s="46" t="str">
        <f t="shared" si="47"/>
        <v>N/A</v>
      </c>
      <c r="G138" s="64">
        <v>1.2263668881000001</v>
      </c>
      <c r="H138" s="46" t="str">
        <f t="shared" si="48"/>
        <v>N/A</v>
      </c>
      <c r="I138" s="12">
        <v>-26.6</v>
      </c>
      <c r="J138" s="12">
        <v>503.5</v>
      </c>
      <c r="K138" s="5" t="s">
        <v>739</v>
      </c>
      <c r="L138" s="9" t="str">
        <f t="shared" si="44"/>
        <v>No</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2.0130368098</v>
      </c>
      <c r="D140" s="46" t="str">
        <f t="shared" si="46"/>
        <v>N/A</v>
      </c>
      <c r="E140" s="64">
        <v>0.92035329060000004</v>
      </c>
      <c r="F140" s="46" t="str">
        <f t="shared" si="47"/>
        <v>N/A</v>
      </c>
      <c r="G140" s="64">
        <v>2.0870592744000001</v>
      </c>
      <c r="H140" s="46" t="str">
        <f t="shared" si="48"/>
        <v>N/A</v>
      </c>
      <c r="I140" s="12">
        <v>-54.3</v>
      </c>
      <c r="J140" s="12">
        <v>126.8</v>
      </c>
      <c r="K140" s="5" t="s">
        <v>739</v>
      </c>
      <c r="L140" s="9" t="str">
        <f t="shared" si="44"/>
        <v>No</v>
      </c>
    </row>
    <row r="141" spans="1:12" ht="25.5" x14ac:dyDescent="0.2">
      <c r="A141" s="2" t="s">
        <v>505</v>
      </c>
      <c r="B141" s="37" t="s">
        <v>213</v>
      </c>
      <c r="C141" s="64">
        <v>0</v>
      </c>
      <c r="D141" s="46" t="str">
        <f t="shared" si="46"/>
        <v>N/A</v>
      </c>
      <c r="E141" s="64">
        <v>0</v>
      </c>
      <c r="F141" s="46" t="str">
        <f t="shared" si="47"/>
        <v>N/A</v>
      </c>
      <c r="G141" s="64">
        <v>0</v>
      </c>
      <c r="H141" s="46" t="str">
        <f t="shared" si="48"/>
        <v>N/A</v>
      </c>
      <c r="I141" s="12" t="s">
        <v>1747</v>
      </c>
      <c r="J141" s="12" t="s">
        <v>1747</v>
      </c>
      <c r="K141" s="5" t="s">
        <v>739</v>
      </c>
      <c r="L141" s="9" t="str">
        <f t="shared" si="44"/>
        <v>N/A</v>
      </c>
    </row>
    <row r="142" spans="1:12" ht="25.5" x14ac:dyDescent="0.2">
      <c r="A142" s="2" t="s">
        <v>506</v>
      </c>
      <c r="B142" s="37" t="s">
        <v>213</v>
      </c>
      <c r="C142" s="64">
        <v>77.620143149</v>
      </c>
      <c r="D142" s="9" t="str">
        <f t="shared" ref="D142" si="49">IF($B142="N/A","N/A",IF(C142&lt;0,"No","Yes"))</f>
        <v>N/A</v>
      </c>
      <c r="E142" s="64">
        <v>45.435360324999998</v>
      </c>
      <c r="F142" s="9" t="str">
        <f t="shared" ref="F142" si="50">IF($B142="N/A","N/A",IF(E142&lt;0,"No","Yes"))</f>
        <v>N/A</v>
      </c>
      <c r="G142" s="64">
        <v>72.116121614999997</v>
      </c>
      <c r="H142" s="9" t="str">
        <f t="shared" ref="H142" si="51">IF($B142="N/A","N/A",IF(G142&lt;0,"No","Yes"))</f>
        <v>N/A</v>
      </c>
      <c r="I142" s="12">
        <v>-41.5</v>
      </c>
      <c r="J142" s="12">
        <v>58.72</v>
      </c>
      <c r="K142" s="5" t="s">
        <v>739</v>
      </c>
      <c r="L142" s="9" t="str">
        <f t="shared" si="44"/>
        <v>No</v>
      </c>
    </row>
    <row r="143" spans="1:12" x14ac:dyDescent="0.2">
      <c r="A143" s="3" t="s">
        <v>736</v>
      </c>
      <c r="B143" s="37" t="s">
        <v>213</v>
      </c>
      <c r="C143" s="14">
        <v>41658941</v>
      </c>
      <c r="D143" s="46" t="str">
        <f>IF($B143="N/A","N/A",IF(C143&gt;10,"No",IF(C143&lt;-10,"No","Yes")))</f>
        <v>N/A</v>
      </c>
      <c r="E143" s="14">
        <v>45644072</v>
      </c>
      <c r="F143" s="46" t="str">
        <f>IF($B143="N/A","N/A",IF(E143&gt;10,"No",IF(E143&lt;-10,"No","Yes")))</f>
        <v>N/A</v>
      </c>
      <c r="G143" s="14">
        <v>46226374</v>
      </c>
      <c r="H143" s="46" t="str">
        <f>IF($B143="N/A","N/A",IF(G143&gt;10,"No",IF(G143&lt;-10,"No","Yes")))</f>
        <v>N/A</v>
      </c>
      <c r="I143" s="12">
        <v>9.5660000000000007</v>
      </c>
      <c r="J143" s="12">
        <v>1.276</v>
      </c>
      <c r="K143" s="47" t="s">
        <v>739</v>
      </c>
      <c r="L143" s="9" t="str">
        <f>IF(J143="Div by 0", "N/A", IF(K143="N/A","N/A", IF(J143&gt;VALUE(MID(K143,1,2)), "No", IF(J143&lt;-1*VALUE(MID(K143,1,2)), "No", "Yes"))))</f>
        <v>Yes</v>
      </c>
    </row>
    <row r="144" spans="1:12" x14ac:dyDescent="0.2">
      <c r="A144" s="3" t="s">
        <v>737</v>
      </c>
      <c r="B144" s="37" t="s">
        <v>213</v>
      </c>
      <c r="C144" s="1">
        <v>1800141</v>
      </c>
      <c r="D144" s="46" t="str">
        <f>IF($B144="N/A","N/A",IF(C144&gt;10,"No",IF(C144&lt;-10,"No","Yes")))</f>
        <v>N/A</v>
      </c>
      <c r="E144" s="1">
        <v>1932575</v>
      </c>
      <c r="F144" s="46" t="str">
        <f>IF($B144="N/A","N/A",IF(E144&gt;10,"No",IF(E144&lt;-10,"No","Yes")))</f>
        <v>N/A</v>
      </c>
      <c r="G144" s="1">
        <v>1950606</v>
      </c>
      <c r="H144" s="46" t="str">
        <f>IF($B144="N/A","N/A",IF(G144&gt;10,"No",IF(G144&lt;-10,"No","Yes")))</f>
        <v>N/A</v>
      </c>
      <c r="I144" s="12">
        <v>7.3570000000000002</v>
      </c>
      <c r="J144" s="12">
        <v>0.93300000000000005</v>
      </c>
      <c r="K144" s="47" t="s">
        <v>739</v>
      </c>
      <c r="L144" s="9" t="str">
        <f>IF(J144="Div by 0", "N/A", IF(K144="N/A","N/A", IF(J144&gt;VALUE(MID(K144,1,2)), "No", IF(J144&lt;-1*VALUE(MID(K144,1,2)), "No", "Yes"))))</f>
        <v>Yes</v>
      </c>
    </row>
    <row r="145" spans="1:12" x14ac:dyDescent="0.2">
      <c r="A145" s="2" t="s">
        <v>507</v>
      </c>
      <c r="B145" s="5" t="s">
        <v>213</v>
      </c>
      <c r="C145" s="64" t="s">
        <v>213</v>
      </c>
      <c r="D145" s="9" t="str">
        <f t="shared" ref="D145:D149" si="52">IF($B145="N/A","N/A",IF(C145&lt;0,"No","Yes"))</f>
        <v>N/A</v>
      </c>
      <c r="E145" s="64">
        <v>66.877216465000004</v>
      </c>
      <c r="F145" s="9" t="str">
        <f t="shared" ref="F145:F149" si="53">IF($B145="N/A","N/A",IF(E145&lt;0,"No","Yes"))</f>
        <v>N/A</v>
      </c>
      <c r="G145" s="64">
        <v>65.548895541999997</v>
      </c>
      <c r="H145" s="9" t="str">
        <f t="shared" ref="H145:H149" si="54">IF($B145="N/A","N/A",IF(G145&lt;0,"No","Yes"))</f>
        <v>N/A</v>
      </c>
      <c r="I145" s="12" t="s">
        <v>213</v>
      </c>
      <c r="J145" s="12">
        <v>-1.99</v>
      </c>
      <c r="K145" s="50" t="s">
        <v>739</v>
      </c>
      <c r="L145" s="9" t="str">
        <f>IF(J145="Div by 0", "N/A", IF(OR(J145="N/A",K145="N/A"),"N/A", IF(J145&gt;VALUE(MID(K145,1,2)), "No", IF(J145&lt;-1*VALUE(MID(K145,1,2)), "No", "Yes"))))</f>
        <v>Yes</v>
      </c>
    </row>
    <row r="146" spans="1:12" x14ac:dyDescent="0.2">
      <c r="A146" s="2" t="s">
        <v>508</v>
      </c>
      <c r="B146" s="5" t="s">
        <v>213</v>
      </c>
      <c r="C146" s="64" t="s">
        <v>213</v>
      </c>
      <c r="D146" s="9" t="str">
        <f t="shared" si="52"/>
        <v>N/A</v>
      </c>
      <c r="E146" s="64">
        <v>9.0842306320000006</v>
      </c>
      <c r="F146" s="9" t="str">
        <f t="shared" si="53"/>
        <v>N/A</v>
      </c>
      <c r="G146" s="64">
        <v>4.3536214968999998</v>
      </c>
      <c r="H146" s="9" t="str">
        <f t="shared" si="54"/>
        <v>N/A</v>
      </c>
      <c r="I146" s="12" t="s">
        <v>213</v>
      </c>
      <c r="J146" s="12">
        <v>-52.1</v>
      </c>
      <c r="K146" s="5" t="s">
        <v>739</v>
      </c>
      <c r="L146" s="9" t="str">
        <f t="shared" ref="L146:L149" si="55">IF(J146="Div by 0", "N/A", IF(OR(J146="N/A",K146="N/A"),"N/A", IF(J146&gt;VALUE(MID(K146,1,2)), "No", IF(J146&lt;-1*VALUE(MID(K146,1,2)), "No", "Yes"))))</f>
        <v>No</v>
      </c>
    </row>
    <row r="147" spans="1:12" x14ac:dyDescent="0.2">
      <c r="A147" s="2" t="s">
        <v>509</v>
      </c>
      <c r="B147" s="5" t="s">
        <v>213</v>
      </c>
      <c r="C147" s="64" t="s">
        <v>213</v>
      </c>
      <c r="D147" s="9" t="str">
        <f t="shared" si="52"/>
        <v>N/A</v>
      </c>
      <c r="E147" s="64">
        <v>33.997122552999997</v>
      </c>
      <c r="F147" s="9" t="str">
        <f t="shared" si="53"/>
        <v>N/A</v>
      </c>
      <c r="G147" s="64">
        <v>27.207109798000001</v>
      </c>
      <c r="H147" s="9" t="str">
        <f t="shared" si="54"/>
        <v>N/A</v>
      </c>
      <c r="I147" s="12" t="s">
        <v>213</v>
      </c>
      <c r="J147" s="12">
        <v>-20</v>
      </c>
      <c r="K147" s="5" t="s">
        <v>739</v>
      </c>
      <c r="L147" s="9" t="str">
        <f t="shared" si="55"/>
        <v>Yes</v>
      </c>
    </row>
    <row r="148" spans="1:12" x14ac:dyDescent="0.2">
      <c r="A148" s="2" t="s">
        <v>510</v>
      </c>
      <c r="B148" s="5" t="s">
        <v>213</v>
      </c>
      <c r="C148" s="64" t="s">
        <v>213</v>
      </c>
      <c r="D148" s="9" t="str">
        <f t="shared" si="52"/>
        <v>N/A</v>
      </c>
      <c r="E148" s="64">
        <v>75.717012273999998</v>
      </c>
      <c r="F148" s="9" t="str">
        <f t="shared" si="53"/>
        <v>N/A</v>
      </c>
      <c r="G148" s="64">
        <v>75.462550903999997</v>
      </c>
      <c r="H148" s="9" t="str">
        <f t="shared" si="54"/>
        <v>N/A</v>
      </c>
      <c r="I148" s="12" t="s">
        <v>213</v>
      </c>
      <c r="J148" s="12">
        <v>-0.33600000000000002</v>
      </c>
      <c r="K148" s="5" t="s">
        <v>739</v>
      </c>
      <c r="L148" s="9" t="str">
        <f t="shared" si="55"/>
        <v>Yes</v>
      </c>
    </row>
    <row r="149" spans="1:12" x14ac:dyDescent="0.2">
      <c r="A149" s="2" t="s">
        <v>511</v>
      </c>
      <c r="B149" s="5" t="s">
        <v>213</v>
      </c>
      <c r="C149" s="64" t="s">
        <v>213</v>
      </c>
      <c r="D149" s="9" t="str">
        <f t="shared" si="52"/>
        <v>N/A</v>
      </c>
      <c r="E149" s="64">
        <v>74.811038894000006</v>
      </c>
      <c r="F149" s="9" t="str">
        <f t="shared" si="53"/>
        <v>N/A</v>
      </c>
      <c r="G149" s="64">
        <v>74.850307037999997</v>
      </c>
      <c r="H149" s="9" t="str">
        <f t="shared" si="54"/>
        <v>N/A</v>
      </c>
      <c r="I149" s="12" t="s">
        <v>213</v>
      </c>
      <c r="J149" s="12">
        <v>5.2499999999999998E-2</v>
      </c>
      <c r="K149" s="5" t="s">
        <v>739</v>
      </c>
      <c r="L149" s="9" t="str">
        <f t="shared" si="55"/>
        <v>Yes</v>
      </c>
    </row>
    <row r="150" spans="1:12" x14ac:dyDescent="0.2">
      <c r="A150" s="4" t="s">
        <v>738</v>
      </c>
      <c r="B150" s="50" t="s">
        <v>213</v>
      </c>
      <c r="C150" s="1">
        <v>203633</v>
      </c>
      <c r="D150" s="11" t="str">
        <f t="shared" ref="D150:D172" si="56">IF($B150="N/A","N/A",IF(C150&gt;10,"No",IF(C150&lt;-10,"No","Yes")))</f>
        <v>N/A</v>
      </c>
      <c r="E150" s="1">
        <v>199249</v>
      </c>
      <c r="F150" s="11" t="str">
        <f t="shared" ref="F150:F172" si="57">IF($B150="N/A","N/A",IF(E150&gt;10,"No",IF(E150&lt;-10,"No","Yes")))</f>
        <v>N/A</v>
      </c>
      <c r="G150" s="1">
        <v>240795</v>
      </c>
      <c r="H150" s="11" t="str">
        <f t="shared" ref="H150:H172" si="58">IF($B150="N/A","N/A",IF(G150&gt;10,"No",IF(G150&lt;-10,"No","Yes")))</f>
        <v>N/A</v>
      </c>
      <c r="I150" s="12">
        <v>-2.15</v>
      </c>
      <c r="J150" s="12">
        <v>20.85</v>
      </c>
      <c r="K150" s="50" t="s">
        <v>739</v>
      </c>
      <c r="L150" s="9" t="str">
        <f t="shared" ref="L150:L172" si="59">IF(J150="Div by 0", "N/A", IF(K150="N/A","N/A", IF(J150&gt;VALUE(MID(K150,1,2)), "No", IF(J150&lt;-1*VALUE(MID(K150,1,2)), "No", "Yes"))))</f>
        <v>Yes</v>
      </c>
    </row>
    <row r="151" spans="1:12" x14ac:dyDescent="0.2">
      <c r="A151" s="4" t="s">
        <v>534</v>
      </c>
      <c r="B151" s="50" t="s">
        <v>213</v>
      </c>
      <c r="C151" s="1">
        <v>11</v>
      </c>
      <c r="D151" s="11" t="str">
        <f t="shared" si="56"/>
        <v>N/A</v>
      </c>
      <c r="E151" s="1">
        <v>0</v>
      </c>
      <c r="F151" s="11" t="str">
        <f t="shared" si="57"/>
        <v>N/A</v>
      </c>
      <c r="G151" s="1">
        <v>6769</v>
      </c>
      <c r="H151" s="11" t="str">
        <f t="shared" si="58"/>
        <v>N/A</v>
      </c>
      <c r="I151" s="12">
        <v>-100</v>
      </c>
      <c r="J151" s="12" t="s">
        <v>1747</v>
      </c>
      <c r="K151" s="50" t="s">
        <v>739</v>
      </c>
      <c r="L151" s="9" t="str">
        <f t="shared" si="59"/>
        <v>N/A</v>
      </c>
    </row>
    <row r="152" spans="1:12" x14ac:dyDescent="0.2">
      <c r="A152" s="4" t="s">
        <v>535</v>
      </c>
      <c r="B152" s="50" t="s">
        <v>213</v>
      </c>
      <c r="C152" s="1">
        <v>284</v>
      </c>
      <c r="D152" s="11" t="str">
        <f t="shared" si="56"/>
        <v>N/A</v>
      </c>
      <c r="E152" s="1">
        <v>328</v>
      </c>
      <c r="F152" s="11" t="str">
        <f t="shared" si="57"/>
        <v>N/A</v>
      </c>
      <c r="G152" s="1">
        <v>28918</v>
      </c>
      <c r="H152" s="11" t="str">
        <f t="shared" si="58"/>
        <v>N/A</v>
      </c>
      <c r="I152" s="12">
        <v>15.49</v>
      </c>
      <c r="J152" s="12">
        <v>8716</v>
      </c>
      <c r="K152" s="50" t="s">
        <v>739</v>
      </c>
      <c r="L152" s="9" t="str">
        <f t="shared" si="59"/>
        <v>No</v>
      </c>
    </row>
    <row r="153" spans="1:12" x14ac:dyDescent="0.2">
      <c r="A153" s="4" t="s">
        <v>536</v>
      </c>
      <c r="B153" s="50" t="s">
        <v>213</v>
      </c>
      <c r="C153" s="1">
        <v>148501</v>
      </c>
      <c r="D153" s="11" t="str">
        <f t="shared" si="56"/>
        <v>N/A</v>
      </c>
      <c r="E153" s="1">
        <v>144052</v>
      </c>
      <c r="F153" s="11" t="str">
        <f t="shared" si="57"/>
        <v>N/A</v>
      </c>
      <c r="G153" s="1">
        <v>148664</v>
      </c>
      <c r="H153" s="11" t="str">
        <f t="shared" si="58"/>
        <v>N/A</v>
      </c>
      <c r="I153" s="12">
        <v>-3</v>
      </c>
      <c r="J153" s="12">
        <v>3.202</v>
      </c>
      <c r="K153" s="50" t="s">
        <v>739</v>
      </c>
      <c r="L153" s="9" t="str">
        <f t="shared" si="59"/>
        <v>Yes</v>
      </c>
    </row>
    <row r="154" spans="1:12" x14ac:dyDescent="0.2">
      <c r="A154" s="4" t="s">
        <v>537</v>
      </c>
      <c r="B154" s="50" t="s">
        <v>213</v>
      </c>
      <c r="C154" s="1">
        <v>54847</v>
      </c>
      <c r="D154" s="11" t="str">
        <f t="shared" si="56"/>
        <v>N/A</v>
      </c>
      <c r="E154" s="1">
        <v>54869</v>
      </c>
      <c r="F154" s="11" t="str">
        <f t="shared" si="57"/>
        <v>N/A</v>
      </c>
      <c r="G154" s="1">
        <v>56444</v>
      </c>
      <c r="H154" s="11" t="str">
        <f t="shared" si="58"/>
        <v>N/A</v>
      </c>
      <c r="I154" s="12">
        <v>4.0099999999999997E-2</v>
      </c>
      <c r="J154" s="12">
        <v>2.87</v>
      </c>
      <c r="K154" s="50" t="s">
        <v>739</v>
      </c>
      <c r="L154" s="9" t="str">
        <f t="shared" si="59"/>
        <v>Yes</v>
      </c>
    </row>
    <row r="155" spans="1:12" x14ac:dyDescent="0.2">
      <c r="A155" s="2" t="s">
        <v>538</v>
      </c>
      <c r="B155" s="5" t="s">
        <v>213</v>
      </c>
      <c r="C155" s="64" t="s">
        <v>213</v>
      </c>
      <c r="D155" s="9" t="str">
        <f t="shared" ref="D155:D159" si="60">IF($B155="N/A","N/A",IF(C155&lt;0,"No","Yes"))</f>
        <v>N/A</v>
      </c>
      <c r="E155" s="64">
        <v>6.8950589257999999</v>
      </c>
      <c r="F155" s="9" t="str">
        <f t="shared" ref="F155:F159" si="61">IF($B155="N/A","N/A",IF(E155&lt;0,"No","Yes"))</f>
        <v>N/A</v>
      </c>
      <c r="G155" s="64">
        <v>8.0917654830999997</v>
      </c>
      <c r="H155" s="9" t="str">
        <f t="shared" ref="H155:H159" si="62">IF($B155="N/A","N/A",IF(G155&lt;0,"No","Yes"))</f>
        <v>N/A</v>
      </c>
      <c r="I155" s="12" t="s">
        <v>213</v>
      </c>
      <c r="J155" s="12">
        <v>17.36</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0</v>
      </c>
      <c r="F156" s="9" t="str">
        <f t="shared" si="61"/>
        <v>N/A</v>
      </c>
      <c r="G156" s="64">
        <v>4.4889053940999997</v>
      </c>
      <c r="H156" s="9" t="str">
        <f t="shared" si="62"/>
        <v>N/A</v>
      </c>
      <c r="I156" s="12" t="s">
        <v>213</v>
      </c>
      <c r="J156" s="12" t="s">
        <v>1747</v>
      </c>
      <c r="K156" s="5" t="s">
        <v>739</v>
      </c>
      <c r="L156" s="9" t="str">
        <f t="shared" ref="L156:L159" si="63">IF(J156="Div by 0", "N/A", IF(OR(J156="N/A",K156="N/A"),"N/A", IF(J156&gt;VALUE(MID(K156,1,2)), "No", IF(J156&lt;-1*VALUE(MID(K156,1,2)), "No", "Yes"))))</f>
        <v>N/A</v>
      </c>
    </row>
    <row r="157" spans="1:12" ht="25.5" x14ac:dyDescent="0.2">
      <c r="A157" s="2" t="s">
        <v>540</v>
      </c>
      <c r="B157" s="5" t="s">
        <v>213</v>
      </c>
      <c r="C157" s="64" t="s">
        <v>213</v>
      </c>
      <c r="D157" s="9" t="str">
        <f t="shared" si="60"/>
        <v>N/A</v>
      </c>
      <c r="E157" s="64">
        <v>8.9206308600000006E-2</v>
      </c>
      <c r="F157" s="9" t="str">
        <f t="shared" si="61"/>
        <v>N/A</v>
      </c>
      <c r="G157" s="64">
        <v>7.6261554081999998</v>
      </c>
      <c r="H157" s="9" t="str">
        <f t="shared" si="62"/>
        <v>N/A</v>
      </c>
      <c r="I157" s="12" t="s">
        <v>213</v>
      </c>
      <c r="J157" s="12">
        <v>8449</v>
      </c>
      <c r="K157" s="5" t="s">
        <v>739</v>
      </c>
      <c r="L157" s="9" t="str">
        <f t="shared" si="63"/>
        <v>No</v>
      </c>
    </row>
    <row r="158" spans="1:12" ht="25.5" x14ac:dyDescent="0.2">
      <c r="A158" s="2" t="s">
        <v>541</v>
      </c>
      <c r="B158" s="5" t="s">
        <v>213</v>
      </c>
      <c r="C158" s="64" t="s">
        <v>213</v>
      </c>
      <c r="D158" s="9" t="str">
        <f t="shared" si="60"/>
        <v>N/A</v>
      </c>
      <c r="E158" s="64">
        <v>8.8517848956999998</v>
      </c>
      <c r="F158" s="9" t="str">
        <f t="shared" si="61"/>
        <v>N/A</v>
      </c>
      <c r="G158" s="64">
        <v>8.9464521164999997</v>
      </c>
      <c r="H158" s="9" t="str">
        <f t="shared" si="62"/>
        <v>N/A</v>
      </c>
      <c r="I158" s="12" t="s">
        <v>213</v>
      </c>
      <c r="J158" s="12">
        <v>1.069</v>
      </c>
      <c r="K158" s="5" t="s">
        <v>739</v>
      </c>
      <c r="L158" s="9" t="str">
        <f t="shared" si="63"/>
        <v>Yes</v>
      </c>
    </row>
    <row r="159" spans="1:12" ht="25.5" x14ac:dyDescent="0.2">
      <c r="A159" s="2" t="s">
        <v>542</v>
      </c>
      <c r="B159" s="5" t="s">
        <v>213</v>
      </c>
      <c r="C159" s="64" t="s">
        <v>213</v>
      </c>
      <c r="D159" s="9" t="str">
        <f t="shared" si="60"/>
        <v>N/A</v>
      </c>
      <c r="E159" s="64">
        <v>7.2989137231000001</v>
      </c>
      <c r="F159" s="9" t="str">
        <f t="shared" si="61"/>
        <v>N/A</v>
      </c>
      <c r="G159" s="64">
        <v>7.1985257077</v>
      </c>
      <c r="H159" s="9" t="str">
        <f t="shared" si="62"/>
        <v>N/A</v>
      </c>
      <c r="I159" s="12" t="s">
        <v>213</v>
      </c>
      <c r="J159" s="12">
        <v>-1.38</v>
      </c>
      <c r="K159" s="5" t="s">
        <v>739</v>
      </c>
      <c r="L159" s="9" t="str">
        <f t="shared" si="63"/>
        <v>Yes</v>
      </c>
    </row>
    <row r="160" spans="1:12" ht="25.5" x14ac:dyDescent="0.2">
      <c r="A160" s="4" t="s">
        <v>543</v>
      </c>
      <c r="B160" s="50" t="s">
        <v>213</v>
      </c>
      <c r="C160" s="1">
        <v>138428.26</v>
      </c>
      <c r="D160" s="11" t="str">
        <f t="shared" si="56"/>
        <v>N/A</v>
      </c>
      <c r="E160" s="1">
        <v>139329.04</v>
      </c>
      <c r="F160" s="11" t="str">
        <f t="shared" si="57"/>
        <v>N/A</v>
      </c>
      <c r="G160" s="1">
        <v>146776.23000000001</v>
      </c>
      <c r="H160" s="11" t="str">
        <f t="shared" si="58"/>
        <v>N/A</v>
      </c>
      <c r="I160" s="12">
        <v>0.65069999999999995</v>
      </c>
      <c r="J160" s="12">
        <v>5.3449999999999998</v>
      </c>
      <c r="K160" s="50" t="s">
        <v>739</v>
      </c>
      <c r="L160" s="9" t="str">
        <f t="shared" si="59"/>
        <v>Yes</v>
      </c>
    </row>
    <row r="161" spans="1:12" x14ac:dyDescent="0.2">
      <c r="A161" s="4" t="s">
        <v>544</v>
      </c>
      <c r="B161" s="50" t="s">
        <v>213</v>
      </c>
      <c r="C161" s="14">
        <v>192013502</v>
      </c>
      <c r="D161" s="11" t="str">
        <f t="shared" si="56"/>
        <v>N/A</v>
      </c>
      <c r="E161" s="14">
        <v>188730537</v>
      </c>
      <c r="F161" s="11" t="str">
        <f t="shared" si="57"/>
        <v>N/A</v>
      </c>
      <c r="G161" s="14">
        <v>355527826</v>
      </c>
      <c r="H161" s="11" t="str">
        <f t="shared" si="58"/>
        <v>N/A</v>
      </c>
      <c r="I161" s="12">
        <v>-1.71</v>
      </c>
      <c r="J161" s="12">
        <v>88.38</v>
      </c>
      <c r="K161" s="50" t="s">
        <v>739</v>
      </c>
      <c r="L161" s="9" t="str">
        <f t="shared" si="59"/>
        <v>No</v>
      </c>
    </row>
    <row r="162" spans="1:12" x14ac:dyDescent="0.2">
      <c r="A162" s="4" t="s">
        <v>1290</v>
      </c>
      <c r="B162" s="50" t="s">
        <v>213</v>
      </c>
      <c r="C162" s="14">
        <v>942.93902264999997</v>
      </c>
      <c r="D162" s="11" t="str">
        <f t="shared" si="56"/>
        <v>N/A</v>
      </c>
      <c r="E162" s="14">
        <v>947.20945651</v>
      </c>
      <c r="F162" s="11" t="str">
        <f t="shared" si="57"/>
        <v>N/A</v>
      </c>
      <c r="G162" s="14">
        <v>1476.4751177999999</v>
      </c>
      <c r="H162" s="11" t="str">
        <f t="shared" si="58"/>
        <v>N/A</v>
      </c>
      <c r="I162" s="12">
        <v>0.45290000000000002</v>
      </c>
      <c r="J162" s="12">
        <v>55.88</v>
      </c>
      <c r="K162" s="50" t="s">
        <v>739</v>
      </c>
      <c r="L162" s="9" t="str">
        <f t="shared" si="59"/>
        <v>No</v>
      </c>
    </row>
    <row r="163" spans="1:12" ht="25.5" x14ac:dyDescent="0.2">
      <c r="A163" s="4" t="s">
        <v>1291</v>
      </c>
      <c r="B163" s="50" t="s">
        <v>213</v>
      </c>
      <c r="C163" s="14">
        <v>726</v>
      </c>
      <c r="D163" s="11" t="str">
        <f t="shared" si="56"/>
        <v>N/A</v>
      </c>
      <c r="E163" s="14" t="s">
        <v>1747</v>
      </c>
      <c r="F163" s="11" t="str">
        <f t="shared" si="57"/>
        <v>N/A</v>
      </c>
      <c r="G163" s="14">
        <v>4896.3648988000004</v>
      </c>
      <c r="H163" s="11" t="str">
        <f t="shared" si="58"/>
        <v>N/A</v>
      </c>
      <c r="I163" s="12" t="s">
        <v>1747</v>
      </c>
      <c r="J163" s="12" t="s">
        <v>1747</v>
      </c>
      <c r="K163" s="50" t="s">
        <v>739</v>
      </c>
      <c r="L163" s="9" t="str">
        <f t="shared" si="59"/>
        <v>N/A</v>
      </c>
    </row>
    <row r="164" spans="1:12" ht="25.5" x14ac:dyDescent="0.2">
      <c r="A164" s="4" t="s">
        <v>1292</v>
      </c>
      <c r="B164" s="50" t="s">
        <v>213</v>
      </c>
      <c r="C164" s="14">
        <v>607.72183098999994</v>
      </c>
      <c r="D164" s="11" t="str">
        <f t="shared" si="56"/>
        <v>N/A</v>
      </c>
      <c r="E164" s="14">
        <v>638.50914634000003</v>
      </c>
      <c r="F164" s="11" t="str">
        <f t="shared" si="57"/>
        <v>N/A</v>
      </c>
      <c r="G164" s="14">
        <v>4681.7395740000002</v>
      </c>
      <c r="H164" s="11" t="str">
        <f t="shared" si="58"/>
        <v>N/A</v>
      </c>
      <c r="I164" s="12">
        <v>5.0659999999999998</v>
      </c>
      <c r="J164" s="12">
        <v>633.20000000000005</v>
      </c>
      <c r="K164" s="50" t="s">
        <v>739</v>
      </c>
      <c r="L164" s="9" t="str">
        <f t="shared" si="59"/>
        <v>No</v>
      </c>
    </row>
    <row r="165" spans="1:12" ht="25.5" x14ac:dyDescent="0.2">
      <c r="A165" s="4" t="s">
        <v>1293</v>
      </c>
      <c r="B165" s="50" t="s">
        <v>213</v>
      </c>
      <c r="C165" s="14">
        <v>727.97251870000002</v>
      </c>
      <c r="D165" s="11" t="str">
        <f t="shared" si="56"/>
        <v>N/A</v>
      </c>
      <c r="E165" s="14">
        <v>718.58955793999996</v>
      </c>
      <c r="F165" s="11" t="str">
        <f t="shared" si="57"/>
        <v>N/A</v>
      </c>
      <c r="G165" s="14">
        <v>685.39673357000004</v>
      </c>
      <c r="H165" s="11" t="str">
        <f t="shared" si="58"/>
        <v>N/A</v>
      </c>
      <c r="I165" s="12">
        <v>-1.29</v>
      </c>
      <c r="J165" s="12">
        <v>-4.62</v>
      </c>
      <c r="K165" s="50" t="s">
        <v>739</v>
      </c>
      <c r="L165" s="9" t="str">
        <f t="shared" si="59"/>
        <v>Yes</v>
      </c>
    </row>
    <row r="166" spans="1:12" ht="25.5" x14ac:dyDescent="0.2">
      <c r="A166" s="4" t="s">
        <v>1294</v>
      </c>
      <c r="B166" s="50" t="s">
        <v>213</v>
      </c>
      <c r="C166" s="14">
        <v>1526.7113242</v>
      </c>
      <c r="D166" s="11" t="str">
        <f t="shared" si="56"/>
        <v>N/A</v>
      </c>
      <c r="E166" s="14">
        <v>1549.2690408000001</v>
      </c>
      <c r="F166" s="11" t="str">
        <f t="shared" si="57"/>
        <v>N/A</v>
      </c>
      <c r="G166" s="14">
        <v>1507.759319</v>
      </c>
      <c r="H166" s="11" t="str">
        <f t="shared" si="58"/>
        <v>N/A</v>
      </c>
      <c r="I166" s="12">
        <v>1.478</v>
      </c>
      <c r="J166" s="12">
        <v>-2.68</v>
      </c>
      <c r="K166" s="50" t="s">
        <v>739</v>
      </c>
      <c r="L166" s="9" t="str">
        <f t="shared" si="59"/>
        <v>Yes</v>
      </c>
    </row>
    <row r="167" spans="1:12" x14ac:dyDescent="0.2">
      <c r="A167" s="48" t="s">
        <v>545</v>
      </c>
      <c r="B167" s="37" t="s">
        <v>213</v>
      </c>
      <c r="C167" s="49">
        <v>186130377</v>
      </c>
      <c r="D167" s="46" t="str">
        <f t="shared" si="56"/>
        <v>N/A</v>
      </c>
      <c r="E167" s="49">
        <v>169487499</v>
      </c>
      <c r="F167" s="46" t="str">
        <f t="shared" si="57"/>
        <v>N/A</v>
      </c>
      <c r="G167" s="49">
        <v>644438156</v>
      </c>
      <c r="H167" s="46" t="str">
        <f t="shared" si="58"/>
        <v>N/A</v>
      </c>
      <c r="I167" s="12">
        <v>-8.94</v>
      </c>
      <c r="J167" s="12">
        <v>280.2</v>
      </c>
      <c r="K167" s="47" t="s">
        <v>739</v>
      </c>
      <c r="L167" s="9" t="str">
        <f t="shared" si="59"/>
        <v>No</v>
      </c>
    </row>
    <row r="168" spans="1:12" x14ac:dyDescent="0.2">
      <c r="A168" s="48" t="s">
        <v>1295</v>
      </c>
      <c r="B168" s="37" t="s">
        <v>213</v>
      </c>
      <c r="C168" s="49">
        <v>914.04819945999998</v>
      </c>
      <c r="D168" s="46" t="str">
        <f t="shared" si="56"/>
        <v>N/A</v>
      </c>
      <c r="E168" s="49">
        <v>850.63161672000001</v>
      </c>
      <c r="F168" s="46" t="str">
        <f t="shared" si="57"/>
        <v>N/A</v>
      </c>
      <c r="G168" s="49">
        <v>2676.2937603</v>
      </c>
      <c r="H168" s="46" t="str">
        <f t="shared" si="58"/>
        <v>N/A</v>
      </c>
      <c r="I168" s="12">
        <v>-6.94</v>
      </c>
      <c r="J168" s="12">
        <v>214.6</v>
      </c>
      <c r="K168" s="47" t="s">
        <v>739</v>
      </c>
      <c r="L168" s="9" t="str">
        <f t="shared" si="59"/>
        <v>No</v>
      </c>
    </row>
    <row r="169" spans="1:12" ht="25.5" x14ac:dyDescent="0.2">
      <c r="A169" s="48" t="s">
        <v>1296</v>
      </c>
      <c r="B169" s="50" t="s">
        <v>213</v>
      </c>
      <c r="C169" s="14">
        <v>681</v>
      </c>
      <c r="D169" s="11" t="str">
        <f t="shared" si="56"/>
        <v>N/A</v>
      </c>
      <c r="E169" s="14" t="s">
        <v>1747</v>
      </c>
      <c r="F169" s="11" t="str">
        <f t="shared" si="57"/>
        <v>N/A</v>
      </c>
      <c r="G169" s="14">
        <v>4949.4975623999999</v>
      </c>
      <c r="H169" s="11" t="str">
        <f t="shared" si="58"/>
        <v>N/A</v>
      </c>
      <c r="I169" s="12" t="s">
        <v>1747</v>
      </c>
      <c r="J169" s="12" t="s">
        <v>1747</v>
      </c>
      <c r="K169" s="50" t="s">
        <v>739</v>
      </c>
      <c r="L169" s="9" t="str">
        <f t="shared" si="59"/>
        <v>N/A</v>
      </c>
    </row>
    <row r="170" spans="1:12" ht="25.5" x14ac:dyDescent="0.2">
      <c r="A170" s="48" t="s">
        <v>1297</v>
      </c>
      <c r="B170" s="50" t="s">
        <v>213</v>
      </c>
      <c r="C170" s="14">
        <v>23722.235915000001</v>
      </c>
      <c r="D170" s="11" t="str">
        <f t="shared" si="56"/>
        <v>N/A</v>
      </c>
      <c r="E170" s="14">
        <v>12305.201220000001</v>
      </c>
      <c r="F170" s="11" t="str">
        <f t="shared" si="57"/>
        <v>N/A</v>
      </c>
      <c r="G170" s="14">
        <v>14850.293416</v>
      </c>
      <c r="H170" s="11" t="str">
        <f t="shared" si="58"/>
        <v>N/A</v>
      </c>
      <c r="I170" s="12">
        <v>-48.1</v>
      </c>
      <c r="J170" s="12">
        <v>20.68</v>
      </c>
      <c r="K170" s="50" t="s">
        <v>739</v>
      </c>
      <c r="L170" s="9" t="str">
        <f t="shared" si="59"/>
        <v>Yes</v>
      </c>
    </row>
    <row r="171" spans="1:12" ht="25.5" x14ac:dyDescent="0.2">
      <c r="A171" s="48" t="s">
        <v>1298</v>
      </c>
      <c r="B171" s="50" t="s">
        <v>213</v>
      </c>
      <c r="C171" s="14">
        <v>727.89546872000005</v>
      </c>
      <c r="D171" s="11" t="str">
        <f t="shared" si="56"/>
        <v>N/A</v>
      </c>
      <c r="E171" s="14">
        <v>694.80488990000003</v>
      </c>
      <c r="F171" s="11" t="str">
        <f t="shared" si="57"/>
        <v>N/A</v>
      </c>
      <c r="G171" s="14">
        <v>746.35286956000004</v>
      </c>
      <c r="H171" s="11" t="str">
        <f t="shared" si="58"/>
        <v>N/A</v>
      </c>
      <c r="I171" s="12">
        <v>-4.55</v>
      </c>
      <c r="J171" s="12">
        <v>7.4189999999999996</v>
      </c>
      <c r="K171" s="50" t="s">
        <v>739</v>
      </c>
      <c r="L171" s="9" t="str">
        <f t="shared" si="59"/>
        <v>Yes</v>
      </c>
    </row>
    <row r="172" spans="1:12" ht="25.5" x14ac:dyDescent="0.2">
      <c r="A172" s="48" t="s">
        <v>1299</v>
      </c>
      <c r="B172" s="50" t="s">
        <v>213</v>
      </c>
      <c r="C172" s="14">
        <v>1299.9685671</v>
      </c>
      <c r="D172" s="11" t="str">
        <f t="shared" si="56"/>
        <v>N/A</v>
      </c>
      <c r="E172" s="14">
        <v>1191.2620787999999</v>
      </c>
      <c r="F172" s="11" t="str">
        <f t="shared" si="57"/>
        <v>N/A</v>
      </c>
      <c r="G172" s="14">
        <v>1249.7062398</v>
      </c>
      <c r="H172" s="11" t="str">
        <f t="shared" si="58"/>
        <v>N/A</v>
      </c>
      <c r="I172" s="12">
        <v>-8.36</v>
      </c>
      <c r="J172" s="12">
        <v>4.9059999999999997</v>
      </c>
      <c r="K172" s="50" t="s">
        <v>739</v>
      </c>
      <c r="L172" s="9" t="str">
        <f t="shared" si="59"/>
        <v>Yes</v>
      </c>
    </row>
    <row r="173" spans="1:12" ht="25.5" x14ac:dyDescent="0.2">
      <c r="A173" s="2" t="s">
        <v>546</v>
      </c>
      <c r="B173" s="136" t="s">
        <v>213</v>
      </c>
      <c r="C173" s="137">
        <v>60187211</v>
      </c>
      <c r="D173" s="138" t="str">
        <f>IF($B173="N/A","N/A",IF(C173&gt;10,"No",IF(C173&lt;-10,"No","Yes")))</f>
        <v>N/A</v>
      </c>
      <c r="E173" s="137">
        <v>46677835</v>
      </c>
      <c r="F173" s="138" t="str">
        <f>IF($B173="N/A","N/A",IF(E173&gt;10,"No",IF(E173&lt;-10,"No","Yes")))</f>
        <v>N/A</v>
      </c>
      <c r="G173" s="137">
        <v>150822847</v>
      </c>
      <c r="H173" s="138" t="str">
        <f>IF($B173="N/A","N/A",IF(G173&gt;10,"No",IF(G173&lt;-10,"No","Yes")))</f>
        <v>N/A</v>
      </c>
      <c r="I173" s="133">
        <v>-22.4</v>
      </c>
      <c r="J173" s="133">
        <v>223.1</v>
      </c>
      <c r="K173" s="134" t="s">
        <v>739</v>
      </c>
      <c r="L173" s="135" t="str">
        <f>IF(J173="Div by 0", "N/A", IF(K173="N/A","N/A", IF(J173&gt;VALUE(MID(K173,1,2)), "No", IF(J173&lt;-1*VALUE(MID(K173,1,2)), "No", "Yes"))))</f>
        <v>No</v>
      </c>
    </row>
    <row r="174" spans="1:12" ht="25.5" x14ac:dyDescent="0.2">
      <c r="A174" s="2" t="s">
        <v>1300</v>
      </c>
      <c r="B174" s="50" t="s">
        <v>213</v>
      </c>
      <c r="C174" s="14">
        <v>4031124</v>
      </c>
      <c r="D174" s="11" t="str">
        <f t="shared" ref="D174:D181" si="64">IF($B174="N/A","N/A",IF(C174&gt;10,"No",IF(C174&lt;-10,"No","Yes")))</f>
        <v>N/A</v>
      </c>
      <c r="E174" s="14">
        <v>3054781</v>
      </c>
      <c r="F174" s="11" t="str">
        <f t="shared" ref="F174:F181" si="65">IF($B174="N/A","N/A",IF(E174&gt;10,"No",IF(E174&lt;-10,"No","Yes")))</f>
        <v>N/A</v>
      </c>
      <c r="G174" s="14">
        <v>96204063</v>
      </c>
      <c r="H174" s="11" t="str">
        <f t="shared" ref="H174:H181" si="66">IF($B174="N/A","N/A",IF(G174&gt;10,"No",IF(G174&lt;-10,"No","Yes")))</f>
        <v>N/A</v>
      </c>
      <c r="I174" s="12">
        <v>-24.2</v>
      </c>
      <c r="J174" s="12">
        <v>3049</v>
      </c>
      <c r="K174" s="50" t="s">
        <v>739</v>
      </c>
      <c r="L174" s="9" t="str">
        <f t="shared" ref="L174:L181" si="67">IF(J174="Div by 0", "N/A", IF(K174="N/A","N/A", IF(J174&gt;VALUE(MID(K174,1,2)), "No", IF(J174&lt;-1*VALUE(MID(K174,1,2)), "No", "Yes"))))</f>
        <v>No</v>
      </c>
    </row>
    <row r="175" spans="1:12" ht="25.5" x14ac:dyDescent="0.2">
      <c r="A175" s="2" t="s">
        <v>547</v>
      </c>
      <c r="B175" s="50" t="s">
        <v>213</v>
      </c>
      <c r="C175" s="14">
        <v>38912335</v>
      </c>
      <c r="D175" s="11" t="str">
        <f t="shared" si="64"/>
        <v>N/A</v>
      </c>
      <c r="E175" s="14">
        <v>38035425</v>
      </c>
      <c r="F175" s="11" t="str">
        <f t="shared" si="65"/>
        <v>N/A</v>
      </c>
      <c r="G175" s="14">
        <v>109914577</v>
      </c>
      <c r="H175" s="11" t="str">
        <f t="shared" si="66"/>
        <v>N/A</v>
      </c>
      <c r="I175" s="12">
        <v>-2.25</v>
      </c>
      <c r="J175" s="12">
        <v>189</v>
      </c>
      <c r="K175" s="50" t="s">
        <v>739</v>
      </c>
      <c r="L175" s="9" t="str">
        <f t="shared" si="67"/>
        <v>No</v>
      </c>
    </row>
    <row r="176" spans="1:12" ht="25.5" x14ac:dyDescent="0.2">
      <c r="A176" s="2" t="s">
        <v>512</v>
      </c>
      <c r="B176" s="50" t="s">
        <v>213</v>
      </c>
      <c r="C176" s="14">
        <v>82999707</v>
      </c>
      <c r="D176" s="11" t="str">
        <f t="shared" si="64"/>
        <v>N/A</v>
      </c>
      <c r="E176" s="14">
        <v>81719458</v>
      </c>
      <c r="F176" s="11" t="str">
        <f t="shared" si="65"/>
        <v>N/A</v>
      </c>
      <c r="G176" s="14">
        <v>287496669</v>
      </c>
      <c r="H176" s="11" t="str">
        <f t="shared" si="66"/>
        <v>N/A</v>
      </c>
      <c r="I176" s="12">
        <v>-1.54</v>
      </c>
      <c r="J176" s="12">
        <v>251.8</v>
      </c>
      <c r="K176" s="50" t="s">
        <v>739</v>
      </c>
      <c r="L176" s="9" t="str">
        <f t="shared" si="67"/>
        <v>No</v>
      </c>
    </row>
    <row r="177" spans="1:12" ht="25.5" x14ac:dyDescent="0.2">
      <c r="A177" s="2" t="s">
        <v>513</v>
      </c>
      <c r="B177" s="50" t="s">
        <v>213</v>
      </c>
      <c r="C177" s="14">
        <v>295.56707900999999</v>
      </c>
      <c r="D177" s="11" t="str">
        <f t="shared" si="64"/>
        <v>N/A</v>
      </c>
      <c r="E177" s="14">
        <v>234.26885454999999</v>
      </c>
      <c r="F177" s="11" t="str">
        <f t="shared" si="65"/>
        <v>N/A</v>
      </c>
      <c r="G177" s="14">
        <v>626.35373243000004</v>
      </c>
      <c r="H177" s="11" t="str">
        <f t="shared" si="66"/>
        <v>N/A</v>
      </c>
      <c r="I177" s="12">
        <v>-20.7</v>
      </c>
      <c r="J177" s="12">
        <v>167.4</v>
      </c>
      <c r="K177" s="50" t="s">
        <v>739</v>
      </c>
      <c r="L177" s="9" t="str">
        <f t="shared" si="67"/>
        <v>No</v>
      </c>
    </row>
    <row r="178" spans="1:12" ht="25.5" x14ac:dyDescent="0.2">
      <c r="A178" s="2" t="s">
        <v>1301</v>
      </c>
      <c r="B178" s="37" t="s">
        <v>213</v>
      </c>
      <c r="C178" s="49">
        <v>19.796025201999999</v>
      </c>
      <c r="D178" s="46" t="str">
        <f t="shared" si="64"/>
        <v>N/A</v>
      </c>
      <c r="E178" s="49">
        <v>15.331474687</v>
      </c>
      <c r="F178" s="46" t="str">
        <f t="shared" si="65"/>
        <v>N/A</v>
      </c>
      <c r="G178" s="49">
        <v>399.52682987999998</v>
      </c>
      <c r="H178" s="46" t="str">
        <f t="shared" si="66"/>
        <v>N/A</v>
      </c>
      <c r="I178" s="12">
        <v>-22.6</v>
      </c>
      <c r="J178" s="12">
        <v>2506</v>
      </c>
      <c r="K178" s="47" t="s">
        <v>739</v>
      </c>
      <c r="L178" s="9" t="str">
        <f t="shared" si="67"/>
        <v>No</v>
      </c>
    </row>
    <row r="179" spans="1:12" ht="25.5" x14ac:dyDescent="0.2">
      <c r="A179" s="2" t="s">
        <v>514</v>
      </c>
      <c r="B179" s="37" t="s">
        <v>213</v>
      </c>
      <c r="C179" s="49">
        <v>191.09051578</v>
      </c>
      <c r="D179" s="46" t="str">
        <f t="shared" si="64"/>
        <v>N/A</v>
      </c>
      <c r="E179" s="49">
        <v>190.89393171</v>
      </c>
      <c r="F179" s="46" t="str">
        <f t="shared" si="65"/>
        <v>N/A</v>
      </c>
      <c r="G179" s="49">
        <v>456.46536264999997</v>
      </c>
      <c r="H179" s="46" t="str">
        <f t="shared" si="66"/>
        <v>N/A</v>
      </c>
      <c r="I179" s="12">
        <v>-0.10299999999999999</v>
      </c>
      <c r="J179" s="12">
        <v>139.1</v>
      </c>
      <c r="K179" s="47" t="s">
        <v>739</v>
      </c>
      <c r="L179" s="9" t="str">
        <f t="shared" si="67"/>
        <v>No</v>
      </c>
    </row>
    <row r="180" spans="1:12" ht="25.5" x14ac:dyDescent="0.2">
      <c r="A180" s="2" t="s">
        <v>515</v>
      </c>
      <c r="B180" s="37" t="s">
        <v>213</v>
      </c>
      <c r="C180" s="49">
        <v>407.59457945999998</v>
      </c>
      <c r="D180" s="46" t="str">
        <f t="shared" si="64"/>
        <v>N/A</v>
      </c>
      <c r="E180" s="49">
        <v>410.13735577</v>
      </c>
      <c r="F180" s="46" t="str">
        <f t="shared" si="65"/>
        <v>N/A</v>
      </c>
      <c r="G180" s="49">
        <v>1193.9478353</v>
      </c>
      <c r="H180" s="46" t="str">
        <f t="shared" si="66"/>
        <v>N/A</v>
      </c>
      <c r="I180" s="12">
        <v>0.62380000000000002</v>
      </c>
      <c r="J180" s="12">
        <v>191.1</v>
      </c>
      <c r="K180" s="47" t="s">
        <v>739</v>
      </c>
      <c r="L180" s="9" t="str">
        <f t="shared" si="67"/>
        <v>No</v>
      </c>
    </row>
    <row r="181" spans="1:12" ht="25.5" x14ac:dyDescent="0.2">
      <c r="A181" s="2" t="s">
        <v>1653</v>
      </c>
      <c r="B181" s="50" t="s">
        <v>213</v>
      </c>
      <c r="C181" s="13">
        <v>61.603472914999998</v>
      </c>
      <c r="D181" s="11" t="str">
        <f t="shared" si="64"/>
        <v>N/A</v>
      </c>
      <c r="E181" s="13">
        <v>61.948617057</v>
      </c>
      <c r="F181" s="11" t="str">
        <f t="shared" si="65"/>
        <v>N/A</v>
      </c>
      <c r="G181" s="13">
        <v>59.822670737000003</v>
      </c>
      <c r="H181" s="11" t="str">
        <f t="shared" si="66"/>
        <v>N/A</v>
      </c>
      <c r="I181" s="59">
        <v>0.56030000000000002</v>
      </c>
      <c r="J181" s="59">
        <v>-3.43</v>
      </c>
      <c r="K181" s="50" t="s">
        <v>739</v>
      </c>
      <c r="L181" s="9" t="str">
        <f t="shared" si="67"/>
        <v>Yes</v>
      </c>
    </row>
    <row r="182" spans="1:12" ht="25.5" x14ac:dyDescent="0.2">
      <c r="A182" s="2" t="s">
        <v>1654</v>
      </c>
      <c r="B182" s="139" t="s">
        <v>213</v>
      </c>
      <c r="C182" s="140">
        <v>100</v>
      </c>
      <c r="D182" s="135" t="str">
        <f t="shared" ref="D182" si="68">IF($B182="N/A","N/A",IF(C182&lt;0,"No","Yes"))</f>
        <v>N/A</v>
      </c>
      <c r="E182" s="140" t="s">
        <v>1747</v>
      </c>
      <c r="F182" s="135" t="str">
        <f t="shared" ref="F182" si="69">IF($B182="N/A","N/A",IF(E182&lt;0,"No","Yes"))</f>
        <v>N/A</v>
      </c>
      <c r="G182" s="140">
        <v>64.559019057</v>
      </c>
      <c r="H182" s="135" t="str">
        <f t="shared" ref="H182" si="70">IF($B182="N/A","N/A",IF(G182&lt;0,"No","Yes"))</f>
        <v>N/A</v>
      </c>
      <c r="I182" s="141" t="s">
        <v>1747</v>
      </c>
      <c r="J182" s="141" t="s">
        <v>1747</v>
      </c>
      <c r="K182" s="139" t="s">
        <v>739</v>
      </c>
      <c r="L182" s="135" t="str">
        <f t="shared" ref="L182" si="71">IF(J182="Div by 0", "N/A", IF(OR(J182="N/A",K182="N/A"),"N/A", IF(J182&gt;VALUE(MID(K182,1,2)), "No", IF(J182&lt;-1*VALUE(MID(K182,1,2)), "No", "Yes"))))</f>
        <v>N/A</v>
      </c>
    </row>
    <row r="183" spans="1:12" ht="25.5" x14ac:dyDescent="0.2">
      <c r="A183" s="2" t="s">
        <v>1655</v>
      </c>
      <c r="B183" s="5" t="s">
        <v>213</v>
      </c>
      <c r="C183" s="13">
        <v>63.380281689999997</v>
      </c>
      <c r="D183" s="9" t="str">
        <f t="shared" ref="D183:D185" si="72">IF($B183="N/A","N/A",IF(C183&lt;0,"No","Yes"))</f>
        <v>N/A</v>
      </c>
      <c r="E183" s="13">
        <v>61.890243902000002</v>
      </c>
      <c r="F183" s="9" t="str">
        <f t="shared" ref="F183:F185" si="73">IF($B183="N/A","N/A",IF(E183&lt;0,"No","Yes"))</f>
        <v>N/A</v>
      </c>
      <c r="G183" s="13">
        <v>72.501556124000004</v>
      </c>
      <c r="H183" s="9" t="str">
        <f t="shared" ref="H183:H185" si="74">IF($B183="N/A","N/A",IF(G183&lt;0,"No","Yes"))</f>
        <v>N/A</v>
      </c>
      <c r="I183" s="59">
        <v>-2.35</v>
      </c>
      <c r="J183" s="59">
        <v>17.149999999999999</v>
      </c>
      <c r="K183" s="5" t="s">
        <v>739</v>
      </c>
      <c r="L183" s="9" t="str">
        <f t="shared" ref="L183:L213" si="75">IF(J183="Div by 0", "N/A", IF(OR(J183="N/A",K183="N/A"),"N/A", IF(J183&gt;VALUE(MID(K183,1,2)), "No", IF(J183&lt;-1*VALUE(MID(K183,1,2)), "No", "Yes"))))</f>
        <v>Yes</v>
      </c>
    </row>
    <row r="184" spans="1:12" ht="25.5" x14ac:dyDescent="0.2">
      <c r="A184" s="2" t="s">
        <v>1656</v>
      </c>
      <c r="B184" s="5" t="s">
        <v>213</v>
      </c>
      <c r="C184" s="13">
        <v>59.786129385999999</v>
      </c>
      <c r="D184" s="9" t="str">
        <f t="shared" si="72"/>
        <v>N/A</v>
      </c>
      <c r="E184" s="13">
        <v>59.924888234999997</v>
      </c>
      <c r="F184" s="9" t="str">
        <f t="shared" si="73"/>
        <v>N/A</v>
      </c>
      <c r="G184" s="13">
        <v>55.495614271000001</v>
      </c>
      <c r="H184" s="9" t="str">
        <f t="shared" si="74"/>
        <v>N/A</v>
      </c>
      <c r="I184" s="59">
        <v>0.2321</v>
      </c>
      <c r="J184" s="59">
        <v>-7.39</v>
      </c>
      <c r="K184" s="5" t="s">
        <v>739</v>
      </c>
      <c r="L184" s="9" t="str">
        <f t="shared" si="75"/>
        <v>Yes</v>
      </c>
    </row>
    <row r="185" spans="1:12" ht="25.5" x14ac:dyDescent="0.2">
      <c r="A185" s="2" t="s">
        <v>1657</v>
      </c>
      <c r="B185" s="5" t="s">
        <v>213</v>
      </c>
      <c r="C185" s="13">
        <v>66.514121101000001</v>
      </c>
      <c r="D185" s="9" t="str">
        <f t="shared" si="72"/>
        <v>N/A</v>
      </c>
      <c r="E185" s="13">
        <v>67.262024093999997</v>
      </c>
      <c r="F185" s="9" t="str">
        <f t="shared" si="73"/>
        <v>N/A</v>
      </c>
      <c r="G185" s="13">
        <v>64.155623273000003</v>
      </c>
      <c r="H185" s="9" t="str">
        <f t="shared" si="74"/>
        <v>N/A</v>
      </c>
      <c r="I185" s="59">
        <v>1.1240000000000001</v>
      </c>
      <c r="J185" s="59">
        <v>-4.62</v>
      </c>
      <c r="K185" s="5" t="s">
        <v>739</v>
      </c>
      <c r="L185" s="9" t="str">
        <f t="shared" si="75"/>
        <v>Yes</v>
      </c>
    </row>
    <row r="186" spans="1:12" ht="25.5" x14ac:dyDescent="0.2">
      <c r="A186" s="2" t="s">
        <v>1659</v>
      </c>
      <c r="B186" s="142" t="s">
        <v>213</v>
      </c>
      <c r="C186" s="140">
        <v>1.3200218039</v>
      </c>
      <c r="D186" s="132" t="str">
        <f>IF($B186="N/A","N/A",IF(C186&gt;10,"No",IF(C186&lt;-10,"No","Yes")))</f>
        <v>N/A</v>
      </c>
      <c r="E186" s="140">
        <v>1.1683872943</v>
      </c>
      <c r="F186" s="132" t="str">
        <f>IF($B186="N/A","N/A",IF(E186&gt;10,"No",IF(E186&lt;-10,"No","Yes")))</f>
        <v>N/A</v>
      </c>
      <c r="G186" s="140">
        <v>0.63248821609999994</v>
      </c>
      <c r="H186" s="132" t="str">
        <f>IF($B186="N/A","N/A",IF(G186&gt;10,"No",IF(G186&lt;-10,"No","Yes")))</f>
        <v>N/A</v>
      </c>
      <c r="I186" s="141">
        <v>-11.5</v>
      </c>
      <c r="J186" s="141">
        <v>-45.9</v>
      </c>
      <c r="K186" s="142" t="s">
        <v>739</v>
      </c>
      <c r="L186" s="9" t="str">
        <f t="shared" si="75"/>
        <v>No</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4.4197159000000001E-3</v>
      </c>
      <c r="D188" s="46" t="str">
        <f t="shared" si="76"/>
        <v>N/A</v>
      </c>
      <c r="E188" s="13">
        <v>5.5207303000000003E-3</v>
      </c>
      <c r="F188" s="46" t="str">
        <f t="shared" si="77"/>
        <v>N/A</v>
      </c>
      <c r="G188" s="13">
        <v>1.245873E-3</v>
      </c>
      <c r="H188" s="46" t="str">
        <f t="shared" si="78"/>
        <v>N/A</v>
      </c>
      <c r="I188" s="59">
        <v>24.91</v>
      </c>
      <c r="J188" s="59">
        <v>-77.400000000000006</v>
      </c>
      <c r="K188" s="47" t="s">
        <v>739</v>
      </c>
      <c r="L188" s="9" t="str">
        <f t="shared" si="75"/>
        <v>No</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0</v>
      </c>
      <c r="H190" s="46" t="str">
        <f t="shared" si="78"/>
        <v>N/A</v>
      </c>
      <c r="I190" s="59" t="s">
        <v>1747</v>
      </c>
      <c r="J190" s="59" t="s">
        <v>1747</v>
      </c>
      <c r="K190" s="47" t="s">
        <v>739</v>
      </c>
      <c r="L190" s="9" t="str">
        <f t="shared" si="75"/>
        <v>N/A</v>
      </c>
    </row>
    <row r="191" spans="1:12" ht="25.5" x14ac:dyDescent="0.2">
      <c r="A191" s="2" t="s">
        <v>1664</v>
      </c>
      <c r="B191" s="37" t="s">
        <v>213</v>
      </c>
      <c r="C191" s="13">
        <v>49.675641964</v>
      </c>
      <c r="D191" s="46" t="str">
        <f t="shared" si="76"/>
        <v>N/A</v>
      </c>
      <c r="E191" s="13">
        <v>51.417071102000001</v>
      </c>
      <c r="F191" s="46" t="str">
        <f t="shared" si="77"/>
        <v>N/A</v>
      </c>
      <c r="G191" s="13">
        <v>40.693535994999998</v>
      </c>
      <c r="H191" s="46" t="str">
        <f t="shared" si="78"/>
        <v>N/A</v>
      </c>
      <c r="I191" s="59">
        <v>3.5059999999999998</v>
      </c>
      <c r="J191" s="59">
        <v>-20.9</v>
      </c>
      <c r="K191" s="47" t="s">
        <v>739</v>
      </c>
      <c r="L191" s="9" t="str">
        <f t="shared" si="75"/>
        <v>Yes</v>
      </c>
    </row>
    <row r="192" spans="1:12" ht="25.5" x14ac:dyDescent="0.2">
      <c r="A192" s="2" t="s">
        <v>1665</v>
      </c>
      <c r="B192" s="37" t="s">
        <v>213</v>
      </c>
      <c r="C192" s="13">
        <v>7.2679771899999995E-2</v>
      </c>
      <c r="D192" s="46" t="str">
        <f t="shared" si="76"/>
        <v>N/A</v>
      </c>
      <c r="E192" s="13">
        <v>0.1154334526</v>
      </c>
      <c r="F192" s="46" t="str">
        <f t="shared" si="77"/>
        <v>N/A</v>
      </c>
      <c r="G192" s="13">
        <v>0.13081666980000001</v>
      </c>
      <c r="H192" s="46" t="str">
        <f t="shared" si="78"/>
        <v>N/A</v>
      </c>
      <c r="I192" s="59">
        <v>58.82</v>
      </c>
      <c r="J192" s="59">
        <v>13.33</v>
      </c>
      <c r="K192" s="47" t="s">
        <v>739</v>
      </c>
      <c r="L192" s="9" t="str">
        <f t="shared" si="75"/>
        <v>Yes</v>
      </c>
    </row>
    <row r="193" spans="1:12" ht="25.5" x14ac:dyDescent="0.2">
      <c r="A193" s="2" t="s">
        <v>1666</v>
      </c>
      <c r="B193" s="37" t="s">
        <v>213</v>
      </c>
      <c r="C193" s="13">
        <v>0.28433505370000001</v>
      </c>
      <c r="D193" s="46" t="str">
        <f t="shared" si="76"/>
        <v>N/A</v>
      </c>
      <c r="E193" s="13">
        <v>0.39849635379999998</v>
      </c>
      <c r="F193" s="46" t="str">
        <f t="shared" si="77"/>
        <v>N/A</v>
      </c>
      <c r="G193" s="13">
        <v>0.52119022400000004</v>
      </c>
      <c r="H193" s="46" t="str">
        <f t="shared" si="78"/>
        <v>N/A</v>
      </c>
      <c r="I193" s="59">
        <v>40.15</v>
      </c>
      <c r="J193" s="59">
        <v>30.79</v>
      </c>
      <c r="K193" s="47" t="s">
        <v>739</v>
      </c>
      <c r="L193" s="9" t="str">
        <f t="shared" si="75"/>
        <v>No</v>
      </c>
    </row>
    <row r="194" spans="1:12" ht="25.5" x14ac:dyDescent="0.2">
      <c r="A194" s="2" t="s">
        <v>1667</v>
      </c>
      <c r="B194" s="37" t="s">
        <v>213</v>
      </c>
      <c r="C194" s="13">
        <v>18.58146764</v>
      </c>
      <c r="D194" s="46" t="str">
        <f t="shared" si="76"/>
        <v>N/A</v>
      </c>
      <c r="E194" s="13">
        <v>20.342887543</v>
      </c>
      <c r="F194" s="46" t="str">
        <f t="shared" si="77"/>
        <v>N/A</v>
      </c>
      <c r="G194" s="13">
        <v>12.212878174</v>
      </c>
      <c r="H194" s="46" t="str">
        <f t="shared" si="78"/>
        <v>N/A</v>
      </c>
      <c r="I194" s="59">
        <v>9.4789999999999992</v>
      </c>
      <c r="J194" s="59">
        <v>-40</v>
      </c>
      <c r="K194" s="47" t="s">
        <v>739</v>
      </c>
      <c r="L194" s="9" t="str">
        <f t="shared" si="75"/>
        <v>No</v>
      </c>
    </row>
    <row r="195" spans="1:12" ht="25.5" x14ac:dyDescent="0.2">
      <c r="A195" s="2" t="s">
        <v>1668</v>
      </c>
      <c r="B195" s="37" t="s">
        <v>213</v>
      </c>
      <c r="C195" s="13">
        <v>0.15076141879999999</v>
      </c>
      <c r="D195" s="46" t="str">
        <f t="shared" si="76"/>
        <v>N/A</v>
      </c>
      <c r="E195" s="13">
        <v>0.2956100156</v>
      </c>
      <c r="F195" s="46" t="str">
        <f t="shared" si="77"/>
        <v>N/A</v>
      </c>
      <c r="G195" s="13">
        <v>0.32392699180000001</v>
      </c>
      <c r="H195" s="46" t="str">
        <f t="shared" si="78"/>
        <v>N/A</v>
      </c>
      <c r="I195" s="59">
        <v>96.08</v>
      </c>
      <c r="J195" s="59">
        <v>9.5790000000000006</v>
      </c>
      <c r="K195" s="47" t="s">
        <v>739</v>
      </c>
      <c r="L195" s="9" t="str">
        <f t="shared" si="75"/>
        <v>Yes</v>
      </c>
    </row>
    <row r="196" spans="1:12" ht="25.5" x14ac:dyDescent="0.2">
      <c r="A196" s="2" t="s">
        <v>1669</v>
      </c>
      <c r="B196" s="37" t="s">
        <v>213</v>
      </c>
      <c r="C196" s="13">
        <v>4.4197159000000001E-3</v>
      </c>
      <c r="D196" s="46" t="str">
        <f t="shared" si="76"/>
        <v>N/A</v>
      </c>
      <c r="E196" s="13">
        <v>1.5558421899999999E-2</v>
      </c>
      <c r="F196" s="46" t="str">
        <f t="shared" si="77"/>
        <v>N/A</v>
      </c>
      <c r="G196" s="13">
        <v>1.3704603500000001E-2</v>
      </c>
      <c r="H196" s="46" t="str">
        <f t="shared" si="78"/>
        <v>N/A</v>
      </c>
      <c r="I196" s="59">
        <v>252</v>
      </c>
      <c r="J196" s="59">
        <v>-11.9</v>
      </c>
      <c r="K196" s="47" t="s">
        <v>739</v>
      </c>
      <c r="L196" s="9" t="str">
        <f t="shared" si="75"/>
        <v>Yes</v>
      </c>
    </row>
    <row r="197" spans="1:12" ht="25.5" x14ac:dyDescent="0.2">
      <c r="A197" s="2" t="s">
        <v>1670</v>
      </c>
      <c r="B197" s="37" t="s">
        <v>213</v>
      </c>
      <c r="C197" s="13">
        <v>38.467242538999997</v>
      </c>
      <c r="D197" s="46" t="str">
        <f t="shared" si="76"/>
        <v>N/A</v>
      </c>
      <c r="E197" s="13">
        <v>39.269456810000001</v>
      </c>
      <c r="F197" s="46" t="str">
        <f t="shared" si="77"/>
        <v>N/A</v>
      </c>
      <c r="G197" s="13">
        <v>30.636433481000001</v>
      </c>
      <c r="H197" s="46" t="str">
        <f t="shared" si="78"/>
        <v>N/A</v>
      </c>
      <c r="I197" s="59">
        <v>2.085</v>
      </c>
      <c r="J197" s="59">
        <v>-22</v>
      </c>
      <c r="K197" s="47" t="s">
        <v>739</v>
      </c>
      <c r="L197" s="9" t="str">
        <f t="shared" si="75"/>
        <v>Yes</v>
      </c>
    </row>
    <row r="198" spans="1:12" ht="25.5" x14ac:dyDescent="0.2">
      <c r="A198" s="2" t="s">
        <v>1671</v>
      </c>
      <c r="B198" s="37" t="s">
        <v>213</v>
      </c>
      <c r="C198" s="13">
        <v>0</v>
      </c>
      <c r="D198" s="46" t="str">
        <f t="shared" si="76"/>
        <v>N/A</v>
      </c>
      <c r="E198" s="13">
        <v>0</v>
      </c>
      <c r="F198" s="46" t="str">
        <f t="shared" si="77"/>
        <v>N/A</v>
      </c>
      <c r="G198" s="13">
        <v>10.429618554999999</v>
      </c>
      <c r="H198" s="46" t="str">
        <f t="shared" si="78"/>
        <v>N/A</v>
      </c>
      <c r="I198" s="59" t="s">
        <v>1747</v>
      </c>
      <c r="J198" s="59" t="s">
        <v>1747</v>
      </c>
      <c r="K198" s="47" t="s">
        <v>739</v>
      </c>
      <c r="L198" s="9" t="str">
        <f t="shared" si="75"/>
        <v>N/A</v>
      </c>
    </row>
    <row r="199" spans="1:12" ht="25.5" x14ac:dyDescent="0.2">
      <c r="A199" s="2" t="s">
        <v>1672</v>
      </c>
      <c r="B199" s="37" t="s">
        <v>213</v>
      </c>
      <c r="C199" s="13">
        <v>7.2679771899999995E-2</v>
      </c>
      <c r="D199" s="46" t="str">
        <f t="shared" si="76"/>
        <v>N/A</v>
      </c>
      <c r="E199" s="13">
        <v>8.0301532300000006E-2</v>
      </c>
      <c r="F199" s="46" t="str">
        <f t="shared" si="77"/>
        <v>N/A</v>
      </c>
      <c r="G199" s="13">
        <v>4.4020847600000003E-2</v>
      </c>
      <c r="H199" s="46" t="str">
        <f t="shared" si="78"/>
        <v>N/A</v>
      </c>
      <c r="I199" s="59">
        <v>10.49</v>
      </c>
      <c r="J199" s="59">
        <v>-45.2</v>
      </c>
      <c r="K199" s="47" t="s">
        <v>739</v>
      </c>
      <c r="L199" s="9" t="str">
        <f t="shared" si="75"/>
        <v>No</v>
      </c>
    </row>
    <row r="200" spans="1:12" ht="25.5" x14ac:dyDescent="0.2">
      <c r="A200" s="2" t="s">
        <v>1673</v>
      </c>
      <c r="B200" s="37" t="s">
        <v>213</v>
      </c>
      <c r="C200" s="13">
        <v>3.7700176297999999</v>
      </c>
      <c r="D200" s="46" t="str">
        <f t="shared" si="76"/>
        <v>N/A</v>
      </c>
      <c r="E200" s="13">
        <v>3.9051638903999999</v>
      </c>
      <c r="F200" s="46" t="str">
        <f t="shared" si="77"/>
        <v>N/A</v>
      </c>
      <c r="G200" s="13">
        <v>2.9984011295999999</v>
      </c>
      <c r="H200" s="46" t="str">
        <f t="shared" si="78"/>
        <v>N/A</v>
      </c>
      <c r="I200" s="59">
        <v>3.585</v>
      </c>
      <c r="J200" s="59">
        <v>-23.2</v>
      </c>
      <c r="K200" s="47" t="s">
        <v>739</v>
      </c>
      <c r="L200" s="9" t="str">
        <f t="shared" si="75"/>
        <v>Yes</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24.545628655000002</v>
      </c>
      <c r="D202" s="46" t="str">
        <f t="shared" si="76"/>
        <v>N/A</v>
      </c>
      <c r="E202" s="13">
        <v>26.437271956</v>
      </c>
      <c r="F202" s="46" t="str">
        <f t="shared" si="77"/>
        <v>N/A</v>
      </c>
      <c r="G202" s="13">
        <v>19.555223323</v>
      </c>
      <c r="H202" s="46" t="str">
        <f t="shared" si="78"/>
        <v>N/A</v>
      </c>
      <c r="I202" s="59">
        <v>7.7069999999999999</v>
      </c>
      <c r="J202" s="59">
        <v>-26</v>
      </c>
      <c r="K202" s="47" t="s">
        <v>739</v>
      </c>
      <c r="L202" s="9" t="str">
        <f t="shared" si="75"/>
        <v>Yes</v>
      </c>
    </row>
    <row r="203" spans="1:12" ht="25.5" x14ac:dyDescent="0.2">
      <c r="A203" s="2" t="s">
        <v>1676</v>
      </c>
      <c r="B203" s="37" t="s">
        <v>213</v>
      </c>
      <c r="C203" s="13">
        <v>0</v>
      </c>
      <c r="D203" s="46" t="str">
        <f t="shared" si="76"/>
        <v>N/A</v>
      </c>
      <c r="E203" s="13">
        <v>1.5056537E-3</v>
      </c>
      <c r="F203" s="46" t="str">
        <f t="shared" si="77"/>
        <v>N/A</v>
      </c>
      <c r="G203" s="13">
        <v>3.11468261E-2</v>
      </c>
      <c r="H203" s="46" t="str">
        <f t="shared" si="78"/>
        <v>N/A</v>
      </c>
      <c r="I203" s="59" t="s">
        <v>1747</v>
      </c>
      <c r="J203" s="59">
        <v>1969</v>
      </c>
      <c r="K203" s="47" t="s">
        <v>739</v>
      </c>
      <c r="L203" s="9" t="str">
        <f t="shared" si="75"/>
        <v>No</v>
      </c>
    </row>
    <row r="204" spans="1:12" ht="25.5" x14ac:dyDescent="0.2">
      <c r="A204" s="2" t="s">
        <v>1677</v>
      </c>
      <c r="B204" s="37" t="s">
        <v>213</v>
      </c>
      <c r="C204" s="13">
        <v>4.3214999499999997E-2</v>
      </c>
      <c r="D204" s="46" t="str">
        <f t="shared" si="76"/>
        <v>N/A</v>
      </c>
      <c r="E204" s="13">
        <v>7.1267609900000001E-2</v>
      </c>
      <c r="F204" s="46" t="str">
        <f t="shared" si="77"/>
        <v>N/A</v>
      </c>
      <c r="G204" s="13">
        <v>3.9867937499999999E-2</v>
      </c>
      <c r="H204" s="46" t="str">
        <f t="shared" si="78"/>
        <v>N/A</v>
      </c>
      <c r="I204" s="59">
        <v>64.91</v>
      </c>
      <c r="J204" s="59">
        <v>-44.1</v>
      </c>
      <c r="K204" s="47" t="s">
        <v>739</v>
      </c>
      <c r="L204" s="9" t="str">
        <f t="shared" si="75"/>
        <v>No</v>
      </c>
    </row>
    <row r="205" spans="1:12" ht="25.5" x14ac:dyDescent="0.2">
      <c r="A205" s="2" t="s">
        <v>1678</v>
      </c>
      <c r="B205" s="37" t="s">
        <v>213</v>
      </c>
      <c r="C205" s="13">
        <v>0</v>
      </c>
      <c r="D205" s="46" t="str">
        <f t="shared" si="76"/>
        <v>N/A</v>
      </c>
      <c r="E205" s="13">
        <v>0</v>
      </c>
      <c r="F205" s="46" t="str">
        <f t="shared" si="77"/>
        <v>N/A</v>
      </c>
      <c r="G205" s="13">
        <v>0</v>
      </c>
      <c r="H205" s="46" t="str">
        <f t="shared" si="78"/>
        <v>N/A</v>
      </c>
      <c r="I205" s="59" t="s">
        <v>1747</v>
      </c>
      <c r="J205" s="59" t="s">
        <v>1747</v>
      </c>
      <c r="K205" s="47" t="s">
        <v>739</v>
      </c>
      <c r="L205" s="9" t="str">
        <f t="shared" si="75"/>
        <v>N/A</v>
      </c>
    </row>
    <row r="206" spans="1:12" ht="25.5" x14ac:dyDescent="0.2">
      <c r="A206" s="2" t="s">
        <v>1679</v>
      </c>
      <c r="B206" s="37" t="s">
        <v>213</v>
      </c>
      <c r="C206" s="13">
        <v>0.57308982340000003</v>
      </c>
      <c r="D206" s="46" t="str">
        <f t="shared" si="76"/>
        <v>N/A</v>
      </c>
      <c r="E206" s="13">
        <v>0.96361838700000002</v>
      </c>
      <c r="F206" s="46" t="str">
        <f t="shared" si="77"/>
        <v>N/A</v>
      </c>
      <c r="G206" s="13">
        <v>1.2790963268</v>
      </c>
      <c r="H206" s="46" t="str">
        <f t="shared" si="78"/>
        <v>N/A</v>
      </c>
      <c r="I206" s="59">
        <v>68.14</v>
      </c>
      <c r="J206" s="59">
        <v>32.74</v>
      </c>
      <c r="K206" s="47" t="s">
        <v>739</v>
      </c>
      <c r="L206" s="9" t="str">
        <f t="shared" si="75"/>
        <v>No</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3.712070244</v>
      </c>
      <c r="D208" s="46" t="str">
        <f t="shared" si="76"/>
        <v>N/A</v>
      </c>
      <c r="E208" s="13">
        <v>4.1194686045999998</v>
      </c>
      <c r="F208" s="46" t="str">
        <f t="shared" si="77"/>
        <v>N/A</v>
      </c>
      <c r="G208" s="13">
        <v>2.6927469423999999</v>
      </c>
      <c r="H208" s="46" t="str">
        <f t="shared" si="78"/>
        <v>N/A</v>
      </c>
      <c r="I208" s="59">
        <v>10.97</v>
      </c>
      <c r="J208" s="59">
        <v>-34.6</v>
      </c>
      <c r="K208" s="47" t="s">
        <v>739</v>
      </c>
      <c r="L208" s="9" t="str">
        <f t="shared" si="75"/>
        <v>No</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4.6210584727999997</v>
      </c>
      <c r="D210" s="46" t="str">
        <f t="shared" si="76"/>
        <v>N/A</v>
      </c>
      <c r="E210" s="13">
        <v>5.4263760420000002</v>
      </c>
      <c r="F210" s="46" t="str">
        <f t="shared" si="77"/>
        <v>N/A</v>
      </c>
      <c r="G210" s="13">
        <v>4.8099005377999999</v>
      </c>
      <c r="H210" s="46" t="str">
        <f t="shared" si="78"/>
        <v>N/A</v>
      </c>
      <c r="I210" s="59">
        <v>17.43</v>
      </c>
      <c r="J210" s="59">
        <v>-11.4</v>
      </c>
      <c r="K210" s="47" t="s">
        <v>739</v>
      </c>
      <c r="L210" s="9" t="str">
        <f t="shared" si="75"/>
        <v>Yes</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v>0</v>
      </c>
      <c r="H212" s="46" t="str">
        <f t="shared" si="78"/>
        <v>N/A</v>
      </c>
      <c r="I212" s="59" t="s">
        <v>1747</v>
      </c>
      <c r="J212" s="59" t="s">
        <v>1747</v>
      </c>
      <c r="K212" s="47" t="s">
        <v>739</v>
      </c>
      <c r="L212" s="9" t="str">
        <f t="shared" si="75"/>
        <v>N/A</v>
      </c>
    </row>
    <row r="213" spans="1:12" ht="38.25" x14ac:dyDescent="0.2">
      <c r="A213" s="2" t="s">
        <v>1658</v>
      </c>
      <c r="B213" s="37" t="s">
        <v>213</v>
      </c>
      <c r="C213" s="13">
        <v>0.15419897560000001</v>
      </c>
      <c r="D213" s="46" t="str">
        <f t="shared" si="76"/>
        <v>N/A</v>
      </c>
      <c r="E213" s="13">
        <v>0.13048998989999999</v>
      </c>
      <c r="F213" s="46" t="str">
        <f t="shared" si="77"/>
        <v>N/A</v>
      </c>
      <c r="G213" s="13">
        <v>8.5965240100000007E-2</v>
      </c>
      <c r="H213" s="46" t="str">
        <f t="shared" si="78"/>
        <v>N/A</v>
      </c>
      <c r="I213" s="59">
        <v>-15.4</v>
      </c>
      <c r="J213" s="59">
        <v>-34.1</v>
      </c>
      <c r="K213" s="47" t="s">
        <v>739</v>
      </c>
      <c r="L213" s="9" t="str">
        <f t="shared" si="75"/>
        <v>No</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2243447</v>
      </c>
      <c r="D6" s="11" t="str">
        <f t="shared" ref="D6:D39" si="0">IF($B6="N/A","N/A",IF(C6&gt;10,"No",IF(C6&lt;-10,"No","Yes")))</f>
        <v>N/A</v>
      </c>
      <c r="E6" s="1">
        <v>2360317</v>
      </c>
      <c r="F6" s="11" t="str">
        <f t="shared" ref="F6:F39" si="1">IF($B6="N/A","N/A",IF(E6&gt;10,"No",IF(E6&lt;-10,"No","Yes")))</f>
        <v>N/A</v>
      </c>
      <c r="G6" s="1">
        <v>2390796</v>
      </c>
      <c r="H6" s="11" t="str">
        <f t="shared" ref="H6:H39" si="2">IF($B6="N/A","N/A",IF(G6&gt;10,"No",IF(G6&lt;-10,"No","Yes")))</f>
        <v>N/A</v>
      </c>
      <c r="I6" s="59">
        <v>5.2089999999999996</v>
      </c>
      <c r="J6" s="59">
        <v>1.2909999999999999</v>
      </c>
      <c r="K6" s="50" t="s">
        <v>739</v>
      </c>
      <c r="L6" s="9" t="str">
        <f t="shared" ref="L6:L39" si="3">IF(J6="Div by 0", "N/A", IF(K6="N/A","N/A", IF(J6&gt;VALUE(MID(K6,1,2)), "No", IF(J6&lt;-1*VALUE(MID(K6,1,2)), "No", "Yes"))))</f>
        <v>Yes</v>
      </c>
    </row>
    <row r="7" spans="1:12" x14ac:dyDescent="0.2">
      <c r="A7" s="18" t="s">
        <v>4</v>
      </c>
      <c r="B7" s="37" t="s">
        <v>213</v>
      </c>
      <c r="C7" s="38">
        <v>1905343</v>
      </c>
      <c r="D7" s="46" t="str">
        <f t="shared" si="0"/>
        <v>N/A</v>
      </c>
      <c r="E7" s="38">
        <v>2009122</v>
      </c>
      <c r="F7" s="46" t="str">
        <f t="shared" si="1"/>
        <v>N/A</v>
      </c>
      <c r="G7" s="38">
        <v>2035872</v>
      </c>
      <c r="H7" s="46" t="str">
        <f t="shared" si="2"/>
        <v>N/A</v>
      </c>
      <c r="I7" s="12">
        <v>5.4470000000000001</v>
      </c>
      <c r="J7" s="12">
        <v>1.331</v>
      </c>
      <c r="K7" s="47" t="s">
        <v>739</v>
      </c>
      <c r="L7" s="9" t="str">
        <f t="shared" si="3"/>
        <v>Yes</v>
      </c>
    </row>
    <row r="8" spans="1:12" x14ac:dyDescent="0.2">
      <c r="A8" s="18" t="s">
        <v>359</v>
      </c>
      <c r="B8" s="37" t="s">
        <v>213</v>
      </c>
      <c r="C8" s="38" t="s">
        <v>213</v>
      </c>
      <c r="D8" s="46" t="str">
        <f>IF($B8="N/A","N/A",IF(C8&gt;10,"No",IF(C8&lt;-10,"No","Yes")))</f>
        <v>N/A</v>
      </c>
      <c r="E8" s="38">
        <v>85.120854528999999</v>
      </c>
      <c r="F8" s="46" t="str">
        <f t="shared" si="1"/>
        <v>N/A</v>
      </c>
      <c r="G8" s="8">
        <v>85.154567767000003</v>
      </c>
      <c r="H8" s="46" t="str">
        <f t="shared" si="2"/>
        <v>N/A</v>
      </c>
      <c r="I8" s="12" t="s">
        <v>213</v>
      </c>
      <c r="J8" s="12">
        <v>3.9600000000000003E-2</v>
      </c>
      <c r="K8" s="47" t="s">
        <v>739</v>
      </c>
      <c r="L8" s="9" t="str">
        <f t="shared" si="3"/>
        <v>Yes</v>
      </c>
    </row>
    <row r="9" spans="1:12" x14ac:dyDescent="0.2">
      <c r="A9" s="18" t="s">
        <v>83</v>
      </c>
      <c r="B9" s="37" t="s">
        <v>213</v>
      </c>
      <c r="C9" s="38">
        <v>1927722.33</v>
      </c>
      <c r="D9" s="46" t="str">
        <f t="shared" si="0"/>
        <v>N/A</v>
      </c>
      <c r="E9" s="38">
        <v>2064101.66</v>
      </c>
      <c r="F9" s="46" t="str">
        <f t="shared" si="1"/>
        <v>N/A</v>
      </c>
      <c r="G9" s="38">
        <v>2101562.91</v>
      </c>
      <c r="H9" s="46" t="str">
        <f t="shared" si="2"/>
        <v>N/A</v>
      </c>
      <c r="I9" s="12">
        <v>7.0750000000000002</v>
      </c>
      <c r="J9" s="12">
        <v>1.8149999999999999</v>
      </c>
      <c r="K9" s="47" t="s">
        <v>739</v>
      </c>
      <c r="L9" s="9" t="str">
        <f t="shared" si="3"/>
        <v>Yes</v>
      </c>
    </row>
    <row r="10" spans="1:12" x14ac:dyDescent="0.2">
      <c r="A10" s="18" t="s">
        <v>100</v>
      </c>
      <c r="B10" s="37" t="s">
        <v>213</v>
      </c>
      <c r="C10" s="38">
        <v>13522</v>
      </c>
      <c r="D10" s="46" t="str">
        <f t="shared" si="0"/>
        <v>N/A</v>
      </c>
      <c r="E10" s="38">
        <v>14837</v>
      </c>
      <c r="F10" s="46" t="str">
        <f t="shared" si="1"/>
        <v>N/A</v>
      </c>
      <c r="G10" s="38">
        <v>10949</v>
      </c>
      <c r="H10" s="46" t="str">
        <f t="shared" si="2"/>
        <v>N/A</v>
      </c>
      <c r="I10" s="12">
        <v>9.7249999999999996</v>
      </c>
      <c r="J10" s="12">
        <v>-26.2</v>
      </c>
      <c r="K10" s="47" t="s">
        <v>739</v>
      </c>
      <c r="L10" s="9" t="str">
        <f t="shared" si="3"/>
        <v>Yes</v>
      </c>
    </row>
    <row r="11" spans="1:12" x14ac:dyDescent="0.2">
      <c r="A11" s="18" t="s">
        <v>991</v>
      </c>
      <c r="B11" s="37" t="s">
        <v>213</v>
      </c>
      <c r="C11" s="38">
        <v>2140</v>
      </c>
      <c r="D11" s="46" t="str">
        <f t="shared" si="0"/>
        <v>N/A</v>
      </c>
      <c r="E11" s="38">
        <v>2057</v>
      </c>
      <c r="F11" s="46" t="str">
        <f t="shared" si="1"/>
        <v>N/A</v>
      </c>
      <c r="G11" s="38">
        <v>1206</v>
      </c>
      <c r="H11" s="46" t="str">
        <f t="shared" si="2"/>
        <v>N/A</v>
      </c>
      <c r="I11" s="12">
        <v>-3.88</v>
      </c>
      <c r="J11" s="12">
        <v>-41.4</v>
      </c>
      <c r="K11" s="47" t="s">
        <v>739</v>
      </c>
      <c r="L11" s="9" t="str">
        <f t="shared" si="3"/>
        <v>No</v>
      </c>
    </row>
    <row r="12" spans="1:12" x14ac:dyDescent="0.2">
      <c r="A12" s="18" t="s">
        <v>992</v>
      </c>
      <c r="B12" s="37" t="s">
        <v>213</v>
      </c>
      <c r="C12" s="38">
        <v>8560</v>
      </c>
      <c r="D12" s="46" t="str">
        <f t="shared" si="0"/>
        <v>N/A</v>
      </c>
      <c r="E12" s="38">
        <v>9640</v>
      </c>
      <c r="F12" s="46" t="str">
        <f t="shared" si="1"/>
        <v>N/A</v>
      </c>
      <c r="G12" s="38">
        <v>6555</v>
      </c>
      <c r="H12" s="46" t="str">
        <f t="shared" si="2"/>
        <v>N/A</v>
      </c>
      <c r="I12" s="12">
        <v>12.62</v>
      </c>
      <c r="J12" s="12">
        <v>-32</v>
      </c>
      <c r="K12" s="47" t="s">
        <v>739</v>
      </c>
      <c r="L12" s="9" t="str">
        <f t="shared" si="3"/>
        <v>No</v>
      </c>
    </row>
    <row r="13" spans="1:12" x14ac:dyDescent="0.2">
      <c r="A13" s="18" t="s">
        <v>993</v>
      </c>
      <c r="B13" s="37" t="s">
        <v>213</v>
      </c>
      <c r="C13" s="38">
        <v>1438</v>
      </c>
      <c r="D13" s="46" t="str">
        <f t="shared" si="0"/>
        <v>N/A</v>
      </c>
      <c r="E13" s="38">
        <v>1541</v>
      </c>
      <c r="F13" s="46" t="str">
        <f t="shared" si="1"/>
        <v>N/A</v>
      </c>
      <c r="G13" s="38">
        <v>1542</v>
      </c>
      <c r="H13" s="46" t="str">
        <f t="shared" si="2"/>
        <v>N/A</v>
      </c>
      <c r="I13" s="12">
        <v>7.1630000000000003</v>
      </c>
      <c r="J13" s="12">
        <v>6.4899999999999999E-2</v>
      </c>
      <c r="K13" s="47" t="s">
        <v>739</v>
      </c>
      <c r="L13" s="9" t="str">
        <f t="shared" si="3"/>
        <v>Yes</v>
      </c>
    </row>
    <row r="14" spans="1:12" x14ac:dyDescent="0.2">
      <c r="A14" s="18" t="s">
        <v>994</v>
      </c>
      <c r="B14" s="37" t="s">
        <v>213</v>
      </c>
      <c r="C14" s="38">
        <v>1384</v>
      </c>
      <c r="D14" s="46" t="str">
        <f t="shared" si="0"/>
        <v>N/A</v>
      </c>
      <c r="E14" s="38">
        <v>1599</v>
      </c>
      <c r="F14" s="46" t="str">
        <f t="shared" si="1"/>
        <v>N/A</v>
      </c>
      <c r="G14" s="38">
        <v>1646</v>
      </c>
      <c r="H14" s="46" t="str">
        <f t="shared" si="2"/>
        <v>N/A</v>
      </c>
      <c r="I14" s="12">
        <v>15.53</v>
      </c>
      <c r="J14" s="12">
        <v>2.9390000000000001</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179309</v>
      </c>
      <c r="D16" s="46" t="str">
        <f t="shared" si="0"/>
        <v>N/A</v>
      </c>
      <c r="E16" s="38">
        <v>182982</v>
      </c>
      <c r="F16" s="46" t="str">
        <f t="shared" si="1"/>
        <v>N/A</v>
      </c>
      <c r="G16" s="38">
        <v>158283</v>
      </c>
      <c r="H16" s="46" t="str">
        <f t="shared" si="2"/>
        <v>N/A</v>
      </c>
      <c r="I16" s="12">
        <v>2.048</v>
      </c>
      <c r="J16" s="12">
        <v>-13.5</v>
      </c>
      <c r="K16" s="47" t="s">
        <v>739</v>
      </c>
      <c r="L16" s="9" t="str">
        <f t="shared" si="3"/>
        <v>Yes</v>
      </c>
    </row>
    <row r="17" spans="1:12" x14ac:dyDescent="0.2">
      <c r="A17" s="4" t="s">
        <v>996</v>
      </c>
      <c r="B17" s="37" t="s">
        <v>213</v>
      </c>
      <c r="C17" s="38">
        <v>99368</v>
      </c>
      <c r="D17" s="46" t="str">
        <f t="shared" si="0"/>
        <v>N/A</v>
      </c>
      <c r="E17" s="38">
        <v>98980</v>
      </c>
      <c r="F17" s="46" t="str">
        <f t="shared" si="1"/>
        <v>N/A</v>
      </c>
      <c r="G17" s="38">
        <v>75412</v>
      </c>
      <c r="H17" s="46" t="str">
        <f t="shared" si="2"/>
        <v>N/A</v>
      </c>
      <c r="I17" s="12">
        <v>-0.39</v>
      </c>
      <c r="J17" s="12">
        <v>-23.8</v>
      </c>
      <c r="K17" s="47" t="s">
        <v>739</v>
      </c>
      <c r="L17" s="9" t="str">
        <f t="shared" si="3"/>
        <v>Yes</v>
      </c>
    </row>
    <row r="18" spans="1:12" x14ac:dyDescent="0.2">
      <c r="A18" s="4" t="s">
        <v>997</v>
      </c>
      <c r="B18" s="37" t="s">
        <v>213</v>
      </c>
      <c r="C18" s="38">
        <v>49694</v>
      </c>
      <c r="D18" s="46" t="str">
        <f t="shared" si="0"/>
        <v>N/A</v>
      </c>
      <c r="E18" s="38">
        <v>52994</v>
      </c>
      <c r="F18" s="46" t="str">
        <f t="shared" si="1"/>
        <v>N/A</v>
      </c>
      <c r="G18" s="38">
        <v>54075</v>
      </c>
      <c r="H18" s="46" t="str">
        <f t="shared" si="2"/>
        <v>N/A</v>
      </c>
      <c r="I18" s="12">
        <v>6.641</v>
      </c>
      <c r="J18" s="12">
        <v>2.04</v>
      </c>
      <c r="K18" s="47" t="s">
        <v>739</v>
      </c>
      <c r="L18" s="9" t="str">
        <f t="shared" si="3"/>
        <v>Yes</v>
      </c>
    </row>
    <row r="19" spans="1:12" x14ac:dyDescent="0.2">
      <c r="A19" s="4" t="s">
        <v>998</v>
      </c>
      <c r="B19" s="37" t="s">
        <v>213</v>
      </c>
      <c r="C19" s="38">
        <v>12144</v>
      </c>
      <c r="D19" s="46" t="str">
        <f t="shared" si="0"/>
        <v>N/A</v>
      </c>
      <c r="E19" s="38">
        <v>13251</v>
      </c>
      <c r="F19" s="46" t="str">
        <f t="shared" si="1"/>
        <v>N/A</v>
      </c>
      <c r="G19" s="38">
        <v>12018</v>
      </c>
      <c r="H19" s="46" t="str">
        <f t="shared" si="2"/>
        <v>N/A</v>
      </c>
      <c r="I19" s="12">
        <v>9.1159999999999997</v>
      </c>
      <c r="J19" s="12">
        <v>-9.3000000000000007</v>
      </c>
      <c r="K19" s="47" t="s">
        <v>739</v>
      </c>
      <c r="L19" s="9" t="str">
        <f t="shared" si="3"/>
        <v>Yes</v>
      </c>
    </row>
    <row r="20" spans="1:12" x14ac:dyDescent="0.2">
      <c r="A20" s="4" t="s">
        <v>999</v>
      </c>
      <c r="B20" s="37" t="s">
        <v>213</v>
      </c>
      <c r="C20" s="38">
        <v>18103</v>
      </c>
      <c r="D20" s="46" t="str">
        <f t="shared" si="0"/>
        <v>N/A</v>
      </c>
      <c r="E20" s="38">
        <v>17757</v>
      </c>
      <c r="F20" s="46" t="str">
        <f t="shared" si="1"/>
        <v>N/A</v>
      </c>
      <c r="G20" s="38">
        <v>16778</v>
      </c>
      <c r="H20" s="46" t="str">
        <f t="shared" si="2"/>
        <v>N/A</v>
      </c>
      <c r="I20" s="12">
        <v>-1.91</v>
      </c>
      <c r="J20" s="12">
        <v>-5.51</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1426249</v>
      </c>
      <c r="D22" s="46" t="str">
        <f t="shared" si="0"/>
        <v>N/A</v>
      </c>
      <c r="E22" s="38">
        <v>1483109</v>
      </c>
      <c r="F22" s="46" t="str">
        <f t="shared" si="1"/>
        <v>N/A</v>
      </c>
      <c r="G22" s="38">
        <v>1512850</v>
      </c>
      <c r="H22" s="46" t="str">
        <f t="shared" si="2"/>
        <v>N/A</v>
      </c>
      <c r="I22" s="12">
        <v>3.9870000000000001</v>
      </c>
      <c r="J22" s="12">
        <v>2.0049999999999999</v>
      </c>
      <c r="K22" s="47" t="s">
        <v>739</v>
      </c>
      <c r="L22" s="9" t="str">
        <f t="shared" si="3"/>
        <v>Yes</v>
      </c>
    </row>
    <row r="23" spans="1:12" x14ac:dyDescent="0.2">
      <c r="A23" s="4" t="s">
        <v>1001</v>
      </c>
      <c r="B23" s="37" t="s">
        <v>213</v>
      </c>
      <c r="C23" s="38">
        <v>56406</v>
      </c>
      <c r="D23" s="46" t="str">
        <f t="shared" si="0"/>
        <v>N/A</v>
      </c>
      <c r="E23" s="38">
        <v>69312</v>
      </c>
      <c r="F23" s="46" t="str">
        <f t="shared" si="1"/>
        <v>N/A</v>
      </c>
      <c r="G23" s="38">
        <v>80994</v>
      </c>
      <c r="H23" s="46" t="str">
        <f t="shared" si="2"/>
        <v>N/A</v>
      </c>
      <c r="I23" s="12">
        <v>22.88</v>
      </c>
      <c r="J23" s="12">
        <v>16.850000000000001</v>
      </c>
      <c r="K23" s="47" t="s">
        <v>739</v>
      </c>
      <c r="L23" s="9" t="str">
        <f t="shared" si="3"/>
        <v>Yes</v>
      </c>
    </row>
    <row r="24" spans="1:12" x14ac:dyDescent="0.2">
      <c r="A24" s="4" t="s">
        <v>1002</v>
      </c>
      <c r="B24" s="37" t="s">
        <v>213</v>
      </c>
      <c r="C24" s="38">
        <v>3804</v>
      </c>
      <c r="D24" s="46" t="str">
        <f t="shared" si="0"/>
        <v>N/A</v>
      </c>
      <c r="E24" s="38">
        <v>4009</v>
      </c>
      <c r="F24" s="46" t="str">
        <f t="shared" si="1"/>
        <v>N/A</v>
      </c>
      <c r="G24" s="38">
        <v>4704</v>
      </c>
      <c r="H24" s="46" t="str">
        <f t="shared" si="2"/>
        <v>N/A</v>
      </c>
      <c r="I24" s="12">
        <v>5.3890000000000002</v>
      </c>
      <c r="J24" s="12">
        <v>17.34</v>
      </c>
      <c r="K24" s="47" t="s">
        <v>739</v>
      </c>
      <c r="L24" s="9" t="str">
        <f t="shared" si="3"/>
        <v>Yes</v>
      </c>
    </row>
    <row r="25" spans="1:12" x14ac:dyDescent="0.2">
      <c r="A25" s="4" t="s">
        <v>1003</v>
      </c>
      <c r="B25" s="37" t="s">
        <v>213</v>
      </c>
      <c r="C25" s="38">
        <v>4631</v>
      </c>
      <c r="D25" s="46" t="str">
        <f t="shared" si="0"/>
        <v>N/A</v>
      </c>
      <c r="E25" s="38">
        <v>3986</v>
      </c>
      <c r="F25" s="46" t="str">
        <f t="shared" si="1"/>
        <v>N/A</v>
      </c>
      <c r="G25" s="38">
        <v>4342</v>
      </c>
      <c r="H25" s="46" t="str">
        <f t="shared" si="2"/>
        <v>N/A</v>
      </c>
      <c r="I25" s="12">
        <v>-13.9</v>
      </c>
      <c r="J25" s="12">
        <v>8.9309999999999992</v>
      </c>
      <c r="K25" s="47" t="s">
        <v>739</v>
      </c>
      <c r="L25" s="9" t="str">
        <f t="shared" si="3"/>
        <v>Yes</v>
      </c>
    </row>
    <row r="26" spans="1:12" x14ac:dyDescent="0.2">
      <c r="A26" s="4" t="s">
        <v>1004</v>
      </c>
      <c r="B26" s="37" t="s">
        <v>213</v>
      </c>
      <c r="C26" s="38">
        <v>1297859</v>
      </c>
      <c r="D26" s="46" t="str">
        <f t="shared" si="0"/>
        <v>N/A</v>
      </c>
      <c r="E26" s="38">
        <v>1344651</v>
      </c>
      <c r="F26" s="46" t="str">
        <f t="shared" si="1"/>
        <v>N/A</v>
      </c>
      <c r="G26" s="38">
        <v>1363810</v>
      </c>
      <c r="H26" s="46" t="str">
        <f t="shared" si="2"/>
        <v>N/A</v>
      </c>
      <c r="I26" s="12">
        <v>3.605</v>
      </c>
      <c r="J26" s="12">
        <v>1.425</v>
      </c>
      <c r="K26" s="47" t="s">
        <v>739</v>
      </c>
      <c r="L26" s="9" t="str">
        <f t="shared" si="3"/>
        <v>Yes</v>
      </c>
    </row>
    <row r="27" spans="1:12" x14ac:dyDescent="0.2">
      <c r="A27" s="4" t="s">
        <v>1005</v>
      </c>
      <c r="B27" s="37" t="s">
        <v>213</v>
      </c>
      <c r="C27" s="38">
        <v>1497</v>
      </c>
      <c r="D27" s="46" t="str">
        <f t="shared" si="0"/>
        <v>N/A</v>
      </c>
      <c r="E27" s="38">
        <v>1592</v>
      </c>
      <c r="F27" s="46" t="str">
        <f t="shared" si="1"/>
        <v>N/A</v>
      </c>
      <c r="G27" s="38">
        <v>1515</v>
      </c>
      <c r="H27" s="46" t="str">
        <f t="shared" si="2"/>
        <v>N/A</v>
      </c>
      <c r="I27" s="12">
        <v>6.3460000000000001</v>
      </c>
      <c r="J27" s="12">
        <v>-4.84</v>
      </c>
      <c r="K27" s="47" t="s">
        <v>739</v>
      </c>
      <c r="L27" s="9" t="str">
        <f t="shared" si="3"/>
        <v>Yes</v>
      </c>
    </row>
    <row r="28" spans="1:12" x14ac:dyDescent="0.2">
      <c r="A28" s="60" t="s">
        <v>1006</v>
      </c>
      <c r="B28" s="37" t="s">
        <v>213</v>
      </c>
      <c r="C28" s="38">
        <v>62052</v>
      </c>
      <c r="D28" s="46" t="str">
        <f t="shared" si="0"/>
        <v>N/A</v>
      </c>
      <c r="E28" s="38">
        <v>59559</v>
      </c>
      <c r="F28" s="46" t="str">
        <f t="shared" si="1"/>
        <v>N/A</v>
      </c>
      <c r="G28" s="38">
        <v>57485</v>
      </c>
      <c r="H28" s="46" t="str">
        <f t="shared" si="2"/>
        <v>N/A</v>
      </c>
      <c r="I28" s="12">
        <v>-4.0199999999999996</v>
      </c>
      <c r="J28" s="12">
        <v>-3.48</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624367</v>
      </c>
      <c r="D30" s="46" t="str">
        <f t="shared" si="0"/>
        <v>N/A</v>
      </c>
      <c r="E30" s="38">
        <v>679389</v>
      </c>
      <c r="F30" s="46" t="str">
        <f t="shared" si="1"/>
        <v>N/A</v>
      </c>
      <c r="G30" s="38">
        <v>708714</v>
      </c>
      <c r="H30" s="46" t="str">
        <f t="shared" si="2"/>
        <v>N/A</v>
      </c>
      <c r="I30" s="12">
        <v>8.8119999999999994</v>
      </c>
      <c r="J30" s="12">
        <v>4.3159999999999998</v>
      </c>
      <c r="K30" s="47" t="s">
        <v>739</v>
      </c>
      <c r="L30" s="9" t="str">
        <f t="shared" si="3"/>
        <v>Yes</v>
      </c>
    </row>
    <row r="31" spans="1:12" x14ac:dyDescent="0.2">
      <c r="A31" s="48" t="s">
        <v>1008</v>
      </c>
      <c r="B31" s="37" t="s">
        <v>213</v>
      </c>
      <c r="C31" s="38">
        <v>10372</v>
      </c>
      <c r="D31" s="46" t="str">
        <f t="shared" si="0"/>
        <v>N/A</v>
      </c>
      <c r="E31" s="38">
        <v>16551</v>
      </c>
      <c r="F31" s="46" t="str">
        <f t="shared" si="1"/>
        <v>N/A</v>
      </c>
      <c r="G31" s="38">
        <v>23750</v>
      </c>
      <c r="H31" s="46" t="str">
        <f t="shared" si="2"/>
        <v>N/A</v>
      </c>
      <c r="I31" s="12">
        <v>59.57</v>
      </c>
      <c r="J31" s="12">
        <v>43.5</v>
      </c>
      <c r="K31" s="47" t="s">
        <v>739</v>
      </c>
      <c r="L31" s="9" t="str">
        <f t="shared" si="3"/>
        <v>No</v>
      </c>
    </row>
    <row r="32" spans="1:12" x14ac:dyDescent="0.2">
      <c r="A32" s="48" t="s">
        <v>1009</v>
      </c>
      <c r="B32" s="37" t="s">
        <v>213</v>
      </c>
      <c r="C32" s="38">
        <v>1189</v>
      </c>
      <c r="D32" s="46" t="str">
        <f t="shared" si="0"/>
        <v>N/A</v>
      </c>
      <c r="E32" s="38">
        <v>1684</v>
      </c>
      <c r="F32" s="46" t="str">
        <f t="shared" si="1"/>
        <v>N/A</v>
      </c>
      <c r="G32" s="38">
        <v>2477</v>
      </c>
      <c r="H32" s="46" t="str">
        <f t="shared" si="2"/>
        <v>N/A</v>
      </c>
      <c r="I32" s="12">
        <v>41.63</v>
      </c>
      <c r="J32" s="12">
        <v>47.09</v>
      </c>
      <c r="K32" s="47" t="s">
        <v>739</v>
      </c>
      <c r="L32" s="9" t="str">
        <f t="shared" si="3"/>
        <v>No</v>
      </c>
    </row>
    <row r="33" spans="1:12" x14ac:dyDescent="0.2">
      <c r="A33" s="48" t="s">
        <v>1010</v>
      </c>
      <c r="B33" s="37" t="s">
        <v>213</v>
      </c>
      <c r="C33" s="38">
        <v>244952</v>
      </c>
      <c r="D33" s="46" t="str">
        <f t="shared" si="0"/>
        <v>N/A</v>
      </c>
      <c r="E33" s="38">
        <v>262752</v>
      </c>
      <c r="F33" s="46" t="str">
        <f t="shared" si="1"/>
        <v>N/A</v>
      </c>
      <c r="G33" s="38">
        <v>271120</v>
      </c>
      <c r="H33" s="46" t="str">
        <f t="shared" si="2"/>
        <v>N/A</v>
      </c>
      <c r="I33" s="12">
        <v>7.2670000000000003</v>
      </c>
      <c r="J33" s="12">
        <v>3.1850000000000001</v>
      </c>
      <c r="K33" s="47" t="s">
        <v>739</v>
      </c>
      <c r="L33" s="9" t="str">
        <f t="shared" si="3"/>
        <v>Yes</v>
      </c>
    </row>
    <row r="34" spans="1:12" x14ac:dyDescent="0.2">
      <c r="A34" s="48" t="s">
        <v>1011</v>
      </c>
      <c r="B34" s="37" t="s">
        <v>213</v>
      </c>
      <c r="C34" s="38">
        <v>28688</v>
      </c>
      <c r="D34" s="46" t="str">
        <f t="shared" si="0"/>
        <v>N/A</v>
      </c>
      <c r="E34" s="38">
        <v>28890</v>
      </c>
      <c r="F34" s="46" t="str">
        <f t="shared" si="1"/>
        <v>N/A</v>
      </c>
      <c r="G34" s="38">
        <v>28707</v>
      </c>
      <c r="H34" s="46" t="str">
        <f t="shared" si="2"/>
        <v>N/A</v>
      </c>
      <c r="I34" s="12">
        <v>0.70409999999999995</v>
      </c>
      <c r="J34" s="12">
        <v>-0.63300000000000001</v>
      </c>
      <c r="K34" s="47" t="s">
        <v>739</v>
      </c>
      <c r="L34" s="9" t="str">
        <f t="shared" si="3"/>
        <v>Yes</v>
      </c>
    </row>
    <row r="35" spans="1:12" x14ac:dyDescent="0.2">
      <c r="A35" s="48" t="s">
        <v>1012</v>
      </c>
      <c r="B35" s="37" t="s">
        <v>213</v>
      </c>
      <c r="C35" s="38">
        <v>285273</v>
      </c>
      <c r="D35" s="46" t="str">
        <f t="shared" si="0"/>
        <v>N/A</v>
      </c>
      <c r="E35" s="38">
        <v>309233</v>
      </c>
      <c r="F35" s="46" t="str">
        <f t="shared" si="1"/>
        <v>N/A</v>
      </c>
      <c r="G35" s="38">
        <v>320171</v>
      </c>
      <c r="H35" s="46" t="str">
        <f t="shared" si="2"/>
        <v>N/A</v>
      </c>
      <c r="I35" s="12">
        <v>8.3989999999999991</v>
      </c>
      <c r="J35" s="12">
        <v>3.5369999999999999</v>
      </c>
      <c r="K35" s="47" t="s">
        <v>739</v>
      </c>
      <c r="L35" s="9" t="str">
        <f t="shared" si="3"/>
        <v>Yes</v>
      </c>
    </row>
    <row r="36" spans="1:12" x14ac:dyDescent="0.2">
      <c r="A36" s="48" t="s">
        <v>1013</v>
      </c>
      <c r="B36" s="37" t="s">
        <v>213</v>
      </c>
      <c r="C36" s="38">
        <v>53893</v>
      </c>
      <c r="D36" s="46" t="str">
        <f t="shared" si="0"/>
        <v>N/A</v>
      </c>
      <c r="E36" s="38">
        <v>60279</v>
      </c>
      <c r="F36" s="46" t="str">
        <f t="shared" si="1"/>
        <v>N/A</v>
      </c>
      <c r="G36" s="38">
        <v>62489</v>
      </c>
      <c r="H36" s="46" t="str">
        <f t="shared" si="2"/>
        <v>N/A</v>
      </c>
      <c r="I36" s="12">
        <v>11.85</v>
      </c>
      <c r="J36" s="12">
        <v>3.6659999999999999</v>
      </c>
      <c r="K36" s="47" t="s">
        <v>739</v>
      </c>
      <c r="L36" s="9" t="str">
        <f t="shared" si="3"/>
        <v>Yes</v>
      </c>
    </row>
    <row r="37" spans="1:12" x14ac:dyDescent="0.2">
      <c r="A37" s="48" t="s">
        <v>122</v>
      </c>
      <c r="B37" s="37" t="s">
        <v>213</v>
      </c>
      <c r="C37" s="38">
        <v>6192</v>
      </c>
      <c r="D37" s="46" t="str">
        <f t="shared" si="0"/>
        <v>N/A</v>
      </c>
      <c r="E37" s="38">
        <v>6174</v>
      </c>
      <c r="F37" s="46" t="str">
        <f t="shared" si="1"/>
        <v>N/A</v>
      </c>
      <c r="G37" s="38">
        <v>7074</v>
      </c>
      <c r="H37" s="46" t="str">
        <f t="shared" si="2"/>
        <v>N/A</v>
      </c>
      <c r="I37" s="12">
        <v>-0.29099999999999998</v>
      </c>
      <c r="J37" s="12">
        <v>14.58</v>
      </c>
      <c r="K37" s="47" t="s">
        <v>739</v>
      </c>
      <c r="L37" s="9" t="str">
        <f t="shared" si="3"/>
        <v>Yes</v>
      </c>
    </row>
    <row r="38" spans="1:12" x14ac:dyDescent="0.2">
      <c r="A38" s="48" t="s">
        <v>84</v>
      </c>
      <c r="B38" s="37" t="s">
        <v>213</v>
      </c>
      <c r="C38" s="49">
        <v>6853334538</v>
      </c>
      <c r="D38" s="46" t="str">
        <f t="shared" si="0"/>
        <v>N/A</v>
      </c>
      <c r="E38" s="49">
        <v>7151067178</v>
      </c>
      <c r="F38" s="46" t="str">
        <f t="shared" si="1"/>
        <v>N/A</v>
      </c>
      <c r="G38" s="49">
        <v>6822846813</v>
      </c>
      <c r="H38" s="46" t="str">
        <f t="shared" si="2"/>
        <v>N/A</v>
      </c>
      <c r="I38" s="12">
        <v>4.3440000000000003</v>
      </c>
      <c r="J38" s="12">
        <v>-4.59</v>
      </c>
      <c r="K38" s="47" t="s">
        <v>739</v>
      </c>
      <c r="L38" s="9" t="str">
        <f t="shared" si="3"/>
        <v>Yes</v>
      </c>
    </row>
    <row r="39" spans="1:12" x14ac:dyDescent="0.2">
      <c r="A39" s="48" t="s">
        <v>1302</v>
      </c>
      <c r="B39" s="37" t="s">
        <v>213</v>
      </c>
      <c r="C39" s="49">
        <v>3054.8234649999999</v>
      </c>
      <c r="D39" s="46" t="str">
        <f t="shared" si="0"/>
        <v>N/A</v>
      </c>
      <c r="E39" s="49">
        <v>3029.7062547</v>
      </c>
      <c r="F39" s="46" t="str">
        <f t="shared" si="1"/>
        <v>N/A</v>
      </c>
      <c r="G39" s="49">
        <v>2853.7971508000001</v>
      </c>
      <c r="H39" s="46" t="str">
        <f t="shared" si="2"/>
        <v>N/A</v>
      </c>
      <c r="I39" s="12">
        <v>-0.82199999999999995</v>
      </c>
      <c r="J39" s="12">
        <v>-5.81</v>
      </c>
      <c r="K39" s="47" t="s">
        <v>739</v>
      </c>
      <c r="L39" s="9" t="str">
        <f t="shared" si="3"/>
        <v>Yes</v>
      </c>
    </row>
    <row r="40" spans="1:12" x14ac:dyDescent="0.2">
      <c r="A40" s="48" t="s">
        <v>1303</v>
      </c>
      <c r="B40" s="37" t="s">
        <v>213</v>
      </c>
      <c r="C40" s="49">
        <v>3596.9033072000002</v>
      </c>
      <c r="D40" s="46" t="str">
        <f>IF($B40="N/A","N/A",IF(C40&gt;10,"No",IF(C40&lt;-10,"No","Yes")))</f>
        <v>N/A</v>
      </c>
      <c r="E40" s="49">
        <v>3559.2996234000002</v>
      </c>
      <c r="F40" s="46" t="str">
        <f>IF($B40="N/A","N/A",IF(E40&gt;10,"No",IF(E40&lt;-10,"No","Yes")))</f>
        <v>N/A</v>
      </c>
      <c r="G40" s="49">
        <v>3351.3142343999998</v>
      </c>
      <c r="H40" s="46" t="str">
        <f>IF($B40="N/A","N/A",IF(G40&gt;10,"No",IF(G40&lt;-10,"No","Yes")))</f>
        <v>N/A</v>
      </c>
      <c r="I40" s="12">
        <v>-1.05</v>
      </c>
      <c r="J40" s="12">
        <v>-5.84</v>
      </c>
      <c r="K40" s="47" t="s">
        <v>739</v>
      </c>
      <c r="L40" s="9" t="str">
        <f>IF(J40="Div by 0", "N/A", IF(K40="N/A","N/A", IF(J40&gt;VALUE(MID(K40,1,2)), "No", IF(J40&lt;-1*VALUE(MID(K40,1,2)), "No", "Yes"))))</f>
        <v>Yes</v>
      </c>
    </row>
    <row r="41" spans="1:12" x14ac:dyDescent="0.2">
      <c r="A41" s="48" t="s">
        <v>107</v>
      </c>
      <c r="B41" s="37" t="s">
        <v>213</v>
      </c>
      <c r="C41" s="49">
        <v>84390632</v>
      </c>
      <c r="D41" s="46" t="str">
        <f t="shared" ref="D41:D44" si="4">IF($B41="N/A","N/A",IF(C41&gt;10,"No",IF(C41&lt;-10,"No","Yes")))</f>
        <v>N/A</v>
      </c>
      <c r="E41" s="49">
        <v>91391152</v>
      </c>
      <c r="F41" s="46" t="str">
        <f t="shared" ref="F41:F44" si="5">IF($B41="N/A","N/A",IF(E41&gt;10,"No",IF(E41&lt;-10,"No","Yes")))</f>
        <v>N/A</v>
      </c>
      <c r="G41" s="49">
        <v>101058178</v>
      </c>
      <c r="H41" s="46" t="str">
        <f t="shared" ref="H41:H44" si="6">IF($B41="N/A","N/A",IF(G41&gt;10,"No",IF(G41&lt;-10,"No","Yes")))</f>
        <v>N/A</v>
      </c>
      <c r="I41" s="12">
        <v>8.2949999999999999</v>
      </c>
      <c r="J41" s="12">
        <v>10.58</v>
      </c>
      <c r="K41" s="47" t="s">
        <v>739</v>
      </c>
      <c r="L41" s="9" t="str">
        <f t="shared" ref="L41:L43" si="7">IF(J41="Div by 0", "N/A", IF(K41="N/A","N/A", IF(J41&gt;VALUE(MID(K41,1,2)), "No", IF(J41&lt;-1*VALUE(MID(K41,1,2)), "No", "Yes"))))</f>
        <v>Yes</v>
      </c>
    </row>
    <row r="42" spans="1:12" x14ac:dyDescent="0.2">
      <c r="A42" s="48" t="s">
        <v>158</v>
      </c>
      <c r="B42" s="50" t="s">
        <v>217</v>
      </c>
      <c r="C42" s="1">
        <v>77</v>
      </c>
      <c r="D42" s="46" t="str">
        <f>IF($B42="N/A","N/A",IF(C42&gt;0,"No",IF(C42&lt;0,"No","Yes")))</f>
        <v>No</v>
      </c>
      <c r="E42" s="1">
        <v>21</v>
      </c>
      <c r="F42" s="46" t="str">
        <f>IF($B42="N/A","N/A",IF(E42&gt;0,"No",IF(E42&lt;0,"No","Yes")))</f>
        <v>No</v>
      </c>
      <c r="G42" s="1">
        <v>65</v>
      </c>
      <c r="H42" s="46" t="str">
        <f>IF($B42="N/A","N/A",IF(G42&gt;0,"No",IF(G42&lt;0,"No","Yes")))</f>
        <v>No</v>
      </c>
      <c r="I42" s="12">
        <v>-72.7</v>
      </c>
      <c r="J42" s="12">
        <v>209.5</v>
      </c>
      <c r="K42" s="47" t="s">
        <v>739</v>
      </c>
      <c r="L42" s="9" t="str">
        <f t="shared" si="7"/>
        <v>No</v>
      </c>
    </row>
    <row r="43" spans="1:12" x14ac:dyDescent="0.2">
      <c r="A43" s="48" t="s">
        <v>156</v>
      </c>
      <c r="B43" s="37" t="s">
        <v>213</v>
      </c>
      <c r="C43" s="49">
        <v>281046</v>
      </c>
      <c r="D43" s="46" t="str">
        <f t="shared" si="4"/>
        <v>N/A</v>
      </c>
      <c r="E43" s="49">
        <v>211324</v>
      </c>
      <c r="F43" s="46" t="str">
        <f t="shared" si="5"/>
        <v>N/A</v>
      </c>
      <c r="G43" s="49">
        <v>284438</v>
      </c>
      <c r="H43" s="46" t="str">
        <f t="shared" si="6"/>
        <v>N/A</v>
      </c>
      <c r="I43" s="12">
        <v>-24.8</v>
      </c>
      <c r="J43" s="12">
        <v>34.6</v>
      </c>
      <c r="K43" s="47" t="s">
        <v>739</v>
      </c>
      <c r="L43" s="9" t="str">
        <f t="shared" si="7"/>
        <v>No</v>
      </c>
    </row>
    <row r="44" spans="1:12" x14ac:dyDescent="0.2">
      <c r="A44" s="48" t="s">
        <v>1304</v>
      </c>
      <c r="B44" s="37" t="s">
        <v>213</v>
      </c>
      <c r="C44" s="49">
        <v>3649.9480518999999</v>
      </c>
      <c r="D44" s="46" t="str">
        <f t="shared" si="4"/>
        <v>N/A</v>
      </c>
      <c r="E44" s="49">
        <v>10063.047619000001</v>
      </c>
      <c r="F44" s="46" t="str">
        <f t="shared" si="5"/>
        <v>N/A</v>
      </c>
      <c r="G44" s="49">
        <v>4375.9692308000003</v>
      </c>
      <c r="H44" s="46" t="str">
        <f t="shared" si="6"/>
        <v>N/A</v>
      </c>
      <c r="I44" s="12">
        <v>175.7</v>
      </c>
      <c r="J44" s="12">
        <v>-56.5</v>
      </c>
      <c r="K44" s="47" t="s">
        <v>739</v>
      </c>
      <c r="L44" s="9" t="str">
        <f>IF(J44="Div by 0", "N/A", IF(OR(J44="N/A",K44="N/A"),"N/A", IF(J44&gt;VALUE(MID(K44,1,2)), "No", IF(J44&lt;-1*VALUE(MID(K44,1,2)), "No", "Yes"))))</f>
        <v>No</v>
      </c>
    </row>
    <row r="45" spans="1:12" x14ac:dyDescent="0.2">
      <c r="A45" s="48" t="s">
        <v>1305</v>
      </c>
      <c r="B45" s="37" t="s">
        <v>213</v>
      </c>
      <c r="C45" s="49">
        <v>8543.4559236999994</v>
      </c>
      <c r="D45" s="46" t="str">
        <f t="shared" ref="D45:D71" si="8">IF($B45="N/A","N/A",IF(C45&gt;10,"No",IF(C45&lt;-10,"No","Yes")))</f>
        <v>N/A</v>
      </c>
      <c r="E45" s="49">
        <v>8405.2606321999992</v>
      </c>
      <c r="F45" s="46" t="str">
        <f t="shared" ref="F45:F71" si="9">IF($B45="N/A","N/A",IF(E45&gt;10,"No",IF(E45&lt;-10,"No","Yes")))</f>
        <v>N/A</v>
      </c>
      <c r="G45" s="49">
        <v>9177.7238104000007</v>
      </c>
      <c r="H45" s="46" t="str">
        <f t="shared" ref="H45:H71" si="10">IF($B45="N/A","N/A",IF(G45&gt;10,"No",IF(G45&lt;-10,"No","Yes")))</f>
        <v>N/A</v>
      </c>
      <c r="I45" s="12">
        <v>-1.62</v>
      </c>
      <c r="J45" s="12">
        <v>9.19</v>
      </c>
      <c r="K45" s="47" t="s">
        <v>739</v>
      </c>
      <c r="L45" s="9" t="str">
        <f t="shared" ref="L45:L71" si="11">IF(J45="Div by 0", "N/A", IF(K45="N/A","N/A", IF(J45&gt;VALUE(MID(K45,1,2)), "No", IF(J45&lt;-1*VALUE(MID(K45,1,2)), "No", "Yes"))))</f>
        <v>Yes</v>
      </c>
    </row>
    <row r="46" spans="1:12" x14ac:dyDescent="0.2">
      <c r="A46" s="48" t="s">
        <v>1306</v>
      </c>
      <c r="B46" s="37" t="s">
        <v>213</v>
      </c>
      <c r="C46" s="49">
        <v>6430.5252336000003</v>
      </c>
      <c r="D46" s="46" t="str">
        <f t="shared" si="8"/>
        <v>N/A</v>
      </c>
      <c r="E46" s="49">
        <v>6979.1502188000004</v>
      </c>
      <c r="F46" s="46" t="str">
        <f t="shared" si="9"/>
        <v>N/A</v>
      </c>
      <c r="G46" s="49">
        <v>7275.5563847000003</v>
      </c>
      <c r="H46" s="46" t="str">
        <f t="shared" si="10"/>
        <v>N/A</v>
      </c>
      <c r="I46" s="12">
        <v>8.532</v>
      </c>
      <c r="J46" s="12">
        <v>4.2469999999999999</v>
      </c>
      <c r="K46" s="47" t="s">
        <v>739</v>
      </c>
      <c r="L46" s="9" t="str">
        <f t="shared" si="11"/>
        <v>Yes</v>
      </c>
    </row>
    <row r="47" spans="1:12" x14ac:dyDescent="0.2">
      <c r="A47" s="48" t="s">
        <v>1307</v>
      </c>
      <c r="B47" s="37" t="s">
        <v>213</v>
      </c>
      <c r="C47" s="49">
        <v>8276.3372663999999</v>
      </c>
      <c r="D47" s="46" t="str">
        <f t="shared" si="8"/>
        <v>N/A</v>
      </c>
      <c r="E47" s="49">
        <v>7457.2052905</v>
      </c>
      <c r="F47" s="46" t="str">
        <f t="shared" si="9"/>
        <v>N/A</v>
      </c>
      <c r="G47" s="49">
        <v>8637.0088481999992</v>
      </c>
      <c r="H47" s="46" t="str">
        <f t="shared" si="10"/>
        <v>N/A</v>
      </c>
      <c r="I47" s="12">
        <v>-9.9</v>
      </c>
      <c r="J47" s="12">
        <v>15.82</v>
      </c>
      <c r="K47" s="47" t="s">
        <v>739</v>
      </c>
      <c r="L47" s="9" t="str">
        <f t="shared" si="11"/>
        <v>Yes</v>
      </c>
    </row>
    <row r="48" spans="1:12" x14ac:dyDescent="0.2">
      <c r="A48" s="48" t="s">
        <v>1308</v>
      </c>
      <c r="B48" s="37" t="s">
        <v>213</v>
      </c>
      <c r="C48" s="49">
        <v>3859.3101529999999</v>
      </c>
      <c r="D48" s="46" t="str">
        <f t="shared" si="8"/>
        <v>N/A</v>
      </c>
      <c r="E48" s="49">
        <v>4485.2290720000001</v>
      </c>
      <c r="F48" s="46" t="str">
        <f t="shared" si="9"/>
        <v>N/A</v>
      </c>
      <c r="G48" s="49">
        <v>2785.3424125000001</v>
      </c>
      <c r="H48" s="46" t="str">
        <f t="shared" si="10"/>
        <v>N/A</v>
      </c>
      <c r="I48" s="12">
        <v>16.22</v>
      </c>
      <c r="J48" s="12">
        <v>-37.9</v>
      </c>
      <c r="K48" s="47" t="s">
        <v>739</v>
      </c>
      <c r="L48" s="9" t="str">
        <f t="shared" si="11"/>
        <v>No</v>
      </c>
    </row>
    <row r="49" spans="1:12" x14ac:dyDescent="0.2">
      <c r="A49" s="48" t="s">
        <v>1309</v>
      </c>
      <c r="B49" s="37" t="s">
        <v>213</v>
      </c>
      <c r="C49" s="49">
        <v>18329.589595000001</v>
      </c>
      <c r="D49" s="46" t="str">
        <f t="shared" si="8"/>
        <v>N/A</v>
      </c>
      <c r="E49" s="49">
        <v>19733.297686000002</v>
      </c>
      <c r="F49" s="46" t="str">
        <f t="shared" si="9"/>
        <v>N/A</v>
      </c>
      <c r="G49" s="49">
        <v>18713.235723000002</v>
      </c>
      <c r="H49" s="46" t="str">
        <f t="shared" si="10"/>
        <v>N/A</v>
      </c>
      <c r="I49" s="12">
        <v>7.6580000000000004</v>
      </c>
      <c r="J49" s="12">
        <v>-5.17</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17124.818558999999</v>
      </c>
      <c r="D51" s="46" t="str">
        <f t="shared" si="8"/>
        <v>N/A</v>
      </c>
      <c r="E51" s="49">
        <v>17097.278054999999</v>
      </c>
      <c r="F51" s="46" t="str">
        <f t="shared" si="9"/>
        <v>N/A</v>
      </c>
      <c r="G51" s="49">
        <v>17046.216232999999</v>
      </c>
      <c r="H51" s="46" t="str">
        <f t="shared" si="10"/>
        <v>N/A</v>
      </c>
      <c r="I51" s="12">
        <v>-0.161</v>
      </c>
      <c r="J51" s="12">
        <v>-0.29899999999999999</v>
      </c>
      <c r="K51" s="47" t="s">
        <v>739</v>
      </c>
      <c r="L51" s="9" t="str">
        <f t="shared" si="11"/>
        <v>Yes</v>
      </c>
    </row>
    <row r="52" spans="1:12" x14ac:dyDescent="0.2">
      <c r="A52" s="48" t="s">
        <v>1312</v>
      </c>
      <c r="B52" s="37" t="s">
        <v>213</v>
      </c>
      <c r="C52" s="49">
        <v>11761.139853999999</v>
      </c>
      <c r="D52" s="46" t="str">
        <f t="shared" si="8"/>
        <v>N/A</v>
      </c>
      <c r="E52" s="49">
        <v>11481.048272</v>
      </c>
      <c r="F52" s="46" t="str">
        <f t="shared" si="9"/>
        <v>N/A</v>
      </c>
      <c r="G52" s="49">
        <v>11281.988370999999</v>
      </c>
      <c r="H52" s="46" t="str">
        <f t="shared" si="10"/>
        <v>N/A</v>
      </c>
      <c r="I52" s="12">
        <v>-2.38</v>
      </c>
      <c r="J52" s="12">
        <v>-1.73</v>
      </c>
      <c r="K52" s="47" t="s">
        <v>739</v>
      </c>
      <c r="L52" s="9" t="str">
        <f t="shared" si="11"/>
        <v>Yes</v>
      </c>
    </row>
    <row r="53" spans="1:12" x14ac:dyDescent="0.2">
      <c r="A53" s="48" t="s">
        <v>1313</v>
      </c>
      <c r="B53" s="37" t="s">
        <v>213</v>
      </c>
      <c r="C53" s="49">
        <v>20988.444298999999</v>
      </c>
      <c r="D53" s="46" t="str">
        <f t="shared" si="8"/>
        <v>N/A</v>
      </c>
      <c r="E53" s="49">
        <v>21642.319489000001</v>
      </c>
      <c r="F53" s="46" t="str">
        <f t="shared" si="9"/>
        <v>N/A</v>
      </c>
      <c r="G53" s="49">
        <v>20027.396153000002</v>
      </c>
      <c r="H53" s="46" t="str">
        <f t="shared" si="10"/>
        <v>N/A</v>
      </c>
      <c r="I53" s="12">
        <v>3.1150000000000002</v>
      </c>
      <c r="J53" s="12">
        <v>-7.46</v>
      </c>
      <c r="K53" s="47" t="s">
        <v>739</v>
      </c>
      <c r="L53" s="9" t="str">
        <f t="shared" si="11"/>
        <v>Yes</v>
      </c>
    </row>
    <row r="54" spans="1:12" x14ac:dyDescent="0.2">
      <c r="A54" s="48" t="s">
        <v>1314</v>
      </c>
      <c r="B54" s="37" t="s">
        <v>213</v>
      </c>
      <c r="C54" s="49">
        <v>15024.138093</v>
      </c>
      <c r="D54" s="46" t="str">
        <f t="shared" si="8"/>
        <v>N/A</v>
      </c>
      <c r="E54" s="49">
        <v>14745.982868999999</v>
      </c>
      <c r="F54" s="46" t="str">
        <f t="shared" si="9"/>
        <v>N/A</v>
      </c>
      <c r="G54" s="49">
        <v>13920.989681999999</v>
      </c>
      <c r="H54" s="46" t="str">
        <f t="shared" si="10"/>
        <v>N/A</v>
      </c>
      <c r="I54" s="12">
        <v>-1.85</v>
      </c>
      <c r="J54" s="12">
        <v>-5.59</v>
      </c>
      <c r="K54" s="47" t="s">
        <v>739</v>
      </c>
      <c r="L54" s="9" t="str">
        <f t="shared" si="11"/>
        <v>Yes</v>
      </c>
    </row>
    <row r="55" spans="1:12" x14ac:dyDescent="0.2">
      <c r="A55" s="48" t="s">
        <v>1691</v>
      </c>
      <c r="B55" s="37" t="s">
        <v>213</v>
      </c>
      <c r="C55" s="49">
        <v>37369.511241</v>
      </c>
      <c r="D55" s="46" t="str">
        <f t="shared" si="8"/>
        <v>N/A</v>
      </c>
      <c r="E55" s="49">
        <v>36593.336542999998</v>
      </c>
      <c r="F55" s="46" t="str">
        <f t="shared" si="9"/>
        <v>N/A</v>
      </c>
      <c r="G55" s="49">
        <v>35584.994397000002</v>
      </c>
      <c r="H55" s="46" t="str">
        <f t="shared" si="10"/>
        <v>N/A</v>
      </c>
      <c r="I55" s="12">
        <v>-2.08</v>
      </c>
      <c r="J55" s="12">
        <v>-2.76</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1584.4398685000001</v>
      </c>
      <c r="D57" s="46" t="str">
        <f t="shared" si="8"/>
        <v>N/A</v>
      </c>
      <c r="E57" s="49">
        <v>1594.8995536</v>
      </c>
      <c r="F57" s="46" t="str">
        <f t="shared" si="9"/>
        <v>N/A</v>
      </c>
      <c r="G57" s="49">
        <v>1614.6155878</v>
      </c>
      <c r="H57" s="46" t="str">
        <f t="shared" si="10"/>
        <v>N/A</v>
      </c>
      <c r="I57" s="12">
        <v>0.66020000000000001</v>
      </c>
      <c r="J57" s="12">
        <v>1.236</v>
      </c>
      <c r="K57" s="47" t="s">
        <v>739</v>
      </c>
      <c r="L57" s="9" t="str">
        <f t="shared" si="11"/>
        <v>Yes</v>
      </c>
    </row>
    <row r="58" spans="1:12" x14ac:dyDescent="0.2">
      <c r="A58" s="48" t="s">
        <v>1316</v>
      </c>
      <c r="B58" s="37" t="s">
        <v>213</v>
      </c>
      <c r="C58" s="49">
        <v>1697.4734071</v>
      </c>
      <c r="D58" s="46" t="str">
        <f t="shared" si="8"/>
        <v>N/A</v>
      </c>
      <c r="E58" s="49">
        <v>1735.0014283</v>
      </c>
      <c r="F58" s="46" t="str">
        <f t="shared" si="9"/>
        <v>N/A</v>
      </c>
      <c r="G58" s="49">
        <v>1767.7154109999999</v>
      </c>
      <c r="H58" s="46" t="str">
        <f t="shared" si="10"/>
        <v>N/A</v>
      </c>
      <c r="I58" s="12">
        <v>2.2109999999999999</v>
      </c>
      <c r="J58" s="12">
        <v>1.8859999999999999</v>
      </c>
      <c r="K58" s="47" t="s">
        <v>739</v>
      </c>
      <c r="L58" s="9" t="str">
        <f t="shared" si="11"/>
        <v>Yes</v>
      </c>
    </row>
    <row r="59" spans="1:12" ht="12" customHeight="1" x14ac:dyDescent="0.2">
      <c r="A59" s="48" t="s">
        <v>1693</v>
      </c>
      <c r="B59" s="37" t="s">
        <v>213</v>
      </c>
      <c r="C59" s="49">
        <v>356.87907466000001</v>
      </c>
      <c r="D59" s="46" t="str">
        <f t="shared" si="8"/>
        <v>N/A</v>
      </c>
      <c r="E59" s="49">
        <v>661.13170366999998</v>
      </c>
      <c r="F59" s="46" t="str">
        <f t="shared" si="9"/>
        <v>N/A</v>
      </c>
      <c r="G59" s="49">
        <v>945.55165815999999</v>
      </c>
      <c r="H59" s="46" t="str">
        <f t="shared" si="10"/>
        <v>N/A</v>
      </c>
      <c r="I59" s="12">
        <v>85.25</v>
      </c>
      <c r="J59" s="12">
        <v>43.02</v>
      </c>
      <c r="K59" s="47" t="s">
        <v>739</v>
      </c>
      <c r="L59" s="9" t="str">
        <f t="shared" si="11"/>
        <v>No</v>
      </c>
    </row>
    <row r="60" spans="1:12" x14ac:dyDescent="0.2">
      <c r="A60" s="48" t="s">
        <v>1694</v>
      </c>
      <c r="B60" s="37" t="s">
        <v>213</v>
      </c>
      <c r="C60" s="49">
        <v>712.28158065000002</v>
      </c>
      <c r="D60" s="46" t="str">
        <f t="shared" si="8"/>
        <v>N/A</v>
      </c>
      <c r="E60" s="49">
        <v>597.13447065000003</v>
      </c>
      <c r="F60" s="46" t="str">
        <f t="shared" si="9"/>
        <v>N/A</v>
      </c>
      <c r="G60" s="49">
        <v>602.45532013000002</v>
      </c>
      <c r="H60" s="46" t="str">
        <f t="shared" si="10"/>
        <v>N/A</v>
      </c>
      <c r="I60" s="12">
        <v>-16.2</v>
      </c>
      <c r="J60" s="12">
        <v>0.8911</v>
      </c>
      <c r="K60" s="47" t="s">
        <v>739</v>
      </c>
      <c r="L60" s="9" t="str">
        <f t="shared" si="11"/>
        <v>Yes</v>
      </c>
    </row>
    <row r="61" spans="1:12" x14ac:dyDescent="0.2">
      <c r="A61" s="3" t="s">
        <v>1695</v>
      </c>
      <c r="B61" s="37" t="s">
        <v>213</v>
      </c>
      <c r="C61" s="49">
        <v>1451.0900437</v>
      </c>
      <c r="D61" s="46" t="str">
        <f t="shared" si="8"/>
        <v>N/A</v>
      </c>
      <c r="E61" s="49">
        <v>1453.2385830999999</v>
      </c>
      <c r="F61" s="46" t="str">
        <f t="shared" si="9"/>
        <v>N/A</v>
      </c>
      <c r="G61" s="49">
        <v>1474.7613956</v>
      </c>
      <c r="H61" s="46" t="str">
        <f t="shared" si="10"/>
        <v>N/A</v>
      </c>
      <c r="I61" s="12">
        <v>0.14810000000000001</v>
      </c>
      <c r="J61" s="12">
        <v>1.4810000000000001</v>
      </c>
      <c r="K61" s="47" t="s">
        <v>739</v>
      </c>
      <c r="L61" s="9" t="str">
        <f t="shared" si="11"/>
        <v>Yes</v>
      </c>
    </row>
    <row r="62" spans="1:12" x14ac:dyDescent="0.2">
      <c r="A62" s="3" t="s">
        <v>1696</v>
      </c>
      <c r="B62" s="37" t="s">
        <v>213</v>
      </c>
      <c r="C62" s="49">
        <v>7424.6599865999997</v>
      </c>
      <c r="D62" s="46" t="str">
        <f t="shared" si="8"/>
        <v>N/A</v>
      </c>
      <c r="E62" s="49">
        <v>8396.9893216</v>
      </c>
      <c r="F62" s="46" t="str">
        <f t="shared" si="9"/>
        <v>N/A</v>
      </c>
      <c r="G62" s="49">
        <v>9773.1577558000008</v>
      </c>
      <c r="H62" s="46" t="str">
        <f t="shared" si="10"/>
        <v>N/A</v>
      </c>
      <c r="I62" s="12">
        <v>13.1</v>
      </c>
      <c r="J62" s="12">
        <v>16.39</v>
      </c>
      <c r="K62" s="47" t="s">
        <v>739</v>
      </c>
      <c r="L62" s="9" t="str">
        <f t="shared" si="11"/>
        <v>Yes</v>
      </c>
    </row>
    <row r="63" spans="1:12" x14ac:dyDescent="0.2">
      <c r="A63" s="3" t="s">
        <v>1697</v>
      </c>
      <c r="B63" s="37" t="s">
        <v>213</v>
      </c>
      <c r="C63" s="49">
        <v>4270.2404434999999</v>
      </c>
      <c r="D63" s="46" t="str">
        <f t="shared" si="8"/>
        <v>N/A</v>
      </c>
      <c r="E63" s="49">
        <v>4577.9157978000003</v>
      </c>
      <c r="F63" s="46" t="str">
        <f t="shared" si="9"/>
        <v>N/A</v>
      </c>
      <c r="G63" s="49">
        <v>4633.0771679999998</v>
      </c>
      <c r="H63" s="46" t="str">
        <f t="shared" si="10"/>
        <v>N/A</v>
      </c>
      <c r="I63" s="12">
        <v>7.2050000000000001</v>
      </c>
      <c r="J63" s="12">
        <v>1.2050000000000001</v>
      </c>
      <c r="K63" s="47" t="s">
        <v>739</v>
      </c>
      <c r="L63" s="9" t="str">
        <f t="shared" si="11"/>
        <v>Yes</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2254.0750200000002</v>
      </c>
      <c r="D65" s="46" t="str">
        <f t="shared" si="8"/>
        <v>N/A</v>
      </c>
      <c r="E65" s="49">
        <v>2255.6360362</v>
      </c>
      <c r="F65" s="46" t="str">
        <f t="shared" si="9"/>
        <v>N/A</v>
      </c>
      <c r="G65" s="49">
        <v>2231.5948026999999</v>
      </c>
      <c r="H65" s="46" t="str">
        <f t="shared" si="10"/>
        <v>N/A</v>
      </c>
      <c r="I65" s="12">
        <v>6.93E-2</v>
      </c>
      <c r="J65" s="12">
        <v>-1.07</v>
      </c>
      <c r="K65" s="47" t="s">
        <v>739</v>
      </c>
      <c r="L65" s="9" t="str">
        <f t="shared" si="11"/>
        <v>Yes</v>
      </c>
    </row>
    <row r="66" spans="1:12" x14ac:dyDescent="0.2">
      <c r="A66" s="3" t="s">
        <v>1700</v>
      </c>
      <c r="B66" s="37" t="s">
        <v>213</v>
      </c>
      <c r="C66" s="49">
        <v>4572.2613768000001</v>
      </c>
      <c r="D66" s="46" t="str">
        <f t="shared" si="8"/>
        <v>N/A</v>
      </c>
      <c r="E66" s="49">
        <v>4159.0905684999998</v>
      </c>
      <c r="F66" s="46" t="str">
        <f t="shared" si="9"/>
        <v>N/A</v>
      </c>
      <c r="G66" s="49">
        <v>3613.0308211000001</v>
      </c>
      <c r="H66" s="46" t="str">
        <f t="shared" si="10"/>
        <v>N/A</v>
      </c>
      <c r="I66" s="12">
        <v>-9.0399999999999991</v>
      </c>
      <c r="J66" s="12">
        <v>-13.1</v>
      </c>
      <c r="K66" s="47" t="s">
        <v>739</v>
      </c>
      <c r="L66" s="9" t="str">
        <f t="shared" si="11"/>
        <v>Yes</v>
      </c>
    </row>
    <row r="67" spans="1:12" x14ac:dyDescent="0.2">
      <c r="A67" s="3" t="s">
        <v>1701</v>
      </c>
      <c r="B67" s="37" t="s">
        <v>213</v>
      </c>
      <c r="C67" s="49">
        <v>1667.4928511000001</v>
      </c>
      <c r="D67" s="46" t="str">
        <f t="shared" si="8"/>
        <v>N/A</v>
      </c>
      <c r="E67" s="49">
        <v>2214.6502375</v>
      </c>
      <c r="F67" s="46" t="str">
        <f t="shared" si="9"/>
        <v>N/A</v>
      </c>
      <c r="G67" s="49">
        <v>2627.4957610000001</v>
      </c>
      <c r="H67" s="46" t="str">
        <f t="shared" si="10"/>
        <v>N/A</v>
      </c>
      <c r="I67" s="12">
        <v>32.81</v>
      </c>
      <c r="J67" s="12">
        <v>18.64</v>
      </c>
      <c r="K67" s="47" t="s">
        <v>739</v>
      </c>
      <c r="L67" s="9" t="str">
        <f t="shared" si="11"/>
        <v>Yes</v>
      </c>
    </row>
    <row r="68" spans="1:12" x14ac:dyDescent="0.2">
      <c r="A68" s="2" t="s">
        <v>1702</v>
      </c>
      <c r="B68" s="37" t="s">
        <v>213</v>
      </c>
      <c r="C68" s="49">
        <v>2389.5137006</v>
      </c>
      <c r="D68" s="46" t="str">
        <f t="shared" si="8"/>
        <v>N/A</v>
      </c>
      <c r="E68" s="49">
        <v>2374.8468137</v>
      </c>
      <c r="F68" s="46" t="str">
        <f t="shared" si="9"/>
        <v>N/A</v>
      </c>
      <c r="G68" s="49">
        <v>2328.4043449000001</v>
      </c>
      <c r="H68" s="46" t="str">
        <f t="shared" si="10"/>
        <v>N/A</v>
      </c>
      <c r="I68" s="12">
        <v>-0.61399999999999999</v>
      </c>
      <c r="J68" s="12">
        <v>-1.96</v>
      </c>
      <c r="K68" s="47" t="s">
        <v>739</v>
      </c>
      <c r="L68" s="9" t="str">
        <f t="shared" si="11"/>
        <v>Yes</v>
      </c>
    </row>
    <row r="69" spans="1:12" x14ac:dyDescent="0.2">
      <c r="A69" s="2" t="s">
        <v>1703</v>
      </c>
      <c r="B69" s="37" t="s">
        <v>213</v>
      </c>
      <c r="C69" s="49">
        <v>2264.7955243000001</v>
      </c>
      <c r="D69" s="46" t="str">
        <f t="shared" si="8"/>
        <v>N/A</v>
      </c>
      <c r="E69" s="49">
        <v>2313.5662167</v>
      </c>
      <c r="F69" s="46" t="str">
        <f t="shared" si="9"/>
        <v>N/A</v>
      </c>
      <c r="G69" s="49">
        <v>2269.6849201</v>
      </c>
      <c r="H69" s="46" t="str">
        <f t="shared" si="10"/>
        <v>N/A</v>
      </c>
      <c r="I69" s="12">
        <v>2.153</v>
      </c>
      <c r="J69" s="12">
        <v>-1.9</v>
      </c>
      <c r="K69" s="47" t="s">
        <v>739</v>
      </c>
      <c r="L69" s="9" t="str">
        <f t="shared" si="11"/>
        <v>Yes</v>
      </c>
    </row>
    <row r="70" spans="1:12" x14ac:dyDescent="0.2">
      <c r="A70" s="48" t="s">
        <v>1704</v>
      </c>
      <c r="B70" s="37" t="s">
        <v>213</v>
      </c>
      <c r="C70" s="49">
        <v>2258.2280062</v>
      </c>
      <c r="D70" s="46" t="str">
        <f t="shared" si="8"/>
        <v>N/A</v>
      </c>
      <c r="E70" s="49">
        <v>2268.4794508</v>
      </c>
      <c r="F70" s="46" t="str">
        <f t="shared" si="9"/>
        <v>N/A</v>
      </c>
      <c r="G70" s="49">
        <v>2253.4620094000002</v>
      </c>
      <c r="H70" s="46" t="str">
        <f t="shared" si="10"/>
        <v>N/A</v>
      </c>
      <c r="I70" s="12">
        <v>0.45400000000000001</v>
      </c>
      <c r="J70" s="12">
        <v>-0.66200000000000003</v>
      </c>
      <c r="K70" s="47" t="s">
        <v>739</v>
      </c>
      <c r="L70" s="9" t="str">
        <f t="shared" si="11"/>
        <v>Yes</v>
      </c>
    </row>
    <row r="71" spans="1:12" x14ac:dyDescent="0.2">
      <c r="A71" s="48" t="s">
        <v>1705</v>
      </c>
      <c r="B71" s="37" t="s">
        <v>213</v>
      </c>
      <c r="C71" s="49">
        <v>1177.5893344000001</v>
      </c>
      <c r="D71" s="46" t="str">
        <f t="shared" si="8"/>
        <v>N/A</v>
      </c>
      <c r="E71" s="49">
        <v>1120.8604654999999</v>
      </c>
      <c r="F71" s="46" t="str">
        <f t="shared" si="9"/>
        <v>N/A</v>
      </c>
      <c r="G71" s="49">
        <v>1141.2996527</v>
      </c>
      <c r="H71" s="46" t="str">
        <f t="shared" si="10"/>
        <v>N/A</v>
      </c>
      <c r="I71" s="12">
        <v>-4.82</v>
      </c>
      <c r="J71" s="12">
        <v>1.8240000000000001</v>
      </c>
      <c r="K71" s="47" t="s">
        <v>739</v>
      </c>
      <c r="L71" s="9" t="str">
        <f t="shared" si="11"/>
        <v>Yes</v>
      </c>
    </row>
    <row r="72" spans="1:12" x14ac:dyDescent="0.2">
      <c r="A72" s="48" t="s">
        <v>1623</v>
      </c>
      <c r="B72" s="37" t="s">
        <v>213</v>
      </c>
      <c r="C72" s="49">
        <v>2068270240</v>
      </c>
      <c r="D72" s="46" t="str">
        <f t="shared" ref="D72:D135" si="12">IF($B72="N/A","N/A",IF(C72&gt;10,"No",IF(C72&lt;-10,"No","Yes")))</f>
        <v>N/A</v>
      </c>
      <c r="E72" s="49">
        <v>2034064067</v>
      </c>
      <c r="F72" s="46" t="str">
        <f t="shared" ref="F72:F135" si="13">IF($B72="N/A","N/A",IF(E72&gt;10,"No",IF(E72&lt;-10,"No","Yes")))</f>
        <v>N/A</v>
      </c>
      <c r="G72" s="49">
        <v>1944988900</v>
      </c>
      <c r="H72" s="46" t="str">
        <f t="shared" ref="H72:H135" si="14">IF($B72="N/A","N/A",IF(G72&gt;10,"No",IF(G72&lt;-10,"No","Yes")))</f>
        <v>N/A</v>
      </c>
      <c r="I72" s="12">
        <v>-1.65</v>
      </c>
      <c r="J72" s="12">
        <v>-4.38</v>
      </c>
      <c r="K72" s="47" t="s">
        <v>739</v>
      </c>
      <c r="L72" s="9" t="str">
        <f t="shared" ref="L72:L132" si="15">IF(J72="Div by 0", "N/A", IF(K72="N/A","N/A", IF(J72&gt;VALUE(MID(K72,1,2)), "No", IF(J72&lt;-1*VALUE(MID(K72,1,2)), "No", "Yes"))))</f>
        <v>Yes</v>
      </c>
    </row>
    <row r="73" spans="1:12" x14ac:dyDescent="0.2">
      <c r="A73" s="48" t="s">
        <v>1624</v>
      </c>
      <c r="B73" s="37" t="s">
        <v>213</v>
      </c>
      <c r="C73" s="38">
        <v>178482</v>
      </c>
      <c r="D73" s="46" t="str">
        <f t="shared" si="12"/>
        <v>N/A</v>
      </c>
      <c r="E73" s="38">
        <v>179369</v>
      </c>
      <c r="F73" s="46" t="str">
        <f t="shared" si="13"/>
        <v>N/A</v>
      </c>
      <c r="G73" s="38">
        <v>167271</v>
      </c>
      <c r="H73" s="46" t="str">
        <f t="shared" si="14"/>
        <v>N/A</v>
      </c>
      <c r="I73" s="12">
        <v>0.497</v>
      </c>
      <c r="J73" s="12">
        <v>-6.74</v>
      </c>
      <c r="K73" s="47" t="s">
        <v>739</v>
      </c>
      <c r="L73" s="9" t="str">
        <f t="shared" si="15"/>
        <v>Yes</v>
      </c>
    </row>
    <row r="74" spans="1:12" x14ac:dyDescent="0.2">
      <c r="A74" s="48" t="s">
        <v>1317</v>
      </c>
      <c r="B74" s="37" t="s">
        <v>213</v>
      </c>
      <c r="C74" s="49">
        <v>11588.116673</v>
      </c>
      <c r="D74" s="46" t="str">
        <f t="shared" si="12"/>
        <v>N/A</v>
      </c>
      <c r="E74" s="49">
        <v>11340.109311</v>
      </c>
      <c r="F74" s="46" t="str">
        <f t="shared" si="13"/>
        <v>N/A</v>
      </c>
      <c r="G74" s="49">
        <v>11627.771102000001</v>
      </c>
      <c r="H74" s="46" t="str">
        <f t="shared" si="14"/>
        <v>N/A</v>
      </c>
      <c r="I74" s="12">
        <v>-2.14</v>
      </c>
      <c r="J74" s="12">
        <v>2.5369999999999999</v>
      </c>
      <c r="K74" s="47" t="s">
        <v>739</v>
      </c>
      <c r="L74" s="9" t="str">
        <f t="shared" si="15"/>
        <v>Yes</v>
      </c>
    </row>
    <row r="75" spans="1:12" ht="25.5" x14ac:dyDescent="0.2">
      <c r="A75" s="48" t="s">
        <v>1318</v>
      </c>
      <c r="B75" s="37" t="s">
        <v>213</v>
      </c>
      <c r="C75" s="38">
        <v>7.7965789266999996</v>
      </c>
      <c r="D75" s="46" t="str">
        <f t="shared" si="12"/>
        <v>N/A</v>
      </c>
      <c r="E75" s="38">
        <v>7.6760867262000003</v>
      </c>
      <c r="F75" s="46" t="str">
        <f t="shared" si="13"/>
        <v>N/A</v>
      </c>
      <c r="G75" s="38">
        <v>7.5713303560999998</v>
      </c>
      <c r="H75" s="46" t="str">
        <f t="shared" si="14"/>
        <v>N/A</v>
      </c>
      <c r="I75" s="12">
        <v>-1.55</v>
      </c>
      <c r="J75" s="12">
        <v>-1.36</v>
      </c>
      <c r="K75" s="47" t="s">
        <v>739</v>
      </c>
      <c r="L75" s="9" t="str">
        <f t="shared" si="15"/>
        <v>Yes</v>
      </c>
    </row>
    <row r="76" spans="1:12" ht="25.5" x14ac:dyDescent="0.2">
      <c r="A76" s="48" t="s">
        <v>548</v>
      </c>
      <c r="B76" s="37" t="s">
        <v>213</v>
      </c>
      <c r="C76" s="49">
        <v>22522890</v>
      </c>
      <c r="D76" s="46" t="str">
        <f t="shared" si="12"/>
        <v>N/A</v>
      </c>
      <c r="E76" s="49">
        <v>22856935</v>
      </c>
      <c r="F76" s="46" t="str">
        <f t="shared" si="13"/>
        <v>N/A</v>
      </c>
      <c r="G76" s="49">
        <v>20684080</v>
      </c>
      <c r="H76" s="46" t="str">
        <f t="shared" si="14"/>
        <v>N/A</v>
      </c>
      <c r="I76" s="12">
        <v>1.4830000000000001</v>
      </c>
      <c r="J76" s="12">
        <v>-9.51</v>
      </c>
      <c r="K76" s="47" t="s">
        <v>739</v>
      </c>
      <c r="L76" s="9" t="str">
        <f t="shared" si="15"/>
        <v>Yes</v>
      </c>
    </row>
    <row r="77" spans="1:12" x14ac:dyDescent="0.2">
      <c r="A77" s="48" t="s">
        <v>549</v>
      </c>
      <c r="B77" s="37" t="s">
        <v>213</v>
      </c>
      <c r="C77" s="38">
        <v>884</v>
      </c>
      <c r="D77" s="46" t="str">
        <f t="shared" si="12"/>
        <v>N/A</v>
      </c>
      <c r="E77" s="38">
        <v>849</v>
      </c>
      <c r="F77" s="46" t="str">
        <f t="shared" si="13"/>
        <v>N/A</v>
      </c>
      <c r="G77" s="38">
        <v>753</v>
      </c>
      <c r="H77" s="46" t="str">
        <f t="shared" si="14"/>
        <v>N/A</v>
      </c>
      <c r="I77" s="12">
        <v>-3.96</v>
      </c>
      <c r="J77" s="12">
        <v>-11.3</v>
      </c>
      <c r="K77" s="47" t="s">
        <v>739</v>
      </c>
      <c r="L77" s="9" t="str">
        <f t="shared" si="15"/>
        <v>Yes</v>
      </c>
    </row>
    <row r="78" spans="1:12" x14ac:dyDescent="0.2">
      <c r="A78" s="48" t="s">
        <v>1319</v>
      </c>
      <c r="B78" s="37" t="s">
        <v>213</v>
      </c>
      <c r="C78" s="49">
        <v>25478.382353000001</v>
      </c>
      <c r="D78" s="46" t="str">
        <f t="shared" si="12"/>
        <v>N/A</v>
      </c>
      <c r="E78" s="49">
        <v>26922.184923000001</v>
      </c>
      <c r="F78" s="46" t="str">
        <f t="shared" si="13"/>
        <v>N/A</v>
      </c>
      <c r="G78" s="49">
        <v>27468.897742000001</v>
      </c>
      <c r="H78" s="46" t="str">
        <f t="shared" si="14"/>
        <v>N/A</v>
      </c>
      <c r="I78" s="12">
        <v>5.6669999999999998</v>
      </c>
      <c r="J78" s="12">
        <v>2.0310000000000001</v>
      </c>
      <c r="K78" s="47" t="s">
        <v>739</v>
      </c>
      <c r="L78" s="9" t="str">
        <f t="shared" si="15"/>
        <v>Yes</v>
      </c>
    </row>
    <row r="79" spans="1:12" ht="25.5" x14ac:dyDescent="0.2">
      <c r="A79" s="48" t="s">
        <v>550</v>
      </c>
      <c r="B79" s="37" t="s">
        <v>213</v>
      </c>
      <c r="C79" s="49">
        <v>107251663</v>
      </c>
      <c r="D79" s="46" t="str">
        <f t="shared" si="12"/>
        <v>N/A</v>
      </c>
      <c r="E79" s="49">
        <v>109254852</v>
      </c>
      <c r="F79" s="46" t="str">
        <f t="shared" si="13"/>
        <v>N/A</v>
      </c>
      <c r="G79" s="49">
        <v>113183340</v>
      </c>
      <c r="H79" s="46" t="str">
        <f t="shared" si="14"/>
        <v>N/A</v>
      </c>
      <c r="I79" s="12">
        <v>1.8680000000000001</v>
      </c>
      <c r="J79" s="12">
        <v>3.5960000000000001</v>
      </c>
      <c r="K79" s="47" t="s">
        <v>739</v>
      </c>
      <c r="L79" s="9" t="str">
        <f t="shared" si="15"/>
        <v>Yes</v>
      </c>
    </row>
    <row r="80" spans="1:12" x14ac:dyDescent="0.2">
      <c r="A80" s="48" t="s">
        <v>551</v>
      </c>
      <c r="B80" s="37" t="s">
        <v>213</v>
      </c>
      <c r="C80" s="38">
        <v>6332</v>
      </c>
      <c r="D80" s="46" t="str">
        <f t="shared" si="12"/>
        <v>N/A</v>
      </c>
      <c r="E80" s="38">
        <v>6840</v>
      </c>
      <c r="F80" s="46" t="str">
        <f t="shared" si="13"/>
        <v>N/A</v>
      </c>
      <c r="G80" s="38">
        <v>6787</v>
      </c>
      <c r="H80" s="46" t="str">
        <f t="shared" si="14"/>
        <v>N/A</v>
      </c>
      <c r="I80" s="12">
        <v>8.0229999999999997</v>
      </c>
      <c r="J80" s="12">
        <v>-0.77500000000000002</v>
      </c>
      <c r="K80" s="47" t="s">
        <v>739</v>
      </c>
      <c r="L80" s="9" t="str">
        <f t="shared" si="15"/>
        <v>Yes</v>
      </c>
    </row>
    <row r="81" spans="1:12" ht="25.5" x14ac:dyDescent="0.2">
      <c r="A81" s="48" t="s">
        <v>1320</v>
      </c>
      <c r="B81" s="37" t="s">
        <v>213</v>
      </c>
      <c r="C81" s="49">
        <v>16938.039008</v>
      </c>
      <c r="D81" s="46" t="str">
        <f t="shared" si="12"/>
        <v>N/A</v>
      </c>
      <c r="E81" s="49">
        <v>15972.931579</v>
      </c>
      <c r="F81" s="46" t="str">
        <f t="shared" si="13"/>
        <v>N/A</v>
      </c>
      <c r="G81" s="49">
        <v>16676.490349</v>
      </c>
      <c r="H81" s="46" t="str">
        <f t="shared" si="14"/>
        <v>N/A</v>
      </c>
      <c r="I81" s="12">
        <v>-5.7</v>
      </c>
      <c r="J81" s="12">
        <v>4.4050000000000002</v>
      </c>
      <c r="K81" s="47" t="s">
        <v>739</v>
      </c>
      <c r="L81" s="9" t="str">
        <f t="shared" si="15"/>
        <v>Yes</v>
      </c>
    </row>
    <row r="82" spans="1:12" ht="25.5" x14ac:dyDescent="0.2">
      <c r="A82" s="48" t="s">
        <v>552</v>
      </c>
      <c r="B82" s="37" t="s">
        <v>213</v>
      </c>
      <c r="C82" s="49">
        <v>208657196</v>
      </c>
      <c r="D82" s="46" t="str">
        <f t="shared" si="12"/>
        <v>N/A</v>
      </c>
      <c r="E82" s="49">
        <v>209847357</v>
      </c>
      <c r="F82" s="46" t="str">
        <f t="shared" si="13"/>
        <v>N/A</v>
      </c>
      <c r="G82" s="49">
        <v>159921492</v>
      </c>
      <c r="H82" s="46" t="str">
        <f t="shared" si="14"/>
        <v>N/A</v>
      </c>
      <c r="I82" s="12">
        <v>0.57040000000000002</v>
      </c>
      <c r="J82" s="12">
        <v>-23.8</v>
      </c>
      <c r="K82" s="47" t="s">
        <v>739</v>
      </c>
      <c r="L82" s="9" t="str">
        <f t="shared" si="15"/>
        <v>Yes</v>
      </c>
    </row>
    <row r="83" spans="1:12" x14ac:dyDescent="0.2">
      <c r="A83" s="48" t="s">
        <v>553</v>
      </c>
      <c r="B83" s="37" t="s">
        <v>213</v>
      </c>
      <c r="C83" s="38">
        <v>2744</v>
      </c>
      <c r="D83" s="46" t="str">
        <f t="shared" si="12"/>
        <v>N/A</v>
      </c>
      <c r="E83" s="38">
        <v>2675</v>
      </c>
      <c r="F83" s="46" t="str">
        <f t="shared" si="13"/>
        <v>N/A</v>
      </c>
      <c r="G83" s="38">
        <v>2141</v>
      </c>
      <c r="H83" s="46" t="str">
        <f t="shared" si="14"/>
        <v>N/A</v>
      </c>
      <c r="I83" s="12">
        <v>-2.5099999999999998</v>
      </c>
      <c r="J83" s="12">
        <v>-20</v>
      </c>
      <c r="K83" s="47" t="s">
        <v>739</v>
      </c>
      <c r="L83" s="9" t="str">
        <f t="shared" si="15"/>
        <v>Yes</v>
      </c>
    </row>
    <row r="84" spans="1:12" x14ac:dyDescent="0.2">
      <c r="A84" s="48" t="s">
        <v>1321</v>
      </c>
      <c r="B84" s="37" t="s">
        <v>213</v>
      </c>
      <c r="C84" s="49">
        <v>76041.252187000006</v>
      </c>
      <c r="D84" s="46" t="str">
        <f t="shared" si="12"/>
        <v>N/A</v>
      </c>
      <c r="E84" s="49">
        <v>78447.610092999996</v>
      </c>
      <c r="F84" s="46" t="str">
        <f t="shared" si="13"/>
        <v>N/A</v>
      </c>
      <c r="G84" s="49">
        <v>74694.765062999999</v>
      </c>
      <c r="H84" s="46" t="str">
        <f t="shared" si="14"/>
        <v>N/A</v>
      </c>
      <c r="I84" s="12">
        <v>3.165</v>
      </c>
      <c r="J84" s="12">
        <v>-4.78</v>
      </c>
      <c r="K84" s="47" t="s">
        <v>739</v>
      </c>
      <c r="L84" s="9" t="str">
        <f t="shared" si="15"/>
        <v>Yes</v>
      </c>
    </row>
    <row r="85" spans="1:12" x14ac:dyDescent="0.2">
      <c r="A85" s="48" t="s">
        <v>554</v>
      </c>
      <c r="B85" s="37" t="s">
        <v>213</v>
      </c>
      <c r="C85" s="49">
        <v>364109493</v>
      </c>
      <c r="D85" s="46" t="str">
        <f t="shared" si="12"/>
        <v>N/A</v>
      </c>
      <c r="E85" s="49">
        <v>361531303</v>
      </c>
      <c r="F85" s="46" t="str">
        <f t="shared" si="13"/>
        <v>N/A</v>
      </c>
      <c r="G85" s="49">
        <v>332502933</v>
      </c>
      <c r="H85" s="46" t="str">
        <f t="shared" si="14"/>
        <v>N/A</v>
      </c>
      <c r="I85" s="12">
        <v>-0.70799999999999996</v>
      </c>
      <c r="J85" s="12">
        <v>-8.0299999999999994</v>
      </c>
      <c r="K85" s="47" t="s">
        <v>739</v>
      </c>
      <c r="L85" s="9" t="str">
        <f t="shared" si="15"/>
        <v>Yes</v>
      </c>
    </row>
    <row r="86" spans="1:12" x14ac:dyDescent="0.2">
      <c r="A86" s="48" t="s">
        <v>555</v>
      </c>
      <c r="B86" s="37" t="s">
        <v>213</v>
      </c>
      <c r="C86" s="38">
        <v>14242</v>
      </c>
      <c r="D86" s="46" t="str">
        <f t="shared" si="12"/>
        <v>N/A</v>
      </c>
      <c r="E86" s="38">
        <v>13925</v>
      </c>
      <c r="F86" s="46" t="str">
        <f t="shared" si="13"/>
        <v>N/A</v>
      </c>
      <c r="G86" s="38">
        <v>12054</v>
      </c>
      <c r="H86" s="46" t="str">
        <f t="shared" si="14"/>
        <v>N/A</v>
      </c>
      <c r="I86" s="12">
        <v>-2.23</v>
      </c>
      <c r="J86" s="12">
        <v>-13.4</v>
      </c>
      <c r="K86" s="47" t="s">
        <v>739</v>
      </c>
      <c r="L86" s="9" t="str">
        <f t="shared" si="15"/>
        <v>Yes</v>
      </c>
    </row>
    <row r="87" spans="1:12" x14ac:dyDescent="0.2">
      <c r="A87" s="48" t="s">
        <v>1322</v>
      </c>
      <c r="B87" s="37" t="s">
        <v>213</v>
      </c>
      <c r="C87" s="49">
        <v>25565.896152000001</v>
      </c>
      <c r="D87" s="46" t="str">
        <f t="shared" si="12"/>
        <v>N/A</v>
      </c>
      <c r="E87" s="49">
        <v>25962.750663999999</v>
      </c>
      <c r="F87" s="46" t="str">
        <f t="shared" si="13"/>
        <v>N/A</v>
      </c>
      <c r="G87" s="49">
        <v>27584.447735000002</v>
      </c>
      <c r="H87" s="46" t="str">
        <f t="shared" si="14"/>
        <v>N/A</v>
      </c>
      <c r="I87" s="12">
        <v>1.552</v>
      </c>
      <c r="J87" s="12">
        <v>6.2460000000000004</v>
      </c>
      <c r="K87" s="47" t="s">
        <v>739</v>
      </c>
      <c r="L87" s="9" t="str">
        <f t="shared" si="15"/>
        <v>Yes</v>
      </c>
    </row>
    <row r="88" spans="1:12" ht="25.5" x14ac:dyDescent="0.2">
      <c r="A88" s="48" t="s">
        <v>556</v>
      </c>
      <c r="B88" s="37" t="s">
        <v>213</v>
      </c>
      <c r="C88" s="49">
        <v>542837497</v>
      </c>
      <c r="D88" s="46" t="str">
        <f t="shared" si="12"/>
        <v>N/A</v>
      </c>
      <c r="E88" s="49">
        <v>614873762</v>
      </c>
      <c r="F88" s="46" t="str">
        <f t="shared" si="13"/>
        <v>N/A</v>
      </c>
      <c r="G88" s="49">
        <v>581343753</v>
      </c>
      <c r="H88" s="46" t="str">
        <f t="shared" si="14"/>
        <v>N/A</v>
      </c>
      <c r="I88" s="12">
        <v>13.27</v>
      </c>
      <c r="J88" s="12">
        <v>-5.45</v>
      </c>
      <c r="K88" s="47" t="s">
        <v>739</v>
      </c>
      <c r="L88" s="9" t="str">
        <f t="shared" si="15"/>
        <v>Yes</v>
      </c>
    </row>
    <row r="89" spans="1:12" x14ac:dyDescent="0.2">
      <c r="A89" s="48" t="s">
        <v>557</v>
      </c>
      <c r="B89" s="37" t="s">
        <v>213</v>
      </c>
      <c r="C89" s="38">
        <v>1431386</v>
      </c>
      <c r="D89" s="46" t="str">
        <f t="shared" si="12"/>
        <v>N/A</v>
      </c>
      <c r="E89" s="38">
        <v>1485202</v>
      </c>
      <c r="F89" s="46" t="str">
        <f t="shared" si="13"/>
        <v>N/A</v>
      </c>
      <c r="G89" s="38">
        <v>1510510</v>
      </c>
      <c r="H89" s="46" t="str">
        <f t="shared" si="14"/>
        <v>N/A</v>
      </c>
      <c r="I89" s="12">
        <v>3.76</v>
      </c>
      <c r="J89" s="12">
        <v>1.704</v>
      </c>
      <c r="K89" s="47" t="s">
        <v>739</v>
      </c>
      <c r="L89" s="9" t="str">
        <f t="shared" si="15"/>
        <v>Yes</v>
      </c>
    </row>
    <row r="90" spans="1:12" x14ac:dyDescent="0.2">
      <c r="A90" s="48" t="s">
        <v>1323</v>
      </c>
      <c r="B90" s="37" t="s">
        <v>213</v>
      </c>
      <c r="C90" s="49">
        <v>379.23907107999997</v>
      </c>
      <c r="D90" s="46" t="str">
        <f t="shared" si="12"/>
        <v>N/A</v>
      </c>
      <c r="E90" s="49">
        <v>414.00009022</v>
      </c>
      <c r="F90" s="46" t="str">
        <f t="shared" si="13"/>
        <v>N/A</v>
      </c>
      <c r="G90" s="49">
        <v>384.86587509999998</v>
      </c>
      <c r="H90" s="46" t="str">
        <f t="shared" si="14"/>
        <v>N/A</v>
      </c>
      <c r="I90" s="12">
        <v>9.1660000000000004</v>
      </c>
      <c r="J90" s="12">
        <v>-7.04</v>
      </c>
      <c r="K90" s="47" t="s">
        <v>739</v>
      </c>
      <c r="L90" s="9" t="str">
        <f t="shared" si="15"/>
        <v>Yes</v>
      </c>
    </row>
    <row r="91" spans="1:12" x14ac:dyDescent="0.2">
      <c r="A91" s="48" t="s">
        <v>558</v>
      </c>
      <c r="B91" s="37" t="s">
        <v>213</v>
      </c>
      <c r="C91" s="49">
        <v>158249921</v>
      </c>
      <c r="D91" s="46" t="str">
        <f t="shared" si="12"/>
        <v>N/A</v>
      </c>
      <c r="E91" s="49">
        <v>183665963</v>
      </c>
      <c r="F91" s="46" t="str">
        <f t="shared" si="13"/>
        <v>N/A</v>
      </c>
      <c r="G91" s="49">
        <v>198113290</v>
      </c>
      <c r="H91" s="46" t="str">
        <f t="shared" si="14"/>
        <v>N/A</v>
      </c>
      <c r="I91" s="12">
        <v>16.059999999999999</v>
      </c>
      <c r="J91" s="12">
        <v>7.8659999999999997</v>
      </c>
      <c r="K91" s="47" t="s">
        <v>739</v>
      </c>
      <c r="L91" s="9" t="str">
        <f t="shared" si="15"/>
        <v>Yes</v>
      </c>
    </row>
    <row r="92" spans="1:12" x14ac:dyDescent="0.2">
      <c r="A92" s="48" t="s">
        <v>559</v>
      </c>
      <c r="B92" s="37" t="s">
        <v>213</v>
      </c>
      <c r="C92" s="38">
        <v>734709</v>
      </c>
      <c r="D92" s="46" t="str">
        <f t="shared" si="12"/>
        <v>N/A</v>
      </c>
      <c r="E92" s="38">
        <v>833713</v>
      </c>
      <c r="F92" s="46" t="str">
        <f t="shared" si="13"/>
        <v>N/A</v>
      </c>
      <c r="G92" s="38">
        <v>881449</v>
      </c>
      <c r="H92" s="46" t="str">
        <f t="shared" si="14"/>
        <v>N/A</v>
      </c>
      <c r="I92" s="12">
        <v>13.48</v>
      </c>
      <c r="J92" s="12">
        <v>5.726</v>
      </c>
      <c r="K92" s="47" t="s">
        <v>739</v>
      </c>
      <c r="L92" s="9" t="str">
        <f t="shared" si="15"/>
        <v>Yes</v>
      </c>
    </row>
    <row r="93" spans="1:12" x14ac:dyDescent="0.2">
      <c r="A93" s="48" t="s">
        <v>1324</v>
      </c>
      <c r="B93" s="37" t="s">
        <v>213</v>
      </c>
      <c r="C93" s="49">
        <v>215.39129233</v>
      </c>
      <c r="D93" s="46" t="str">
        <f t="shared" si="12"/>
        <v>N/A</v>
      </c>
      <c r="E93" s="49">
        <v>220.29878747000001</v>
      </c>
      <c r="F93" s="46" t="str">
        <f t="shared" si="13"/>
        <v>N/A</v>
      </c>
      <c r="G93" s="49">
        <v>224.75865307999999</v>
      </c>
      <c r="H93" s="46" t="str">
        <f t="shared" si="14"/>
        <v>N/A</v>
      </c>
      <c r="I93" s="12">
        <v>2.278</v>
      </c>
      <c r="J93" s="12">
        <v>2.024</v>
      </c>
      <c r="K93" s="47" t="s">
        <v>739</v>
      </c>
      <c r="L93" s="9" t="str">
        <f t="shared" si="15"/>
        <v>Yes</v>
      </c>
    </row>
    <row r="94" spans="1:12" ht="25.5" x14ac:dyDescent="0.2">
      <c r="A94" s="48" t="s">
        <v>560</v>
      </c>
      <c r="B94" s="37" t="s">
        <v>213</v>
      </c>
      <c r="C94" s="49">
        <v>13421388</v>
      </c>
      <c r="D94" s="46" t="str">
        <f t="shared" si="12"/>
        <v>N/A</v>
      </c>
      <c r="E94" s="49">
        <v>16165709</v>
      </c>
      <c r="F94" s="46" t="str">
        <f t="shared" si="13"/>
        <v>N/A</v>
      </c>
      <c r="G94" s="49">
        <v>16705453</v>
      </c>
      <c r="H94" s="46" t="str">
        <f t="shared" si="14"/>
        <v>N/A</v>
      </c>
      <c r="I94" s="12">
        <v>20.45</v>
      </c>
      <c r="J94" s="12">
        <v>3.339</v>
      </c>
      <c r="K94" s="47" t="s">
        <v>739</v>
      </c>
      <c r="L94" s="9" t="str">
        <f t="shared" si="15"/>
        <v>Yes</v>
      </c>
    </row>
    <row r="95" spans="1:12" x14ac:dyDescent="0.2">
      <c r="A95" s="48" t="s">
        <v>561</v>
      </c>
      <c r="B95" s="37" t="s">
        <v>213</v>
      </c>
      <c r="C95" s="38">
        <v>265790</v>
      </c>
      <c r="D95" s="46" t="str">
        <f t="shared" si="12"/>
        <v>N/A</v>
      </c>
      <c r="E95" s="38">
        <v>317334</v>
      </c>
      <c r="F95" s="46" t="str">
        <f t="shared" si="13"/>
        <v>N/A</v>
      </c>
      <c r="G95" s="38">
        <v>342002</v>
      </c>
      <c r="H95" s="46" t="str">
        <f t="shared" si="14"/>
        <v>N/A</v>
      </c>
      <c r="I95" s="12">
        <v>19.39</v>
      </c>
      <c r="J95" s="12">
        <v>7.774</v>
      </c>
      <c r="K95" s="47" t="s">
        <v>739</v>
      </c>
      <c r="L95" s="9" t="str">
        <f t="shared" si="15"/>
        <v>Yes</v>
      </c>
    </row>
    <row r="96" spans="1:12" ht="25.5" x14ac:dyDescent="0.2">
      <c r="A96" s="48" t="s">
        <v>1325</v>
      </c>
      <c r="B96" s="37" t="s">
        <v>213</v>
      </c>
      <c r="C96" s="49">
        <v>50.496211295000002</v>
      </c>
      <c r="D96" s="46" t="str">
        <f t="shared" si="12"/>
        <v>N/A</v>
      </c>
      <c r="E96" s="49">
        <v>50.942253272999999</v>
      </c>
      <c r="F96" s="46" t="str">
        <f t="shared" si="13"/>
        <v>N/A</v>
      </c>
      <c r="G96" s="49">
        <v>48.846068152000001</v>
      </c>
      <c r="H96" s="46" t="str">
        <f t="shared" si="14"/>
        <v>N/A</v>
      </c>
      <c r="I96" s="12">
        <v>0.88329999999999997</v>
      </c>
      <c r="J96" s="12">
        <v>-4.1100000000000003</v>
      </c>
      <c r="K96" s="47" t="s">
        <v>739</v>
      </c>
      <c r="L96" s="9" t="str">
        <f t="shared" si="15"/>
        <v>Yes</v>
      </c>
    </row>
    <row r="97" spans="1:12" ht="25.5" x14ac:dyDescent="0.2">
      <c r="A97" s="48" t="s">
        <v>562</v>
      </c>
      <c r="B97" s="37" t="s">
        <v>213</v>
      </c>
      <c r="C97" s="49">
        <v>382392738</v>
      </c>
      <c r="D97" s="46" t="str">
        <f t="shared" si="12"/>
        <v>N/A</v>
      </c>
      <c r="E97" s="49">
        <v>399515328</v>
      </c>
      <c r="F97" s="46" t="str">
        <f t="shared" si="13"/>
        <v>N/A</v>
      </c>
      <c r="G97" s="49">
        <v>427571531</v>
      </c>
      <c r="H97" s="46" t="str">
        <f t="shared" si="14"/>
        <v>N/A</v>
      </c>
      <c r="I97" s="12">
        <v>4.4779999999999998</v>
      </c>
      <c r="J97" s="12">
        <v>7.0229999999999997</v>
      </c>
      <c r="K97" s="47" t="s">
        <v>739</v>
      </c>
      <c r="L97" s="9" t="str">
        <f t="shared" si="15"/>
        <v>Yes</v>
      </c>
    </row>
    <row r="98" spans="1:12" x14ac:dyDescent="0.2">
      <c r="A98" s="48" t="s">
        <v>563</v>
      </c>
      <c r="B98" s="37" t="s">
        <v>213</v>
      </c>
      <c r="C98" s="38">
        <v>747371</v>
      </c>
      <c r="D98" s="46" t="str">
        <f t="shared" si="12"/>
        <v>N/A</v>
      </c>
      <c r="E98" s="38">
        <v>736108</v>
      </c>
      <c r="F98" s="46" t="str">
        <f t="shared" si="13"/>
        <v>N/A</v>
      </c>
      <c r="G98" s="38">
        <v>752410</v>
      </c>
      <c r="H98" s="46" t="str">
        <f t="shared" si="14"/>
        <v>N/A</v>
      </c>
      <c r="I98" s="12">
        <v>-1.51</v>
      </c>
      <c r="J98" s="12">
        <v>2.2149999999999999</v>
      </c>
      <c r="K98" s="47" t="s">
        <v>739</v>
      </c>
      <c r="L98" s="9" t="str">
        <f t="shared" si="15"/>
        <v>Yes</v>
      </c>
    </row>
    <row r="99" spans="1:12" x14ac:dyDescent="0.2">
      <c r="A99" s="48" t="s">
        <v>1326</v>
      </c>
      <c r="B99" s="37" t="s">
        <v>213</v>
      </c>
      <c r="C99" s="49">
        <v>511.65048952000001</v>
      </c>
      <c r="D99" s="46" t="str">
        <f t="shared" si="12"/>
        <v>N/A</v>
      </c>
      <c r="E99" s="49">
        <v>542.74009792000004</v>
      </c>
      <c r="F99" s="46" t="str">
        <f t="shared" si="13"/>
        <v>N/A</v>
      </c>
      <c r="G99" s="49">
        <v>568.26933586999996</v>
      </c>
      <c r="H99" s="46" t="str">
        <f t="shared" si="14"/>
        <v>N/A</v>
      </c>
      <c r="I99" s="12">
        <v>6.0759999999999996</v>
      </c>
      <c r="J99" s="12">
        <v>4.7039999999999997</v>
      </c>
      <c r="K99" s="47" t="s">
        <v>739</v>
      </c>
      <c r="L99" s="9" t="str">
        <f t="shared" si="15"/>
        <v>Yes</v>
      </c>
    </row>
    <row r="100" spans="1:12" x14ac:dyDescent="0.2">
      <c r="A100" s="48" t="s">
        <v>564</v>
      </c>
      <c r="B100" s="37" t="s">
        <v>213</v>
      </c>
      <c r="C100" s="49">
        <v>255884951</v>
      </c>
      <c r="D100" s="46" t="str">
        <f t="shared" si="12"/>
        <v>N/A</v>
      </c>
      <c r="E100" s="49">
        <v>273384786</v>
      </c>
      <c r="F100" s="46" t="str">
        <f t="shared" si="13"/>
        <v>N/A</v>
      </c>
      <c r="G100" s="49">
        <v>261281482</v>
      </c>
      <c r="H100" s="46" t="str">
        <f t="shared" si="14"/>
        <v>N/A</v>
      </c>
      <c r="I100" s="12">
        <v>6.8390000000000004</v>
      </c>
      <c r="J100" s="12">
        <v>-4.43</v>
      </c>
      <c r="K100" s="47" t="s">
        <v>739</v>
      </c>
      <c r="L100" s="9" t="str">
        <f t="shared" si="15"/>
        <v>Yes</v>
      </c>
    </row>
    <row r="101" spans="1:12" x14ac:dyDescent="0.2">
      <c r="A101" s="48" t="s">
        <v>565</v>
      </c>
      <c r="B101" s="37" t="s">
        <v>213</v>
      </c>
      <c r="C101" s="38">
        <v>579457</v>
      </c>
      <c r="D101" s="46" t="str">
        <f t="shared" si="12"/>
        <v>N/A</v>
      </c>
      <c r="E101" s="38">
        <v>616877</v>
      </c>
      <c r="F101" s="46" t="str">
        <f t="shared" si="13"/>
        <v>N/A</v>
      </c>
      <c r="G101" s="38">
        <v>618378</v>
      </c>
      <c r="H101" s="46" t="str">
        <f t="shared" si="14"/>
        <v>N/A</v>
      </c>
      <c r="I101" s="12">
        <v>6.4580000000000002</v>
      </c>
      <c r="J101" s="12">
        <v>0.24329999999999999</v>
      </c>
      <c r="K101" s="47" t="s">
        <v>739</v>
      </c>
      <c r="L101" s="9" t="str">
        <f t="shared" si="15"/>
        <v>Yes</v>
      </c>
    </row>
    <row r="102" spans="1:12" x14ac:dyDescent="0.2">
      <c r="A102" s="48" t="s">
        <v>1327</v>
      </c>
      <c r="B102" s="37" t="s">
        <v>213</v>
      </c>
      <c r="C102" s="49">
        <v>441.59437370000001</v>
      </c>
      <c r="D102" s="46" t="str">
        <f t="shared" si="12"/>
        <v>N/A</v>
      </c>
      <c r="E102" s="49">
        <v>443.17552121</v>
      </c>
      <c r="F102" s="46" t="str">
        <f t="shared" si="13"/>
        <v>N/A</v>
      </c>
      <c r="G102" s="49">
        <v>422.52713065</v>
      </c>
      <c r="H102" s="46" t="str">
        <f t="shared" si="14"/>
        <v>N/A</v>
      </c>
      <c r="I102" s="12">
        <v>0.35809999999999997</v>
      </c>
      <c r="J102" s="12">
        <v>-4.66</v>
      </c>
      <c r="K102" s="47" t="s">
        <v>739</v>
      </c>
      <c r="L102" s="9" t="str">
        <f t="shared" si="15"/>
        <v>Yes</v>
      </c>
    </row>
    <row r="103" spans="1:12" ht="25.5" x14ac:dyDescent="0.2">
      <c r="A103" s="48" t="s">
        <v>566</v>
      </c>
      <c r="B103" s="37" t="s">
        <v>213</v>
      </c>
      <c r="C103" s="49">
        <v>44505226</v>
      </c>
      <c r="D103" s="46" t="str">
        <f t="shared" si="12"/>
        <v>N/A</v>
      </c>
      <c r="E103" s="49">
        <v>48174111</v>
      </c>
      <c r="F103" s="46" t="str">
        <f t="shared" si="13"/>
        <v>N/A</v>
      </c>
      <c r="G103" s="49">
        <v>49527585</v>
      </c>
      <c r="H103" s="46" t="str">
        <f t="shared" si="14"/>
        <v>N/A</v>
      </c>
      <c r="I103" s="12">
        <v>8.2439999999999998</v>
      </c>
      <c r="J103" s="12">
        <v>2.81</v>
      </c>
      <c r="K103" s="47" t="s">
        <v>739</v>
      </c>
      <c r="L103" s="9" t="str">
        <f t="shared" si="15"/>
        <v>Yes</v>
      </c>
    </row>
    <row r="104" spans="1:12" x14ac:dyDescent="0.2">
      <c r="A104" s="48" t="s">
        <v>567</v>
      </c>
      <c r="B104" s="37" t="s">
        <v>213</v>
      </c>
      <c r="C104" s="38">
        <v>12948</v>
      </c>
      <c r="D104" s="46" t="str">
        <f t="shared" si="12"/>
        <v>N/A</v>
      </c>
      <c r="E104" s="38">
        <v>12961</v>
      </c>
      <c r="F104" s="46" t="str">
        <f t="shared" si="13"/>
        <v>N/A</v>
      </c>
      <c r="G104" s="38">
        <v>11245</v>
      </c>
      <c r="H104" s="46" t="str">
        <f t="shared" si="14"/>
        <v>N/A</v>
      </c>
      <c r="I104" s="12">
        <v>0.1004</v>
      </c>
      <c r="J104" s="12">
        <v>-13.2</v>
      </c>
      <c r="K104" s="47" t="s">
        <v>739</v>
      </c>
      <c r="L104" s="9" t="str">
        <f t="shared" si="15"/>
        <v>Yes</v>
      </c>
    </row>
    <row r="105" spans="1:12" ht="25.5" x14ac:dyDescent="0.2">
      <c r="A105" s="48" t="s">
        <v>1328</v>
      </c>
      <c r="B105" s="37" t="s">
        <v>213</v>
      </c>
      <c r="C105" s="49">
        <v>3437.2278344000001</v>
      </c>
      <c r="D105" s="46" t="str">
        <f t="shared" si="12"/>
        <v>N/A</v>
      </c>
      <c r="E105" s="49">
        <v>3716.8514003999999</v>
      </c>
      <c r="F105" s="46" t="str">
        <f t="shared" si="13"/>
        <v>N/A</v>
      </c>
      <c r="G105" s="49">
        <v>4404.4095152999998</v>
      </c>
      <c r="H105" s="46" t="str">
        <f t="shared" si="14"/>
        <v>N/A</v>
      </c>
      <c r="I105" s="12">
        <v>8.1349999999999998</v>
      </c>
      <c r="J105" s="12">
        <v>18.5</v>
      </c>
      <c r="K105" s="47" t="s">
        <v>739</v>
      </c>
      <c r="L105" s="9" t="str">
        <f t="shared" si="15"/>
        <v>Yes</v>
      </c>
    </row>
    <row r="106" spans="1:12" ht="25.5" x14ac:dyDescent="0.2">
      <c r="A106" s="48" t="s">
        <v>568</v>
      </c>
      <c r="B106" s="37" t="s">
        <v>213</v>
      </c>
      <c r="C106" s="49">
        <v>292604005</v>
      </c>
      <c r="D106" s="46" t="str">
        <f t="shared" si="12"/>
        <v>N/A</v>
      </c>
      <c r="E106" s="49">
        <v>326985504</v>
      </c>
      <c r="F106" s="46" t="str">
        <f t="shared" si="13"/>
        <v>N/A</v>
      </c>
      <c r="G106" s="49">
        <v>310247433</v>
      </c>
      <c r="H106" s="46" t="str">
        <f t="shared" si="14"/>
        <v>N/A</v>
      </c>
      <c r="I106" s="12">
        <v>11.75</v>
      </c>
      <c r="J106" s="12">
        <v>-5.12</v>
      </c>
      <c r="K106" s="47" t="s">
        <v>739</v>
      </c>
      <c r="L106" s="9" t="str">
        <f t="shared" si="15"/>
        <v>Yes</v>
      </c>
    </row>
    <row r="107" spans="1:12" x14ac:dyDescent="0.2">
      <c r="A107" s="48" t="s">
        <v>569</v>
      </c>
      <c r="B107" s="37" t="s">
        <v>213</v>
      </c>
      <c r="C107" s="38">
        <v>1249743</v>
      </c>
      <c r="D107" s="46" t="str">
        <f t="shared" si="12"/>
        <v>N/A</v>
      </c>
      <c r="E107" s="38">
        <v>1291439</v>
      </c>
      <c r="F107" s="46" t="str">
        <f t="shared" si="13"/>
        <v>N/A</v>
      </c>
      <c r="G107" s="38">
        <v>1307260</v>
      </c>
      <c r="H107" s="46" t="str">
        <f t="shared" si="14"/>
        <v>N/A</v>
      </c>
      <c r="I107" s="12">
        <v>3.3359999999999999</v>
      </c>
      <c r="J107" s="12">
        <v>1.2250000000000001</v>
      </c>
      <c r="K107" s="47" t="s">
        <v>739</v>
      </c>
      <c r="L107" s="9" t="str">
        <f t="shared" si="15"/>
        <v>Yes</v>
      </c>
    </row>
    <row r="108" spans="1:12" x14ac:dyDescent="0.2">
      <c r="A108" s="48" t="s">
        <v>1329</v>
      </c>
      <c r="B108" s="37" t="s">
        <v>213</v>
      </c>
      <c r="C108" s="49">
        <v>234.1313414</v>
      </c>
      <c r="D108" s="46" t="str">
        <f t="shared" si="12"/>
        <v>N/A</v>
      </c>
      <c r="E108" s="49">
        <v>253.19469522</v>
      </c>
      <c r="F108" s="46" t="str">
        <f t="shared" si="13"/>
        <v>N/A</v>
      </c>
      <c r="G108" s="49">
        <v>237.32649434999999</v>
      </c>
      <c r="H108" s="46" t="str">
        <f t="shared" si="14"/>
        <v>N/A</v>
      </c>
      <c r="I108" s="12">
        <v>8.1419999999999995</v>
      </c>
      <c r="J108" s="12">
        <v>-6.27</v>
      </c>
      <c r="K108" s="47" t="s">
        <v>739</v>
      </c>
      <c r="L108" s="9" t="str">
        <f t="shared" si="15"/>
        <v>Yes</v>
      </c>
    </row>
    <row r="109" spans="1:12" x14ac:dyDescent="0.2">
      <c r="A109" s="48" t="s">
        <v>570</v>
      </c>
      <c r="B109" s="37" t="s">
        <v>213</v>
      </c>
      <c r="C109" s="49">
        <v>1206129492</v>
      </c>
      <c r="D109" s="46" t="str">
        <f t="shared" si="12"/>
        <v>N/A</v>
      </c>
      <c r="E109" s="49">
        <v>1288872206</v>
      </c>
      <c r="F109" s="46" t="str">
        <f t="shared" si="13"/>
        <v>N/A</v>
      </c>
      <c r="G109" s="49">
        <v>1211804921</v>
      </c>
      <c r="H109" s="46" t="str">
        <f t="shared" si="14"/>
        <v>N/A</v>
      </c>
      <c r="I109" s="12">
        <v>6.86</v>
      </c>
      <c r="J109" s="12">
        <v>-5.98</v>
      </c>
      <c r="K109" s="47" t="s">
        <v>739</v>
      </c>
      <c r="L109" s="9" t="str">
        <f t="shared" si="15"/>
        <v>Yes</v>
      </c>
    </row>
    <row r="110" spans="1:12" x14ac:dyDescent="0.2">
      <c r="A110" s="48" t="s">
        <v>571</v>
      </c>
      <c r="B110" s="37" t="s">
        <v>213</v>
      </c>
      <c r="C110" s="38">
        <v>1486847</v>
      </c>
      <c r="D110" s="46" t="str">
        <f t="shared" si="12"/>
        <v>N/A</v>
      </c>
      <c r="E110" s="38">
        <v>1537785</v>
      </c>
      <c r="F110" s="46" t="str">
        <f t="shared" si="13"/>
        <v>N/A</v>
      </c>
      <c r="G110" s="38">
        <v>1553433</v>
      </c>
      <c r="H110" s="46" t="str">
        <f t="shared" si="14"/>
        <v>N/A</v>
      </c>
      <c r="I110" s="12">
        <v>3.4260000000000002</v>
      </c>
      <c r="J110" s="12">
        <v>1.018</v>
      </c>
      <c r="K110" s="47" t="s">
        <v>739</v>
      </c>
      <c r="L110" s="9" t="str">
        <f t="shared" si="15"/>
        <v>Yes</v>
      </c>
    </row>
    <row r="111" spans="1:12" x14ac:dyDescent="0.2">
      <c r="A111" s="48" t="s">
        <v>1330</v>
      </c>
      <c r="B111" s="37" t="s">
        <v>213</v>
      </c>
      <c r="C111" s="49">
        <v>811.19946572000003</v>
      </c>
      <c r="D111" s="46" t="str">
        <f t="shared" si="12"/>
        <v>N/A</v>
      </c>
      <c r="E111" s="49">
        <v>838.13550398999996</v>
      </c>
      <c r="F111" s="46" t="str">
        <f t="shared" si="13"/>
        <v>N/A</v>
      </c>
      <c r="G111" s="49">
        <v>780.08187093000004</v>
      </c>
      <c r="H111" s="46" t="str">
        <f t="shared" si="14"/>
        <v>N/A</v>
      </c>
      <c r="I111" s="12">
        <v>3.3210000000000002</v>
      </c>
      <c r="J111" s="12">
        <v>-6.93</v>
      </c>
      <c r="K111" s="47" t="s">
        <v>739</v>
      </c>
      <c r="L111" s="9" t="str">
        <f t="shared" si="15"/>
        <v>Yes</v>
      </c>
    </row>
    <row r="112" spans="1:12" ht="25.5" x14ac:dyDescent="0.2">
      <c r="A112" s="48" t="s">
        <v>572</v>
      </c>
      <c r="B112" s="37" t="s">
        <v>213</v>
      </c>
      <c r="C112" s="49">
        <v>180626215</v>
      </c>
      <c r="D112" s="46" t="str">
        <f t="shared" si="12"/>
        <v>N/A</v>
      </c>
      <c r="E112" s="49">
        <v>200059943</v>
      </c>
      <c r="F112" s="46" t="str">
        <f t="shared" si="13"/>
        <v>N/A</v>
      </c>
      <c r="G112" s="49">
        <v>177745243</v>
      </c>
      <c r="H112" s="46" t="str">
        <f t="shared" si="14"/>
        <v>N/A</v>
      </c>
      <c r="I112" s="12">
        <v>10.76</v>
      </c>
      <c r="J112" s="12">
        <v>-11.2</v>
      </c>
      <c r="K112" s="47" t="s">
        <v>739</v>
      </c>
      <c r="L112" s="9" t="str">
        <f t="shared" si="15"/>
        <v>Yes</v>
      </c>
    </row>
    <row r="113" spans="1:12" x14ac:dyDescent="0.2">
      <c r="A113" s="48" t="s">
        <v>573</v>
      </c>
      <c r="B113" s="37" t="s">
        <v>213</v>
      </c>
      <c r="C113" s="38">
        <v>158166</v>
      </c>
      <c r="D113" s="46" t="str">
        <f t="shared" si="12"/>
        <v>N/A</v>
      </c>
      <c r="E113" s="38">
        <v>187787</v>
      </c>
      <c r="F113" s="46" t="str">
        <f t="shared" si="13"/>
        <v>N/A</v>
      </c>
      <c r="G113" s="38">
        <v>202466</v>
      </c>
      <c r="H113" s="46" t="str">
        <f t="shared" si="14"/>
        <v>N/A</v>
      </c>
      <c r="I113" s="12">
        <v>18.73</v>
      </c>
      <c r="J113" s="12">
        <v>7.8170000000000002</v>
      </c>
      <c r="K113" s="47" t="s">
        <v>739</v>
      </c>
      <c r="L113" s="9" t="str">
        <f t="shared" si="15"/>
        <v>Yes</v>
      </c>
    </row>
    <row r="114" spans="1:12" ht="25.5" x14ac:dyDescent="0.2">
      <c r="A114" s="48" t="s">
        <v>1331</v>
      </c>
      <c r="B114" s="37" t="s">
        <v>213</v>
      </c>
      <c r="C114" s="49">
        <v>1142.0040653000001</v>
      </c>
      <c r="D114" s="46" t="str">
        <f t="shared" si="12"/>
        <v>N/A</v>
      </c>
      <c r="E114" s="49">
        <v>1065.3556583</v>
      </c>
      <c r="F114" s="46" t="str">
        <f t="shared" si="13"/>
        <v>N/A</v>
      </c>
      <c r="G114" s="49">
        <v>877.90168719999997</v>
      </c>
      <c r="H114" s="46" t="str">
        <f t="shared" si="14"/>
        <v>N/A</v>
      </c>
      <c r="I114" s="12">
        <v>-6.71</v>
      </c>
      <c r="J114" s="12">
        <v>-17.600000000000001</v>
      </c>
      <c r="K114" s="47" t="s">
        <v>739</v>
      </c>
      <c r="L114" s="9" t="str">
        <f t="shared" si="15"/>
        <v>Yes</v>
      </c>
    </row>
    <row r="115" spans="1:12" ht="25.5" x14ac:dyDescent="0.2">
      <c r="A115" s="48" t="s">
        <v>574</v>
      </c>
      <c r="B115" s="37" t="s">
        <v>213</v>
      </c>
      <c r="C115" s="49">
        <v>62992829</v>
      </c>
      <c r="D115" s="46" t="str">
        <f t="shared" si="12"/>
        <v>N/A</v>
      </c>
      <c r="E115" s="49">
        <v>64000554</v>
      </c>
      <c r="F115" s="46" t="str">
        <f t="shared" si="13"/>
        <v>N/A</v>
      </c>
      <c r="G115" s="49">
        <v>62456318</v>
      </c>
      <c r="H115" s="46" t="str">
        <f t="shared" si="14"/>
        <v>N/A</v>
      </c>
      <c r="I115" s="12">
        <v>1.6</v>
      </c>
      <c r="J115" s="12">
        <v>-2.41</v>
      </c>
      <c r="K115" s="47" t="s">
        <v>739</v>
      </c>
      <c r="L115" s="9" t="str">
        <f t="shared" si="15"/>
        <v>Yes</v>
      </c>
    </row>
    <row r="116" spans="1:12" x14ac:dyDescent="0.2">
      <c r="A116" s="3" t="s">
        <v>575</v>
      </c>
      <c r="B116" s="37" t="s">
        <v>213</v>
      </c>
      <c r="C116" s="38">
        <v>129608</v>
      </c>
      <c r="D116" s="46" t="str">
        <f t="shared" si="12"/>
        <v>N/A</v>
      </c>
      <c r="E116" s="38">
        <v>136775</v>
      </c>
      <c r="F116" s="46" t="str">
        <f t="shared" si="13"/>
        <v>N/A</v>
      </c>
      <c r="G116" s="38">
        <v>134539</v>
      </c>
      <c r="H116" s="46" t="str">
        <f t="shared" si="14"/>
        <v>N/A</v>
      </c>
      <c r="I116" s="12">
        <v>5.53</v>
      </c>
      <c r="J116" s="12">
        <v>-1.63</v>
      </c>
      <c r="K116" s="47" t="s">
        <v>739</v>
      </c>
      <c r="L116" s="9" t="str">
        <f t="shared" si="15"/>
        <v>Yes</v>
      </c>
    </row>
    <row r="117" spans="1:12" ht="25.5" x14ac:dyDescent="0.2">
      <c r="A117" s="3" t="s">
        <v>1332</v>
      </c>
      <c r="B117" s="37" t="s">
        <v>213</v>
      </c>
      <c r="C117" s="49">
        <v>486.02577773000002</v>
      </c>
      <c r="D117" s="46" t="str">
        <f t="shared" si="12"/>
        <v>N/A</v>
      </c>
      <c r="E117" s="49">
        <v>467.92581977999998</v>
      </c>
      <c r="F117" s="46" t="str">
        <f t="shared" si="13"/>
        <v>N/A</v>
      </c>
      <c r="G117" s="49">
        <v>464.22463375000001</v>
      </c>
      <c r="H117" s="46" t="str">
        <f t="shared" si="14"/>
        <v>N/A</v>
      </c>
      <c r="I117" s="12">
        <v>-3.72</v>
      </c>
      <c r="J117" s="12">
        <v>-0.79100000000000004</v>
      </c>
      <c r="K117" s="47" t="s">
        <v>739</v>
      </c>
      <c r="L117" s="9" t="str">
        <f t="shared" si="15"/>
        <v>Yes</v>
      </c>
    </row>
    <row r="118" spans="1:12" ht="25.5" x14ac:dyDescent="0.2">
      <c r="A118" s="4" t="s">
        <v>576</v>
      </c>
      <c r="B118" s="37" t="s">
        <v>213</v>
      </c>
      <c r="C118" s="49">
        <v>126315476</v>
      </c>
      <c r="D118" s="46" t="str">
        <f t="shared" si="12"/>
        <v>N/A</v>
      </c>
      <c r="E118" s="49">
        <v>144912662</v>
      </c>
      <c r="F118" s="46" t="str">
        <f t="shared" si="13"/>
        <v>N/A</v>
      </c>
      <c r="G118" s="49">
        <v>129545518</v>
      </c>
      <c r="H118" s="46" t="str">
        <f t="shared" si="14"/>
        <v>N/A</v>
      </c>
      <c r="I118" s="12">
        <v>14.72</v>
      </c>
      <c r="J118" s="12">
        <v>-10.6</v>
      </c>
      <c r="K118" s="47" t="s">
        <v>739</v>
      </c>
      <c r="L118" s="9" t="str">
        <f t="shared" si="15"/>
        <v>Yes</v>
      </c>
    </row>
    <row r="119" spans="1:12" x14ac:dyDescent="0.2">
      <c r="A119" s="4" t="s">
        <v>577</v>
      </c>
      <c r="B119" s="37" t="s">
        <v>213</v>
      </c>
      <c r="C119" s="38">
        <v>11140</v>
      </c>
      <c r="D119" s="46" t="str">
        <f t="shared" si="12"/>
        <v>N/A</v>
      </c>
      <c r="E119" s="38">
        <v>11418</v>
      </c>
      <c r="F119" s="46" t="str">
        <f t="shared" si="13"/>
        <v>N/A</v>
      </c>
      <c r="G119" s="38">
        <v>10352</v>
      </c>
      <c r="H119" s="46" t="str">
        <f t="shared" si="14"/>
        <v>N/A</v>
      </c>
      <c r="I119" s="12">
        <v>2.496</v>
      </c>
      <c r="J119" s="12">
        <v>-9.34</v>
      </c>
      <c r="K119" s="47" t="s">
        <v>739</v>
      </c>
      <c r="L119" s="9" t="str">
        <f t="shared" si="15"/>
        <v>Yes</v>
      </c>
    </row>
    <row r="120" spans="1:12" ht="25.5" x14ac:dyDescent="0.2">
      <c r="A120" s="4" t="s">
        <v>1333</v>
      </c>
      <c r="B120" s="37" t="s">
        <v>213</v>
      </c>
      <c r="C120" s="49">
        <v>11338.91167</v>
      </c>
      <c r="D120" s="46" t="str">
        <f t="shared" si="12"/>
        <v>N/A</v>
      </c>
      <c r="E120" s="49">
        <v>12691.597653000001</v>
      </c>
      <c r="F120" s="46" t="str">
        <f t="shared" si="13"/>
        <v>N/A</v>
      </c>
      <c r="G120" s="49">
        <v>12514.056994</v>
      </c>
      <c r="H120" s="46" t="str">
        <f t="shared" si="14"/>
        <v>N/A</v>
      </c>
      <c r="I120" s="12">
        <v>11.93</v>
      </c>
      <c r="J120" s="12">
        <v>-1.4</v>
      </c>
      <c r="K120" s="47" t="s">
        <v>739</v>
      </c>
      <c r="L120" s="9" t="str">
        <f t="shared" si="15"/>
        <v>Yes</v>
      </c>
    </row>
    <row r="121" spans="1:12" ht="25.5" x14ac:dyDescent="0.2">
      <c r="A121" s="4" t="s">
        <v>578</v>
      </c>
      <c r="B121" s="37" t="s">
        <v>213</v>
      </c>
      <c r="C121" s="49">
        <v>108011093</v>
      </c>
      <c r="D121" s="46" t="str">
        <f t="shared" si="12"/>
        <v>N/A</v>
      </c>
      <c r="E121" s="49">
        <v>109735726</v>
      </c>
      <c r="F121" s="46" t="str">
        <f t="shared" si="13"/>
        <v>N/A</v>
      </c>
      <c r="G121" s="49">
        <v>109016536</v>
      </c>
      <c r="H121" s="46" t="str">
        <f t="shared" si="14"/>
        <v>N/A</v>
      </c>
      <c r="I121" s="12">
        <v>1.597</v>
      </c>
      <c r="J121" s="12">
        <v>-0.65500000000000003</v>
      </c>
      <c r="K121" s="47" t="s">
        <v>739</v>
      </c>
      <c r="L121" s="9" t="str">
        <f t="shared" si="15"/>
        <v>Yes</v>
      </c>
    </row>
    <row r="122" spans="1:12" ht="25.5" x14ac:dyDescent="0.2">
      <c r="A122" s="4" t="s">
        <v>579</v>
      </c>
      <c r="B122" s="37" t="s">
        <v>213</v>
      </c>
      <c r="C122" s="38">
        <v>725263</v>
      </c>
      <c r="D122" s="46" t="str">
        <f t="shared" si="12"/>
        <v>N/A</v>
      </c>
      <c r="E122" s="38">
        <v>759503</v>
      </c>
      <c r="F122" s="46" t="str">
        <f t="shared" si="13"/>
        <v>N/A</v>
      </c>
      <c r="G122" s="38">
        <v>781834</v>
      </c>
      <c r="H122" s="46" t="str">
        <f t="shared" si="14"/>
        <v>N/A</v>
      </c>
      <c r="I122" s="12">
        <v>4.7210000000000001</v>
      </c>
      <c r="J122" s="12">
        <v>2.94</v>
      </c>
      <c r="K122" s="47" t="s">
        <v>739</v>
      </c>
      <c r="L122" s="9" t="str">
        <f t="shared" si="15"/>
        <v>Yes</v>
      </c>
    </row>
    <row r="123" spans="1:12" ht="25.5" x14ac:dyDescent="0.2">
      <c r="A123" s="4" t="s">
        <v>1334</v>
      </c>
      <c r="B123" s="37" t="s">
        <v>213</v>
      </c>
      <c r="C123" s="49">
        <v>148.92679344999999</v>
      </c>
      <c r="D123" s="46" t="str">
        <f t="shared" si="12"/>
        <v>N/A</v>
      </c>
      <c r="E123" s="49">
        <v>144.48359783000001</v>
      </c>
      <c r="F123" s="46" t="str">
        <f t="shared" si="13"/>
        <v>N/A</v>
      </c>
      <c r="G123" s="49">
        <v>139.43693418000001</v>
      </c>
      <c r="H123" s="46" t="str">
        <f t="shared" si="14"/>
        <v>N/A</v>
      </c>
      <c r="I123" s="12">
        <v>-2.98</v>
      </c>
      <c r="J123" s="12">
        <v>-3.49</v>
      </c>
      <c r="K123" s="47" t="s">
        <v>739</v>
      </c>
      <c r="L123" s="9" t="str">
        <f t="shared" si="15"/>
        <v>Yes</v>
      </c>
    </row>
    <row r="124" spans="1:12" ht="25.5" x14ac:dyDescent="0.2">
      <c r="A124" s="4" t="s">
        <v>580</v>
      </c>
      <c r="B124" s="37" t="s">
        <v>213</v>
      </c>
      <c r="C124" s="49">
        <v>9225255</v>
      </c>
      <c r="D124" s="46" t="str">
        <f t="shared" si="12"/>
        <v>N/A</v>
      </c>
      <c r="E124" s="49">
        <v>10134234</v>
      </c>
      <c r="F124" s="46" t="str">
        <f t="shared" si="13"/>
        <v>N/A</v>
      </c>
      <c r="G124" s="49">
        <v>10586610</v>
      </c>
      <c r="H124" s="46" t="str">
        <f t="shared" si="14"/>
        <v>N/A</v>
      </c>
      <c r="I124" s="12">
        <v>9.8529999999999998</v>
      </c>
      <c r="J124" s="12">
        <v>4.4640000000000004</v>
      </c>
      <c r="K124" s="47" t="s">
        <v>739</v>
      </c>
      <c r="L124" s="9" t="str">
        <f t="shared" si="15"/>
        <v>Yes</v>
      </c>
    </row>
    <row r="125" spans="1:12" x14ac:dyDescent="0.2">
      <c r="A125" s="2" t="s">
        <v>581</v>
      </c>
      <c r="B125" s="37" t="s">
        <v>213</v>
      </c>
      <c r="C125" s="38">
        <v>14239</v>
      </c>
      <c r="D125" s="46" t="str">
        <f t="shared" si="12"/>
        <v>N/A</v>
      </c>
      <c r="E125" s="38">
        <v>15965</v>
      </c>
      <c r="F125" s="46" t="str">
        <f t="shared" si="13"/>
        <v>N/A</v>
      </c>
      <c r="G125" s="38">
        <v>16399</v>
      </c>
      <c r="H125" s="46" t="str">
        <f t="shared" si="14"/>
        <v>N/A</v>
      </c>
      <c r="I125" s="12">
        <v>12.12</v>
      </c>
      <c r="J125" s="12">
        <v>2.718</v>
      </c>
      <c r="K125" s="47" t="s">
        <v>739</v>
      </c>
      <c r="L125" s="9" t="str">
        <f t="shared" si="15"/>
        <v>Yes</v>
      </c>
    </row>
    <row r="126" spans="1:12" ht="25.5" x14ac:dyDescent="0.2">
      <c r="A126" s="2" t="s">
        <v>1335</v>
      </c>
      <c r="B126" s="37" t="s">
        <v>213</v>
      </c>
      <c r="C126" s="49">
        <v>647.88643864999995</v>
      </c>
      <c r="D126" s="46" t="str">
        <f t="shared" si="12"/>
        <v>N/A</v>
      </c>
      <c r="E126" s="49">
        <v>634.77820231999999</v>
      </c>
      <c r="F126" s="46" t="str">
        <f t="shared" si="13"/>
        <v>N/A</v>
      </c>
      <c r="G126" s="49">
        <v>645.56436368000004</v>
      </c>
      <c r="H126" s="46" t="str">
        <f t="shared" si="14"/>
        <v>N/A</v>
      </c>
      <c r="I126" s="12">
        <v>-2.02</v>
      </c>
      <c r="J126" s="12">
        <v>1.6990000000000001</v>
      </c>
      <c r="K126" s="47" t="s">
        <v>739</v>
      </c>
      <c r="L126" s="9" t="str">
        <f t="shared" si="15"/>
        <v>Yes</v>
      </c>
    </row>
    <row r="127" spans="1:12" ht="25.5" x14ac:dyDescent="0.2">
      <c r="A127" s="2" t="s">
        <v>582</v>
      </c>
      <c r="B127" s="37" t="s">
        <v>213</v>
      </c>
      <c r="C127" s="49">
        <v>102771700</v>
      </c>
      <c r="D127" s="46" t="str">
        <f t="shared" si="12"/>
        <v>N/A</v>
      </c>
      <c r="E127" s="49">
        <v>108320329</v>
      </c>
      <c r="F127" s="46" t="str">
        <f t="shared" si="13"/>
        <v>N/A</v>
      </c>
      <c r="G127" s="49">
        <v>127541391</v>
      </c>
      <c r="H127" s="46" t="str">
        <f t="shared" si="14"/>
        <v>N/A</v>
      </c>
      <c r="I127" s="12">
        <v>5.399</v>
      </c>
      <c r="J127" s="12">
        <v>17.739999999999998</v>
      </c>
      <c r="K127" s="47" t="s">
        <v>739</v>
      </c>
      <c r="L127" s="9" t="str">
        <f t="shared" si="15"/>
        <v>Yes</v>
      </c>
    </row>
    <row r="128" spans="1:12" x14ac:dyDescent="0.2">
      <c r="A128" s="2" t="s">
        <v>583</v>
      </c>
      <c r="B128" s="37" t="s">
        <v>213</v>
      </c>
      <c r="C128" s="38">
        <v>110870</v>
      </c>
      <c r="D128" s="46" t="str">
        <f t="shared" si="12"/>
        <v>N/A</v>
      </c>
      <c r="E128" s="38">
        <v>116269</v>
      </c>
      <c r="F128" s="46" t="str">
        <f t="shared" si="13"/>
        <v>N/A</v>
      </c>
      <c r="G128" s="38">
        <v>119930</v>
      </c>
      <c r="H128" s="46" t="str">
        <f t="shared" si="14"/>
        <v>N/A</v>
      </c>
      <c r="I128" s="12">
        <v>4.87</v>
      </c>
      <c r="J128" s="12">
        <v>3.149</v>
      </c>
      <c r="K128" s="47" t="s">
        <v>739</v>
      </c>
      <c r="L128" s="9" t="str">
        <f t="shared" si="15"/>
        <v>Yes</v>
      </c>
    </row>
    <row r="129" spans="1:12" ht="25.5" x14ac:dyDescent="0.2">
      <c r="A129" s="2" t="s">
        <v>1336</v>
      </c>
      <c r="B129" s="37" t="s">
        <v>213</v>
      </c>
      <c r="C129" s="49">
        <v>926.95679625000002</v>
      </c>
      <c r="D129" s="46" t="str">
        <f t="shared" si="12"/>
        <v>N/A</v>
      </c>
      <c r="E129" s="49">
        <v>931.63550903999999</v>
      </c>
      <c r="F129" s="46" t="str">
        <f t="shared" si="13"/>
        <v>N/A</v>
      </c>
      <c r="G129" s="49">
        <v>1063.4652797000001</v>
      </c>
      <c r="H129" s="46" t="str">
        <f t="shared" si="14"/>
        <v>N/A</v>
      </c>
      <c r="I129" s="12">
        <v>0.50470000000000004</v>
      </c>
      <c r="J129" s="12">
        <v>14.15</v>
      </c>
      <c r="K129" s="47" t="s">
        <v>739</v>
      </c>
      <c r="L129" s="9" t="str">
        <f t="shared" si="15"/>
        <v>Yes</v>
      </c>
    </row>
    <row r="130" spans="1:12" ht="25.5" x14ac:dyDescent="0.2">
      <c r="A130" s="2" t="s">
        <v>584</v>
      </c>
      <c r="B130" s="37" t="s">
        <v>213</v>
      </c>
      <c r="C130" s="49">
        <v>20576270</v>
      </c>
      <c r="D130" s="46" t="str">
        <f t="shared" si="12"/>
        <v>N/A</v>
      </c>
      <c r="E130" s="49">
        <v>21856931</v>
      </c>
      <c r="F130" s="46" t="str">
        <f t="shared" si="13"/>
        <v>N/A</v>
      </c>
      <c r="G130" s="49">
        <v>21879851</v>
      </c>
      <c r="H130" s="46" t="str">
        <f t="shared" si="14"/>
        <v>N/A</v>
      </c>
      <c r="I130" s="12">
        <v>6.2240000000000002</v>
      </c>
      <c r="J130" s="12">
        <v>0.10489999999999999</v>
      </c>
      <c r="K130" s="47" t="s">
        <v>739</v>
      </c>
      <c r="L130" s="9" t="str">
        <f t="shared" si="15"/>
        <v>Yes</v>
      </c>
    </row>
    <row r="131" spans="1:12" x14ac:dyDescent="0.2">
      <c r="A131" s="2" t="s">
        <v>585</v>
      </c>
      <c r="B131" s="37" t="s">
        <v>213</v>
      </c>
      <c r="C131" s="38">
        <v>2020</v>
      </c>
      <c r="D131" s="46" t="str">
        <f t="shared" si="12"/>
        <v>N/A</v>
      </c>
      <c r="E131" s="38">
        <v>2097</v>
      </c>
      <c r="F131" s="46" t="str">
        <f t="shared" si="13"/>
        <v>N/A</v>
      </c>
      <c r="G131" s="38">
        <v>2063</v>
      </c>
      <c r="H131" s="46" t="str">
        <f t="shared" si="14"/>
        <v>N/A</v>
      </c>
      <c r="I131" s="12">
        <v>3.8119999999999998</v>
      </c>
      <c r="J131" s="12">
        <v>-1.62</v>
      </c>
      <c r="K131" s="47" t="s">
        <v>739</v>
      </c>
      <c r="L131" s="9" t="str">
        <f t="shared" si="15"/>
        <v>Yes</v>
      </c>
    </row>
    <row r="132" spans="1:12" x14ac:dyDescent="0.2">
      <c r="A132" s="2" t="s">
        <v>1337</v>
      </c>
      <c r="B132" s="37" t="s">
        <v>213</v>
      </c>
      <c r="C132" s="49">
        <v>10186.272277</v>
      </c>
      <c r="D132" s="46" t="str">
        <f t="shared" si="12"/>
        <v>N/A</v>
      </c>
      <c r="E132" s="49">
        <v>10422.952313</v>
      </c>
      <c r="F132" s="46" t="str">
        <f t="shared" si="13"/>
        <v>N/A</v>
      </c>
      <c r="G132" s="49">
        <v>10605.841493</v>
      </c>
      <c r="H132" s="46" t="str">
        <f t="shared" si="14"/>
        <v>N/A</v>
      </c>
      <c r="I132" s="12">
        <v>2.3239999999999998</v>
      </c>
      <c r="J132" s="12">
        <v>1.7549999999999999</v>
      </c>
      <c r="K132" s="47" t="s">
        <v>739</v>
      </c>
      <c r="L132" s="9" t="str">
        <f t="shared" si="15"/>
        <v>Yes</v>
      </c>
    </row>
    <row r="133" spans="1:12" ht="25.5" x14ac:dyDescent="0.2">
      <c r="A133" s="2" t="s">
        <v>586</v>
      </c>
      <c r="B133" s="37" t="s">
        <v>213</v>
      </c>
      <c r="C133" s="49">
        <v>12885940</v>
      </c>
      <c r="D133" s="46" t="str">
        <f t="shared" si="12"/>
        <v>N/A</v>
      </c>
      <c r="E133" s="49">
        <v>17811443</v>
      </c>
      <c r="F133" s="46" t="str">
        <f t="shared" si="13"/>
        <v>N/A</v>
      </c>
      <c r="G133" s="49">
        <v>17401598</v>
      </c>
      <c r="H133" s="46" t="str">
        <f t="shared" si="14"/>
        <v>N/A</v>
      </c>
      <c r="I133" s="12">
        <v>38.22</v>
      </c>
      <c r="J133" s="12">
        <v>-2.2999999999999998</v>
      </c>
      <c r="K133" s="47" t="s">
        <v>739</v>
      </c>
      <c r="L133" s="9" t="str">
        <f>IF(J133="Div by 0", "N/A", IF(OR(J133="N/A",K133="N/A"),"N/A", IF(J133&gt;VALUE(MID(K133,1,2)), "No", IF(J133&lt;-1*VALUE(MID(K133,1,2)), "No", "Yes"))))</f>
        <v>Yes</v>
      </c>
    </row>
    <row r="134" spans="1:12" x14ac:dyDescent="0.2">
      <c r="A134" s="2" t="s">
        <v>587</v>
      </c>
      <c r="B134" s="37" t="s">
        <v>213</v>
      </c>
      <c r="C134" s="38">
        <v>107162</v>
      </c>
      <c r="D134" s="46" t="str">
        <f t="shared" si="12"/>
        <v>N/A</v>
      </c>
      <c r="E134" s="38">
        <v>145730</v>
      </c>
      <c r="F134" s="46" t="str">
        <f t="shared" si="13"/>
        <v>N/A</v>
      </c>
      <c r="G134" s="38">
        <v>156575</v>
      </c>
      <c r="H134" s="46" t="str">
        <f t="shared" si="14"/>
        <v>N/A</v>
      </c>
      <c r="I134" s="12">
        <v>35.99</v>
      </c>
      <c r="J134" s="12">
        <v>7.4420000000000002</v>
      </c>
      <c r="K134" s="47" t="s">
        <v>739</v>
      </c>
      <c r="L134" s="9" t="str">
        <f t="shared" ref="L134:L138" si="16">IF(J134="Div by 0", "N/A", IF(OR(J134="N/A",K134="N/A"),"N/A", IF(J134&gt;VALUE(MID(K134,1,2)), "No", IF(J134&lt;-1*VALUE(MID(K134,1,2)), "No", "Yes"))))</f>
        <v>Yes</v>
      </c>
    </row>
    <row r="135" spans="1:12" ht="25.5" x14ac:dyDescent="0.2">
      <c r="A135" s="2" t="s">
        <v>1338</v>
      </c>
      <c r="B135" s="37" t="s">
        <v>213</v>
      </c>
      <c r="C135" s="49">
        <v>120.24728915</v>
      </c>
      <c r="D135" s="46" t="str">
        <f t="shared" si="12"/>
        <v>N/A</v>
      </c>
      <c r="E135" s="49">
        <v>122.22221231</v>
      </c>
      <c r="F135" s="46" t="str">
        <f t="shared" si="13"/>
        <v>N/A</v>
      </c>
      <c r="G135" s="49">
        <v>111.13905796</v>
      </c>
      <c r="H135" s="46" t="str">
        <f t="shared" si="14"/>
        <v>N/A</v>
      </c>
      <c r="I135" s="12">
        <v>1.6419999999999999</v>
      </c>
      <c r="J135" s="12">
        <v>-9.07</v>
      </c>
      <c r="K135" s="47" t="s">
        <v>739</v>
      </c>
      <c r="L135" s="9" t="str">
        <f t="shared" si="16"/>
        <v>Yes</v>
      </c>
    </row>
    <row r="136" spans="1:12" ht="25.5" x14ac:dyDescent="0.2">
      <c r="A136" s="2" t="s">
        <v>588</v>
      </c>
      <c r="B136" s="37" t="s">
        <v>213</v>
      </c>
      <c r="C136" s="49">
        <v>59975978</v>
      </c>
      <c r="D136" s="46" t="str">
        <f t="shared" ref="D136:D150" si="17">IF($B136="N/A","N/A",IF(C136&gt;10,"No",IF(C136&lt;-10,"No","Yes")))</f>
        <v>N/A</v>
      </c>
      <c r="E136" s="49">
        <v>61199248</v>
      </c>
      <c r="F136" s="46" t="str">
        <f t="shared" ref="F136:F150" si="18">IF($B136="N/A","N/A",IF(E136&gt;10,"No",IF(E136&lt;-10,"No","Yes")))</f>
        <v>N/A</v>
      </c>
      <c r="G136" s="49">
        <v>58159734</v>
      </c>
      <c r="H136" s="46" t="str">
        <f t="shared" ref="H136:H150" si="19">IF($B136="N/A","N/A",IF(G136&gt;10,"No",IF(G136&lt;-10,"No","Yes")))</f>
        <v>N/A</v>
      </c>
      <c r="I136" s="12">
        <v>2.04</v>
      </c>
      <c r="J136" s="12">
        <v>-4.97</v>
      </c>
      <c r="K136" s="47" t="s">
        <v>739</v>
      </c>
      <c r="L136" s="9" t="str">
        <f t="shared" si="16"/>
        <v>Yes</v>
      </c>
    </row>
    <row r="137" spans="1:12" x14ac:dyDescent="0.2">
      <c r="A137" s="2" t="s">
        <v>589</v>
      </c>
      <c r="B137" s="37" t="s">
        <v>213</v>
      </c>
      <c r="C137" s="38">
        <v>585</v>
      </c>
      <c r="D137" s="46" t="str">
        <f t="shared" si="17"/>
        <v>N/A</v>
      </c>
      <c r="E137" s="38">
        <v>570</v>
      </c>
      <c r="F137" s="46" t="str">
        <f t="shared" si="18"/>
        <v>N/A</v>
      </c>
      <c r="G137" s="38">
        <v>556</v>
      </c>
      <c r="H137" s="46" t="str">
        <f t="shared" si="19"/>
        <v>N/A</v>
      </c>
      <c r="I137" s="12">
        <v>-2.56</v>
      </c>
      <c r="J137" s="12">
        <v>-2.46</v>
      </c>
      <c r="K137" s="47" t="s">
        <v>739</v>
      </c>
      <c r="L137" s="9" t="str">
        <f t="shared" si="16"/>
        <v>Yes</v>
      </c>
    </row>
    <row r="138" spans="1:12" ht="25.5" x14ac:dyDescent="0.2">
      <c r="A138" s="2" t="s">
        <v>1339</v>
      </c>
      <c r="B138" s="37" t="s">
        <v>213</v>
      </c>
      <c r="C138" s="49">
        <v>102523.03932</v>
      </c>
      <c r="D138" s="46" t="str">
        <f t="shared" si="17"/>
        <v>N/A</v>
      </c>
      <c r="E138" s="49">
        <v>107367.10175</v>
      </c>
      <c r="F138" s="46" t="str">
        <f t="shared" si="18"/>
        <v>N/A</v>
      </c>
      <c r="G138" s="49">
        <v>104603.83813</v>
      </c>
      <c r="H138" s="46" t="str">
        <f t="shared" si="19"/>
        <v>N/A</v>
      </c>
      <c r="I138" s="12">
        <v>4.7249999999999996</v>
      </c>
      <c r="J138" s="12">
        <v>-2.57</v>
      </c>
      <c r="K138" s="47" t="s">
        <v>739</v>
      </c>
      <c r="L138" s="9" t="str">
        <f t="shared" si="16"/>
        <v>Yes</v>
      </c>
    </row>
    <row r="139" spans="1:12" ht="25.5" x14ac:dyDescent="0.2">
      <c r="A139" s="2" t="s">
        <v>590</v>
      </c>
      <c r="B139" s="37" t="s">
        <v>213</v>
      </c>
      <c r="C139" s="49">
        <v>149202324</v>
      </c>
      <c r="D139" s="46" t="str">
        <f t="shared" si="17"/>
        <v>N/A</v>
      </c>
      <c r="E139" s="49">
        <v>163474675</v>
      </c>
      <c r="F139" s="46" t="str">
        <f t="shared" si="18"/>
        <v>N/A</v>
      </c>
      <c r="G139" s="49">
        <v>160311001</v>
      </c>
      <c r="H139" s="46" t="str">
        <f t="shared" si="19"/>
        <v>N/A</v>
      </c>
      <c r="I139" s="12">
        <v>9.5660000000000007</v>
      </c>
      <c r="J139" s="12">
        <v>-1.94</v>
      </c>
      <c r="K139" s="47" t="s">
        <v>739</v>
      </c>
      <c r="L139" s="9" t="str">
        <f t="shared" ref="L139:L150" si="20">IF(J139="Div by 0", "N/A", IF(K139="N/A","N/A", IF(J139&gt;VALUE(MID(K139,1,2)), "No", IF(J139&lt;-1*VALUE(MID(K139,1,2)), "No", "Yes"))))</f>
        <v>Yes</v>
      </c>
    </row>
    <row r="140" spans="1:12" ht="25.5" x14ac:dyDescent="0.2">
      <c r="A140" s="2" t="s">
        <v>591</v>
      </c>
      <c r="B140" s="37" t="s">
        <v>213</v>
      </c>
      <c r="C140" s="38">
        <v>420205</v>
      </c>
      <c r="D140" s="46" t="str">
        <f t="shared" si="17"/>
        <v>N/A</v>
      </c>
      <c r="E140" s="38">
        <v>467350</v>
      </c>
      <c r="F140" s="46" t="str">
        <f t="shared" si="18"/>
        <v>N/A</v>
      </c>
      <c r="G140" s="38">
        <v>470431</v>
      </c>
      <c r="H140" s="46" t="str">
        <f t="shared" si="19"/>
        <v>N/A</v>
      </c>
      <c r="I140" s="12">
        <v>11.22</v>
      </c>
      <c r="J140" s="12">
        <v>0.65920000000000001</v>
      </c>
      <c r="K140" s="47" t="s">
        <v>739</v>
      </c>
      <c r="L140" s="9" t="str">
        <f t="shared" si="20"/>
        <v>Yes</v>
      </c>
    </row>
    <row r="141" spans="1:12" ht="25.5" x14ac:dyDescent="0.2">
      <c r="A141" s="2" t="s">
        <v>1340</v>
      </c>
      <c r="B141" s="37" t="s">
        <v>213</v>
      </c>
      <c r="C141" s="49">
        <v>355.07032043999999</v>
      </c>
      <c r="D141" s="46" t="str">
        <f t="shared" si="17"/>
        <v>N/A</v>
      </c>
      <c r="E141" s="49">
        <v>349.79068150000001</v>
      </c>
      <c r="F141" s="46" t="str">
        <f t="shared" si="18"/>
        <v>N/A</v>
      </c>
      <c r="G141" s="49">
        <v>340.77473848</v>
      </c>
      <c r="H141" s="46" t="str">
        <f t="shared" si="19"/>
        <v>N/A</v>
      </c>
      <c r="I141" s="12">
        <v>-1.49</v>
      </c>
      <c r="J141" s="12">
        <v>-2.58</v>
      </c>
      <c r="K141" s="47" t="s">
        <v>739</v>
      </c>
      <c r="L141" s="9" t="str">
        <f t="shared" si="20"/>
        <v>Yes</v>
      </c>
    </row>
    <row r="142" spans="1:12" ht="25.5" x14ac:dyDescent="0.2">
      <c r="A142" s="2" t="s">
        <v>592</v>
      </c>
      <c r="B142" s="37" t="s">
        <v>213</v>
      </c>
      <c r="C142" s="49">
        <v>112711096</v>
      </c>
      <c r="D142" s="46" t="str">
        <f t="shared" si="17"/>
        <v>N/A</v>
      </c>
      <c r="E142" s="49">
        <v>120716620</v>
      </c>
      <c r="F142" s="46" t="str">
        <f t="shared" si="18"/>
        <v>N/A</v>
      </c>
      <c r="G142" s="49">
        <v>87973869</v>
      </c>
      <c r="H142" s="46" t="str">
        <f t="shared" si="19"/>
        <v>N/A</v>
      </c>
      <c r="I142" s="12">
        <v>7.1029999999999998</v>
      </c>
      <c r="J142" s="12">
        <v>-27.1</v>
      </c>
      <c r="K142" s="47" t="s">
        <v>739</v>
      </c>
      <c r="L142" s="9" t="str">
        <f t="shared" si="20"/>
        <v>Yes</v>
      </c>
    </row>
    <row r="143" spans="1:12" x14ac:dyDescent="0.2">
      <c r="A143" s="3" t="s">
        <v>593</v>
      </c>
      <c r="B143" s="37" t="s">
        <v>213</v>
      </c>
      <c r="C143" s="38">
        <v>2752</v>
      </c>
      <c r="D143" s="46" t="str">
        <f t="shared" si="17"/>
        <v>N/A</v>
      </c>
      <c r="E143" s="38">
        <v>2884</v>
      </c>
      <c r="F143" s="46" t="str">
        <f t="shared" si="18"/>
        <v>N/A</v>
      </c>
      <c r="G143" s="38">
        <v>1948</v>
      </c>
      <c r="H143" s="46" t="str">
        <f t="shared" si="19"/>
        <v>N/A</v>
      </c>
      <c r="I143" s="12">
        <v>4.7969999999999997</v>
      </c>
      <c r="J143" s="12">
        <v>-32.5</v>
      </c>
      <c r="K143" s="47" t="s">
        <v>739</v>
      </c>
      <c r="L143" s="9" t="str">
        <f t="shared" si="20"/>
        <v>No</v>
      </c>
    </row>
    <row r="144" spans="1:12" ht="25.5" x14ac:dyDescent="0.2">
      <c r="A144" s="3" t="s">
        <v>1341</v>
      </c>
      <c r="B144" s="37" t="s">
        <v>213</v>
      </c>
      <c r="C144" s="49">
        <v>40956.066859999999</v>
      </c>
      <c r="D144" s="46" t="str">
        <f t="shared" si="17"/>
        <v>N/A</v>
      </c>
      <c r="E144" s="49">
        <v>41857.357836000003</v>
      </c>
      <c r="F144" s="46" t="str">
        <f t="shared" si="18"/>
        <v>N/A</v>
      </c>
      <c r="G144" s="49">
        <v>45161.123717000002</v>
      </c>
      <c r="H144" s="46" t="str">
        <f t="shared" si="19"/>
        <v>N/A</v>
      </c>
      <c r="I144" s="12">
        <v>2.2010000000000001</v>
      </c>
      <c r="J144" s="12">
        <v>7.8929999999999998</v>
      </c>
      <c r="K144" s="47" t="s">
        <v>739</v>
      </c>
      <c r="L144" s="9" t="str">
        <f t="shared" si="20"/>
        <v>Yes</v>
      </c>
    </row>
    <row r="145" spans="1:12" ht="25.5" x14ac:dyDescent="0.2">
      <c r="A145" s="2" t="s">
        <v>594</v>
      </c>
      <c r="B145" s="37" t="s">
        <v>213</v>
      </c>
      <c r="C145" s="49">
        <v>233610564</v>
      </c>
      <c r="D145" s="46" t="str">
        <f t="shared" si="17"/>
        <v>N/A</v>
      </c>
      <c r="E145" s="49">
        <v>230792884</v>
      </c>
      <c r="F145" s="46" t="str">
        <f t="shared" si="18"/>
        <v>N/A</v>
      </c>
      <c r="G145" s="49">
        <v>224046416</v>
      </c>
      <c r="H145" s="46" t="str">
        <f t="shared" si="19"/>
        <v>N/A</v>
      </c>
      <c r="I145" s="12">
        <v>-1.21</v>
      </c>
      <c r="J145" s="12">
        <v>-2.92</v>
      </c>
      <c r="K145" s="47" t="s">
        <v>739</v>
      </c>
      <c r="L145" s="9" t="str">
        <f t="shared" si="20"/>
        <v>Yes</v>
      </c>
    </row>
    <row r="146" spans="1:12" x14ac:dyDescent="0.2">
      <c r="A146" s="2" t="s">
        <v>595</v>
      </c>
      <c r="B146" s="37" t="s">
        <v>213</v>
      </c>
      <c r="C146" s="38">
        <v>368225</v>
      </c>
      <c r="D146" s="46" t="str">
        <f t="shared" si="17"/>
        <v>N/A</v>
      </c>
      <c r="E146" s="38">
        <v>340341</v>
      </c>
      <c r="F146" s="46" t="str">
        <f t="shared" si="18"/>
        <v>N/A</v>
      </c>
      <c r="G146" s="38">
        <v>353789</v>
      </c>
      <c r="H146" s="46" t="str">
        <f t="shared" si="19"/>
        <v>N/A</v>
      </c>
      <c r="I146" s="12">
        <v>-7.57</v>
      </c>
      <c r="J146" s="12">
        <v>3.9510000000000001</v>
      </c>
      <c r="K146" s="47" t="s">
        <v>739</v>
      </c>
      <c r="L146" s="9" t="str">
        <f t="shared" si="20"/>
        <v>Yes</v>
      </c>
    </row>
    <row r="147" spans="1:12" ht="25.5" x14ac:dyDescent="0.2">
      <c r="A147" s="2" t="s">
        <v>1342</v>
      </c>
      <c r="B147" s="37" t="s">
        <v>213</v>
      </c>
      <c r="C147" s="49">
        <v>634.42342045999999</v>
      </c>
      <c r="D147" s="46" t="str">
        <f t="shared" si="17"/>
        <v>N/A</v>
      </c>
      <c r="E147" s="49">
        <v>678.12248304000002</v>
      </c>
      <c r="F147" s="46" t="str">
        <f t="shared" si="18"/>
        <v>N/A</v>
      </c>
      <c r="G147" s="49">
        <v>633.27694191000001</v>
      </c>
      <c r="H147" s="46" t="str">
        <f t="shared" si="19"/>
        <v>N/A</v>
      </c>
      <c r="I147" s="12">
        <v>6.8879999999999999</v>
      </c>
      <c r="J147" s="12">
        <v>-6.61</v>
      </c>
      <c r="K147" s="47" t="s">
        <v>739</v>
      </c>
      <c r="L147" s="9" t="str">
        <f t="shared" si="20"/>
        <v>Yes</v>
      </c>
    </row>
    <row r="148" spans="1:12" ht="25.5" x14ac:dyDescent="0.2">
      <c r="A148" s="2" t="s">
        <v>596</v>
      </c>
      <c r="B148" s="37" t="s">
        <v>213</v>
      </c>
      <c r="C148" s="49">
        <v>1243871</v>
      </c>
      <c r="D148" s="46" t="str">
        <f t="shared" si="17"/>
        <v>N/A</v>
      </c>
      <c r="E148" s="49">
        <v>1375596</v>
      </c>
      <c r="F148" s="46" t="str">
        <f t="shared" si="18"/>
        <v>N/A</v>
      </c>
      <c r="G148" s="49">
        <v>988986</v>
      </c>
      <c r="H148" s="46" t="str">
        <f t="shared" si="19"/>
        <v>N/A</v>
      </c>
      <c r="I148" s="12">
        <v>10.59</v>
      </c>
      <c r="J148" s="12">
        <v>-28.1</v>
      </c>
      <c r="K148" s="47" t="s">
        <v>739</v>
      </c>
      <c r="L148" s="9" t="str">
        <f t="shared" si="20"/>
        <v>Yes</v>
      </c>
    </row>
    <row r="149" spans="1:12" x14ac:dyDescent="0.2">
      <c r="A149" s="2" t="s">
        <v>597</v>
      </c>
      <c r="B149" s="37" t="s">
        <v>213</v>
      </c>
      <c r="C149" s="38">
        <v>302</v>
      </c>
      <c r="D149" s="46" t="str">
        <f t="shared" si="17"/>
        <v>N/A</v>
      </c>
      <c r="E149" s="38">
        <v>298</v>
      </c>
      <c r="F149" s="46" t="str">
        <f t="shared" si="18"/>
        <v>N/A</v>
      </c>
      <c r="G149" s="38">
        <v>217</v>
      </c>
      <c r="H149" s="46" t="str">
        <f t="shared" si="19"/>
        <v>N/A</v>
      </c>
      <c r="I149" s="12">
        <v>-1.32</v>
      </c>
      <c r="J149" s="12">
        <v>-27.2</v>
      </c>
      <c r="K149" s="47" t="s">
        <v>739</v>
      </c>
      <c r="L149" s="9" t="str">
        <f t="shared" si="20"/>
        <v>Yes</v>
      </c>
    </row>
    <row r="150" spans="1:12" ht="25.5" x14ac:dyDescent="0.2">
      <c r="A150" s="4" t="s">
        <v>1343</v>
      </c>
      <c r="B150" s="37" t="s">
        <v>213</v>
      </c>
      <c r="C150" s="49">
        <v>4118.7781457000001</v>
      </c>
      <c r="D150" s="46" t="str">
        <f t="shared" si="17"/>
        <v>N/A</v>
      </c>
      <c r="E150" s="49">
        <v>4616.0939596999997</v>
      </c>
      <c r="F150" s="46" t="str">
        <f t="shared" si="18"/>
        <v>N/A</v>
      </c>
      <c r="G150" s="49">
        <v>4557.5391705000002</v>
      </c>
      <c r="H150" s="46" t="str">
        <f t="shared" si="19"/>
        <v>N/A</v>
      </c>
      <c r="I150" s="12">
        <v>12.07</v>
      </c>
      <c r="J150" s="12">
        <v>-1.27</v>
      </c>
      <c r="K150" s="47" t="s">
        <v>739</v>
      </c>
      <c r="L150" s="9" t="str">
        <f t="shared" si="20"/>
        <v>Yes</v>
      </c>
    </row>
    <row r="151" spans="1:12" ht="25.5" x14ac:dyDescent="0.2">
      <c r="A151" s="4" t="s">
        <v>1344</v>
      </c>
      <c r="B151" s="37" t="s">
        <v>213</v>
      </c>
      <c r="C151" s="49">
        <v>921.91624763000004</v>
      </c>
      <c r="D151" s="46" t="str">
        <f t="shared" ref="D151:D170" si="21">IF($B151="N/A","N/A",IF(C151&gt;10,"No",IF(C151&lt;-10,"No","Yes")))</f>
        <v>N/A</v>
      </c>
      <c r="E151" s="49">
        <v>861.77579834000005</v>
      </c>
      <c r="F151" s="46" t="str">
        <f t="shared" ref="F151:F170" si="22">IF($B151="N/A","N/A",IF(E151&gt;10,"No",IF(E151&lt;-10,"No","Yes")))</f>
        <v>N/A</v>
      </c>
      <c r="G151" s="49">
        <v>813.53193664000003</v>
      </c>
      <c r="H151" s="46" t="str">
        <f t="shared" ref="H151:H170" si="23">IF($B151="N/A","N/A",IF(G151&gt;10,"No",IF(G151&lt;-10,"No","Yes")))</f>
        <v>N/A</v>
      </c>
      <c r="I151" s="12">
        <v>-6.52</v>
      </c>
      <c r="J151" s="12">
        <v>-5.6</v>
      </c>
      <c r="K151" s="47" t="s">
        <v>739</v>
      </c>
      <c r="L151" s="9" t="str">
        <f t="shared" ref="L151:L170" si="24">IF(J151="Div by 0", "N/A", IF(K151="N/A","N/A", IF(J151&gt;VALUE(MID(K151,1,2)), "No", IF(J151&lt;-1*VALUE(MID(K151,1,2)), "No", "Yes"))))</f>
        <v>Yes</v>
      </c>
    </row>
    <row r="152" spans="1:12" ht="25.5" x14ac:dyDescent="0.2">
      <c r="A152" s="4" t="s">
        <v>1345</v>
      </c>
      <c r="B152" s="37" t="s">
        <v>213</v>
      </c>
      <c r="C152" s="49">
        <v>2356.4395060000002</v>
      </c>
      <c r="D152" s="46" t="str">
        <f t="shared" si="21"/>
        <v>N/A</v>
      </c>
      <c r="E152" s="49">
        <v>2322.0156366000001</v>
      </c>
      <c r="F152" s="46" t="str">
        <f t="shared" si="22"/>
        <v>N/A</v>
      </c>
      <c r="G152" s="49">
        <v>2699.5759429999998</v>
      </c>
      <c r="H152" s="46" t="str">
        <f t="shared" si="23"/>
        <v>N/A</v>
      </c>
      <c r="I152" s="12">
        <v>-1.46</v>
      </c>
      <c r="J152" s="12">
        <v>16.260000000000002</v>
      </c>
      <c r="K152" s="47" t="s">
        <v>739</v>
      </c>
      <c r="L152" s="9" t="str">
        <f t="shared" si="24"/>
        <v>Yes</v>
      </c>
    </row>
    <row r="153" spans="1:12" ht="25.5" x14ac:dyDescent="0.2">
      <c r="A153" s="4" t="s">
        <v>1346</v>
      </c>
      <c r="B153" s="37" t="s">
        <v>213</v>
      </c>
      <c r="C153" s="49">
        <v>5406.7212243000004</v>
      </c>
      <c r="D153" s="46" t="str">
        <f t="shared" si="21"/>
        <v>N/A</v>
      </c>
      <c r="E153" s="49">
        <v>5178.0021641000003</v>
      </c>
      <c r="F153" s="46" t="str">
        <f t="shared" si="22"/>
        <v>N/A</v>
      </c>
      <c r="G153" s="49">
        <v>5384.0803054999997</v>
      </c>
      <c r="H153" s="46" t="str">
        <f t="shared" si="23"/>
        <v>N/A</v>
      </c>
      <c r="I153" s="12">
        <v>-4.2300000000000004</v>
      </c>
      <c r="J153" s="12">
        <v>3.98</v>
      </c>
      <c r="K153" s="47" t="s">
        <v>739</v>
      </c>
      <c r="L153" s="9" t="str">
        <f t="shared" si="24"/>
        <v>Yes</v>
      </c>
    </row>
    <row r="154" spans="1:12" ht="25.5" x14ac:dyDescent="0.2">
      <c r="A154" s="4" t="s">
        <v>1347</v>
      </c>
      <c r="B154" s="37" t="s">
        <v>213</v>
      </c>
      <c r="C154" s="49">
        <v>462.35130050999999</v>
      </c>
      <c r="D154" s="46" t="str">
        <f t="shared" si="21"/>
        <v>N/A</v>
      </c>
      <c r="E154" s="49">
        <v>434.56227289999998</v>
      </c>
      <c r="F154" s="46" t="str">
        <f t="shared" si="22"/>
        <v>N/A</v>
      </c>
      <c r="G154" s="49">
        <v>426.46563175</v>
      </c>
      <c r="H154" s="46" t="str">
        <f t="shared" si="23"/>
        <v>N/A</v>
      </c>
      <c r="I154" s="12">
        <v>-6.01</v>
      </c>
      <c r="J154" s="12">
        <v>-1.86</v>
      </c>
      <c r="K154" s="47" t="s">
        <v>739</v>
      </c>
      <c r="L154" s="9" t="str">
        <f t="shared" si="24"/>
        <v>Yes</v>
      </c>
    </row>
    <row r="155" spans="1:12" ht="25.5" x14ac:dyDescent="0.2">
      <c r="A155" s="2" t="s">
        <v>1348</v>
      </c>
      <c r="B155" s="37" t="s">
        <v>213</v>
      </c>
      <c r="C155" s="49">
        <v>652.66839694999999</v>
      </c>
      <c r="D155" s="46" t="str">
        <f t="shared" si="21"/>
        <v>N/A</v>
      </c>
      <c r="E155" s="49">
        <v>599.99192068000002</v>
      </c>
      <c r="F155" s="46" t="str">
        <f t="shared" si="22"/>
        <v>N/A</v>
      </c>
      <c r="G155" s="49">
        <v>589.86322973999995</v>
      </c>
      <c r="H155" s="46" t="str">
        <f t="shared" si="23"/>
        <v>N/A</v>
      </c>
      <c r="I155" s="12">
        <v>-8.07</v>
      </c>
      <c r="J155" s="12">
        <v>-1.69</v>
      </c>
      <c r="K155" s="47" t="s">
        <v>739</v>
      </c>
      <c r="L155" s="9" t="str">
        <f t="shared" si="24"/>
        <v>Yes</v>
      </c>
    </row>
    <row r="156" spans="1:12" ht="25.5" x14ac:dyDescent="0.2">
      <c r="A156" s="2" t="s">
        <v>1349</v>
      </c>
      <c r="B156" s="37" t="s">
        <v>213</v>
      </c>
      <c r="C156" s="49">
        <v>313.15259153</v>
      </c>
      <c r="D156" s="46" t="str">
        <f t="shared" si="21"/>
        <v>N/A</v>
      </c>
      <c r="E156" s="49">
        <v>298.04913789</v>
      </c>
      <c r="F156" s="46" t="str">
        <f t="shared" si="22"/>
        <v>N/A</v>
      </c>
      <c r="G156" s="49">
        <v>261.95955028999998</v>
      </c>
      <c r="H156" s="46" t="str">
        <f t="shared" si="23"/>
        <v>N/A</v>
      </c>
      <c r="I156" s="12">
        <v>-4.82</v>
      </c>
      <c r="J156" s="12">
        <v>-12.1</v>
      </c>
      <c r="K156" s="47" t="s">
        <v>739</v>
      </c>
      <c r="L156" s="9" t="str">
        <f t="shared" si="24"/>
        <v>Yes</v>
      </c>
    </row>
    <row r="157" spans="1:12" ht="25.5" x14ac:dyDescent="0.2">
      <c r="A157" s="2" t="s">
        <v>1350</v>
      </c>
      <c r="B157" s="37" t="s">
        <v>213</v>
      </c>
      <c r="C157" s="49">
        <v>2257.8536459000002</v>
      </c>
      <c r="D157" s="46" t="str">
        <f t="shared" si="21"/>
        <v>N/A</v>
      </c>
      <c r="E157" s="49">
        <v>2045.6304508999999</v>
      </c>
      <c r="F157" s="46" t="str">
        <f t="shared" si="22"/>
        <v>N/A</v>
      </c>
      <c r="G157" s="49">
        <v>2721.5411453000002</v>
      </c>
      <c r="H157" s="46" t="str">
        <f t="shared" si="23"/>
        <v>N/A</v>
      </c>
      <c r="I157" s="12">
        <v>-9.4</v>
      </c>
      <c r="J157" s="12">
        <v>33.04</v>
      </c>
      <c r="K157" s="47" t="s">
        <v>739</v>
      </c>
      <c r="L157" s="9" t="str">
        <f t="shared" si="24"/>
        <v>No</v>
      </c>
    </row>
    <row r="158" spans="1:12" ht="25.5" x14ac:dyDescent="0.2">
      <c r="A158" s="2" t="s">
        <v>1351</v>
      </c>
      <c r="B158" s="37" t="s">
        <v>213</v>
      </c>
      <c r="C158" s="49">
        <v>3179.0946801</v>
      </c>
      <c r="D158" s="46" t="str">
        <f t="shared" si="21"/>
        <v>N/A</v>
      </c>
      <c r="E158" s="49">
        <v>3115.0268004999998</v>
      </c>
      <c r="F158" s="46" t="str">
        <f t="shared" si="22"/>
        <v>N/A</v>
      </c>
      <c r="G158" s="49">
        <v>3102.6303456000001</v>
      </c>
      <c r="H158" s="46" t="str">
        <f t="shared" si="23"/>
        <v>N/A</v>
      </c>
      <c r="I158" s="12">
        <v>-2.02</v>
      </c>
      <c r="J158" s="12">
        <v>-0.39800000000000002</v>
      </c>
      <c r="K158" s="47" t="s">
        <v>739</v>
      </c>
      <c r="L158" s="9" t="str">
        <f t="shared" si="24"/>
        <v>Yes</v>
      </c>
    </row>
    <row r="159" spans="1:12" ht="25.5" x14ac:dyDescent="0.2">
      <c r="A159" s="2" t="s">
        <v>1352</v>
      </c>
      <c r="B159" s="37" t="s">
        <v>213</v>
      </c>
      <c r="C159" s="49">
        <v>69.479614710000007</v>
      </c>
      <c r="D159" s="46" t="str">
        <f t="shared" si="21"/>
        <v>N/A</v>
      </c>
      <c r="E159" s="49">
        <v>67.694128348000007</v>
      </c>
      <c r="F159" s="46" t="str">
        <f t="shared" si="22"/>
        <v>N/A</v>
      </c>
      <c r="G159" s="49">
        <v>67.517689129999994</v>
      </c>
      <c r="H159" s="46" t="str">
        <f t="shared" si="23"/>
        <v>N/A</v>
      </c>
      <c r="I159" s="12">
        <v>-2.57</v>
      </c>
      <c r="J159" s="12">
        <v>-0.26100000000000001</v>
      </c>
      <c r="K159" s="47" t="s">
        <v>739</v>
      </c>
      <c r="L159" s="9" t="str">
        <f t="shared" si="24"/>
        <v>Yes</v>
      </c>
    </row>
    <row r="160" spans="1:12" ht="25.5" x14ac:dyDescent="0.2">
      <c r="A160" s="4" t="s">
        <v>1353</v>
      </c>
      <c r="B160" s="37" t="s">
        <v>213</v>
      </c>
      <c r="C160" s="49">
        <v>4.6047052454999999</v>
      </c>
      <c r="D160" s="46" t="str">
        <f t="shared" si="21"/>
        <v>N/A</v>
      </c>
      <c r="E160" s="49">
        <v>4.0445503239000002</v>
      </c>
      <c r="F160" s="46" t="str">
        <f t="shared" si="22"/>
        <v>N/A</v>
      </c>
      <c r="G160" s="49">
        <v>4.5941183608999996</v>
      </c>
      <c r="H160" s="46" t="str">
        <f t="shared" si="23"/>
        <v>N/A</v>
      </c>
      <c r="I160" s="12">
        <v>-12.2</v>
      </c>
      <c r="J160" s="12">
        <v>13.59</v>
      </c>
      <c r="K160" s="47" t="s">
        <v>739</v>
      </c>
      <c r="L160" s="9" t="str">
        <f t="shared" si="24"/>
        <v>Yes</v>
      </c>
    </row>
    <row r="161" spans="1:12" x14ac:dyDescent="0.2">
      <c r="A161" s="4" t="s">
        <v>1354</v>
      </c>
      <c r="B161" s="37" t="s">
        <v>213</v>
      </c>
      <c r="C161" s="49">
        <v>537.62335013999996</v>
      </c>
      <c r="D161" s="46" t="str">
        <f t="shared" si="21"/>
        <v>N/A</v>
      </c>
      <c r="E161" s="49">
        <v>546.05894292999994</v>
      </c>
      <c r="F161" s="46" t="str">
        <f t="shared" si="22"/>
        <v>N/A</v>
      </c>
      <c r="G161" s="49">
        <v>506.86253490000001</v>
      </c>
      <c r="H161" s="46" t="str">
        <f t="shared" si="23"/>
        <v>N/A</v>
      </c>
      <c r="I161" s="12">
        <v>1.569</v>
      </c>
      <c r="J161" s="12">
        <v>-7.18</v>
      </c>
      <c r="K161" s="47" t="s">
        <v>739</v>
      </c>
      <c r="L161" s="9" t="str">
        <f t="shared" si="24"/>
        <v>Yes</v>
      </c>
    </row>
    <row r="162" spans="1:12" x14ac:dyDescent="0.2">
      <c r="A162" s="4" t="s">
        <v>1355</v>
      </c>
      <c r="B162" s="37" t="s">
        <v>213</v>
      </c>
      <c r="C162" s="49">
        <v>1177.8699157000001</v>
      </c>
      <c r="D162" s="46" t="str">
        <f t="shared" si="21"/>
        <v>N/A</v>
      </c>
      <c r="E162" s="49">
        <v>1180.5218709999999</v>
      </c>
      <c r="F162" s="46" t="str">
        <f t="shared" si="22"/>
        <v>N/A</v>
      </c>
      <c r="G162" s="49">
        <v>839.93031327000006</v>
      </c>
      <c r="H162" s="46" t="str">
        <f t="shared" si="23"/>
        <v>N/A</v>
      </c>
      <c r="I162" s="12">
        <v>0.22509999999999999</v>
      </c>
      <c r="J162" s="12">
        <v>-28.9</v>
      </c>
      <c r="K162" s="47" t="s">
        <v>739</v>
      </c>
      <c r="L162" s="9" t="str">
        <f t="shared" si="24"/>
        <v>Yes</v>
      </c>
    </row>
    <row r="163" spans="1:12" ht="25.5" x14ac:dyDescent="0.2">
      <c r="A163" s="4" t="s">
        <v>1706</v>
      </c>
      <c r="B163" s="37" t="s">
        <v>213</v>
      </c>
      <c r="C163" s="49">
        <v>2924.2457098999998</v>
      </c>
      <c r="D163" s="46" t="str">
        <f t="shared" si="21"/>
        <v>N/A</v>
      </c>
      <c r="E163" s="49">
        <v>2977.6981123999999</v>
      </c>
      <c r="F163" s="46" t="str">
        <f t="shared" si="22"/>
        <v>N/A</v>
      </c>
      <c r="G163" s="49">
        <v>2882.1608637999998</v>
      </c>
      <c r="H163" s="46" t="str">
        <f t="shared" si="23"/>
        <v>N/A</v>
      </c>
      <c r="I163" s="12">
        <v>1.8280000000000001</v>
      </c>
      <c r="J163" s="12">
        <v>-3.21</v>
      </c>
      <c r="K163" s="47" t="s">
        <v>739</v>
      </c>
      <c r="L163" s="9" t="str">
        <f t="shared" si="24"/>
        <v>Yes</v>
      </c>
    </row>
    <row r="164" spans="1:12" x14ac:dyDescent="0.2">
      <c r="A164" s="4" t="s">
        <v>1356</v>
      </c>
      <c r="B164" s="37" t="s">
        <v>213</v>
      </c>
      <c r="C164" s="49">
        <v>239.67698558000001</v>
      </c>
      <c r="D164" s="46" t="str">
        <f t="shared" si="21"/>
        <v>N/A</v>
      </c>
      <c r="E164" s="49">
        <v>243.69446683000001</v>
      </c>
      <c r="F164" s="46" t="str">
        <f t="shared" si="22"/>
        <v>N/A</v>
      </c>
      <c r="G164" s="49">
        <v>250.81782794</v>
      </c>
      <c r="H164" s="46" t="str">
        <f t="shared" si="23"/>
        <v>N/A</v>
      </c>
      <c r="I164" s="12">
        <v>1.6759999999999999</v>
      </c>
      <c r="J164" s="12">
        <v>2.923</v>
      </c>
      <c r="K164" s="47" t="s">
        <v>739</v>
      </c>
      <c r="L164" s="9" t="str">
        <f t="shared" si="24"/>
        <v>Yes</v>
      </c>
    </row>
    <row r="165" spans="1:12" x14ac:dyDescent="0.2">
      <c r="A165" s="4" t="s">
        <v>1357</v>
      </c>
      <c r="B165" s="37" t="s">
        <v>213</v>
      </c>
      <c r="C165" s="49">
        <v>518.95711976999996</v>
      </c>
      <c r="D165" s="46" t="str">
        <f t="shared" si="21"/>
        <v>N/A</v>
      </c>
      <c r="E165" s="49">
        <v>537.34486428000002</v>
      </c>
      <c r="F165" s="46" t="str">
        <f t="shared" si="22"/>
        <v>N/A</v>
      </c>
      <c r="G165" s="49">
        <v>517.78531960999999</v>
      </c>
      <c r="H165" s="46" t="str">
        <f t="shared" si="23"/>
        <v>N/A</v>
      </c>
      <c r="I165" s="12">
        <v>3.5430000000000001</v>
      </c>
      <c r="J165" s="12">
        <v>-3.64</v>
      </c>
      <c r="K165" s="47" t="s">
        <v>739</v>
      </c>
      <c r="L165" s="9" t="str">
        <f t="shared" si="24"/>
        <v>Yes</v>
      </c>
    </row>
    <row r="166" spans="1:12" x14ac:dyDescent="0.2">
      <c r="A166" s="4" t="s">
        <v>1358</v>
      </c>
      <c r="B166" s="37" t="s">
        <v>213</v>
      </c>
      <c r="C166" s="49">
        <v>1282.1312757000001</v>
      </c>
      <c r="D166" s="46" t="str">
        <f t="shared" si="21"/>
        <v>N/A</v>
      </c>
      <c r="E166" s="49">
        <v>1323.8223756</v>
      </c>
      <c r="F166" s="46" t="str">
        <f t="shared" si="22"/>
        <v>N/A</v>
      </c>
      <c r="G166" s="49">
        <v>1271.443129</v>
      </c>
      <c r="H166" s="46" t="str">
        <f t="shared" si="23"/>
        <v>N/A</v>
      </c>
      <c r="I166" s="12">
        <v>3.2519999999999998</v>
      </c>
      <c r="J166" s="12">
        <v>-3.96</v>
      </c>
      <c r="K166" s="47" t="s">
        <v>739</v>
      </c>
      <c r="L166" s="9" t="str">
        <f t="shared" si="24"/>
        <v>Yes</v>
      </c>
    </row>
    <row r="167" spans="1:12" x14ac:dyDescent="0.2">
      <c r="A167" s="48" t="s">
        <v>1359</v>
      </c>
      <c r="B167" s="37" t="s">
        <v>213</v>
      </c>
      <c r="C167" s="49">
        <v>2751.2928560999999</v>
      </c>
      <c r="D167" s="46" t="str">
        <f t="shared" si="21"/>
        <v>N/A</v>
      </c>
      <c r="E167" s="49">
        <v>2857.0926737</v>
      </c>
      <c r="F167" s="46" t="str">
        <f t="shared" si="22"/>
        <v>N/A</v>
      </c>
      <c r="G167" s="49">
        <v>2916.6764088</v>
      </c>
      <c r="H167" s="46" t="str">
        <f t="shared" si="23"/>
        <v>N/A</v>
      </c>
      <c r="I167" s="12">
        <v>3.8450000000000002</v>
      </c>
      <c r="J167" s="12">
        <v>2.085</v>
      </c>
      <c r="K167" s="47" t="s">
        <v>739</v>
      </c>
      <c r="L167" s="9" t="str">
        <f t="shared" si="24"/>
        <v>Yes</v>
      </c>
    </row>
    <row r="168" spans="1:12" x14ac:dyDescent="0.2">
      <c r="A168" s="48" t="s">
        <v>1360</v>
      </c>
      <c r="B168" s="37" t="s">
        <v>213</v>
      </c>
      <c r="C168" s="49">
        <v>5614.7569446999996</v>
      </c>
      <c r="D168" s="46" t="str">
        <f t="shared" si="21"/>
        <v>N/A</v>
      </c>
      <c r="E168" s="49">
        <v>5826.5509776999997</v>
      </c>
      <c r="F168" s="46" t="str">
        <f t="shared" si="22"/>
        <v>N/A</v>
      </c>
      <c r="G168" s="49">
        <v>5677.3447180000003</v>
      </c>
      <c r="H168" s="46" t="str">
        <f t="shared" si="23"/>
        <v>N/A</v>
      </c>
      <c r="I168" s="12">
        <v>3.7719999999999998</v>
      </c>
      <c r="J168" s="12">
        <v>-2.56</v>
      </c>
      <c r="K168" s="47" t="s">
        <v>739</v>
      </c>
      <c r="L168" s="9" t="str">
        <f t="shared" si="24"/>
        <v>Yes</v>
      </c>
    </row>
    <row r="169" spans="1:12" x14ac:dyDescent="0.2">
      <c r="A169" s="48" t="s">
        <v>1361</v>
      </c>
      <c r="B169" s="37" t="s">
        <v>213</v>
      </c>
      <c r="C169" s="49">
        <v>812.93196769999997</v>
      </c>
      <c r="D169" s="46" t="str">
        <f t="shared" si="21"/>
        <v>N/A</v>
      </c>
      <c r="E169" s="49">
        <v>848.94868550000001</v>
      </c>
      <c r="F169" s="46" t="str">
        <f t="shared" si="22"/>
        <v>N/A</v>
      </c>
      <c r="G169" s="49">
        <v>869.81443896999997</v>
      </c>
      <c r="H169" s="46" t="str">
        <f t="shared" si="23"/>
        <v>N/A</v>
      </c>
      <c r="I169" s="12">
        <v>4.43</v>
      </c>
      <c r="J169" s="12">
        <v>2.4580000000000002</v>
      </c>
      <c r="K169" s="47" t="s">
        <v>739</v>
      </c>
      <c r="L169" s="9" t="str">
        <f t="shared" si="24"/>
        <v>Yes</v>
      </c>
    </row>
    <row r="170" spans="1:12" x14ac:dyDescent="0.2">
      <c r="A170" s="48" t="s">
        <v>1362</v>
      </c>
      <c r="B170" s="37" t="s">
        <v>213</v>
      </c>
      <c r="C170" s="49">
        <v>1077.8447980000001</v>
      </c>
      <c r="D170" s="46" t="str">
        <f t="shared" si="21"/>
        <v>N/A</v>
      </c>
      <c r="E170" s="49">
        <v>1114.2547009</v>
      </c>
      <c r="F170" s="46" t="str">
        <f t="shared" si="22"/>
        <v>N/A</v>
      </c>
      <c r="G170" s="49">
        <v>1119.3521350000001</v>
      </c>
      <c r="H170" s="46" t="str">
        <f t="shared" si="23"/>
        <v>N/A</v>
      </c>
      <c r="I170" s="12">
        <v>3.3780000000000001</v>
      </c>
      <c r="J170" s="12">
        <v>0.45750000000000002</v>
      </c>
      <c r="K170" s="47" t="s">
        <v>739</v>
      </c>
      <c r="L170" s="9" t="str">
        <f t="shared" si="24"/>
        <v>Yes</v>
      </c>
    </row>
    <row r="171" spans="1:12" x14ac:dyDescent="0.2">
      <c r="A171" s="48" t="s">
        <v>85</v>
      </c>
      <c r="B171" s="37" t="s">
        <v>213</v>
      </c>
      <c r="C171" s="8">
        <v>7.9557038788999996</v>
      </c>
      <c r="D171" s="46" t="str">
        <f t="shared" ref="D171:D202" si="25">IF($B171="N/A","N/A",IF(C171&gt;10,"No",IF(C171&lt;-10,"No","Yes")))</f>
        <v>N/A</v>
      </c>
      <c r="E171" s="8">
        <v>7.5993605944000002</v>
      </c>
      <c r="F171" s="46" t="str">
        <f t="shared" ref="F171:F202" si="26">IF($B171="N/A","N/A",IF(E171&gt;10,"No",IF(E171&lt;-10,"No","Yes")))</f>
        <v>N/A</v>
      </c>
      <c r="G171" s="8">
        <v>6.9964564103000004</v>
      </c>
      <c r="H171" s="46" t="str">
        <f t="shared" ref="H171:H202" si="27">IF($B171="N/A","N/A",IF(G171&gt;10,"No",IF(G171&lt;-10,"No","Yes")))</f>
        <v>N/A</v>
      </c>
      <c r="I171" s="12">
        <v>-4.4800000000000004</v>
      </c>
      <c r="J171" s="12">
        <v>-7.93</v>
      </c>
      <c r="K171" s="47" t="s">
        <v>739</v>
      </c>
      <c r="L171" s="9" t="str">
        <f t="shared" ref="L171:L202" si="28">IF(J171="Div by 0", "N/A", IF(K171="N/A","N/A", IF(J171&gt;VALUE(MID(K171,1,2)), "No", IF(J171&lt;-1*VALUE(MID(K171,1,2)), "No", "Yes"))))</f>
        <v>Yes</v>
      </c>
    </row>
    <row r="172" spans="1:12" x14ac:dyDescent="0.2">
      <c r="A172" s="48" t="s">
        <v>465</v>
      </c>
      <c r="B172" s="37" t="s">
        <v>213</v>
      </c>
      <c r="C172" s="8">
        <v>13.888478036</v>
      </c>
      <c r="D172" s="46" t="str">
        <f t="shared" si="25"/>
        <v>N/A</v>
      </c>
      <c r="E172" s="8">
        <v>13.176518164000001</v>
      </c>
      <c r="F172" s="46" t="str">
        <f t="shared" si="26"/>
        <v>N/A</v>
      </c>
      <c r="G172" s="8">
        <v>12.06502877</v>
      </c>
      <c r="H172" s="46" t="str">
        <f t="shared" si="27"/>
        <v>N/A</v>
      </c>
      <c r="I172" s="12">
        <v>-5.13</v>
      </c>
      <c r="J172" s="12">
        <v>-8.44</v>
      </c>
      <c r="K172" s="47" t="s">
        <v>739</v>
      </c>
      <c r="L172" s="9" t="str">
        <f t="shared" si="28"/>
        <v>Yes</v>
      </c>
    </row>
    <row r="173" spans="1:12" x14ac:dyDescent="0.2">
      <c r="A173" s="48" t="s">
        <v>466</v>
      </c>
      <c r="B173" s="37" t="s">
        <v>213</v>
      </c>
      <c r="C173" s="8">
        <v>22.974864619000002</v>
      </c>
      <c r="D173" s="46" t="str">
        <f t="shared" si="25"/>
        <v>N/A</v>
      </c>
      <c r="E173" s="8">
        <v>22.242078456000002</v>
      </c>
      <c r="F173" s="46" t="str">
        <f t="shared" si="26"/>
        <v>N/A</v>
      </c>
      <c r="G173" s="8">
        <v>21.453346222</v>
      </c>
      <c r="H173" s="46" t="str">
        <f t="shared" si="27"/>
        <v>N/A</v>
      </c>
      <c r="I173" s="12">
        <v>-3.19</v>
      </c>
      <c r="J173" s="12">
        <v>-3.55</v>
      </c>
      <c r="K173" s="47" t="s">
        <v>739</v>
      </c>
      <c r="L173" s="9" t="str">
        <f t="shared" si="28"/>
        <v>Yes</v>
      </c>
    </row>
    <row r="174" spans="1:12" x14ac:dyDescent="0.2">
      <c r="A174" s="2" t="s">
        <v>467</v>
      </c>
      <c r="B174" s="37" t="s">
        <v>213</v>
      </c>
      <c r="C174" s="8">
        <v>4.2727462034999997</v>
      </c>
      <c r="D174" s="46" t="str">
        <f t="shared" si="25"/>
        <v>N/A</v>
      </c>
      <c r="E174" s="8">
        <v>4.0661205616</v>
      </c>
      <c r="F174" s="46" t="str">
        <f t="shared" si="26"/>
        <v>N/A</v>
      </c>
      <c r="G174" s="8">
        <v>3.8018970817</v>
      </c>
      <c r="H174" s="46" t="str">
        <f t="shared" si="27"/>
        <v>N/A</v>
      </c>
      <c r="I174" s="12">
        <v>-4.84</v>
      </c>
      <c r="J174" s="12">
        <v>-6.5</v>
      </c>
      <c r="K174" s="47" t="s">
        <v>739</v>
      </c>
      <c r="L174" s="9" t="str">
        <f t="shared" si="28"/>
        <v>Yes</v>
      </c>
    </row>
    <row r="175" spans="1:12" x14ac:dyDescent="0.2">
      <c r="A175" s="2" t="s">
        <v>468</v>
      </c>
      <c r="B175" s="37" t="s">
        <v>213</v>
      </c>
      <c r="C175" s="8">
        <v>11.926959625</v>
      </c>
      <c r="D175" s="46" t="str">
        <f t="shared" si="25"/>
        <v>N/A</v>
      </c>
      <c r="E175" s="8">
        <v>11.24687035</v>
      </c>
      <c r="F175" s="46" t="str">
        <f t="shared" si="26"/>
        <v>N/A</v>
      </c>
      <c r="G175" s="8">
        <v>10.508611372000001</v>
      </c>
      <c r="H175" s="46" t="str">
        <f t="shared" si="27"/>
        <v>N/A</v>
      </c>
      <c r="I175" s="12">
        <v>-5.7</v>
      </c>
      <c r="J175" s="12">
        <v>-6.56</v>
      </c>
      <c r="K175" s="47" t="s">
        <v>739</v>
      </c>
      <c r="L175" s="9" t="str">
        <f t="shared" si="28"/>
        <v>Yes</v>
      </c>
    </row>
    <row r="176" spans="1:12" x14ac:dyDescent="0.2">
      <c r="A176" s="2" t="s">
        <v>1363</v>
      </c>
      <c r="B176" s="37" t="s">
        <v>213</v>
      </c>
      <c r="C176" s="8">
        <v>1.0653249219000001</v>
      </c>
      <c r="D176" s="46" t="str">
        <f t="shared" si="25"/>
        <v>N/A</v>
      </c>
      <c r="E176" s="8">
        <v>1.0161770644000001</v>
      </c>
      <c r="F176" s="46" t="str">
        <f t="shared" si="26"/>
        <v>N/A</v>
      </c>
      <c r="G176" s="8">
        <v>0.89798544079999998</v>
      </c>
      <c r="H176" s="46" t="str">
        <f t="shared" si="27"/>
        <v>N/A</v>
      </c>
      <c r="I176" s="12">
        <v>-4.6100000000000003</v>
      </c>
      <c r="J176" s="12">
        <v>-11.6</v>
      </c>
      <c r="K176" s="47" t="s">
        <v>739</v>
      </c>
      <c r="L176" s="9" t="str">
        <f t="shared" si="28"/>
        <v>Yes</v>
      </c>
    </row>
    <row r="177" spans="1:12" x14ac:dyDescent="0.2">
      <c r="A177" s="2" t="s">
        <v>1364</v>
      </c>
      <c r="B177" s="37" t="s">
        <v>213</v>
      </c>
      <c r="C177" s="8">
        <v>9.5917763643999994</v>
      </c>
      <c r="D177" s="46" t="str">
        <f t="shared" si="25"/>
        <v>N/A</v>
      </c>
      <c r="E177" s="8">
        <v>8.3911842016999998</v>
      </c>
      <c r="F177" s="46" t="str">
        <f t="shared" si="26"/>
        <v>N/A</v>
      </c>
      <c r="G177" s="8">
        <v>10.777239931</v>
      </c>
      <c r="H177" s="46" t="str">
        <f t="shared" si="27"/>
        <v>N/A</v>
      </c>
      <c r="I177" s="12">
        <v>-12.5</v>
      </c>
      <c r="J177" s="12">
        <v>28.44</v>
      </c>
      <c r="K177" s="47" t="s">
        <v>739</v>
      </c>
      <c r="L177" s="9" t="str">
        <f t="shared" si="28"/>
        <v>Yes</v>
      </c>
    </row>
    <row r="178" spans="1:12" x14ac:dyDescent="0.2">
      <c r="A178" s="2" t="s">
        <v>1365</v>
      </c>
      <c r="B178" s="37" t="s">
        <v>213</v>
      </c>
      <c r="C178" s="8">
        <v>9.1858188936000005</v>
      </c>
      <c r="D178" s="46" t="str">
        <f t="shared" si="25"/>
        <v>N/A</v>
      </c>
      <c r="E178" s="8">
        <v>8.7926681312999992</v>
      </c>
      <c r="F178" s="46" t="str">
        <f t="shared" si="26"/>
        <v>N/A</v>
      </c>
      <c r="G178" s="8">
        <v>8.6743364733000003</v>
      </c>
      <c r="H178" s="46" t="str">
        <f t="shared" si="27"/>
        <v>N/A</v>
      </c>
      <c r="I178" s="12">
        <v>-4.28</v>
      </c>
      <c r="J178" s="12">
        <v>-1.35</v>
      </c>
      <c r="K178" s="47" t="s">
        <v>739</v>
      </c>
      <c r="L178" s="9" t="str">
        <f t="shared" si="28"/>
        <v>Yes</v>
      </c>
    </row>
    <row r="179" spans="1:12" x14ac:dyDescent="0.2">
      <c r="A179" s="2" t="s">
        <v>1366</v>
      </c>
      <c r="B179" s="37" t="s">
        <v>213</v>
      </c>
      <c r="C179" s="8">
        <v>0.4038565496</v>
      </c>
      <c r="D179" s="46" t="str">
        <f t="shared" si="25"/>
        <v>N/A</v>
      </c>
      <c r="E179" s="8">
        <v>0.42188402879999998</v>
      </c>
      <c r="F179" s="46" t="str">
        <f t="shared" si="26"/>
        <v>N/A</v>
      </c>
      <c r="G179" s="8">
        <v>0.41094622730000002</v>
      </c>
      <c r="H179" s="46" t="str">
        <f t="shared" si="27"/>
        <v>N/A</v>
      </c>
      <c r="I179" s="12">
        <v>4.4640000000000004</v>
      </c>
      <c r="J179" s="12">
        <v>-2.59</v>
      </c>
      <c r="K179" s="47" t="s">
        <v>739</v>
      </c>
      <c r="L179" s="9" t="str">
        <f t="shared" si="28"/>
        <v>Yes</v>
      </c>
    </row>
    <row r="180" spans="1:12" x14ac:dyDescent="0.2">
      <c r="A180" s="2" t="s">
        <v>1367</v>
      </c>
      <c r="B180" s="37" t="s">
        <v>213</v>
      </c>
      <c r="C180" s="8">
        <v>5.9580343000000001E-2</v>
      </c>
      <c r="D180" s="46" t="str">
        <f t="shared" si="25"/>
        <v>N/A</v>
      </c>
      <c r="E180" s="8">
        <v>5.79932851E-2</v>
      </c>
      <c r="F180" s="46" t="str">
        <f t="shared" si="26"/>
        <v>N/A</v>
      </c>
      <c r="G180" s="8">
        <v>4.82564194E-2</v>
      </c>
      <c r="H180" s="46" t="str">
        <f t="shared" si="27"/>
        <v>N/A</v>
      </c>
      <c r="I180" s="12">
        <v>-2.66</v>
      </c>
      <c r="J180" s="12">
        <v>-16.8</v>
      </c>
      <c r="K180" s="47" t="s">
        <v>739</v>
      </c>
      <c r="L180" s="9" t="str">
        <f t="shared" si="28"/>
        <v>Yes</v>
      </c>
    </row>
    <row r="181" spans="1:12" x14ac:dyDescent="0.2">
      <c r="A181" s="2" t="s">
        <v>86</v>
      </c>
      <c r="B181" s="37" t="s">
        <v>213</v>
      </c>
      <c r="C181" s="8">
        <v>0.95397489540000002</v>
      </c>
      <c r="D181" s="46" t="str">
        <f t="shared" si="25"/>
        <v>N/A</v>
      </c>
      <c r="E181" s="8">
        <v>1.7510944340000001</v>
      </c>
      <c r="F181" s="46" t="str">
        <f t="shared" si="26"/>
        <v>N/A</v>
      </c>
      <c r="G181" s="8">
        <v>3.4561460711000001</v>
      </c>
      <c r="H181" s="46" t="str">
        <f t="shared" si="27"/>
        <v>N/A</v>
      </c>
      <c r="I181" s="12">
        <v>83.56</v>
      </c>
      <c r="J181" s="12">
        <v>97.37</v>
      </c>
      <c r="K181" s="47" t="s">
        <v>739</v>
      </c>
      <c r="L181" s="9" t="str">
        <f t="shared" si="28"/>
        <v>No</v>
      </c>
    </row>
    <row r="182" spans="1:12" x14ac:dyDescent="0.2">
      <c r="A182" s="2" t="s">
        <v>87</v>
      </c>
      <c r="B182" s="37" t="s">
        <v>213</v>
      </c>
      <c r="C182" s="8">
        <v>66.275111468999995</v>
      </c>
      <c r="D182" s="46" t="str">
        <f t="shared" si="25"/>
        <v>N/A</v>
      </c>
      <c r="E182" s="8">
        <v>65.151630056000002</v>
      </c>
      <c r="F182" s="46" t="str">
        <f t="shared" si="26"/>
        <v>N/A</v>
      </c>
      <c r="G182" s="8">
        <v>64.975556257999997</v>
      </c>
      <c r="H182" s="46" t="str">
        <f t="shared" si="27"/>
        <v>N/A</v>
      </c>
      <c r="I182" s="12">
        <v>-1.7</v>
      </c>
      <c r="J182" s="12">
        <v>-0.27</v>
      </c>
      <c r="K182" s="47" t="s">
        <v>739</v>
      </c>
      <c r="L182" s="9" t="str">
        <f t="shared" si="28"/>
        <v>Yes</v>
      </c>
    </row>
    <row r="183" spans="1:12" x14ac:dyDescent="0.2">
      <c r="A183" s="2" t="s">
        <v>469</v>
      </c>
      <c r="B183" s="37" t="s">
        <v>213</v>
      </c>
      <c r="C183" s="8">
        <v>66.136666173999998</v>
      </c>
      <c r="D183" s="46" t="str">
        <f t="shared" si="25"/>
        <v>N/A</v>
      </c>
      <c r="E183" s="8">
        <v>65.377097796000001</v>
      </c>
      <c r="F183" s="46" t="str">
        <f t="shared" si="26"/>
        <v>N/A</v>
      </c>
      <c r="G183" s="8">
        <v>54.397661886999998</v>
      </c>
      <c r="H183" s="46" t="str">
        <f t="shared" si="27"/>
        <v>N/A</v>
      </c>
      <c r="I183" s="12">
        <v>-1.1499999999999999</v>
      </c>
      <c r="J183" s="12">
        <v>-16.8</v>
      </c>
      <c r="K183" s="47" t="s">
        <v>739</v>
      </c>
      <c r="L183" s="9" t="str">
        <f t="shared" si="28"/>
        <v>Yes</v>
      </c>
    </row>
    <row r="184" spans="1:12" x14ac:dyDescent="0.2">
      <c r="A184" s="2" t="s">
        <v>470</v>
      </c>
      <c r="B184" s="37" t="s">
        <v>213</v>
      </c>
      <c r="C184" s="8">
        <v>76.558901114999998</v>
      </c>
      <c r="D184" s="46" t="str">
        <f t="shared" si="25"/>
        <v>N/A</v>
      </c>
      <c r="E184" s="8">
        <v>76.198205287999997</v>
      </c>
      <c r="F184" s="46" t="str">
        <f t="shared" si="26"/>
        <v>N/A</v>
      </c>
      <c r="G184" s="8">
        <v>74.762924635000005</v>
      </c>
      <c r="H184" s="46" t="str">
        <f t="shared" si="27"/>
        <v>N/A</v>
      </c>
      <c r="I184" s="12">
        <v>-0.47099999999999997</v>
      </c>
      <c r="J184" s="12">
        <v>-1.88</v>
      </c>
      <c r="K184" s="47" t="s">
        <v>739</v>
      </c>
      <c r="L184" s="9" t="str">
        <f t="shared" si="28"/>
        <v>Yes</v>
      </c>
    </row>
    <row r="185" spans="1:12" x14ac:dyDescent="0.2">
      <c r="A185" s="2" t="s">
        <v>471</v>
      </c>
      <c r="B185" s="37" t="s">
        <v>213</v>
      </c>
      <c r="C185" s="8">
        <v>62.551209501000002</v>
      </c>
      <c r="D185" s="46" t="str">
        <f t="shared" si="25"/>
        <v>N/A</v>
      </c>
      <c r="E185" s="8">
        <v>60.725273731999998</v>
      </c>
      <c r="F185" s="46" t="str">
        <f t="shared" si="26"/>
        <v>N/A</v>
      </c>
      <c r="G185" s="8">
        <v>60.602505205</v>
      </c>
      <c r="H185" s="46" t="str">
        <f t="shared" si="27"/>
        <v>N/A</v>
      </c>
      <c r="I185" s="12">
        <v>-2.92</v>
      </c>
      <c r="J185" s="12">
        <v>-0.20200000000000001</v>
      </c>
      <c r="K185" s="47" t="s">
        <v>739</v>
      </c>
      <c r="L185" s="9" t="str">
        <f t="shared" si="28"/>
        <v>Yes</v>
      </c>
    </row>
    <row r="186" spans="1:12" x14ac:dyDescent="0.2">
      <c r="A186" s="2" t="s">
        <v>472</v>
      </c>
      <c r="B186" s="37" t="s">
        <v>213</v>
      </c>
      <c r="C186" s="8">
        <v>71.831310751999993</v>
      </c>
      <c r="D186" s="46" t="str">
        <f t="shared" si="25"/>
        <v>N/A</v>
      </c>
      <c r="E186" s="8">
        <v>71.834251069999993</v>
      </c>
      <c r="F186" s="46" t="str">
        <f t="shared" si="26"/>
        <v>N/A</v>
      </c>
      <c r="G186" s="8">
        <v>72.287975121000002</v>
      </c>
      <c r="H186" s="46" t="str">
        <f t="shared" si="27"/>
        <v>N/A</v>
      </c>
      <c r="I186" s="12">
        <v>4.1000000000000003E-3</v>
      </c>
      <c r="J186" s="12">
        <v>0.63160000000000005</v>
      </c>
      <c r="K186" s="47" t="s">
        <v>739</v>
      </c>
      <c r="L186" s="9" t="str">
        <f t="shared" si="28"/>
        <v>Yes</v>
      </c>
    </row>
    <row r="187" spans="1:12" x14ac:dyDescent="0.2">
      <c r="A187" s="2" t="s">
        <v>116</v>
      </c>
      <c r="B187" s="37" t="s">
        <v>213</v>
      </c>
      <c r="C187" s="8">
        <v>82.665603422000004</v>
      </c>
      <c r="D187" s="46" t="str">
        <f t="shared" si="25"/>
        <v>N/A</v>
      </c>
      <c r="E187" s="8">
        <v>82.862810377000002</v>
      </c>
      <c r="F187" s="46" t="str">
        <f t="shared" si="26"/>
        <v>N/A</v>
      </c>
      <c r="G187" s="8">
        <v>82.768709668</v>
      </c>
      <c r="H187" s="46" t="str">
        <f t="shared" si="27"/>
        <v>N/A</v>
      </c>
      <c r="I187" s="12">
        <v>0.23860000000000001</v>
      </c>
      <c r="J187" s="12">
        <v>-0.114</v>
      </c>
      <c r="K187" s="47" t="s">
        <v>739</v>
      </c>
      <c r="L187" s="9" t="str">
        <f t="shared" si="28"/>
        <v>Yes</v>
      </c>
    </row>
    <row r="188" spans="1:12" x14ac:dyDescent="0.2">
      <c r="A188" s="2" t="s">
        <v>473</v>
      </c>
      <c r="B188" s="37" t="s">
        <v>213</v>
      </c>
      <c r="C188" s="8">
        <v>72.947788789000001</v>
      </c>
      <c r="D188" s="46" t="str">
        <f t="shared" si="25"/>
        <v>N/A</v>
      </c>
      <c r="E188" s="8">
        <v>72.170924041000006</v>
      </c>
      <c r="F188" s="46" t="str">
        <f t="shared" si="26"/>
        <v>N/A</v>
      </c>
      <c r="G188" s="8">
        <v>64.946570463</v>
      </c>
      <c r="H188" s="46" t="str">
        <f t="shared" si="27"/>
        <v>N/A</v>
      </c>
      <c r="I188" s="12">
        <v>-1.06</v>
      </c>
      <c r="J188" s="12">
        <v>-10</v>
      </c>
      <c r="K188" s="47" t="s">
        <v>739</v>
      </c>
      <c r="L188" s="9" t="str">
        <f t="shared" si="28"/>
        <v>Yes</v>
      </c>
    </row>
    <row r="189" spans="1:12" x14ac:dyDescent="0.2">
      <c r="A189" s="2" t="s">
        <v>474</v>
      </c>
      <c r="B189" s="37" t="s">
        <v>213</v>
      </c>
      <c r="C189" s="8">
        <v>85.574064882000002</v>
      </c>
      <c r="D189" s="46" t="str">
        <f t="shared" si="25"/>
        <v>N/A</v>
      </c>
      <c r="E189" s="8">
        <v>85.491469105999997</v>
      </c>
      <c r="F189" s="46" t="str">
        <f t="shared" si="26"/>
        <v>N/A</v>
      </c>
      <c r="G189" s="8">
        <v>84.496755811</v>
      </c>
      <c r="H189" s="46" t="str">
        <f t="shared" si="27"/>
        <v>N/A</v>
      </c>
      <c r="I189" s="12">
        <v>-9.7000000000000003E-2</v>
      </c>
      <c r="J189" s="12">
        <v>-1.1599999999999999</v>
      </c>
      <c r="K189" s="47" t="s">
        <v>739</v>
      </c>
      <c r="L189" s="9" t="str">
        <f t="shared" si="28"/>
        <v>Yes</v>
      </c>
    </row>
    <row r="190" spans="1:12" x14ac:dyDescent="0.2">
      <c r="A190" s="2" t="s">
        <v>475</v>
      </c>
      <c r="B190" s="37" t="s">
        <v>213</v>
      </c>
      <c r="C190" s="8">
        <v>83.931557533000003</v>
      </c>
      <c r="D190" s="46" t="str">
        <f t="shared" si="25"/>
        <v>N/A</v>
      </c>
      <c r="E190" s="8">
        <v>84.320437674999994</v>
      </c>
      <c r="F190" s="46" t="str">
        <f t="shared" si="26"/>
        <v>N/A</v>
      </c>
      <c r="G190" s="8">
        <v>84.463099447999994</v>
      </c>
      <c r="H190" s="46" t="str">
        <f t="shared" si="27"/>
        <v>N/A</v>
      </c>
      <c r="I190" s="12">
        <v>0.46329999999999999</v>
      </c>
      <c r="J190" s="12">
        <v>0.16919999999999999</v>
      </c>
      <c r="K190" s="47" t="s">
        <v>739</v>
      </c>
      <c r="L190" s="9" t="str">
        <f t="shared" si="28"/>
        <v>Yes</v>
      </c>
    </row>
    <row r="191" spans="1:12" x14ac:dyDescent="0.2">
      <c r="A191" s="2" t="s">
        <v>476</v>
      </c>
      <c r="B191" s="37" t="s">
        <v>213</v>
      </c>
      <c r="C191" s="8">
        <v>79.148962069000007</v>
      </c>
      <c r="D191" s="46" t="str">
        <f t="shared" si="25"/>
        <v>N/A</v>
      </c>
      <c r="E191" s="8">
        <v>79.206316263999994</v>
      </c>
      <c r="F191" s="46" t="str">
        <f t="shared" si="26"/>
        <v>N/A</v>
      </c>
      <c r="G191" s="8">
        <v>79.041192921000004</v>
      </c>
      <c r="H191" s="46" t="str">
        <f t="shared" si="27"/>
        <v>N/A</v>
      </c>
      <c r="I191" s="12">
        <v>7.2499999999999995E-2</v>
      </c>
      <c r="J191" s="12">
        <v>-0.20799999999999999</v>
      </c>
      <c r="K191" s="47" t="s">
        <v>739</v>
      </c>
      <c r="L191" s="9" t="str">
        <f t="shared" si="28"/>
        <v>Yes</v>
      </c>
    </row>
    <row r="192" spans="1:12" x14ac:dyDescent="0.2">
      <c r="A192" s="2" t="s">
        <v>1368</v>
      </c>
      <c r="B192" s="37" t="s">
        <v>213</v>
      </c>
      <c r="C192" s="38">
        <v>7.7965789266999996</v>
      </c>
      <c r="D192" s="46" t="str">
        <f t="shared" si="25"/>
        <v>N/A</v>
      </c>
      <c r="E192" s="38">
        <v>7.6760867262000003</v>
      </c>
      <c r="F192" s="46" t="str">
        <f t="shared" si="26"/>
        <v>N/A</v>
      </c>
      <c r="G192" s="38">
        <v>7.5713303560999998</v>
      </c>
      <c r="H192" s="46" t="str">
        <f t="shared" si="27"/>
        <v>N/A</v>
      </c>
      <c r="I192" s="12">
        <v>-1.55</v>
      </c>
      <c r="J192" s="12">
        <v>-1.36</v>
      </c>
      <c r="K192" s="47" t="s">
        <v>739</v>
      </c>
      <c r="L192" s="9" t="str">
        <f t="shared" si="28"/>
        <v>Yes</v>
      </c>
    </row>
    <row r="193" spans="1:12" x14ac:dyDescent="0.2">
      <c r="A193" s="2" t="s">
        <v>1369</v>
      </c>
      <c r="B193" s="37" t="s">
        <v>213</v>
      </c>
      <c r="C193" s="38">
        <v>10.607561235</v>
      </c>
      <c r="D193" s="46" t="str">
        <f t="shared" si="25"/>
        <v>N/A</v>
      </c>
      <c r="E193" s="38">
        <v>10.510485934</v>
      </c>
      <c r="F193" s="46" t="str">
        <f t="shared" si="26"/>
        <v>N/A</v>
      </c>
      <c r="G193" s="38">
        <v>12.635881908</v>
      </c>
      <c r="H193" s="46" t="str">
        <f t="shared" si="27"/>
        <v>N/A</v>
      </c>
      <c r="I193" s="12">
        <v>-0.91500000000000004</v>
      </c>
      <c r="J193" s="12">
        <v>20.22</v>
      </c>
      <c r="K193" s="47" t="s">
        <v>739</v>
      </c>
      <c r="L193" s="9" t="str">
        <f t="shared" si="28"/>
        <v>Yes</v>
      </c>
    </row>
    <row r="194" spans="1:12" x14ac:dyDescent="0.2">
      <c r="A194" s="2" t="s">
        <v>1370</v>
      </c>
      <c r="B194" s="37" t="s">
        <v>213</v>
      </c>
      <c r="C194" s="38">
        <v>16.318283328</v>
      </c>
      <c r="D194" s="46" t="str">
        <f t="shared" si="25"/>
        <v>N/A</v>
      </c>
      <c r="E194" s="38">
        <v>16.103147496999998</v>
      </c>
      <c r="F194" s="46" t="str">
        <f t="shared" si="26"/>
        <v>N/A</v>
      </c>
      <c r="G194" s="38">
        <v>16.615837676999998</v>
      </c>
      <c r="H194" s="46" t="str">
        <f t="shared" si="27"/>
        <v>N/A</v>
      </c>
      <c r="I194" s="12">
        <v>-1.32</v>
      </c>
      <c r="J194" s="12">
        <v>3.1840000000000002</v>
      </c>
      <c r="K194" s="47" t="s">
        <v>739</v>
      </c>
      <c r="L194" s="9" t="str">
        <f t="shared" si="28"/>
        <v>Yes</v>
      </c>
    </row>
    <row r="195" spans="1:12" x14ac:dyDescent="0.2">
      <c r="A195" s="2" t="s">
        <v>1371</v>
      </c>
      <c r="B195" s="37" t="s">
        <v>213</v>
      </c>
      <c r="C195" s="38">
        <v>6.5874794879999996</v>
      </c>
      <c r="D195" s="46" t="str">
        <f t="shared" si="25"/>
        <v>N/A</v>
      </c>
      <c r="E195" s="38">
        <v>6.6367631208000004</v>
      </c>
      <c r="F195" s="46" t="str">
        <f t="shared" si="26"/>
        <v>N/A</v>
      </c>
      <c r="G195" s="38">
        <v>6.7789175373999999</v>
      </c>
      <c r="H195" s="46" t="str">
        <f t="shared" si="27"/>
        <v>N/A</v>
      </c>
      <c r="I195" s="12">
        <v>0.74809999999999999</v>
      </c>
      <c r="J195" s="12">
        <v>2.1419999999999999</v>
      </c>
      <c r="K195" s="47" t="s">
        <v>739</v>
      </c>
      <c r="L195" s="9" t="str">
        <f t="shared" si="28"/>
        <v>Yes</v>
      </c>
    </row>
    <row r="196" spans="1:12" x14ac:dyDescent="0.2">
      <c r="A196" s="2" t="s">
        <v>1372</v>
      </c>
      <c r="B196" s="37" t="s">
        <v>213</v>
      </c>
      <c r="C196" s="38">
        <v>4.0008997153000001</v>
      </c>
      <c r="D196" s="46" t="str">
        <f t="shared" si="25"/>
        <v>N/A</v>
      </c>
      <c r="E196" s="38">
        <v>3.9352440780000002</v>
      </c>
      <c r="F196" s="46" t="str">
        <f t="shared" si="26"/>
        <v>N/A</v>
      </c>
      <c r="G196" s="38">
        <v>3.969668081</v>
      </c>
      <c r="H196" s="46" t="str">
        <f t="shared" si="27"/>
        <v>N/A</v>
      </c>
      <c r="I196" s="12">
        <v>-1.64</v>
      </c>
      <c r="J196" s="12">
        <v>0.87480000000000002</v>
      </c>
      <c r="K196" s="47" t="s">
        <v>739</v>
      </c>
      <c r="L196" s="9" t="str">
        <f t="shared" si="28"/>
        <v>Yes</v>
      </c>
    </row>
    <row r="197" spans="1:12" x14ac:dyDescent="0.2">
      <c r="A197" s="2" t="s">
        <v>1373</v>
      </c>
      <c r="B197" s="37" t="s">
        <v>213</v>
      </c>
      <c r="C197" s="38">
        <v>192.74573222000001</v>
      </c>
      <c r="D197" s="46" t="str">
        <f t="shared" si="25"/>
        <v>N/A</v>
      </c>
      <c r="E197" s="38">
        <v>187.99937460999999</v>
      </c>
      <c r="F197" s="46" t="str">
        <f t="shared" si="26"/>
        <v>N/A</v>
      </c>
      <c r="G197" s="38">
        <v>184.72397409999999</v>
      </c>
      <c r="H197" s="46" t="str">
        <f t="shared" si="27"/>
        <v>N/A</v>
      </c>
      <c r="I197" s="12">
        <v>-2.46</v>
      </c>
      <c r="J197" s="12">
        <v>-1.74</v>
      </c>
      <c r="K197" s="47" t="s">
        <v>739</v>
      </c>
      <c r="L197" s="9" t="str">
        <f t="shared" si="28"/>
        <v>Yes</v>
      </c>
    </row>
    <row r="198" spans="1:12" x14ac:dyDescent="0.2">
      <c r="A198" s="2" t="s">
        <v>1374</v>
      </c>
      <c r="B198" s="37" t="s">
        <v>213</v>
      </c>
      <c r="C198" s="38">
        <v>219.95296839</v>
      </c>
      <c r="D198" s="46" t="str">
        <f t="shared" si="25"/>
        <v>N/A</v>
      </c>
      <c r="E198" s="38">
        <v>229.92530120000001</v>
      </c>
      <c r="F198" s="46" t="str">
        <f t="shared" si="26"/>
        <v>N/A</v>
      </c>
      <c r="G198" s="38">
        <v>233.33474576</v>
      </c>
      <c r="H198" s="46" t="str">
        <f t="shared" si="27"/>
        <v>N/A</v>
      </c>
      <c r="I198" s="12">
        <v>4.5339999999999998</v>
      </c>
      <c r="J198" s="12">
        <v>1.4830000000000001</v>
      </c>
      <c r="K198" s="47" t="s">
        <v>739</v>
      </c>
      <c r="L198" s="9" t="str">
        <f t="shared" si="28"/>
        <v>Yes</v>
      </c>
    </row>
    <row r="199" spans="1:12" x14ac:dyDescent="0.2">
      <c r="A199" s="2" t="s">
        <v>1375</v>
      </c>
      <c r="B199" s="37" t="s">
        <v>213</v>
      </c>
      <c r="C199" s="38">
        <v>252.16228523000001</v>
      </c>
      <c r="D199" s="46" t="str">
        <f t="shared" si="25"/>
        <v>N/A</v>
      </c>
      <c r="E199" s="38">
        <v>252.11821742000001</v>
      </c>
      <c r="F199" s="46" t="str">
        <f t="shared" si="26"/>
        <v>N/A</v>
      </c>
      <c r="G199" s="38">
        <v>256.67443553999999</v>
      </c>
      <c r="H199" s="46" t="str">
        <f t="shared" si="27"/>
        <v>N/A</v>
      </c>
      <c r="I199" s="12">
        <v>-1.7000000000000001E-2</v>
      </c>
      <c r="J199" s="12">
        <v>1.8069999999999999</v>
      </c>
      <c r="K199" s="47" t="s">
        <v>739</v>
      </c>
      <c r="L199" s="9" t="str">
        <f t="shared" si="28"/>
        <v>Yes</v>
      </c>
    </row>
    <row r="200" spans="1:12" x14ac:dyDescent="0.2">
      <c r="A200" s="2" t="s">
        <v>1376</v>
      </c>
      <c r="B200" s="37" t="s">
        <v>213</v>
      </c>
      <c r="C200" s="38">
        <v>26.032812499999999</v>
      </c>
      <c r="D200" s="46" t="str">
        <f t="shared" si="25"/>
        <v>N/A</v>
      </c>
      <c r="E200" s="38">
        <v>23.645517021</v>
      </c>
      <c r="F200" s="46" t="str">
        <f t="shared" si="26"/>
        <v>N/A</v>
      </c>
      <c r="G200" s="38">
        <v>23.272639537</v>
      </c>
      <c r="H200" s="46" t="str">
        <f t="shared" si="27"/>
        <v>N/A</v>
      </c>
      <c r="I200" s="12">
        <v>-9.17</v>
      </c>
      <c r="J200" s="12">
        <v>-1.58</v>
      </c>
      <c r="K200" s="47" t="s">
        <v>739</v>
      </c>
      <c r="L200" s="9" t="str">
        <f t="shared" si="28"/>
        <v>Yes</v>
      </c>
    </row>
    <row r="201" spans="1:12" x14ac:dyDescent="0.2">
      <c r="A201" s="2" t="s">
        <v>1377</v>
      </c>
      <c r="B201" s="37" t="s">
        <v>213</v>
      </c>
      <c r="C201" s="38">
        <v>48.467741934999999</v>
      </c>
      <c r="D201" s="46" t="str">
        <f t="shared" si="25"/>
        <v>N/A</v>
      </c>
      <c r="E201" s="38">
        <v>47.279187817</v>
      </c>
      <c r="F201" s="46" t="str">
        <f t="shared" si="26"/>
        <v>N/A</v>
      </c>
      <c r="G201" s="38">
        <v>63.385964911999999</v>
      </c>
      <c r="H201" s="46" t="str">
        <f t="shared" si="27"/>
        <v>N/A</v>
      </c>
      <c r="I201" s="12">
        <v>-2.4500000000000002</v>
      </c>
      <c r="J201" s="12">
        <v>34.07</v>
      </c>
      <c r="K201" s="47" t="s">
        <v>739</v>
      </c>
      <c r="L201" s="9" t="str">
        <f t="shared" si="28"/>
        <v>No</v>
      </c>
    </row>
    <row r="202" spans="1:12" x14ac:dyDescent="0.2">
      <c r="A202" s="2" t="s">
        <v>28</v>
      </c>
      <c r="B202" s="37" t="s">
        <v>213</v>
      </c>
      <c r="C202" s="8">
        <v>2.4607668466999999</v>
      </c>
      <c r="D202" s="46" t="str">
        <f t="shared" si="25"/>
        <v>N/A</v>
      </c>
      <c r="E202" s="8">
        <v>2.3535398000000001</v>
      </c>
      <c r="F202" s="46" t="str">
        <f t="shared" si="26"/>
        <v>N/A</v>
      </c>
      <c r="G202" s="8">
        <v>2.2037430212000002</v>
      </c>
      <c r="H202" s="46" t="str">
        <f t="shared" si="27"/>
        <v>N/A</v>
      </c>
      <c r="I202" s="12">
        <v>-4.3600000000000003</v>
      </c>
      <c r="J202" s="12">
        <v>-6.36</v>
      </c>
      <c r="K202" s="47" t="s">
        <v>739</v>
      </c>
      <c r="L202" s="9" t="str">
        <f t="shared" si="28"/>
        <v>Yes</v>
      </c>
    </row>
    <row r="203" spans="1:12" x14ac:dyDescent="0.2">
      <c r="A203" s="2" t="s">
        <v>123</v>
      </c>
      <c r="B203" s="37" t="s">
        <v>213</v>
      </c>
      <c r="C203" s="38">
        <v>39</v>
      </c>
      <c r="D203" s="46" t="str">
        <f t="shared" ref="D203:D213" si="29">IF($B203="N/A","N/A",IF(C203&gt;10,"No",IF(C203&lt;-10,"No","Yes")))</f>
        <v>N/A</v>
      </c>
      <c r="E203" s="38">
        <v>32</v>
      </c>
      <c r="F203" s="46" t="str">
        <f t="shared" ref="F203:F213" si="30">IF($B203="N/A","N/A",IF(E203&gt;10,"No",IF(E203&lt;-10,"No","Yes")))</f>
        <v>N/A</v>
      </c>
      <c r="G203" s="38">
        <v>34</v>
      </c>
      <c r="H203" s="46" t="str">
        <f t="shared" ref="H203:H213" si="31">IF($B203="N/A","N/A",IF(G203&gt;10,"No",IF(G203&lt;-10,"No","Yes")))</f>
        <v>N/A</v>
      </c>
      <c r="I203" s="12">
        <v>-17.899999999999999</v>
      </c>
      <c r="J203" s="12">
        <v>6.25</v>
      </c>
      <c r="K203" s="14" t="s">
        <v>213</v>
      </c>
      <c r="L203" s="9" t="str">
        <f t="shared" ref="L203:L213" si="32">IF(J203="Div by 0", "N/A", IF(K203="N/A","N/A", IF(J203&gt;VALUE(MID(K203,1,2)), "No", IF(J203&lt;-1*VALUE(MID(K203,1,2)), "No", "Yes"))))</f>
        <v>N/A</v>
      </c>
    </row>
    <row r="204" spans="1:12" x14ac:dyDescent="0.2">
      <c r="A204" s="2" t="s">
        <v>124</v>
      </c>
      <c r="B204" s="37" t="s">
        <v>213</v>
      </c>
      <c r="C204" s="38">
        <v>224</v>
      </c>
      <c r="D204" s="46" t="str">
        <f t="shared" si="29"/>
        <v>N/A</v>
      </c>
      <c r="E204" s="38">
        <v>225</v>
      </c>
      <c r="F204" s="46" t="str">
        <f t="shared" si="30"/>
        <v>N/A</v>
      </c>
      <c r="G204" s="38">
        <v>262</v>
      </c>
      <c r="H204" s="46" t="str">
        <f t="shared" si="31"/>
        <v>N/A</v>
      </c>
      <c r="I204" s="12">
        <v>0.44640000000000002</v>
      </c>
      <c r="J204" s="12">
        <v>16.440000000000001</v>
      </c>
      <c r="K204" s="14" t="s">
        <v>213</v>
      </c>
      <c r="L204" s="9" t="str">
        <f t="shared" si="32"/>
        <v>N/A</v>
      </c>
    </row>
    <row r="205" spans="1:12" ht="25.5" x14ac:dyDescent="0.2">
      <c r="A205" s="2" t="s">
        <v>1625</v>
      </c>
      <c r="B205" s="37" t="s">
        <v>213</v>
      </c>
      <c r="C205" s="38">
        <v>160</v>
      </c>
      <c r="D205" s="46" t="str">
        <f t="shared" si="29"/>
        <v>N/A</v>
      </c>
      <c r="E205" s="38">
        <v>163</v>
      </c>
      <c r="F205" s="46" t="str">
        <f t="shared" si="30"/>
        <v>N/A</v>
      </c>
      <c r="G205" s="38">
        <v>174</v>
      </c>
      <c r="H205" s="46" t="str">
        <f t="shared" si="31"/>
        <v>N/A</v>
      </c>
      <c r="I205" s="12">
        <v>1.875</v>
      </c>
      <c r="J205" s="12">
        <v>6.7480000000000002</v>
      </c>
      <c r="K205" s="14" t="s">
        <v>213</v>
      </c>
      <c r="L205" s="9" t="str">
        <f t="shared" si="32"/>
        <v>N/A</v>
      </c>
    </row>
    <row r="206" spans="1:12" ht="25.5" x14ac:dyDescent="0.2">
      <c r="A206" s="2" t="s">
        <v>1378</v>
      </c>
      <c r="B206" s="37" t="s">
        <v>213</v>
      </c>
      <c r="C206" s="38">
        <v>38</v>
      </c>
      <c r="D206" s="46" t="str">
        <f t="shared" si="29"/>
        <v>N/A</v>
      </c>
      <c r="E206" s="38">
        <v>84</v>
      </c>
      <c r="F206" s="46" t="str">
        <f t="shared" si="30"/>
        <v>N/A</v>
      </c>
      <c r="G206" s="38">
        <v>88</v>
      </c>
      <c r="H206" s="46" t="str">
        <f t="shared" si="31"/>
        <v>N/A</v>
      </c>
      <c r="I206" s="12">
        <v>121.1</v>
      </c>
      <c r="J206" s="12">
        <v>4.7619999999999996</v>
      </c>
      <c r="K206" s="14" t="s">
        <v>213</v>
      </c>
      <c r="L206" s="9" t="str">
        <f t="shared" si="32"/>
        <v>N/A</v>
      </c>
    </row>
    <row r="207" spans="1:12" x14ac:dyDescent="0.2">
      <c r="A207" s="2" t="s">
        <v>1626</v>
      </c>
      <c r="B207" s="37" t="s">
        <v>213</v>
      </c>
      <c r="C207" s="38">
        <v>74</v>
      </c>
      <c r="D207" s="46" t="str">
        <f t="shared" si="29"/>
        <v>N/A</v>
      </c>
      <c r="E207" s="38">
        <v>83</v>
      </c>
      <c r="F207" s="46" t="str">
        <f t="shared" si="30"/>
        <v>N/A</v>
      </c>
      <c r="G207" s="38">
        <v>86</v>
      </c>
      <c r="H207" s="46" t="str">
        <f t="shared" si="31"/>
        <v>N/A</v>
      </c>
      <c r="I207" s="12">
        <v>12.16</v>
      </c>
      <c r="J207" s="12">
        <v>3.6139999999999999</v>
      </c>
      <c r="K207" s="14" t="s">
        <v>213</v>
      </c>
      <c r="L207" s="9" t="str">
        <f t="shared" si="32"/>
        <v>N/A</v>
      </c>
    </row>
    <row r="208" spans="1:12" x14ac:dyDescent="0.2">
      <c r="A208" s="2" t="s">
        <v>1627</v>
      </c>
      <c r="B208" s="37" t="s">
        <v>213</v>
      </c>
      <c r="C208" s="38">
        <v>153</v>
      </c>
      <c r="D208" s="46" t="str">
        <f t="shared" si="29"/>
        <v>N/A</v>
      </c>
      <c r="E208" s="38">
        <v>155</v>
      </c>
      <c r="F208" s="46" t="str">
        <f t="shared" si="30"/>
        <v>N/A</v>
      </c>
      <c r="G208" s="38">
        <v>155</v>
      </c>
      <c r="H208" s="46" t="str">
        <f t="shared" si="31"/>
        <v>N/A</v>
      </c>
      <c r="I208" s="12">
        <v>1.3069999999999999</v>
      </c>
      <c r="J208" s="12">
        <v>0</v>
      </c>
      <c r="K208" s="14" t="s">
        <v>213</v>
      </c>
      <c r="L208" s="9" t="str">
        <f t="shared" si="32"/>
        <v>N/A</v>
      </c>
    </row>
    <row r="209" spans="1:12" x14ac:dyDescent="0.2">
      <c r="A209" s="2" t="s">
        <v>125</v>
      </c>
      <c r="B209" s="37" t="s">
        <v>213</v>
      </c>
      <c r="C209" s="49">
        <v>3319850</v>
      </c>
      <c r="D209" s="46" t="str">
        <f t="shared" si="29"/>
        <v>N/A</v>
      </c>
      <c r="E209" s="49">
        <v>3422055</v>
      </c>
      <c r="F209" s="46" t="str">
        <f t="shared" si="30"/>
        <v>N/A</v>
      </c>
      <c r="G209" s="49">
        <v>3709098</v>
      </c>
      <c r="H209" s="46" t="str">
        <f t="shared" si="31"/>
        <v>N/A</v>
      </c>
      <c r="I209" s="12">
        <v>3.0790000000000002</v>
      </c>
      <c r="J209" s="12">
        <v>8.3879999999999999</v>
      </c>
      <c r="K209" s="14" t="s">
        <v>213</v>
      </c>
      <c r="L209" s="9" t="str">
        <f t="shared" si="32"/>
        <v>N/A</v>
      </c>
    </row>
    <row r="210" spans="1:12" x14ac:dyDescent="0.2">
      <c r="A210" s="48" t="s">
        <v>1622</v>
      </c>
      <c r="B210" s="37" t="s">
        <v>213</v>
      </c>
      <c r="C210" s="49">
        <v>3038730</v>
      </c>
      <c r="D210" s="46" t="str">
        <f t="shared" si="29"/>
        <v>N/A</v>
      </c>
      <c r="E210" s="49">
        <v>2422521</v>
      </c>
      <c r="F210" s="46" t="str">
        <f t="shared" si="30"/>
        <v>N/A</v>
      </c>
      <c r="G210" s="49">
        <v>2671292</v>
      </c>
      <c r="H210" s="46" t="str">
        <f t="shared" si="31"/>
        <v>N/A</v>
      </c>
      <c r="I210" s="12">
        <v>-20.3</v>
      </c>
      <c r="J210" s="12">
        <v>10.27</v>
      </c>
      <c r="K210" s="14" t="s">
        <v>213</v>
      </c>
      <c r="L210" s="9" t="str">
        <f t="shared" si="32"/>
        <v>N/A</v>
      </c>
    </row>
    <row r="211" spans="1:12" x14ac:dyDescent="0.2">
      <c r="A211" s="48" t="s">
        <v>1379</v>
      </c>
      <c r="B211" s="37" t="s">
        <v>213</v>
      </c>
      <c r="C211" s="49">
        <v>228196</v>
      </c>
      <c r="D211" s="46" t="str">
        <f t="shared" si="29"/>
        <v>N/A</v>
      </c>
      <c r="E211" s="49">
        <v>240436</v>
      </c>
      <c r="F211" s="46" t="str">
        <f t="shared" si="30"/>
        <v>N/A</v>
      </c>
      <c r="G211" s="49">
        <v>308729</v>
      </c>
      <c r="H211" s="46" t="str">
        <f t="shared" si="31"/>
        <v>N/A</v>
      </c>
      <c r="I211" s="12">
        <v>5.3639999999999999</v>
      </c>
      <c r="J211" s="12">
        <v>28.4</v>
      </c>
      <c r="K211" s="14" t="s">
        <v>213</v>
      </c>
      <c r="L211" s="9" t="str">
        <f t="shared" si="32"/>
        <v>N/A</v>
      </c>
    </row>
    <row r="212" spans="1:12" x14ac:dyDescent="0.2">
      <c r="A212" s="48" t="s">
        <v>1616</v>
      </c>
      <c r="B212" s="37" t="s">
        <v>213</v>
      </c>
      <c r="C212" s="49">
        <v>3313483</v>
      </c>
      <c r="D212" s="46" t="str">
        <f t="shared" si="29"/>
        <v>N/A</v>
      </c>
      <c r="E212" s="49">
        <v>3252746</v>
      </c>
      <c r="F212" s="46" t="str">
        <f t="shared" si="30"/>
        <v>N/A</v>
      </c>
      <c r="G212" s="49">
        <v>3675646</v>
      </c>
      <c r="H212" s="46" t="str">
        <f t="shared" si="31"/>
        <v>N/A</v>
      </c>
      <c r="I212" s="12">
        <v>-1.83</v>
      </c>
      <c r="J212" s="12">
        <v>13</v>
      </c>
      <c r="K212" s="14" t="s">
        <v>213</v>
      </c>
      <c r="L212" s="9" t="str">
        <f t="shared" si="32"/>
        <v>N/A</v>
      </c>
    </row>
    <row r="213" spans="1:12" x14ac:dyDescent="0.2">
      <c r="A213" s="48" t="s">
        <v>1617</v>
      </c>
      <c r="B213" s="37" t="s">
        <v>213</v>
      </c>
      <c r="C213" s="49">
        <v>471145</v>
      </c>
      <c r="D213" s="46" t="str">
        <f t="shared" si="29"/>
        <v>N/A</v>
      </c>
      <c r="E213" s="49">
        <v>496191</v>
      </c>
      <c r="F213" s="46" t="str">
        <f t="shared" si="30"/>
        <v>N/A</v>
      </c>
      <c r="G213" s="49">
        <v>668369</v>
      </c>
      <c r="H213" s="46" t="str">
        <f t="shared" si="31"/>
        <v>N/A</v>
      </c>
      <c r="I213" s="12">
        <v>5.3159999999999998</v>
      </c>
      <c r="J213" s="12">
        <v>34.700000000000003</v>
      </c>
      <c r="K213" s="14" t="s">
        <v>213</v>
      </c>
      <c r="L213" s="9" t="str">
        <f t="shared" si="32"/>
        <v>N/A</v>
      </c>
    </row>
    <row r="214" spans="1:12" ht="25.5" x14ac:dyDescent="0.2">
      <c r="A214" s="2" t="s">
        <v>1380</v>
      </c>
      <c r="B214" s="37" t="s">
        <v>213</v>
      </c>
      <c r="C214" s="49">
        <v>63465936</v>
      </c>
      <c r="D214" s="46" t="str">
        <f t="shared" ref="D214:D228" si="33">IF($B214="N/A","N/A",IF(C214&gt;10,"No",IF(C214&lt;-10,"No","Yes")))</f>
        <v>N/A</v>
      </c>
      <c r="E214" s="49">
        <v>74217960</v>
      </c>
      <c r="F214" s="46" t="str">
        <f t="shared" ref="F214:F228" si="34">IF($B214="N/A","N/A",IF(E214&gt;10,"No",IF(E214&lt;-10,"No","Yes")))</f>
        <v>N/A</v>
      </c>
      <c r="G214" s="49">
        <v>76816678</v>
      </c>
      <c r="H214" s="46" t="str">
        <f t="shared" ref="H214:H228" si="35">IF($B214="N/A","N/A",IF(G214&gt;10,"No",IF(G214&lt;-10,"No","Yes")))</f>
        <v>N/A</v>
      </c>
      <c r="I214" s="12">
        <v>16.940000000000001</v>
      </c>
      <c r="J214" s="12">
        <v>3.5009999999999999</v>
      </c>
      <c r="K214" s="47" t="s">
        <v>739</v>
      </c>
      <c r="L214" s="9" t="str">
        <f t="shared" ref="L214:L228" si="36">IF(J214="Div by 0", "N/A", IF(K214="N/A","N/A", IF(J214&gt;VALUE(MID(K214,1,2)), "No", IF(J214&lt;-1*VALUE(MID(K214,1,2)), "No", "Yes"))))</f>
        <v>Yes</v>
      </c>
    </row>
    <row r="215" spans="1:12" x14ac:dyDescent="0.2">
      <c r="A215" s="61" t="s">
        <v>649</v>
      </c>
      <c r="B215" s="37" t="s">
        <v>213</v>
      </c>
      <c r="C215" s="38">
        <v>200044</v>
      </c>
      <c r="D215" s="46" t="str">
        <f t="shared" si="33"/>
        <v>N/A</v>
      </c>
      <c r="E215" s="38">
        <v>215104</v>
      </c>
      <c r="F215" s="46" t="str">
        <f t="shared" si="34"/>
        <v>N/A</v>
      </c>
      <c r="G215" s="38">
        <v>215769</v>
      </c>
      <c r="H215" s="46" t="str">
        <f t="shared" si="35"/>
        <v>N/A</v>
      </c>
      <c r="I215" s="12">
        <v>7.5279999999999996</v>
      </c>
      <c r="J215" s="12">
        <v>0.30919999999999997</v>
      </c>
      <c r="K215" s="47" t="s">
        <v>739</v>
      </c>
      <c r="L215" s="9" t="str">
        <f t="shared" si="36"/>
        <v>Yes</v>
      </c>
    </row>
    <row r="216" spans="1:12" ht="25.5" x14ac:dyDescent="0.2">
      <c r="A216" s="4" t="s">
        <v>1381</v>
      </c>
      <c r="B216" s="37" t="s">
        <v>213</v>
      </c>
      <c r="C216" s="49">
        <v>317.25988282999998</v>
      </c>
      <c r="D216" s="46" t="str">
        <f t="shared" si="33"/>
        <v>N/A</v>
      </c>
      <c r="E216" s="49">
        <v>345.03291431000002</v>
      </c>
      <c r="F216" s="46" t="str">
        <f t="shared" si="34"/>
        <v>N/A</v>
      </c>
      <c r="G216" s="49">
        <v>356.01350517999998</v>
      </c>
      <c r="H216" s="46" t="str">
        <f t="shared" si="35"/>
        <v>N/A</v>
      </c>
      <c r="I216" s="12">
        <v>8.7539999999999996</v>
      </c>
      <c r="J216" s="12">
        <v>3.1819999999999999</v>
      </c>
      <c r="K216" s="47" t="s">
        <v>739</v>
      </c>
      <c r="L216" s="9" t="str">
        <f t="shared" si="36"/>
        <v>Yes</v>
      </c>
    </row>
    <row r="217" spans="1:12" ht="25.5" x14ac:dyDescent="0.2">
      <c r="A217" s="2" t="s">
        <v>1382</v>
      </c>
      <c r="B217" s="37" t="s">
        <v>213</v>
      </c>
      <c r="C217" s="49">
        <v>51900604</v>
      </c>
      <c r="D217" s="46" t="str">
        <f t="shared" si="33"/>
        <v>N/A</v>
      </c>
      <c r="E217" s="49">
        <v>54747601</v>
      </c>
      <c r="F217" s="46" t="str">
        <f t="shared" si="34"/>
        <v>N/A</v>
      </c>
      <c r="G217" s="49">
        <v>59325712</v>
      </c>
      <c r="H217" s="46" t="str">
        <f t="shared" si="35"/>
        <v>N/A</v>
      </c>
      <c r="I217" s="12">
        <v>5.4850000000000003</v>
      </c>
      <c r="J217" s="12">
        <v>8.3620000000000001</v>
      </c>
      <c r="K217" s="47" t="s">
        <v>739</v>
      </c>
      <c r="L217" s="9" t="str">
        <f t="shared" si="36"/>
        <v>Yes</v>
      </c>
    </row>
    <row r="218" spans="1:12" x14ac:dyDescent="0.2">
      <c r="A218" s="4" t="s">
        <v>516</v>
      </c>
      <c r="B218" s="37" t="s">
        <v>213</v>
      </c>
      <c r="C218" s="38">
        <v>224251</v>
      </c>
      <c r="D218" s="46" t="str">
        <f t="shared" si="33"/>
        <v>N/A</v>
      </c>
      <c r="E218" s="38">
        <v>232505</v>
      </c>
      <c r="F218" s="46" t="str">
        <f t="shared" si="34"/>
        <v>N/A</v>
      </c>
      <c r="G218" s="38">
        <v>240737</v>
      </c>
      <c r="H218" s="46" t="str">
        <f t="shared" si="35"/>
        <v>N/A</v>
      </c>
      <c r="I218" s="12">
        <v>3.681</v>
      </c>
      <c r="J218" s="12">
        <v>3.5409999999999999</v>
      </c>
      <c r="K218" s="47" t="s">
        <v>739</v>
      </c>
      <c r="L218" s="9" t="str">
        <f t="shared" si="36"/>
        <v>Yes</v>
      </c>
    </row>
    <row r="219" spans="1:12" ht="25.5" x14ac:dyDescent="0.2">
      <c r="A219" s="2" t="s">
        <v>1383</v>
      </c>
      <c r="B219" s="37" t="s">
        <v>213</v>
      </c>
      <c r="C219" s="49">
        <v>231.43978845000001</v>
      </c>
      <c r="D219" s="46" t="str">
        <f t="shared" si="33"/>
        <v>N/A</v>
      </c>
      <c r="E219" s="49">
        <v>235.46848885</v>
      </c>
      <c r="F219" s="46" t="str">
        <f t="shared" si="34"/>
        <v>N/A</v>
      </c>
      <c r="G219" s="49">
        <v>246.43370981999999</v>
      </c>
      <c r="H219" s="46" t="str">
        <f t="shared" si="35"/>
        <v>N/A</v>
      </c>
      <c r="I219" s="12">
        <v>1.7410000000000001</v>
      </c>
      <c r="J219" s="12">
        <v>4.657</v>
      </c>
      <c r="K219" s="47" t="s">
        <v>739</v>
      </c>
      <c r="L219" s="9" t="str">
        <f t="shared" si="36"/>
        <v>Yes</v>
      </c>
    </row>
    <row r="220" spans="1:12" ht="25.5" x14ac:dyDescent="0.2">
      <c r="A220" s="2" t="s">
        <v>1384</v>
      </c>
      <c r="B220" s="37" t="s">
        <v>213</v>
      </c>
      <c r="C220" s="49">
        <v>172066203</v>
      </c>
      <c r="D220" s="46" t="str">
        <f t="shared" si="33"/>
        <v>N/A</v>
      </c>
      <c r="E220" s="49">
        <v>185650909</v>
      </c>
      <c r="F220" s="46" t="str">
        <f t="shared" si="34"/>
        <v>N/A</v>
      </c>
      <c r="G220" s="49">
        <v>177492802</v>
      </c>
      <c r="H220" s="46" t="str">
        <f t="shared" si="35"/>
        <v>N/A</v>
      </c>
      <c r="I220" s="12">
        <v>7.8949999999999996</v>
      </c>
      <c r="J220" s="12">
        <v>-4.3899999999999997</v>
      </c>
      <c r="K220" s="47" t="s">
        <v>739</v>
      </c>
      <c r="L220" s="9" t="str">
        <f t="shared" si="36"/>
        <v>Yes</v>
      </c>
    </row>
    <row r="221" spans="1:12" x14ac:dyDescent="0.2">
      <c r="A221" s="4" t="s">
        <v>517</v>
      </c>
      <c r="B221" s="37" t="s">
        <v>213</v>
      </c>
      <c r="C221" s="38">
        <v>639133</v>
      </c>
      <c r="D221" s="46" t="str">
        <f t="shared" si="33"/>
        <v>N/A</v>
      </c>
      <c r="E221" s="38">
        <v>668749</v>
      </c>
      <c r="F221" s="46" t="str">
        <f t="shared" si="34"/>
        <v>N/A</v>
      </c>
      <c r="G221" s="38">
        <v>644021</v>
      </c>
      <c r="H221" s="46" t="str">
        <f t="shared" si="35"/>
        <v>N/A</v>
      </c>
      <c r="I221" s="12">
        <v>4.6340000000000003</v>
      </c>
      <c r="J221" s="12">
        <v>-3.7</v>
      </c>
      <c r="K221" s="47" t="s">
        <v>739</v>
      </c>
      <c r="L221" s="9" t="str">
        <f t="shared" si="36"/>
        <v>Yes</v>
      </c>
    </row>
    <row r="222" spans="1:12" ht="25.5" x14ac:dyDescent="0.2">
      <c r="A222" s="2" t="s">
        <v>1385</v>
      </c>
      <c r="B222" s="37" t="s">
        <v>213</v>
      </c>
      <c r="C222" s="49">
        <v>269.21814864999999</v>
      </c>
      <c r="D222" s="46" t="str">
        <f t="shared" si="33"/>
        <v>N/A</v>
      </c>
      <c r="E222" s="49">
        <v>277.60925099999997</v>
      </c>
      <c r="F222" s="46" t="str">
        <f t="shared" si="34"/>
        <v>N/A</v>
      </c>
      <c r="G222" s="49">
        <v>275.60095401000001</v>
      </c>
      <c r="H222" s="46" t="str">
        <f t="shared" si="35"/>
        <v>N/A</v>
      </c>
      <c r="I222" s="12">
        <v>3.117</v>
      </c>
      <c r="J222" s="12">
        <v>-0.72299999999999998</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390447718</v>
      </c>
      <c r="D226" s="46" t="str">
        <f t="shared" si="33"/>
        <v>N/A</v>
      </c>
      <c r="E226" s="49">
        <v>428086410</v>
      </c>
      <c r="F226" s="46" t="str">
        <f t="shared" si="34"/>
        <v>N/A</v>
      </c>
      <c r="G226" s="49">
        <v>352188757</v>
      </c>
      <c r="H226" s="46" t="str">
        <f t="shared" si="35"/>
        <v>N/A</v>
      </c>
      <c r="I226" s="12">
        <v>9.64</v>
      </c>
      <c r="J226" s="12">
        <v>-17.7</v>
      </c>
      <c r="K226" s="47" t="s">
        <v>739</v>
      </c>
      <c r="L226" s="9" t="str">
        <f t="shared" si="36"/>
        <v>Yes</v>
      </c>
    </row>
    <row r="227" spans="1:12" ht="25.5" x14ac:dyDescent="0.2">
      <c r="A227" s="2" t="s">
        <v>519</v>
      </c>
      <c r="B227" s="37" t="s">
        <v>213</v>
      </c>
      <c r="C227" s="38">
        <v>23159</v>
      </c>
      <c r="D227" s="46" t="str">
        <f t="shared" si="33"/>
        <v>N/A</v>
      </c>
      <c r="E227" s="38">
        <v>24555</v>
      </c>
      <c r="F227" s="46" t="str">
        <f t="shared" si="34"/>
        <v>N/A</v>
      </c>
      <c r="G227" s="38">
        <v>20650</v>
      </c>
      <c r="H227" s="46" t="str">
        <f t="shared" si="35"/>
        <v>N/A</v>
      </c>
      <c r="I227" s="12">
        <v>6.0279999999999996</v>
      </c>
      <c r="J227" s="12">
        <v>-15.9</v>
      </c>
      <c r="K227" s="47" t="s">
        <v>739</v>
      </c>
      <c r="L227" s="9" t="str">
        <f t="shared" si="36"/>
        <v>Yes</v>
      </c>
    </row>
    <row r="228" spans="1:12" ht="25.5" x14ac:dyDescent="0.2">
      <c r="A228" s="2" t="s">
        <v>1389</v>
      </c>
      <c r="B228" s="37" t="s">
        <v>213</v>
      </c>
      <c r="C228" s="49">
        <v>16859.437712999999</v>
      </c>
      <c r="D228" s="46" t="str">
        <f t="shared" si="33"/>
        <v>N/A</v>
      </c>
      <c r="E228" s="49">
        <v>17433.777642000001</v>
      </c>
      <c r="F228" s="46" t="str">
        <f t="shared" si="34"/>
        <v>N/A</v>
      </c>
      <c r="G228" s="49">
        <v>17055.145616999998</v>
      </c>
      <c r="H228" s="46" t="str">
        <f t="shared" si="35"/>
        <v>N/A</v>
      </c>
      <c r="I228" s="12">
        <v>3.407</v>
      </c>
      <c r="J228" s="12">
        <v>-2.17</v>
      </c>
      <c r="K228" s="47" t="s">
        <v>739</v>
      </c>
      <c r="L228" s="9" t="str">
        <f t="shared" si="36"/>
        <v>Yes</v>
      </c>
    </row>
    <row r="229" spans="1:12" x14ac:dyDescent="0.2">
      <c r="A229" s="2" t="s">
        <v>1390</v>
      </c>
      <c r="B229" s="37" t="s">
        <v>213</v>
      </c>
      <c r="C229" s="54">
        <v>498277500</v>
      </c>
      <c r="D229" s="46" t="str">
        <f t="shared" ref="D229:D252" si="37">IF($B229="N/A","N/A",IF(C229&gt;10,"No",IF(C229&lt;-10,"No","Yes")))</f>
        <v>N/A</v>
      </c>
      <c r="E229" s="54">
        <v>545723205</v>
      </c>
      <c r="F229" s="46" t="str">
        <f t="shared" ref="F229:F252" si="38">IF($B229="N/A","N/A",IF(E229&gt;10,"No",IF(E229&lt;-10,"No","Yes")))</f>
        <v>N/A</v>
      </c>
      <c r="G229" s="54">
        <v>472332405</v>
      </c>
      <c r="H229" s="46" t="str">
        <f t="shared" ref="H229:H252" si="39">IF($B229="N/A","N/A",IF(G229&gt;10,"No",IF(G229&lt;-10,"No","Yes")))</f>
        <v>N/A</v>
      </c>
      <c r="I229" s="12">
        <v>9.5220000000000002</v>
      </c>
      <c r="J229" s="12">
        <v>-13.4</v>
      </c>
      <c r="K229" s="47" t="s">
        <v>739</v>
      </c>
      <c r="L229" s="9" t="str">
        <f t="shared" ref="L229:L252" si="40">IF(J229="Div by 0", "N/A", IF(K229="N/A","N/A", IF(J229&gt;VALUE(MID(K229,1,2)), "No", IF(J229&lt;-1*VALUE(MID(K229,1,2)), "No", "Yes"))))</f>
        <v>Yes</v>
      </c>
    </row>
    <row r="230" spans="1:12" x14ac:dyDescent="0.2">
      <c r="A230" s="4" t="s">
        <v>1391</v>
      </c>
      <c r="B230" s="37" t="s">
        <v>213</v>
      </c>
      <c r="C230" s="52">
        <v>35875</v>
      </c>
      <c r="D230" s="46" t="str">
        <f t="shared" si="37"/>
        <v>N/A</v>
      </c>
      <c r="E230" s="52">
        <v>37570</v>
      </c>
      <c r="F230" s="46" t="str">
        <f t="shared" si="38"/>
        <v>N/A</v>
      </c>
      <c r="G230" s="52">
        <v>32880</v>
      </c>
      <c r="H230" s="46" t="str">
        <f t="shared" si="39"/>
        <v>N/A</v>
      </c>
      <c r="I230" s="12">
        <v>4.7249999999999996</v>
      </c>
      <c r="J230" s="12">
        <v>-12.5</v>
      </c>
      <c r="K230" s="47" t="s">
        <v>739</v>
      </c>
      <c r="L230" s="9" t="str">
        <f t="shared" si="40"/>
        <v>Yes</v>
      </c>
    </row>
    <row r="231" spans="1:12" x14ac:dyDescent="0.2">
      <c r="A231" s="4" t="s">
        <v>1392</v>
      </c>
      <c r="B231" s="37" t="s">
        <v>213</v>
      </c>
      <c r="C231" s="54">
        <v>13889.268292999999</v>
      </c>
      <c r="D231" s="46" t="str">
        <f t="shared" si="37"/>
        <v>N/A</v>
      </c>
      <c r="E231" s="54">
        <v>14525.504525</v>
      </c>
      <c r="F231" s="46" t="str">
        <f t="shared" si="38"/>
        <v>N/A</v>
      </c>
      <c r="G231" s="54">
        <v>14365.340785</v>
      </c>
      <c r="H231" s="46" t="str">
        <f t="shared" si="39"/>
        <v>N/A</v>
      </c>
      <c r="I231" s="12">
        <v>4.5810000000000004</v>
      </c>
      <c r="J231" s="12">
        <v>-1.1000000000000001</v>
      </c>
      <c r="K231" s="47" t="s">
        <v>739</v>
      </c>
      <c r="L231" s="9" t="str">
        <f t="shared" si="40"/>
        <v>Yes</v>
      </c>
    </row>
    <row r="232" spans="1:12" ht="25.5" x14ac:dyDescent="0.2">
      <c r="A232" s="4" t="s">
        <v>1393</v>
      </c>
      <c r="B232" s="37" t="s">
        <v>213</v>
      </c>
      <c r="C232" s="54">
        <v>7591.2336621000004</v>
      </c>
      <c r="D232" s="46" t="str">
        <f t="shared" si="37"/>
        <v>N/A</v>
      </c>
      <c r="E232" s="54">
        <v>7780.3568443000004</v>
      </c>
      <c r="F232" s="46" t="str">
        <f t="shared" si="38"/>
        <v>N/A</v>
      </c>
      <c r="G232" s="54">
        <v>8629.7768923999993</v>
      </c>
      <c r="H232" s="46" t="str">
        <f t="shared" si="39"/>
        <v>N/A</v>
      </c>
      <c r="I232" s="12">
        <v>2.4910000000000001</v>
      </c>
      <c r="J232" s="12">
        <v>10.92</v>
      </c>
      <c r="K232" s="47" t="s">
        <v>739</v>
      </c>
      <c r="L232" s="9" t="str">
        <f t="shared" si="40"/>
        <v>Yes</v>
      </c>
    </row>
    <row r="233" spans="1:12" ht="25.5" x14ac:dyDescent="0.2">
      <c r="A233" s="4" t="s">
        <v>1394</v>
      </c>
      <c r="B233" s="37" t="s">
        <v>213</v>
      </c>
      <c r="C233" s="54">
        <v>15555.797866999999</v>
      </c>
      <c r="D233" s="46" t="str">
        <f t="shared" si="37"/>
        <v>N/A</v>
      </c>
      <c r="E233" s="54">
        <v>15960.383682</v>
      </c>
      <c r="F233" s="46" t="str">
        <f t="shared" si="38"/>
        <v>N/A</v>
      </c>
      <c r="G233" s="54">
        <v>15564.226712</v>
      </c>
      <c r="H233" s="46" t="str">
        <f t="shared" si="39"/>
        <v>N/A</v>
      </c>
      <c r="I233" s="12">
        <v>2.601</v>
      </c>
      <c r="J233" s="12">
        <v>-2.48</v>
      </c>
      <c r="K233" s="47" t="s">
        <v>739</v>
      </c>
      <c r="L233" s="9" t="str">
        <f t="shared" si="40"/>
        <v>Yes</v>
      </c>
    </row>
    <row r="234" spans="1:12" x14ac:dyDescent="0.2">
      <c r="A234" s="4" t="s">
        <v>1395</v>
      </c>
      <c r="B234" s="37" t="s">
        <v>213</v>
      </c>
      <c r="C234" s="54">
        <v>14281.907953</v>
      </c>
      <c r="D234" s="46" t="str">
        <f t="shared" si="37"/>
        <v>N/A</v>
      </c>
      <c r="E234" s="54">
        <v>15939.305934</v>
      </c>
      <c r="F234" s="46" t="str">
        <f t="shared" si="38"/>
        <v>N/A</v>
      </c>
      <c r="G234" s="54">
        <v>16490.925297000002</v>
      </c>
      <c r="H234" s="46" t="str">
        <f t="shared" si="39"/>
        <v>N/A</v>
      </c>
      <c r="I234" s="12">
        <v>11.6</v>
      </c>
      <c r="J234" s="12">
        <v>3.4609999999999999</v>
      </c>
      <c r="K234" s="47" t="s">
        <v>739</v>
      </c>
      <c r="L234" s="9" t="str">
        <f t="shared" si="40"/>
        <v>Yes</v>
      </c>
    </row>
    <row r="235" spans="1:12" ht="25.5" x14ac:dyDescent="0.2">
      <c r="A235" s="4" t="s">
        <v>1396</v>
      </c>
      <c r="B235" s="37" t="s">
        <v>213</v>
      </c>
      <c r="C235" s="54">
        <v>2148.6819660000001</v>
      </c>
      <c r="D235" s="46" t="str">
        <f t="shared" si="37"/>
        <v>N/A</v>
      </c>
      <c r="E235" s="54">
        <v>2625.3336835</v>
      </c>
      <c r="F235" s="46" t="str">
        <f t="shared" si="38"/>
        <v>N/A</v>
      </c>
      <c r="G235" s="54">
        <v>2585.8006408000001</v>
      </c>
      <c r="H235" s="46" t="str">
        <f t="shared" si="39"/>
        <v>N/A</v>
      </c>
      <c r="I235" s="12">
        <v>22.18</v>
      </c>
      <c r="J235" s="12">
        <v>-1.51</v>
      </c>
      <c r="K235" s="47" t="s">
        <v>739</v>
      </c>
      <c r="L235" s="9" t="str">
        <f t="shared" si="40"/>
        <v>Yes</v>
      </c>
    </row>
    <row r="236" spans="1:12" x14ac:dyDescent="0.2">
      <c r="A236" s="4" t="s">
        <v>1397</v>
      </c>
      <c r="B236" s="37" t="s">
        <v>213</v>
      </c>
      <c r="C236" s="46">
        <v>1.5991017394</v>
      </c>
      <c r="D236" s="46" t="str">
        <f t="shared" si="37"/>
        <v>N/A</v>
      </c>
      <c r="E236" s="46">
        <v>1.5917353474</v>
      </c>
      <c r="F236" s="46" t="str">
        <f t="shared" si="38"/>
        <v>N/A</v>
      </c>
      <c r="G236" s="46">
        <v>1.3752741765000001</v>
      </c>
      <c r="H236" s="46" t="str">
        <f t="shared" si="39"/>
        <v>N/A</v>
      </c>
      <c r="I236" s="12">
        <v>-0.46100000000000002</v>
      </c>
      <c r="J236" s="12">
        <v>-13.6</v>
      </c>
      <c r="K236" s="47" t="s">
        <v>739</v>
      </c>
      <c r="L236" s="9" t="str">
        <f t="shared" si="40"/>
        <v>Yes</v>
      </c>
    </row>
    <row r="237" spans="1:12" x14ac:dyDescent="0.2">
      <c r="A237" s="4" t="s">
        <v>1398</v>
      </c>
      <c r="B237" s="37" t="s">
        <v>213</v>
      </c>
      <c r="C237" s="46">
        <v>11.995266972</v>
      </c>
      <c r="D237" s="46" t="str">
        <f t="shared" si="37"/>
        <v>N/A</v>
      </c>
      <c r="E237" s="46">
        <v>12.900181977000001</v>
      </c>
      <c r="F237" s="46" t="str">
        <f t="shared" si="38"/>
        <v>N/A</v>
      </c>
      <c r="G237" s="46">
        <v>13.754680793</v>
      </c>
      <c r="H237" s="46" t="str">
        <f t="shared" si="39"/>
        <v>N/A</v>
      </c>
      <c r="I237" s="12">
        <v>7.5439999999999996</v>
      </c>
      <c r="J237" s="12">
        <v>6.6239999999999997</v>
      </c>
      <c r="K237" s="47" t="s">
        <v>739</v>
      </c>
      <c r="L237" s="9" t="str">
        <f t="shared" si="40"/>
        <v>Yes</v>
      </c>
    </row>
    <row r="238" spans="1:12" x14ac:dyDescent="0.2">
      <c r="A238" s="61" t="s">
        <v>1399</v>
      </c>
      <c r="B238" s="37" t="s">
        <v>213</v>
      </c>
      <c r="C238" s="46">
        <v>13.282099616</v>
      </c>
      <c r="D238" s="46" t="str">
        <f t="shared" si="37"/>
        <v>N/A</v>
      </c>
      <c r="E238" s="46">
        <v>13.596965822</v>
      </c>
      <c r="F238" s="46" t="str">
        <f t="shared" si="38"/>
        <v>N/A</v>
      </c>
      <c r="G238" s="46">
        <v>12.947063172</v>
      </c>
      <c r="H238" s="46" t="str">
        <f t="shared" si="39"/>
        <v>N/A</v>
      </c>
      <c r="I238" s="12">
        <v>2.371</v>
      </c>
      <c r="J238" s="12">
        <v>-4.78</v>
      </c>
      <c r="K238" s="47" t="s">
        <v>739</v>
      </c>
      <c r="L238" s="9" t="str">
        <f t="shared" si="40"/>
        <v>Yes</v>
      </c>
    </row>
    <row r="239" spans="1:12" x14ac:dyDescent="0.2">
      <c r="A239" s="61" t="s">
        <v>1400</v>
      </c>
      <c r="B239" s="37" t="s">
        <v>213</v>
      </c>
      <c r="C239" s="46">
        <v>0.53777425960000003</v>
      </c>
      <c r="D239" s="46" t="str">
        <f t="shared" si="37"/>
        <v>N/A</v>
      </c>
      <c r="E239" s="46">
        <v>0.53401334629999997</v>
      </c>
      <c r="F239" s="46" t="str">
        <f t="shared" si="38"/>
        <v>N/A</v>
      </c>
      <c r="G239" s="46">
        <v>0.53356248139999995</v>
      </c>
      <c r="H239" s="46" t="str">
        <f t="shared" si="39"/>
        <v>N/A</v>
      </c>
      <c r="I239" s="12">
        <v>-0.69899999999999995</v>
      </c>
      <c r="J239" s="12">
        <v>-8.4000000000000005E-2</v>
      </c>
      <c r="K239" s="47" t="s">
        <v>739</v>
      </c>
      <c r="L239" s="9" t="str">
        <f t="shared" si="40"/>
        <v>Yes</v>
      </c>
    </row>
    <row r="240" spans="1:12" x14ac:dyDescent="0.2">
      <c r="A240" s="61" t="s">
        <v>1401</v>
      </c>
      <c r="B240" s="37" t="s">
        <v>213</v>
      </c>
      <c r="C240" s="46">
        <v>0.44316884140000001</v>
      </c>
      <c r="D240" s="46" t="str">
        <f t="shared" si="37"/>
        <v>N/A</v>
      </c>
      <c r="E240" s="46">
        <v>0.42037772169999998</v>
      </c>
      <c r="F240" s="46" t="str">
        <f t="shared" si="38"/>
        <v>N/A</v>
      </c>
      <c r="G240" s="46">
        <v>0.39635170180000001</v>
      </c>
      <c r="H240" s="46" t="str">
        <f t="shared" si="39"/>
        <v>N/A</v>
      </c>
      <c r="I240" s="12">
        <v>-5.14</v>
      </c>
      <c r="J240" s="12">
        <v>-5.72</v>
      </c>
      <c r="K240" s="47" t="s">
        <v>739</v>
      </c>
      <c r="L240" s="9" t="str">
        <f t="shared" si="40"/>
        <v>Yes</v>
      </c>
    </row>
    <row r="241" spans="1:12" ht="25.5" x14ac:dyDescent="0.2">
      <c r="A241" s="61" t="s">
        <v>1402</v>
      </c>
      <c r="B241" s="37" t="s">
        <v>213</v>
      </c>
      <c r="C241" s="54">
        <v>390447718</v>
      </c>
      <c r="D241" s="46" t="str">
        <f t="shared" si="37"/>
        <v>N/A</v>
      </c>
      <c r="E241" s="54">
        <v>428086410</v>
      </c>
      <c r="F241" s="46" t="str">
        <f t="shared" si="38"/>
        <v>N/A</v>
      </c>
      <c r="G241" s="54">
        <v>352188757</v>
      </c>
      <c r="H241" s="46" t="str">
        <f t="shared" si="39"/>
        <v>N/A</v>
      </c>
      <c r="I241" s="12">
        <v>9.64</v>
      </c>
      <c r="J241" s="12">
        <v>-17.7</v>
      </c>
      <c r="K241" s="47" t="s">
        <v>739</v>
      </c>
      <c r="L241" s="9" t="str">
        <f t="shared" si="40"/>
        <v>Yes</v>
      </c>
    </row>
    <row r="242" spans="1:12" x14ac:dyDescent="0.2">
      <c r="A242" s="61" t="s">
        <v>1403</v>
      </c>
      <c r="B242" s="37" t="s">
        <v>213</v>
      </c>
      <c r="C242" s="52">
        <v>23159</v>
      </c>
      <c r="D242" s="46" t="str">
        <f t="shared" si="37"/>
        <v>N/A</v>
      </c>
      <c r="E242" s="52">
        <v>24555</v>
      </c>
      <c r="F242" s="46" t="str">
        <f t="shared" si="38"/>
        <v>N/A</v>
      </c>
      <c r="G242" s="52">
        <v>20650</v>
      </c>
      <c r="H242" s="46" t="str">
        <f t="shared" si="39"/>
        <v>N/A</v>
      </c>
      <c r="I242" s="12">
        <v>6.0279999999999996</v>
      </c>
      <c r="J242" s="12">
        <v>-15.9</v>
      </c>
      <c r="K242" s="47" t="s">
        <v>739</v>
      </c>
      <c r="L242" s="9" t="str">
        <f t="shared" si="40"/>
        <v>Yes</v>
      </c>
    </row>
    <row r="243" spans="1:12" ht="25.5" x14ac:dyDescent="0.2">
      <c r="A243" s="61" t="s">
        <v>1404</v>
      </c>
      <c r="B243" s="37" t="s">
        <v>213</v>
      </c>
      <c r="C243" s="54">
        <v>16859.437712999999</v>
      </c>
      <c r="D243" s="46" t="str">
        <f t="shared" si="37"/>
        <v>N/A</v>
      </c>
      <c r="E243" s="54">
        <v>17433.777642000001</v>
      </c>
      <c r="F243" s="46" t="str">
        <f t="shared" si="38"/>
        <v>N/A</v>
      </c>
      <c r="G243" s="54">
        <v>17055.145616999998</v>
      </c>
      <c r="H243" s="46" t="str">
        <f t="shared" si="39"/>
        <v>N/A</v>
      </c>
      <c r="I243" s="12">
        <v>3.407</v>
      </c>
      <c r="J243" s="12">
        <v>-2.17</v>
      </c>
      <c r="K243" s="47" t="s">
        <v>739</v>
      </c>
      <c r="L243" s="9" t="str">
        <f t="shared" si="40"/>
        <v>Yes</v>
      </c>
    </row>
    <row r="244" spans="1:12" ht="25.5" x14ac:dyDescent="0.2">
      <c r="A244" s="61" t="s">
        <v>1405</v>
      </c>
      <c r="B244" s="37" t="s">
        <v>213</v>
      </c>
      <c r="C244" s="54">
        <v>8943.8605697000003</v>
      </c>
      <c r="D244" s="46" t="str">
        <f t="shared" si="37"/>
        <v>N/A</v>
      </c>
      <c r="E244" s="54">
        <v>9097.6608039999992</v>
      </c>
      <c r="F244" s="46" t="str">
        <f t="shared" si="38"/>
        <v>N/A</v>
      </c>
      <c r="G244" s="54">
        <v>9551.3826606999992</v>
      </c>
      <c r="H244" s="46" t="str">
        <f t="shared" si="39"/>
        <v>N/A</v>
      </c>
      <c r="I244" s="12">
        <v>1.72</v>
      </c>
      <c r="J244" s="12">
        <v>4.9870000000000001</v>
      </c>
      <c r="K244" s="47" t="s">
        <v>739</v>
      </c>
      <c r="L244" s="9" t="str">
        <f t="shared" si="40"/>
        <v>Yes</v>
      </c>
    </row>
    <row r="245" spans="1:12" ht="25.5" x14ac:dyDescent="0.2">
      <c r="A245" s="61" t="s">
        <v>1406</v>
      </c>
      <c r="B245" s="37" t="s">
        <v>213</v>
      </c>
      <c r="C245" s="54">
        <v>17772.951549000001</v>
      </c>
      <c r="D245" s="46" t="str">
        <f t="shared" si="37"/>
        <v>N/A</v>
      </c>
      <c r="E245" s="54">
        <v>18113.433048999999</v>
      </c>
      <c r="F245" s="46" t="str">
        <f t="shared" si="38"/>
        <v>N/A</v>
      </c>
      <c r="G245" s="54">
        <v>17607.514432</v>
      </c>
      <c r="H245" s="46" t="str">
        <f t="shared" si="39"/>
        <v>N/A</v>
      </c>
      <c r="I245" s="12">
        <v>1.9159999999999999</v>
      </c>
      <c r="J245" s="12">
        <v>-2.79</v>
      </c>
      <c r="K245" s="47" t="s">
        <v>739</v>
      </c>
      <c r="L245" s="9" t="str">
        <f t="shared" si="40"/>
        <v>Yes</v>
      </c>
    </row>
    <row r="246" spans="1:12" ht="25.5" x14ac:dyDescent="0.2">
      <c r="A246" s="61" t="s">
        <v>1407</v>
      </c>
      <c r="B246" s="37" t="s">
        <v>213</v>
      </c>
      <c r="C246" s="54">
        <v>15719.506453</v>
      </c>
      <c r="D246" s="46" t="str">
        <f t="shared" si="37"/>
        <v>N/A</v>
      </c>
      <c r="E246" s="54">
        <v>18935.603276999998</v>
      </c>
      <c r="F246" s="46" t="str">
        <f t="shared" si="38"/>
        <v>N/A</v>
      </c>
      <c r="G246" s="54">
        <v>18948.008652</v>
      </c>
      <c r="H246" s="46" t="str">
        <f t="shared" si="39"/>
        <v>N/A</v>
      </c>
      <c r="I246" s="12">
        <v>20.46</v>
      </c>
      <c r="J246" s="12">
        <v>6.5500000000000003E-2</v>
      </c>
      <c r="K246" s="47" t="s">
        <v>739</v>
      </c>
      <c r="L246" s="9" t="str">
        <f t="shared" si="40"/>
        <v>Yes</v>
      </c>
    </row>
    <row r="247" spans="1:12" ht="25.5" x14ac:dyDescent="0.2">
      <c r="A247" s="61" t="s">
        <v>1408</v>
      </c>
      <c r="B247" s="37" t="s">
        <v>213</v>
      </c>
      <c r="C247" s="54">
        <v>7935.9089253000002</v>
      </c>
      <c r="D247" s="46" t="str">
        <f t="shared" si="37"/>
        <v>N/A</v>
      </c>
      <c r="E247" s="54">
        <v>10596.145009</v>
      </c>
      <c r="F247" s="46" t="str">
        <f t="shared" si="38"/>
        <v>N/A</v>
      </c>
      <c r="G247" s="54">
        <v>10753.316699000001</v>
      </c>
      <c r="H247" s="46" t="str">
        <f t="shared" si="39"/>
        <v>N/A</v>
      </c>
      <c r="I247" s="12">
        <v>33.520000000000003</v>
      </c>
      <c r="J247" s="12">
        <v>1.4830000000000001</v>
      </c>
      <c r="K247" s="47" t="s">
        <v>739</v>
      </c>
      <c r="L247" s="9" t="str">
        <f t="shared" si="40"/>
        <v>Yes</v>
      </c>
    </row>
    <row r="248" spans="1:12" ht="25.5" x14ac:dyDescent="0.2">
      <c r="A248" s="61" t="s">
        <v>1409</v>
      </c>
      <c r="B248" s="37" t="s">
        <v>213</v>
      </c>
      <c r="C248" s="46">
        <v>1.0322953919</v>
      </c>
      <c r="D248" s="46" t="str">
        <f t="shared" si="37"/>
        <v>N/A</v>
      </c>
      <c r="E248" s="46">
        <v>1.0403263628999999</v>
      </c>
      <c r="F248" s="46" t="str">
        <f t="shared" si="38"/>
        <v>N/A</v>
      </c>
      <c r="G248" s="46">
        <v>0.86372906760000001</v>
      </c>
      <c r="H248" s="46" t="str">
        <f t="shared" si="39"/>
        <v>N/A</v>
      </c>
      <c r="I248" s="12">
        <v>0.77800000000000002</v>
      </c>
      <c r="J248" s="12">
        <v>-17</v>
      </c>
      <c r="K248" s="47" t="s">
        <v>739</v>
      </c>
      <c r="L248" s="9" t="str">
        <f t="shared" si="40"/>
        <v>Yes</v>
      </c>
    </row>
    <row r="249" spans="1:12" ht="25.5" x14ac:dyDescent="0.2">
      <c r="A249" s="61" t="s">
        <v>1410</v>
      </c>
      <c r="B249" s="37" t="s">
        <v>213</v>
      </c>
      <c r="C249" s="46">
        <v>9.8654045260000007</v>
      </c>
      <c r="D249" s="46" t="str">
        <f t="shared" si="37"/>
        <v>N/A</v>
      </c>
      <c r="E249" s="46">
        <v>10.729931927000001</v>
      </c>
      <c r="F249" s="46" t="str">
        <f t="shared" si="38"/>
        <v>N/A</v>
      </c>
      <c r="G249" s="46">
        <v>12.220294091</v>
      </c>
      <c r="H249" s="46" t="str">
        <f t="shared" si="39"/>
        <v>N/A</v>
      </c>
      <c r="I249" s="12">
        <v>8.7629999999999999</v>
      </c>
      <c r="J249" s="12">
        <v>13.89</v>
      </c>
      <c r="K249" s="47" t="s">
        <v>739</v>
      </c>
      <c r="L249" s="9" t="str">
        <f t="shared" si="40"/>
        <v>Yes</v>
      </c>
    </row>
    <row r="250" spans="1:12" ht="25.5" x14ac:dyDescent="0.2">
      <c r="A250" s="61" t="s">
        <v>1411</v>
      </c>
      <c r="B250" s="37" t="s">
        <v>213</v>
      </c>
      <c r="C250" s="46">
        <v>10.785292428</v>
      </c>
      <c r="D250" s="46" t="str">
        <f t="shared" si="37"/>
        <v>N/A</v>
      </c>
      <c r="E250" s="46">
        <v>11.158474604</v>
      </c>
      <c r="F250" s="46" t="str">
        <f t="shared" si="38"/>
        <v>N/A</v>
      </c>
      <c r="G250" s="46">
        <v>10.484385563</v>
      </c>
      <c r="H250" s="46" t="str">
        <f t="shared" si="39"/>
        <v>N/A</v>
      </c>
      <c r="I250" s="12">
        <v>3.46</v>
      </c>
      <c r="J250" s="12">
        <v>-6.04</v>
      </c>
      <c r="K250" s="47" t="s">
        <v>739</v>
      </c>
      <c r="L250" s="9" t="str">
        <f t="shared" si="40"/>
        <v>Yes</v>
      </c>
    </row>
    <row r="251" spans="1:12" ht="25.5" x14ac:dyDescent="0.2">
      <c r="A251" s="61" t="s">
        <v>1412</v>
      </c>
      <c r="B251" s="37" t="s">
        <v>213</v>
      </c>
      <c r="C251" s="46">
        <v>0.13581078760000001</v>
      </c>
      <c r="D251" s="46" t="str">
        <f t="shared" si="37"/>
        <v>N/A</v>
      </c>
      <c r="E251" s="46">
        <v>0.13579581809999999</v>
      </c>
      <c r="F251" s="46" t="str">
        <f t="shared" si="38"/>
        <v>N/A</v>
      </c>
      <c r="G251" s="46">
        <v>0.1451564927</v>
      </c>
      <c r="H251" s="46" t="str">
        <f t="shared" si="39"/>
        <v>N/A</v>
      </c>
      <c r="I251" s="12">
        <v>-1.0999999999999999E-2</v>
      </c>
      <c r="J251" s="12">
        <v>6.8929999999999998</v>
      </c>
      <c r="K251" s="47" t="s">
        <v>739</v>
      </c>
      <c r="L251" s="9" t="str">
        <f t="shared" si="40"/>
        <v>Yes</v>
      </c>
    </row>
    <row r="252" spans="1:12" ht="25.5" x14ac:dyDescent="0.2">
      <c r="A252" s="61" t="s">
        <v>1413</v>
      </c>
      <c r="B252" s="37" t="s">
        <v>213</v>
      </c>
      <c r="C252" s="46">
        <v>8.7929054500000006E-2</v>
      </c>
      <c r="D252" s="46" t="str">
        <f t="shared" si="37"/>
        <v>N/A</v>
      </c>
      <c r="E252" s="46">
        <v>7.8158462999999997E-2</v>
      </c>
      <c r="F252" s="46" t="str">
        <f t="shared" si="38"/>
        <v>N/A</v>
      </c>
      <c r="G252" s="46">
        <v>7.3513434200000005E-2</v>
      </c>
      <c r="H252" s="46" t="str">
        <f t="shared" si="39"/>
        <v>N/A</v>
      </c>
      <c r="I252" s="12">
        <v>-11.1</v>
      </c>
      <c r="J252" s="12">
        <v>-5.94</v>
      </c>
      <c r="K252" s="47" t="s">
        <v>739</v>
      </c>
      <c r="L252" s="9" t="str">
        <f t="shared" si="40"/>
        <v>Yes</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315749</v>
      </c>
      <c r="D6" s="46" t="str">
        <f t="shared" ref="D6:D37" si="0">IF($B6="N/A","N/A",IF(C6&gt;10,"No",IF(C6&lt;-10,"No","Yes")))</f>
        <v>N/A</v>
      </c>
      <c r="E6" s="38">
        <v>330170</v>
      </c>
      <c r="F6" s="46" t="str">
        <f t="shared" ref="F6:F37" si="1">IF($B6="N/A","N/A",IF(E6&gt;10,"No",IF(E6&lt;-10,"No","Yes")))</f>
        <v>N/A</v>
      </c>
      <c r="G6" s="38">
        <v>344212</v>
      </c>
      <c r="H6" s="46" t="str">
        <f t="shared" ref="H6:H37" si="2">IF($B6="N/A","N/A",IF(G6&gt;10,"No",IF(G6&lt;-10,"No","Yes")))</f>
        <v>N/A</v>
      </c>
      <c r="I6" s="12">
        <v>4.5670000000000002</v>
      </c>
      <c r="J6" s="12">
        <v>4.2530000000000001</v>
      </c>
      <c r="K6" s="47" t="s">
        <v>739</v>
      </c>
      <c r="L6" s="9" t="str">
        <f t="shared" ref="L6:L39" si="3">IF(J6="Div by 0", "N/A", IF(K6="N/A","N/A", IF(J6&gt;VALUE(MID(K6,1,2)), "No", IF(J6&lt;-1*VALUE(MID(K6,1,2)), "No", "Yes"))))</f>
        <v>Yes</v>
      </c>
    </row>
    <row r="7" spans="1:12" x14ac:dyDescent="0.2">
      <c r="A7" s="48" t="s">
        <v>6</v>
      </c>
      <c r="B7" s="37" t="s">
        <v>213</v>
      </c>
      <c r="C7" s="38">
        <v>276516</v>
      </c>
      <c r="D7" s="46" t="str">
        <f t="shared" si="0"/>
        <v>N/A</v>
      </c>
      <c r="E7" s="38">
        <v>287943</v>
      </c>
      <c r="F7" s="46" t="str">
        <f t="shared" si="1"/>
        <v>N/A</v>
      </c>
      <c r="G7" s="38">
        <v>298452</v>
      </c>
      <c r="H7" s="46" t="str">
        <f t="shared" si="2"/>
        <v>N/A</v>
      </c>
      <c r="I7" s="12">
        <v>4.1319999999999997</v>
      </c>
      <c r="J7" s="12">
        <v>3.65</v>
      </c>
      <c r="K7" s="47" t="s">
        <v>739</v>
      </c>
      <c r="L7" s="9" t="str">
        <f t="shared" si="3"/>
        <v>Yes</v>
      </c>
    </row>
    <row r="8" spans="1:12" x14ac:dyDescent="0.2">
      <c r="A8" s="48" t="s">
        <v>360</v>
      </c>
      <c r="B8" s="37" t="s">
        <v>213</v>
      </c>
      <c r="C8" s="8" t="s">
        <v>213</v>
      </c>
      <c r="D8" s="46" t="str">
        <f t="shared" si="0"/>
        <v>N/A</v>
      </c>
      <c r="E8" s="8">
        <v>87.210527909999996</v>
      </c>
      <c r="F8" s="46" t="str">
        <f t="shared" si="1"/>
        <v>N/A</v>
      </c>
      <c r="G8" s="8">
        <v>86.705867314000002</v>
      </c>
      <c r="H8" s="46" t="str">
        <f t="shared" si="2"/>
        <v>N/A</v>
      </c>
      <c r="I8" s="12" t="s">
        <v>213</v>
      </c>
      <c r="J8" s="12">
        <v>-0.57899999999999996</v>
      </c>
      <c r="K8" s="47" t="s">
        <v>739</v>
      </c>
      <c r="L8" s="9" t="str">
        <f t="shared" si="3"/>
        <v>Yes</v>
      </c>
    </row>
    <row r="9" spans="1:12" x14ac:dyDescent="0.2">
      <c r="A9" s="4" t="s">
        <v>88</v>
      </c>
      <c r="B9" s="50" t="s">
        <v>213</v>
      </c>
      <c r="C9" s="1">
        <v>284170.65999999997</v>
      </c>
      <c r="D9" s="11" t="str">
        <f t="shared" si="0"/>
        <v>N/A</v>
      </c>
      <c r="E9" s="1">
        <v>297706.84999999998</v>
      </c>
      <c r="F9" s="11" t="str">
        <f t="shared" si="1"/>
        <v>N/A</v>
      </c>
      <c r="G9" s="1">
        <v>311136.96999999997</v>
      </c>
      <c r="H9" s="11" t="str">
        <f t="shared" si="2"/>
        <v>N/A</v>
      </c>
      <c r="I9" s="12">
        <v>4.7629999999999999</v>
      </c>
      <c r="J9" s="12">
        <v>4.5110000000000001</v>
      </c>
      <c r="K9" s="50" t="s">
        <v>739</v>
      </c>
      <c r="L9" s="9" t="str">
        <f t="shared" si="3"/>
        <v>Yes</v>
      </c>
    </row>
    <row r="10" spans="1:12" x14ac:dyDescent="0.2">
      <c r="A10" s="4" t="s">
        <v>1414</v>
      </c>
      <c r="B10" s="37" t="s">
        <v>213</v>
      </c>
      <c r="C10" s="8">
        <v>1.5762520229999999</v>
      </c>
      <c r="D10" s="46" t="str">
        <f t="shared" si="0"/>
        <v>N/A</v>
      </c>
      <c r="E10" s="8">
        <v>1.8302692551999999</v>
      </c>
      <c r="F10" s="46" t="str">
        <f t="shared" si="1"/>
        <v>N/A</v>
      </c>
      <c r="G10" s="8">
        <v>1.7001150454</v>
      </c>
      <c r="H10" s="46" t="str">
        <f t="shared" si="2"/>
        <v>N/A</v>
      </c>
      <c r="I10" s="12">
        <v>16.12</v>
      </c>
      <c r="J10" s="12">
        <v>-7.11</v>
      </c>
      <c r="K10" s="47" t="s">
        <v>739</v>
      </c>
      <c r="L10" s="9" t="str">
        <f t="shared" si="3"/>
        <v>Yes</v>
      </c>
    </row>
    <row r="11" spans="1:12" x14ac:dyDescent="0.2">
      <c r="A11" s="4" t="s">
        <v>1415</v>
      </c>
      <c r="B11" s="37" t="s">
        <v>213</v>
      </c>
      <c r="C11" s="8">
        <v>1.0853557731000001</v>
      </c>
      <c r="D11" s="46" t="str">
        <f t="shared" si="0"/>
        <v>N/A</v>
      </c>
      <c r="E11" s="8">
        <v>0.4637005179</v>
      </c>
      <c r="F11" s="46" t="str">
        <f t="shared" si="1"/>
        <v>N/A</v>
      </c>
      <c r="G11" s="8">
        <v>0.42967705950000001</v>
      </c>
      <c r="H11" s="46" t="str">
        <f t="shared" si="2"/>
        <v>N/A</v>
      </c>
      <c r="I11" s="12">
        <v>-57.3</v>
      </c>
      <c r="J11" s="12">
        <v>-7.34</v>
      </c>
      <c r="K11" s="47" t="s">
        <v>739</v>
      </c>
      <c r="L11" s="9" t="str">
        <f t="shared" si="3"/>
        <v>Yes</v>
      </c>
    </row>
    <row r="12" spans="1:12" x14ac:dyDescent="0.2">
      <c r="A12" s="4" t="s">
        <v>1416</v>
      </c>
      <c r="B12" s="37" t="s">
        <v>213</v>
      </c>
      <c r="C12" s="8">
        <v>55.079192650000003</v>
      </c>
      <c r="D12" s="46" t="str">
        <f t="shared" si="0"/>
        <v>N/A</v>
      </c>
      <c r="E12" s="8">
        <v>48.565587424999997</v>
      </c>
      <c r="F12" s="46" t="str">
        <f t="shared" si="1"/>
        <v>N/A</v>
      </c>
      <c r="G12" s="8">
        <v>45.252053967000002</v>
      </c>
      <c r="H12" s="46" t="str">
        <f t="shared" si="2"/>
        <v>N/A</v>
      </c>
      <c r="I12" s="12">
        <v>-11.8</v>
      </c>
      <c r="J12" s="12">
        <v>-6.82</v>
      </c>
      <c r="K12" s="47" t="s">
        <v>739</v>
      </c>
      <c r="L12" s="9" t="str">
        <f t="shared" si="3"/>
        <v>Yes</v>
      </c>
    </row>
    <row r="13" spans="1:12" x14ac:dyDescent="0.2">
      <c r="A13" s="4" t="s">
        <v>1417</v>
      </c>
      <c r="B13" s="37" t="s">
        <v>213</v>
      </c>
      <c r="C13" s="8">
        <v>2.3962071139000001</v>
      </c>
      <c r="D13" s="46" t="str">
        <f t="shared" si="0"/>
        <v>N/A</v>
      </c>
      <c r="E13" s="8">
        <v>1.7612139201000001</v>
      </c>
      <c r="F13" s="46" t="str">
        <f t="shared" si="1"/>
        <v>N/A</v>
      </c>
      <c r="G13" s="8">
        <v>1.7890137473000001</v>
      </c>
      <c r="H13" s="46" t="str">
        <f t="shared" si="2"/>
        <v>N/A</v>
      </c>
      <c r="I13" s="12">
        <v>-26.5</v>
      </c>
      <c r="J13" s="12">
        <v>1.5780000000000001</v>
      </c>
      <c r="K13" s="47" t="s">
        <v>739</v>
      </c>
      <c r="L13" s="9" t="str">
        <f t="shared" si="3"/>
        <v>Yes</v>
      </c>
    </row>
    <row r="14" spans="1:12" x14ac:dyDescent="0.2">
      <c r="A14" s="4" t="s">
        <v>1418</v>
      </c>
      <c r="B14" s="37" t="s">
        <v>213</v>
      </c>
      <c r="C14" s="8">
        <v>7.1522000070000002</v>
      </c>
      <c r="D14" s="46" t="str">
        <f t="shared" si="0"/>
        <v>N/A</v>
      </c>
      <c r="E14" s="8">
        <v>7.1090650270999998</v>
      </c>
      <c r="F14" s="46" t="str">
        <f t="shared" si="1"/>
        <v>N/A</v>
      </c>
      <c r="G14" s="8">
        <v>6.7821575076</v>
      </c>
      <c r="H14" s="46" t="str">
        <f t="shared" si="2"/>
        <v>N/A</v>
      </c>
      <c r="I14" s="12">
        <v>-0.60299999999999998</v>
      </c>
      <c r="J14" s="12">
        <v>-4.5999999999999996</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1.5040427680999999</v>
      </c>
      <c r="D16" s="46" t="str">
        <f t="shared" si="0"/>
        <v>N/A</v>
      </c>
      <c r="E16" s="8">
        <v>1.3695974800999999</v>
      </c>
      <c r="F16" s="46" t="str">
        <f t="shared" si="1"/>
        <v>N/A</v>
      </c>
      <c r="G16" s="8">
        <v>1.2817682126000001</v>
      </c>
      <c r="H16" s="46" t="str">
        <f t="shared" si="2"/>
        <v>N/A</v>
      </c>
      <c r="I16" s="12">
        <v>-8.94</v>
      </c>
      <c r="J16" s="12">
        <v>-6.41</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31.206749665</v>
      </c>
      <c r="D18" s="46" t="str">
        <f t="shared" si="0"/>
        <v>N/A</v>
      </c>
      <c r="E18" s="8">
        <v>38.900566374999997</v>
      </c>
      <c r="F18" s="46" t="str">
        <f t="shared" si="1"/>
        <v>N/A</v>
      </c>
      <c r="G18" s="8">
        <v>42.765214460999999</v>
      </c>
      <c r="H18" s="46" t="str">
        <f t="shared" si="2"/>
        <v>N/A</v>
      </c>
      <c r="I18" s="12">
        <v>24.65</v>
      </c>
      <c r="J18" s="12">
        <v>9.9350000000000005</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95.014394344999999</v>
      </c>
      <c r="D20" s="46" t="str">
        <f t="shared" si="0"/>
        <v>N/A</v>
      </c>
      <c r="E20" s="8">
        <v>96.405488082000005</v>
      </c>
      <c r="F20" s="46" t="str">
        <f t="shared" si="1"/>
        <v>N/A</v>
      </c>
      <c r="G20" s="8">
        <v>96.499540980999996</v>
      </c>
      <c r="H20" s="46" t="str">
        <f t="shared" si="2"/>
        <v>N/A</v>
      </c>
      <c r="I20" s="12">
        <v>1.464</v>
      </c>
      <c r="J20" s="12">
        <v>9.7600000000000006E-2</v>
      </c>
      <c r="K20" s="47" t="s">
        <v>739</v>
      </c>
      <c r="L20" s="9" t="str">
        <f t="shared" si="3"/>
        <v>Yes</v>
      </c>
    </row>
    <row r="21" spans="1:12" x14ac:dyDescent="0.2">
      <c r="A21" s="2" t="s">
        <v>976</v>
      </c>
      <c r="B21" s="37" t="s">
        <v>213</v>
      </c>
      <c r="C21" s="8">
        <v>4.9856056550999996</v>
      </c>
      <c r="D21" s="46" t="str">
        <f t="shared" si="0"/>
        <v>N/A</v>
      </c>
      <c r="E21" s="8">
        <v>3.5945119180999998</v>
      </c>
      <c r="F21" s="46" t="str">
        <f t="shared" si="1"/>
        <v>N/A</v>
      </c>
      <c r="G21" s="8">
        <v>3.5004590194</v>
      </c>
      <c r="H21" s="46" t="str">
        <f t="shared" si="2"/>
        <v>N/A</v>
      </c>
      <c r="I21" s="12">
        <v>-27.9</v>
      </c>
      <c r="J21" s="12">
        <v>-2.62</v>
      </c>
      <c r="K21" s="47" t="s">
        <v>739</v>
      </c>
      <c r="L21" s="9" t="str">
        <f t="shared" si="3"/>
        <v>Yes</v>
      </c>
    </row>
    <row r="22" spans="1:12" x14ac:dyDescent="0.2">
      <c r="A22" s="3" t="s">
        <v>1718</v>
      </c>
      <c r="B22" s="37" t="s">
        <v>213</v>
      </c>
      <c r="C22" s="38">
        <v>123400</v>
      </c>
      <c r="D22" s="46" t="str">
        <f t="shared" si="0"/>
        <v>N/A</v>
      </c>
      <c r="E22" s="38">
        <v>128092</v>
      </c>
      <c r="F22" s="46" t="str">
        <f t="shared" si="1"/>
        <v>N/A</v>
      </c>
      <c r="G22" s="38">
        <v>133076</v>
      </c>
      <c r="H22" s="46" t="str">
        <f t="shared" si="2"/>
        <v>N/A</v>
      </c>
      <c r="I22" s="12">
        <v>3.802</v>
      </c>
      <c r="J22" s="12">
        <v>3.891</v>
      </c>
      <c r="K22" s="47" t="s">
        <v>739</v>
      </c>
      <c r="L22" s="9" t="str">
        <f t="shared" si="3"/>
        <v>Yes</v>
      </c>
    </row>
    <row r="23" spans="1:12" x14ac:dyDescent="0.2">
      <c r="A23" s="3" t="s">
        <v>991</v>
      </c>
      <c r="B23" s="37" t="s">
        <v>213</v>
      </c>
      <c r="C23" s="38">
        <v>20697</v>
      </c>
      <c r="D23" s="46" t="str">
        <f t="shared" si="0"/>
        <v>N/A</v>
      </c>
      <c r="E23" s="38">
        <v>20378</v>
      </c>
      <c r="F23" s="46" t="str">
        <f t="shared" si="1"/>
        <v>N/A</v>
      </c>
      <c r="G23" s="38">
        <v>14424</v>
      </c>
      <c r="H23" s="46" t="str">
        <f t="shared" si="2"/>
        <v>N/A</v>
      </c>
      <c r="I23" s="12">
        <v>-1.54</v>
      </c>
      <c r="J23" s="12">
        <v>-29.2</v>
      </c>
      <c r="K23" s="47" t="s">
        <v>739</v>
      </c>
      <c r="L23" s="9" t="str">
        <f t="shared" si="3"/>
        <v>Yes</v>
      </c>
    </row>
    <row r="24" spans="1:12" x14ac:dyDescent="0.2">
      <c r="A24" s="3" t="s">
        <v>992</v>
      </c>
      <c r="B24" s="37" t="s">
        <v>213</v>
      </c>
      <c r="C24" s="38">
        <v>52829</v>
      </c>
      <c r="D24" s="46" t="str">
        <f t="shared" si="0"/>
        <v>N/A</v>
      </c>
      <c r="E24" s="38">
        <v>58724</v>
      </c>
      <c r="F24" s="46" t="str">
        <f t="shared" si="1"/>
        <v>N/A</v>
      </c>
      <c r="G24" s="38">
        <v>63921</v>
      </c>
      <c r="H24" s="46" t="str">
        <f t="shared" si="2"/>
        <v>N/A</v>
      </c>
      <c r="I24" s="12">
        <v>11.16</v>
      </c>
      <c r="J24" s="12">
        <v>8.85</v>
      </c>
      <c r="K24" s="47" t="s">
        <v>739</v>
      </c>
      <c r="L24" s="9" t="str">
        <f t="shared" si="3"/>
        <v>Yes</v>
      </c>
    </row>
    <row r="25" spans="1:12" x14ac:dyDescent="0.2">
      <c r="A25" s="3" t="s">
        <v>993</v>
      </c>
      <c r="B25" s="37" t="s">
        <v>213</v>
      </c>
      <c r="C25" s="38">
        <v>31842</v>
      </c>
      <c r="D25" s="46" t="str">
        <f t="shared" si="0"/>
        <v>N/A</v>
      </c>
      <c r="E25" s="38">
        <v>28332</v>
      </c>
      <c r="F25" s="46" t="str">
        <f t="shared" si="1"/>
        <v>N/A</v>
      </c>
      <c r="G25" s="38">
        <v>28083</v>
      </c>
      <c r="H25" s="46" t="str">
        <f t="shared" si="2"/>
        <v>N/A</v>
      </c>
      <c r="I25" s="12">
        <v>-11</v>
      </c>
      <c r="J25" s="12">
        <v>-0.879</v>
      </c>
      <c r="K25" s="47" t="s">
        <v>739</v>
      </c>
      <c r="L25" s="9" t="str">
        <f t="shared" si="3"/>
        <v>Yes</v>
      </c>
    </row>
    <row r="26" spans="1:12" x14ac:dyDescent="0.2">
      <c r="A26" s="3" t="s">
        <v>994</v>
      </c>
      <c r="B26" s="37" t="s">
        <v>213</v>
      </c>
      <c r="C26" s="38">
        <v>18032</v>
      </c>
      <c r="D26" s="46" t="str">
        <f t="shared" si="0"/>
        <v>N/A</v>
      </c>
      <c r="E26" s="38">
        <v>20658</v>
      </c>
      <c r="F26" s="46" t="str">
        <f t="shared" si="1"/>
        <v>N/A</v>
      </c>
      <c r="G26" s="38">
        <v>26648</v>
      </c>
      <c r="H26" s="46" t="str">
        <f t="shared" si="2"/>
        <v>N/A</v>
      </c>
      <c r="I26" s="12">
        <v>14.56</v>
      </c>
      <c r="J26" s="12">
        <v>29</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176138</v>
      </c>
      <c r="D28" s="46" t="str">
        <f t="shared" si="0"/>
        <v>N/A</v>
      </c>
      <c r="E28" s="38">
        <v>184377</v>
      </c>
      <c r="F28" s="46" t="str">
        <f t="shared" si="1"/>
        <v>N/A</v>
      </c>
      <c r="G28" s="38">
        <v>191994</v>
      </c>
      <c r="H28" s="46" t="str">
        <f t="shared" si="2"/>
        <v>N/A</v>
      </c>
      <c r="I28" s="12">
        <v>4.6779999999999999</v>
      </c>
      <c r="J28" s="12">
        <v>4.1310000000000002</v>
      </c>
      <c r="K28" s="47" t="s">
        <v>739</v>
      </c>
      <c r="L28" s="9" t="str">
        <f t="shared" si="3"/>
        <v>Yes</v>
      </c>
    </row>
    <row r="29" spans="1:12" x14ac:dyDescent="0.2">
      <c r="A29" s="3" t="s">
        <v>996</v>
      </c>
      <c r="B29" s="37" t="s">
        <v>213</v>
      </c>
      <c r="C29" s="38">
        <v>43107</v>
      </c>
      <c r="D29" s="46" t="str">
        <f t="shared" si="0"/>
        <v>N/A</v>
      </c>
      <c r="E29" s="38">
        <v>43409</v>
      </c>
      <c r="F29" s="46" t="str">
        <f t="shared" si="1"/>
        <v>N/A</v>
      </c>
      <c r="G29" s="38">
        <v>31938</v>
      </c>
      <c r="H29" s="46" t="str">
        <f t="shared" si="2"/>
        <v>N/A</v>
      </c>
      <c r="I29" s="12">
        <v>0.7006</v>
      </c>
      <c r="J29" s="12">
        <v>-26.4</v>
      </c>
      <c r="K29" s="47" t="s">
        <v>739</v>
      </c>
      <c r="L29" s="9" t="str">
        <f t="shared" si="3"/>
        <v>Yes</v>
      </c>
    </row>
    <row r="30" spans="1:12" x14ac:dyDescent="0.2">
      <c r="A30" s="3" t="s">
        <v>997</v>
      </c>
      <c r="B30" s="37" t="s">
        <v>213</v>
      </c>
      <c r="C30" s="38">
        <v>47399</v>
      </c>
      <c r="D30" s="46" t="str">
        <f t="shared" si="0"/>
        <v>N/A</v>
      </c>
      <c r="E30" s="38">
        <v>58359</v>
      </c>
      <c r="F30" s="46" t="str">
        <f t="shared" si="1"/>
        <v>N/A</v>
      </c>
      <c r="G30" s="38">
        <v>69047</v>
      </c>
      <c r="H30" s="46" t="str">
        <f t="shared" si="2"/>
        <v>N/A</v>
      </c>
      <c r="I30" s="12">
        <v>23.12</v>
      </c>
      <c r="J30" s="12">
        <v>18.309999999999999</v>
      </c>
      <c r="K30" s="47" t="s">
        <v>739</v>
      </c>
      <c r="L30" s="9" t="str">
        <f t="shared" si="3"/>
        <v>Yes</v>
      </c>
    </row>
    <row r="31" spans="1:12" x14ac:dyDescent="0.2">
      <c r="A31" s="3" t="s">
        <v>998</v>
      </c>
      <c r="B31" s="37" t="s">
        <v>213</v>
      </c>
      <c r="C31" s="38">
        <v>65342</v>
      </c>
      <c r="D31" s="46" t="str">
        <f t="shared" si="0"/>
        <v>N/A</v>
      </c>
      <c r="E31" s="38">
        <v>60710</v>
      </c>
      <c r="F31" s="46" t="str">
        <f t="shared" si="1"/>
        <v>N/A</v>
      </c>
      <c r="G31" s="38">
        <v>62117</v>
      </c>
      <c r="H31" s="46" t="str">
        <f t="shared" si="2"/>
        <v>N/A</v>
      </c>
      <c r="I31" s="12">
        <v>-7.09</v>
      </c>
      <c r="J31" s="12">
        <v>2.3180000000000001</v>
      </c>
      <c r="K31" s="47" t="s">
        <v>739</v>
      </c>
      <c r="L31" s="9" t="str">
        <f t="shared" si="3"/>
        <v>Yes</v>
      </c>
    </row>
    <row r="32" spans="1:12" x14ac:dyDescent="0.2">
      <c r="A32" s="3" t="s">
        <v>999</v>
      </c>
      <c r="B32" s="37" t="s">
        <v>213</v>
      </c>
      <c r="C32" s="38">
        <v>20290</v>
      </c>
      <c r="D32" s="46" t="str">
        <f t="shared" si="0"/>
        <v>N/A</v>
      </c>
      <c r="E32" s="38">
        <v>21899</v>
      </c>
      <c r="F32" s="46" t="str">
        <f t="shared" si="1"/>
        <v>N/A</v>
      </c>
      <c r="G32" s="38">
        <v>28892</v>
      </c>
      <c r="H32" s="46" t="str">
        <f t="shared" si="2"/>
        <v>N/A</v>
      </c>
      <c r="I32" s="12">
        <v>7.93</v>
      </c>
      <c r="J32" s="12">
        <v>31.93</v>
      </c>
      <c r="K32" s="47" t="s">
        <v>739</v>
      </c>
      <c r="L32" s="9" t="str">
        <f t="shared" si="3"/>
        <v>No</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3369203831</v>
      </c>
      <c r="D34" s="46" t="str">
        <f t="shared" si="0"/>
        <v>N/A</v>
      </c>
      <c r="E34" s="49">
        <v>3484913739</v>
      </c>
      <c r="F34" s="46" t="str">
        <f t="shared" si="1"/>
        <v>N/A</v>
      </c>
      <c r="G34" s="49">
        <v>3596896322</v>
      </c>
      <c r="H34" s="46" t="str">
        <f t="shared" si="2"/>
        <v>N/A</v>
      </c>
      <c r="I34" s="12">
        <v>3.4340000000000002</v>
      </c>
      <c r="J34" s="12">
        <v>3.2130000000000001</v>
      </c>
      <c r="K34" s="47" t="s">
        <v>739</v>
      </c>
      <c r="L34" s="9" t="str">
        <f t="shared" si="3"/>
        <v>Yes</v>
      </c>
    </row>
    <row r="35" spans="1:12" x14ac:dyDescent="0.2">
      <c r="A35" s="48" t="s">
        <v>1424</v>
      </c>
      <c r="B35" s="37" t="s">
        <v>213</v>
      </c>
      <c r="C35" s="49">
        <v>10670.513069000001</v>
      </c>
      <c r="D35" s="46" t="str">
        <f t="shared" si="0"/>
        <v>N/A</v>
      </c>
      <c r="E35" s="49">
        <v>10554.907287</v>
      </c>
      <c r="F35" s="46" t="str">
        <f t="shared" si="1"/>
        <v>N/A</v>
      </c>
      <c r="G35" s="49">
        <v>10449.654055999999</v>
      </c>
      <c r="H35" s="46" t="str">
        <f t="shared" si="2"/>
        <v>N/A</v>
      </c>
      <c r="I35" s="12">
        <v>-1.08</v>
      </c>
      <c r="J35" s="12">
        <v>-0.997</v>
      </c>
      <c r="K35" s="47" t="s">
        <v>739</v>
      </c>
      <c r="L35" s="9" t="str">
        <f t="shared" si="3"/>
        <v>Yes</v>
      </c>
    </row>
    <row r="36" spans="1:12" x14ac:dyDescent="0.2">
      <c r="A36" s="48" t="s">
        <v>1425</v>
      </c>
      <c r="B36" s="37" t="s">
        <v>213</v>
      </c>
      <c r="C36" s="49">
        <v>12184.480576</v>
      </c>
      <c r="D36" s="46" t="str">
        <f t="shared" si="0"/>
        <v>N/A</v>
      </c>
      <c r="E36" s="49">
        <v>12102.790271</v>
      </c>
      <c r="F36" s="46" t="str">
        <f t="shared" si="1"/>
        <v>N/A</v>
      </c>
      <c r="G36" s="49">
        <v>12051.841911</v>
      </c>
      <c r="H36" s="46" t="str">
        <f t="shared" si="2"/>
        <v>N/A</v>
      </c>
      <c r="I36" s="12">
        <v>-0.67</v>
      </c>
      <c r="J36" s="12">
        <v>-0.42099999999999999</v>
      </c>
      <c r="K36" s="47" t="s">
        <v>739</v>
      </c>
      <c r="L36" s="9" t="str">
        <f t="shared" si="3"/>
        <v>Yes</v>
      </c>
    </row>
    <row r="37" spans="1:12" x14ac:dyDescent="0.2">
      <c r="A37" s="4" t="s">
        <v>107</v>
      </c>
      <c r="B37" s="37" t="s">
        <v>213</v>
      </c>
      <c r="C37" s="49">
        <v>5208262</v>
      </c>
      <c r="D37" s="46" t="str">
        <f t="shared" si="0"/>
        <v>N/A</v>
      </c>
      <c r="E37" s="49">
        <v>5327976</v>
      </c>
      <c r="F37" s="46" t="str">
        <f t="shared" si="1"/>
        <v>N/A</v>
      </c>
      <c r="G37" s="49">
        <v>4994967</v>
      </c>
      <c r="H37" s="46" t="str">
        <f t="shared" si="2"/>
        <v>N/A</v>
      </c>
      <c r="I37" s="12">
        <v>2.2989999999999999</v>
      </c>
      <c r="J37" s="12">
        <v>-6.25</v>
      </c>
      <c r="K37" s="47" t="s">
        <v>739</v>
      </c>
      <c r="L37" s="9" t="str">
        <f t="shared" si="3"/>
        <v>Yes</v>
      </c>
    </row>
    <row r="38" spans="1:12" x14ac:dyDescent="0.2">
      <c r="A38" s="48" t="s">
        <v>158</v>
      </c>
      <c r="B38" s="50" t="s">
        <v>217</v>
      </c>
      <c r="C38" s="1">
        <v>293</v>
      </c>
      <c r="D38" s="46" t="str">
        <f>IF($B38="N/A","N/A",IF(C38&gt;0,"No",IF(C38&lt;0,"No","Yes")))</f>
        <v>No</v>
      </c>
      <c r="E38" s="1">
        <v>296</v>
      </c>
      <c r="F38" s="46" t="str">
        <f>IF($B38="N/A","N/A",IF(E38&gt;0,"No",IF(E38&lt;0,"No","Yes")))</f>
        <v>No</v>
      </c>
      <c r="G38" s="1">
        <v>270</v>
      </c>
      <c r="H38" s="46" t="str">
        <f>IF($B38="N/A","N/A",IF(G38&gt;0,"No",IF(G38&lt;0,"No","Yes")))</f>
        <v>No</v>
      </c>
      <c r="I38" s="12">
        <v>1.024</v>
      </c>
      <c r="J38" s="12">
        <v>-8.7799999999999994</v>
      </c>
      <c r="K38" s="47" t="s">
        <v>739</v>
      </c>
      <c r="L38" s="9" t="str">
        <f t="shared" si="3"/>
        <v>Yes</v>
      </c>
    </row>
    <row r="39" spans="1:12" x14ac:dyDescent="0.2">
      <c r="A39" s="48" t="s">
        <v>156</v>
      </c>
      <c r="B39" s="37" t="s">
        <v>213</v>
      </c>
      <c r="C39" s="49">
        <v>4672100</v>
      </c>
      <c r="D39" s="46" t="str">
        <f t="shared" ref="D39:D40" si="4">IF($B39="N/A","N/A",IF(C39&gt;10,"No",IF(C39&lt;-10,"No","Yes")))</f>
        <v>N/A</v>
      </c>
      <c r="E39" s="49">
        <v>4811200</v>
      </c>
      <c r="F39" s="46" t="str">
        <f t="shared" ref="F39:F40" si="5">IF($B39="N/A","N/A",IF(E39&gt;10,"No",IF(E39&lt;-10,"No","Yes")))</f>
        <v>N/A</v>
      </c>
      <c r="G39" s="49">
        <v>4566692</v>
      </c>
      <c r="H39" s="46" t="str">
        <f t="shared" ref="H39:H40" si="6">IF($B39="N/A","N/A",IF(G39&gt;10,"No",IF(G39&lt;-10,"No","Yes")))</f>
        <v>N/A</v>
      </c>
      <c r="I39" s="12">
        <v>2.9769999999999999</v>
      </c>
      <c r="J39" s="12">
        <v>-5.08</v>
      </c>
      <c r="K39" s="47" t="s">
        <v>739</v>
      </c>
      <c r="L39" s="9" t="str">
        <f t="shared" si="3"/>
        <v>Yes</v>
      </c>
    </row>
    <row r="40" spans="1:12" x14ac:dyDescent="0.2">
      <c r="A40" s="48" t="s">
        <v>1304</v>
      </c>
      <c r="B40" s="37" t="s">
        <v>213</v>
      </c>
      <c r="C40" s="49">
        <v>15945.733788</v>
      </c>
      <c r="D40" s="46" t="str">
        <f t="shared" si="4"/>
        <v>N/A</v>
      </c>
      <c r="E40" s="49">
        <v>16254.054054</v>
      </c>
      <c r="F40" s="46" t="str">
        <f t="shared" si="5"/>
        <v>N/A</v>
      </c>
      <c r="G40" s="49">
        <v>16913.674073999999</v>
      </c>
      <c r="H40" s="46" t="str">
        <f t="shared" si="6"/>
        <v>N/A</v>
      </c>
      <c r="I40" s="12">
        <v>1.9339999999999999</v>
      </c>
      <c r="J40" s="12">
        <v>4.0579999999999998</v>
      </c>
      <c r="K40" s="47" t="s">
        <v>739</v>
      </c>
      <c r="L40" s="9" t="str">
        <f>IF(J40="Div by 0", "N/A", IF(OR(J40="N/A",K40="N/A"),"N/A", IF(J40&gt;VALUE(MID(K40,1,2)), "No", IF(J40&lt;-1*VALUE(MID(K40,1,2)), "No", "Yes"))))</f>
        <v>Yes</v>
      </c>
    </row>
    <row r="41" spans="1:12" x14ac:dyDescent="0.2">
      <c r="A41" s="3" t="s">
        <v>1426</v>
      </c>
      <c r="B41" s="37" t="s">
        <v>213</v>
      </c>
      <c r="C41" s="49">
        <v>10423.170875</v>
      </c>
      <c r="D41" s="46" t="str">
        <f t="shared" ref="D41:D52" si="7">IF($B41="N/A","N/A",IF(C41&gt;10,"No",IF(C41&lt;-10,"No","Yes")))</f>
        <v>N/A</v>
      </c>
      <c r="E41" s="49">
        <v>10116.701566</v>
      </c>
      <c r="F41" s="46" t="str">
        <f t="shared" ref="F41:F52" si="8">IF($B41="N/A","N/A",IF(E41&gt;10,"No",IF(E41&lt;-10,"No","Yes")))</f>
        <v>N/A</v>
      </c>
      <c r="G41" s="49">
        <v>10055.391197999999</v>
      </c>
      <c r="H41" s="46" t="str">
        <f t="shared" ref="H41:H52" si="9">IF($B41="N/A","N/A",IF(G41&gt;10,"No",IF(G41&lt;-10,"No","Yes")))</f>
        <v>N/A</v>
      </c>
      <c r="I41" s="12">
        <v>-2.94</v>
      </c>
      <c r="J41" s="12">
        <v>-0.60599999999999998</v>
      </c>
      <c r="K41" s="47" t="s">
        <v>739</v>
      </c>
      <c r="L41" s="9" t="str">
        <f t="shared" ref="L41:L52" si="10">IF(J41="Div by 0", "N/A", IF(K41="N/A","N/A", IF(J41&gt;VALUE(MID(K41,1,2)), "No", IF(J41&lt;-1*VALUE(MID(K41,1,2)), "No", "Yes"))))</f>
        <v>Yes</v>
      </c>
    </row>
    <row r="42" spans="1:12" x14ac:dyDescent="0.2">
      <c r="A42" s="3" t="s">
        <v>1427</v>
      </c>
      <c r="B42" s="37" t="s">
        <v>213</v>
      </c>
      <c r="C42" s="49">
        <v>4082.9221143</v>
      </c>
      <c r="D42" s="46" t="str">
        <f t="shared" si="7"/>
        <v>N/A</v>
      </c>
      <c r="E42" s="49">
        <v>4231.1360781000003</v>
      </c>
      <c r="F42" s="46" t="str">
        <f t="shared" si="8"/>
        <v>N/A</v>
      </c>
      <c r="G42" s="49">
        <v>2598.5685662999999</v>
      </c>
      <c r="H42" s="46" t="str">
        <f t="shared" si="9"/>
        <v>N/A</v>
      </c>
      <c r="I42" s="12">
        <v>3.63</v>
      </c>
      <c r="J42" s="12">
        <v>-38.6</v>
      </c>
      <c r="K42" s="47" t="s">
        <v>739</v>
      </c>
      <c r="L42" s="9" t="str">
        <f t="shared" si="10"/>
        <v>No</v>
      </c>
    </row>
    <row r="43" spans="1:12" x14ac:dyDescent="0.2">
      <c r="A43" s="3" t="s">
        <v>1428</v>
      </c>
      <c r="B43" s="37" t="s">
        <v>213</v>
      </c>
      <c r="C43" s="49">
        <v>15828.839596</v>
      </c>
      <c r="D43" s="46" t="str">
        <f t="shared" si="7"/>
        <v>N/A</v>
      </c>
      <c r="E43" s="49">
        <v>13703.196921000001</v>
      </c>
      <c r="F43" s="46" t="str">
        <f t="shared" si="8"/>
        <v>N/A</v>
      </c>
      <c r="G43" s="49">
        <v>12862.291375000001</v>
      </c>
      <c r="H43" s="46" t="str">
        <f t="shared" si="9"/>
        <v>N/A</v>
      </c>
      <c r="I43" s="12">
        <v>-13.4</v>
      </c>
      <c r="J43" s="12">
        <v>-6.14</v>
      </c>
      <c r="K43" s="47" t="s">
        <v>739</v>
      </c>
      <c r="L43" s="9" t="str">
        <f t="shared" si="10"/>
        <v>Yes</v>
      </c>
    </row>
    <row r="44" spans="1:12" x14ac:dyDescent="0.2">
      <c r="A44" s="3" t="s">
        <v>1429</v>
      </c>
      <c r="B44" s="37" t="s">
        <v>213</v>
      </c>
      <c r="C44" s="49">
        <v>2422.8882607999999</v>
      </c>
      <c r="D44" s="46" t="str">
        <f t="shared" si="7"/>
        <v>N/A</v>
      </c>
      <c r="E44" s="49">
        <v>2740.7024919</v>
      </c>
      <c r="F44" s="46" t="str">
        <f t="shared" si="8"/>
        <v>N/A</v>
      </c>
      <c r="G44" s="49">
        <v>2441.1672898000002</v>
      </c>
      <c r="H44" s="46" t="str">
        <f t="shared" si="9"/>
        <v>N/A</v>
      </c>
      <c r="I44" s="12">
        <v>13.12</v>
      </c>
      <c r="J44" s="12">
        <v>-10.9</v>
      </c>
      <c r="K44" s="47" t="s">
        <v>739</v>
      </c>
      <c r="L44" s="9" t="str">
        <f t="shared" si="10"/>
        <v>Yes</v>
      </c>
    </row>
    <row r="45" spans="1:12" x14ac:dyDescent="0.2">
      <c r="A45" s="3" t="s">
        <v>1430</v>
      </c>
      <c r="B45" s="37" t="s">
        <v>213</v>
      </c>
      <c r="C45" s="49">
        <v>15990.66504</v>
      </c>
      <c r="D45" s="46" t="str">
        <f t="shared" si="7"/>
        <v>N/A</v>
      </c>
      <c r="E45" s="49">
        <v>15843.272679</v>
      </c>
      <c r="F45" s="46" t="str">
        <f t="shared" si="8"/>
        <v>N/A</v>
      </c>
      <c r="G45" s="49">
        <v>15382.905209</v>
      </c>
      <c r="H45" s="46" t="str">
        <f t="shared" si="9"/>
        <v>N/A</v>
      </c>
      <c r="I45" s="12">
        <v>-0.92200000000000004</v>
      </c>
      <c r="J45" s="12">
        <v>-2.91</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11525.533792</v>
      </c>
      <c r="D47" s="46" t="str">
        <f t="shared" si="7"/>
        <v>N/A</v>
      </c>
      <c r="E47" s="49">
        <v>11551.545523999999</v>
      </c>
      <c r="F47" s="46" t="str">
        <f t="shared" si="8"/>
        <v>N/A</v>
      </c>
      <c r="G47" s="49">
        <v>11461.325978999999</v>
      </c>
      <c r="H47" s="46" t="str">
        <f t="shared" si="9"/>
        <v>N/A</v>
      </c>
      <c r="I47" s="12">
        <v>0.22570000000000001</v>
      </c>
      <c r="J47" s="12">
        <v>-0.78100000000000003</v>
      </c>
      <c r="K47" s="47" t="s">
        <v>739</v>
      </c>
      <c r="L47" s="9" t="str">
        <f t="shared" si="10"/>
        <v>Yes</v>
      </c>
    </row>
    <row r="48" spans="1:12" x14ac:dyDescent="0.2">
      <c r="A48" s="3" t="s">
        <v>1433</v>
      </c>
      <c r="B48" s="50" t="s">
        <v>213</v>
      </c>
      <c r="C48" s="14">
        <v>4648.1947479999999</v>
      </c>
      <c r="D48" s="11" t="str">
        <f t="shared" si="7"/>
        <v>N/A</v>
      </c>
      <c r="E48" s="14">
        <v>4544.6262757000004</v>
      </c>
      <c r="F48" s="11" t="str">
        <f t="shared" si="8"/>
        <v>N/A</v>
      </c>
      <c r="G48" s="14">
        <v>3247.5659403</v>
      </c>
      <c r="H48" s="11" t="str">
        <f t="shared" si="9"/>
        <v>N/A</v>
      </c>
      <c r="I48" s="59">
        <v>-2.23</v>
      </c>
      <c r="J48" s="59">
        <v>-28.5</v>
      </c>
      <c r="K48" s="50" t="s">
        <v>739</v>
      </c>
      <c r="L48" s="9" t="str">
        <f t="shared" si="10"/>
        <v>Yes</v>
      </c>
    </row>
    <row r="49" spans="1:12" ht="25.5" x14ac:dyDescent="0.2">
      <c r="A49" s="3" t="s">
        <v>1434</v>
      </c>
      <c r="B49" s="50" t="s">
        <v>213</v>
      </c>
      <c r="C49" s="14">
        <v>21747.501614000001</v>
      </c>
      <c r="D49" s="11" t="str">
        <f t="shared" si="7"/>
        <v>N/A</v>
      </c>
      <c r="E49" s="14">
        <v>18835.863979999998</v>
      </c>
      <c r="F49" s="11" t="str">
        <f t="shared" si="8"/>
        <v>N/A</v>
      </c>
      <c r="G49" s="14">
        <v>16675.158081000001</v>
      </c>
      <c r="H49" s="11" t="str">
        <f t="shared" si="9"/>
        <v>N/A</v>
      </c>
      <c r="I49" s="59">
        <v>-13.4</v>
      </c>
      <c r="J49" s="59">
        <v>-11.5</v>
      </c>
      <c r="K49" s="50" t="s">
        <v>739</v>
      </c>
      <c r="L49" s="9" t="str">
        <f t="shared" si="10"/>
        <v>Yes</v>
      </c>
    </row>
    <row r="50" spans="1:12" x14ac:dyDescent="0.2">
      <c r="A50" s="3" t="s">
        <v>1435</v>
      </c>
      <c r="B50" s="50" t="s">
        <v>213</v>
      </c>
      <c r="C50" s="14">
        <v>6226.2694898</v>
      </c>
      <c r="D50" s="11" t="str">
        <f t="shared" si="7"/>
        <v>N/A</v>
      </c>
      <c r="E50" s="14">
        <v>6753.3500905999999</v>
      </c>
      <c r="F50" s="11" t="str">
        <f t="shared" si="8"/>
        <v>N/A</v>
      </c>
      <c r="G50" s="14">
        <v>6372.7575543000003</v>
      </c>
      <c r="H50" s="11" t="str">
        <f t="shared" si="9"/>
        <v>N/A</v>
      </c>
      <c r="I50" s="59">
        <v>8.4649999999999999</v>
      </c>
      <c r="J50" s="59">
        <v>-5.64</v>
      </c>
      <c r="K50" s="50" t="s">
        <v>739</v>
      </c>
      <c r="L50" s="9" t="str">
        <f t="shared" si="10"/>
        <v>Yes</v>
      </c>
    </row>
    <row r="51" spans="1:12" x14ac:dyDescent="0.2">
      <c r="A51" s="3" t="s">
        <v>1436</v>
      </c>
      <c r="B51" s="50" t="s">
        <v>213</v>
      </c>
      <c r="C51" s="14">
        <v>19323.213898000002</v>
      </c>
      <c r="D51" s="11" t="str">
        <f t="shared" si="7"/>
        <v>N/A</v>
      </c>
      <c r="E51" s="14">
        <v>19330.725467</v>
      </c>
      <c r="F51" s="11" t="str">
        <f t="shared" si="8"/>
        <v>N/A</v>
      </c>
      <c r="G51" s="14">
        <v>19021.142114999999</v>
      </c>
      <c r="H51" s="11" t="str">
        <f t="shared" si="9"/>
        <v>N/A</v>
      </c>
      <c r="I51" s="59">
        <v>3.8899999999999997E-2</v>
      </c>
      <c r="J51" s="59">
        <v>-1.6</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204456077</v>
      </c>
      <c r="D53" s="46" t="str">
        <f t="shared" ref="D53:D122" si="11">IF($B53="N/A","N/A",IF(C53&gt;10,"No",IF(C53&lt;-10,"No","Yes")))</f>
        <v>N/A</v>
      </c>
      <c r="E53" s="49">
        <v>204721618</v>
      </c>
      <c r="F53" s="46" t="str">
        <f t="shared" ref="F53:F122" si="12">IF($B53="N/A","N/A",IF(E53&gt;10,"No",IF(E53&lt;-10,"No","Yes")))</f>
        <v>N/A</v>
      </c>
      <c r="G53" s="49">
        <v>195053373</v>
      </c>
      <c r="H53" s="46" t="str">
        <f t="shared" ref="H53:H122" si="13">IF($B53="N/A","N/A",IF(G53&gt;10,"No",IF(G53&lt;-10,"No","Yes")))</f>
        <v>N/A</v>
      </c>
      <c r="I53" s="12">
        <v>0.12989999999999999</v>
      </c>
      <c r="J53" s="12">
        <v>-4.72</v>
      </c>
      <c r="K53" s="47" t="s">
        <v>739</v>
      </c>
      <c r="L53" s="9" t="str">
        <f t="shared" ref="L53:L113" si="14">IF(J53="Div by 0", "N/A", IF(K53="N/A","N/A", IF(J53&gt;VALUE(MID(K53,1,2)), "No", IF(J53&lt;-1*VALUE(MID(K53,1,2)), "No", "Yes"))))</f>
        <v>Yes</v>
      </c>
    </row>
    <row r="54" spans="1:12" x14ac:dyDescent="0.2">
      <c r="A54" s="48" t="s">
        <v>598</v>
      </c>
      <c r="B54" s="37" t="s">
        <v>213</v>
      </c>
      <c r="C54" s="38">
        <v>23117</v>
      </c>
      <c r="D54" s="46" t="str">
        <f t="shared" si="11"/>
        <v>N/A</v>
      </c>
      <c r="E54" s="38">
        <v>23245</v>
      </c>
      <c r="F54" s="46" t="str">
        <f t="shared" si="12"/>
        <v>N/A</v>
      </c>
      <c r="G54" s="38">
        <v>22484</v>
      </c>
      <c r="H54" s="46" t="str">
        <f t="shared" si="13"/>
        <v>N/A</v>
      </c>
      <c r="I54" s="12">
        <v>0.55369999999999997</v>
      </c>
      <c r="J54" s="12">
        <v>-3.27</v>
      </c>
      <c r="K54" s="47" t="s">
        <v>739</v>
      </c>
      <c r="L54" s="9" t="str">
        <f t="shared" si="14"/>
        <v>Yes</v>
      </c>
    </row>
    <row r="55" spans="1:12" x14ac:dyDescent="0.2">
      <c r="A55" s="48" t="s">
        <v>1438</v>
      </c>
      <c r="B55" s="37" t="s">
        <v>213</v>
      </c>
      <c r="C55" s="49">
        <v>8844.4035557999996</v>
      </c>
      <c r="D55" s="46" t="str">
        <f t="shared" si="11"/>
        <v>N/A</v>
      </c>
      <c r="E55" s="49">
        <v>8807.1248871000007</v>
      </c>
      <c r="F55" s="46" t="str">
        <f t="shared" si="12"/>
        <v>N/A</v>
      </c>
      <c r="G55" s="49">
        <v>8675.2078366999995</v>
      </c>
      <c r="H55" s="46" t="str">
        <f t="shared" si="13"/>
        <v>N/A</v>
      </c>
      <c r="I55" s="12">
        <v>-0.42099999999999999</v>
      </c>
      <c r="J55" s="12">
        <v>-1.5</v>
      </c>
      <c r="K55" s="47" t="s">
        <v>739</v>
      </c>
      <c r="L55" s="9" t="str">
        <f t="shared" si="14"/>
        <v>Yes</v>
      </c>
    </row>
    <row r="56" spans="1:12" x14ac:dyDescent="0.2">
      <c r="A56" s="48" t="s">
        <v>1439</v>
      </c>
      <c r="B56" s="37" t="s">
        <v>213</v>
      </c>
      <c r="C56" s="38">
        <v>6.1956136177000003</v>
      </c>
      <c r="D56" s="46" t="str">
        <f t="shared" si="11"/>
        <v>N/A</v>
      </c>
      <c r="E56" s="38">
        <v>6.1950096795</v>
      </c>
      <c r="F56" s="46" t="str">
        <f t="shared" si="12"/>
        <v>N/A</v>
      </c>
      <c r="G56" s="38">
        <v>5.9322629425000004</v>
      </c>
      <c r="H56" s="46" t="str">
        <f t="shared" si="13"/>
        <v>N/A</v>
      </c>
      <c r="I56" s="12">
        <v>-0.01</v>
      </c>
      <c r="J56" s="12">
        <v>-4.24</v>
      </c>
      <c r="K56" s="47" t="s">
        <v>739</v>
      </c>
      <c r="L56" s="9" t="str">
        <f t="shared" si="14"/>
        <v>Yes</v>
      </c>
    </row>
    <row r="57" spans="1:12" ht="25.5" x14ac:dyDescent="0.2">
      <c r="A57" s="48" t="s">
        <v>599</v>
      </c>
      <c r="B57" s="37" t="s">
        <v>213</v>
      </c>
      <c r="C57" s="49">
        <v>22860496</v>
      </c>
      <c r="D57" s="46" t="str">
        <f t="shared" si="11"/>
        <v>N/A</v>
      </c>
      <c r="E57" s="49">
        <v>23841490</v>
      </c>
      <c r="F57" s="46" t="str">
        <f t="shared" si="12"/>
        <v>N/A</v>
      </c>
      <c r="G57" s="49">
        <v>25470749</v>
      </c>
      <c r="H57" s="46" t="str">
        <f t="shared" si="13"/>
        <v>N/A</v>
      </c>
      <c r="I57" s="12">
        <v>4.2910000000000004</v>
      </c>
      <c r="J57" s="12">
        <v>6.8339999999999996</v>
      </c>
      <c r="K57" s="47" t="s">
        <v>739</v>
      </c>
      <c r="L57" s="9" t="str">
        <f t="shared" si="14"/>
        <v>Yes</v>
      </c>
    </row>
    <row r="58" spans="1:12" x14ac:dyDescent="0.2">
      <c r="A58" s="48" t="s">
        <v>600</v>
      </c>
      <c r="B58" s="37" t="s">
        <v>213</v>
      </c>
      <c r="C58" s="38">
        <v>858</v>
      </c>
      <c r="D58" s="46" t="str">
        <f t="shared" si="11"/>
        <v>N/A</v>
      </c>
      <c r="E58" s="38">
        <v>887</v>
      </c>
      <c r="F58" s="46" t="str">
        <f t="shared" si="12"/>
        <v>N/A</v>
      </c>
      <c r="G58" s="38">
        <v>860</v>
      </c>
      <c r="H58" s="46" t="str">
        <f t="shared" si="13"/>
        <v>N/A</v>
      </c>
      <c r="I58" s="12">
        <v>3.38</v>
      </c>
      <c r="J58" s="12">
        <v>-3.04</v>
      </c>
      <c r="K58" s="47" t="s">
        <v>739</v>
      </c>
      <c r="L58" s="9" t="str">
        <f t="shared" si="14"/>
        <v>Yes</v>
      </c>
    </row>
    <row r="59" spans="1:12" x14ac:dyDescent="0.2">
      <c r="A59" s="48" t="s">
        <v>1440</v>
      </c>
      <c r="B59" s="37" t="s">
        <v>213</v>
      </c>
      <c r="C59" s="49">
        <v>26643.934732000002</v>
      </c>
      <c r="D59" s="46" t="str">
        <f t="shared" si="11"/>
        <v>N/A</v>
      </c>
      <c r="E59" s="49">
        <v>26878.793687000001</v>
      </c>
      <c r="F59" s="46" t="str">
        <f t="shared" si="12"/>
        <v>N/A</v>
      </c>
      <c r="G59" s="49">
        <v>29617.15</v>
      </c>
      <c r="H59" s="46" t="str">
        <f t="shared" si="13"/>
        <v>N/A</v>
      </c>
      <c r="I59" s="12">
        <v>0.88149999999999995</v>
      </c>
      <c r="J59" s="12">
        <v>10.19</v>
      </c>
      <c r="K59" s="47" t="s">
        <v>739</v>
      </c>
      <c r="L59" s="9" t="str">
        <f t="shared" si="14"/>
        <v>Yes</v>
      </c>
    </row>
    <row r="60" spans="1:12" ht="25.5" x14ac:dyDescent="0.2">
      <c r="A60" s="48" t="s">
        <v>601</v>
      </c>
      <c r="B60" s="37" t="s">
        <v>213</v>
      </c>
      <c r="C60" s="49">
        <v>335141</v>
      </c>
      <c r="D60" s="46" t="str">
        <f t="shared" si="11"/>
        <v>N/A</v>
      </c>
      <c r="E60" s="49">
        <v>555535</v>
      </c>
      <c r="F60" s="46" t="str">
        <f t="shared" si="12"/>
        <v>N/A</v>
      </c>
      <c r="G60" s="49">
        <v>1076804</v>
      </c>
      <c r="H60" s="46" t="str">
        <f t="shared" si="13"/>
        <v>N/A</v>
      </c>
      <c r="I60" s="12">
        <v>65.760000000000005</v>
      </c>
      <c r="J60" s="12">
        <v>93.83</v>
      </c>
      <c r="K60" s="47" t="s">
        <v>739</v>
      </c>
      <c r="L60" s="9" t="str">
        <f t="shared" si="14"/>
        <v>No</v>
      </c>
    </row>
    <row r="61" spans="1:12" x14ac:dyDescent="0.2">
      <c r="A61" s="4" t="s">
        <v>602</v>
      </c>
      <c r="B61" s="50" t="s">
        <v>213</v>
      </c>
      <c r="C61" s="1">
        <v>20</v>
      </c>
      <c r="D61" s="11" t="str">
        <f t="shared" si="11"/>
        <v>N/A</v>
      </c>
      <c r="E61" s="1">
        <v>36</v>
      </c>
      <c r="F61" s="11" t="str">
        <f t="shared" si="12"/>
        <v>N/A</v>
      </c>
      <c r="G61" s="1">
        <v>48</v>
      </c>
      <c r="H61" s="11" t="str">
        <f t="shared" si="13"/>
        <v>N/A</v>
      </c>
      <c r="I61" s="59">
        <v>80</v>
      </c>
      <c r="J61" s="59">
        <v>33.33</v>
      </c>
      <c r="K61" s="50" t="s">
        <v>739</v>
      </c>
      <c r="L61" s="9" t="str">
        <f t="shared" si="14"/>
        <v>No</v>
      </c>
    </row>
    <row r="62" spans="1:12" ht="25.5" x14ac:dyDescent="0.2">
      <c r="A62" s="4" t="s">
        <v>1441</v>
      </c>
      <c r="B62" s="50" t="s">
        <v>213</v>
      </c>
      <c r="C62" s="14">
        <v>16757.05</v>
      </c>
      <c r="D62" s="11" t="str">
        <f t="shared" si="11"/>
        <v>N/A</v>
      </c>
      <c r="E62" s="14">
        <v>15431.527778</v>
      </c>
      <c r="F62" s="11" t="str">
        <f t="shared" si="12"/>
        <v>N/A</v>
      </c>
      <c r="G62" s="14">
        <v>22433.416667000001</v>
      </c>
      <c r="H62" s="11" t="str">
        <f t="shared" si="13"/>
        <v>N/A</v>
      </c>
      <c r="I62" s="59">
        <v>-7.91</v>
      </c>
      <c r="J62" s="59">
        <v>45.37</v>
      </c>
      <c r="K62" s="50" t="s">
        <v>739</v>
      </c>
      <c r="L62" s="9" t="str">
        <f t="shared" si="14"/>
        <v>No</v>
      </c>
    </row>
    <row r="63" spans="1:12" x14ac:dyDescent="0.2">
      <c r="A63" s="4" t="s">
        <v>603</v>
      </c>
      <c r="B63" s="50" t="s">
        <v>213</v>
      </c>
      <c r="C63" s="14">
        <v>431204024</v>
      </c>
      <c r="D63" s="11" t="str">
        <f t="shared" si="11"/>
        <v>N/A</v>
      </c>
      <c r="E63" s="14">
        <v>442403673</v>
      </c>
      <c r="F63" s="11" t="str">
        <f t="shared" si="12"/>
        <v>N/A</v>
      </c>
      <c r="G63" s="14">
        <v>456186023</v>
      </c>
      <c r="H63" s="11" t="str">
        <f t="shared" si="13"/>
        <v>N/A</v>
      </c>
      <c r="I63" s="59">
        <v>2.597</v>
      </c>
      <c r="J63" s="59">
        <v>3.1150000000000002</v>
      </c>
      <c r="K63" s="50" t="s">
        <v>739</v>
      </c>
      <c r="L63" s="9" t="str">
        <f t="shared" si="14"/>
        <v>Yes</v>
      </c>
    </row>
    <row r="64" spans="1:12" x14ac:dyDescent="0.2">
      <c r="A64" s="4" t="s">
        <v>604</v>
      </c>
      <c r="B64" s="50" t="s">
        <v>213</v>
      </c>
      <c r="C64" s="1">
        <v>6140</v>
      </c>
      <c r="D64" s="11" t="str">
        <f t="shared" si="11"/>
        <v>N/A</v>
      </c>
      <c r="E64" s="1">
        <v>6051</v>
      </c>
      <c r="F64" s="11" t="str">
        <f t="shared" si="12"/>
        <v>N/A</v>
      </c>
      <c r="G64" s="1">
        <v>5959</v>
      </c>
      <c r="H64" s="11" t="str">
        <f t="shared" si="13"/>
        <v>N/A</v>
      </c>
      <c r="I64" s="59">
        <v>-1.45</v>
      </c>
      <c r="J64" s="59">
        <v>-1.52</v>
      </c>
      <c r="K64" s="50" t="s">
        <v>739</v>
      </c>
      <c r="L64" s="9" t="str">
        <f t="shared" si="14"/>
        <v>Yes</v>
      </c>
    </row>
    <row r="65" spans="1:12" x14ac:dyDescent="0.2">
      <c r="A65" s="4" t="s">
        <v>1442</v>
      </c>
      <c r="B65" s="50" t="s">
        <v>213</v>
      </c>
      <c r="C65" s="14">
        <v>70228.668403999996</v>
      </c>
      <c r="D65" s="11" t="str">
        <f t="shared" si="11"/>
        <v>N/A</v>
      </c>
      <c r="E65" s="14">
        <v>73112.489340999993</v>
      </c>
      <c r="F65" s="11" t="str">
        <f t="shared" si="12"/>
        <v>N/A</v>
      </c>
      <c r="G65" s="14">
        <v>76554.123678000004</v>
      </c>
      <c r="H65" s="11" t="str">
        <f t="shared" si="13"/>
        <v>N/A</v>
      </c>
      <c r="I65" s="59">
        <v>4.1059999999999999</v>
      </c>
      <c r="J65" s="59">
        <v>4.7069999999999999</v>
      </c>
      <c r="K65" s="50" t="s">
        <v>739</v>
      </c>
      <c r="L65" s="9" t="str">
        <f t="shared" si="14"/>
        <v>Yes</v>
      </c>
    </row>
    <row r="66" spans="1:12" x14ac:dyDescent="0.2">
      <c r="A66" s="4" t="s">
        <v>605</v>
      </c>
      <c r="B66" s="50" t="s">
        <v>213</v>
      </c>
      <c r="C66" s="14">
        <v>1338001425</v>
      </c>
      <c r="D66" s="11" t="str">
        <f t="shared" si="11"/>
        <v>N/A</v>
      </c>
      <c r="E66" s="14">
        <v>1319351569</v>
      </c>
      <c r="F66" s="11" t="str">
        <f t="shared" si="12"/>
        <v>N/A</v>
      </c>
      <c r="G66" s="14">
        <v>1358888507</v>
      </c>
      <c r="H66" s="11" t="str">
        <f t="shared" si="13"/>
        <v>N/A</v>
      </c>
      <c r="I66" s="59">
        <v>-1.39</v>
      </c>
      <c r="J66" s="59">
        <v>2.9969999999999999</v>
      </c>
      <c r="K66" s="50" t="s">
        <v>739</v>
      </c>
      <c r="L66" s="9" t="str">
        <f t="shared" si="14"/>
        <v>Yes</v>
      </c>
    </row>
    <row r="67" spans="1:12" x14ac:dyDescent="0.2">
      <c r="A67" s="4" t="s">
        <v>606</v>
      </c>
      <c r="B67" s="50" t="s">
        <v>213</v>
      </c>
      <c r="C67" s="1">
        <v>58260</v>
      </c>
      <c r="D67" s="11" t="str">
        <f t="shared" si="11"/>
        <v>N/A</v>
      </c>
      <c r="E67" s="1">
        <v>58174</v>
      </c>
      <c r="F67" s="11" t="str">
        <f t="shared" si="12"/>
        <v>N/A</v>
      </c>
      <c r="G67" s="1">
        <v>58555</v>
      </c>
      <c r="H67" s="11" t="str">
        <f t="shared" si="13"/>
        <v>N/A</v>
      </c>
      <c r="I67" s="59">
        <v>-0.14799999999999999</v>
      </c>
      <c r="J67" s="59">
        <v>0.65490000000000004</v>
      </c>
      <c r="K67" s="50" t="s">
        <v>739</v>
      </c>
      <c r="L67" s="9" t="str">
        <f t="shared" si="14"/>
        <v>Yes</v>
      </c>
    </row>
    <row r="68" spans="1:12" x14ac:dyDescent="0.2">
      <c r="A68" s="4" t="s">
        <v>1443</v>
      </c>
      <c r="B68" s="50" t="s">
        <v>213</v>
      </c>
      <c r="C68" s="14">
        <v>22966.038876999999</v>
      </c>
      <c r="D68" s="11" t="str">
        <f t="shared" si="11"/>
        <v>N/A</v>
      </c>
      <c r="E68" s="14">
        <v>22679.402636999999</v>
      </c>
      <c r="F68" s="11" t="str">
        <f t="shared" si="12"/>
        <v>N/A</v>
      </c>
      <c r="G68" s="14">
        <v>23207.044777999999</v>
      </c>
      <c r="H68" s="11" t="str">
        <f t="shared" si="13"/>
        <v>N/A</v>
      </c>
      <c r="I68" s="59">
        <v>-1.25</v>
      </c>
      <c r="J68" s="59">
        <v>2.327</v>
      </c>
      <c r="K68" s="50" t="s">
        <v>739</v>
      </c>
      <c r="L68" s="9" t="str">
        <f t="shared" si="14"/>
        <v>Yes</v>
      </c>
    </row>
    <row r="69" spans="1:12" ht="25.5" x14ac:dyDescent="0.2">
      <c r="A69" s="4" t="s">
        <v>607</v>
      </c>
      <c r="B69" s="50" t="s">
        <v>213</v>
      </c>
      <c r="C69" s="14">
        <v>38767370</v>
      </c>
      <c r="D69" s="11" t="str">
        <f t="shared" si="11"/>
        <v>N/A</v>
      </c>
      <c r="E69" s="14">
        <v>53899332</v>
      </c>
      <c r="F69" s="11" t="str">
        <f t="shared" si="12"/>
        <v>N/A</v>
      </c>
      <c r="G69" s="14">
        <v>39776160</v>
      </c>
      <c r="H69" s="11" t="str">
        <f t="shared" si="13"/>
        <v>N/A</v>
      </c>
      <c r="I69" s="59">
        <v>39.03</v>
      </c>
      <c r="J69" s="59">
        <v>-26.2</v>
      </c>
      <c r="K69" s="50" t="s">
        <v>739</v>
      </c>
      <c r="L69" s="9" t="str">
        <f t="shared" si="14"/>
        <v>Yes</v>
      </c>
    </row>
    <row r="70" spans="1:12" x14ac:dyDescent="0.2">
      <c r="A70" s="4" t="s">
        <v>608</v>
      </c>
      <c r="B70" s="50" t="s">
        <v>213</v>
      </c>
      <c r="C70" s="1">
        <v>201035</v>
      </c>
      <c r="D70" s="11" t="str">
        <f t="shared" si="11"/>
        <v>N/A</v>
      </c>
      <c r="E70" s="1">
        <v>213622</v>
      </c>
      <c r="F70" s="11" t="str">
        <f t="shared" si="12"/>
        <v>N/A</v>
      </c>
      <c r="G70" s="1">
        <v>220826</v>
      </c>
      <c r="H70" s="11" t="str">
        <f t="shared" si="13"/>
        <v>N/A</v>
      </c>
      <c r="I70" s="59">
        <v>6.2610000000000001</v>
      </c>
      <c r="J70" s="59">
        <v>3.3719999999999999</v>
      </c>
      <c r="K70" s="50" t="s">
        <v>739</v>
      </c>
      <c r="L70" s="9" t="str">
        <f t="shared" si="14"/>
        <v>Yes</v>
      </c>
    </row>
    <row r="71" spans="1:12" x14ac:dyDescent="0.2">
      <c r="A71" s="4" t="s">
        <v>1444</v>
      </c>
      <c r="B71" s="50" t="s">
        <v>213</v>
      </c>
      <c r="C71" s="14">
        <v>192.83890865000001</v>
      </c>
      <c r="D71" s="11" t="str">
        <f t="shared" si="11"/>
        <v>N/A</v>
      </c>
      <c r="E71" s="14">
        <v>252.31170947000001</v>
      </c>
      <c r="F71" s="11" t="str">
        <f t="shared" si="12"/>
        <v>N/A</v>
      </c>
      <c r="G71" s="14">
        <v>180.12444187</v>
      </c>
      <c r="H71" s="11" t="str">
        <f t="shared" si="13"/>
        <v>N/A</v>
      </c>
      <c r="I71" s="59">
        <v>30.84</v>
      </c>
      <c r="J71" s="59">
        <v>-28.6</v>
      </c>
      <c r="K71" s="50" t="s">
        <v>739</v>
      </c>
      <c r="L71" s="9" t="str">
        <f t="shared" si="14"/>
        <v>Yes</v>
      </c>
    </row>
    <row r="72" spans="1:12" x14ac:dyDescent="0.2">
      <c r="A72" s="4" t="s">
        <v>609</v>
      </c>
      <c r="B72" s="50" t="s">
        <v>213</v>
      </c>
      <c r="C72" s="14">
        <v>12600557</v>
      </c>
      <c r="D72" s="11" t="str">
        <f t="shared" si="11"/>
        <v>N/A</v>
      </c>
      <c r="E72" s="14">
        <v>14679787</v>
      </c>
      <c r="F72" s="11" t="str">
        <f t="shared" si="12"/>
        <v>N/A</v>
      </c>
      <c r="G72" s="14">
        <v>15977330</v>
      </c>
      <c r="H72" s="11" t="str">
        <f t="shared" si="13"/>
        <v>N/A</v>
      </c>
      <c r="I72" s="59">
        <v>16.5</v>
      </c>
      <c r="J72" s="59">
        <v>8.8390000000000004</v>
      </c>
      <c r="K72" s="50" t="s">
        <v>739</v>
      </c>
      <c r="L72" s="9" t="str">
        <f t="shared" si="14"/>
        <v>Yes</v>
      </c>
    </row>
    <row r="73" spans="1:12" x14ac:dyDescent="0.2">
      <c r="A73" s="4" t="s">
        <v>610</v>
      </c>
      <c r="B73" s="50" t="s">
        <v>213</v>
      </c>
      <c r="C73" s="1">
        <v>50744</v>
      </c>
      <c r="D73" s="11" t="str">
        <f t="shared" si="11"/>
        <v>N/A</v>
      </c>
      <c r="E73" s="1">
        <v>55487</v>
      </c>
      <c r="F73" s="11" t="str">
        <f t="shared" si="12"/>
        <v>N/A</v>
      </c>
      <c r="G73" s="1">
        <v>59362</v>
      </c>
      <c r="H73" s="11" t="str">
        <f t="shared" si="13"/>
        <v>N/A</v>
      </c>
      <c r="I73" s="59">
        <v>9.3469999999999995</v>
      </c>
      <c r="J73" s="59">
        <v>6.984</v>
      </c>
      <c r="K73" s="50" t="s">
        <v>739</v>
      </c>
      <c r="L73" s="9" t="str">
        <f t="shared" si="14"/>
        <v>Yes</v>
      </c>
    </row>
    <row r="74" spans="1:12" x14ac:dyDescent="0.2">
      <c r="A74" s="4" t="s">
        <v>1445</v>
      </c>
      <c r="B74" s="50" t="s">
        <v>213</v>
      </c>
      <c r="C74" s="14">
        <v>248.31619502000001</v>
      </c>
      <c r="D74" s="11" t="str">
        <f t="shared" si="11"/>
        <v>N/A</v>
      </c>
      <c r="E74" s="14">
        <v>264.56263629</v>
      </c>
      <c r="F74" s="11" t="str">
        <f t="shared" si="12"/>
        <v>N/A</v>
      </c>
      <c r="G74" s="14">
        <v>269.15080354000003</v>
      </c>
      <c r="H74" s="11" t="str">
        <f t="shared" si="13"/>
        <v>N/A</v>
      </c>
      <c r="I74" s="59">
        <v>6.5430000000000001</v>
      </c>
      <c r="J74" s="59">
        <v>1.734</v>
      </c>
      <c r="K74" s="50" t="s">
        <v>739</v>
      </c>
      <c r="L74" s="9" t="str">
        <f t="shared" si="14"/>
        <v>Yes</v>
      </c>
    </row>
    <row r="75" spans="1:12" ht="25.5" x14ac:dyDescent="0.2">
      <c r="A75" s="4" t="s">
        <v>611</v>
      </c>
      <c r="B75" s="50" t="s">
        <v>213</v>
      </c>
      <c r="C75" s="14">
        <v>2901208</v>
      </c>
      <c r="D75" s="11" t="str">
        <f t="shared" si="11"/>
        <v>N/A</v>
      </c>
      <c r="E75" s="14">
        <v>3174145</v>
      </c>
      <c r="F75" s="11" t="str">
        <f t="shared" si="12"/>
        <v>N/A</v>
      </c>
      <c r="G75" s="14">
        <v>3378994</v>
      </c>
      <c r="H75" s="11" t="str">
        <f t="shared" si="13"/>
        <v>N/A</v>
      </c>
      <c r="I75" s="59">
        <v>9.4079999999999995</v>
      </c>
      <c r="J75" s="59">
        <v>6.4539999999999997</v>
      </c>
      <c r="K75" s="50" t="s">
        <v>739</v>
      </c>
      <c r="L75" s="9" t="str">
        <f t="shared" si="14"/>
        <v>Yes</v>
      </c>
    </row>
    <row r="76" spans="1:12" x14ac:dyDescent="0.2">
      <c r="A76" s="48" t="s">
        <v>612</v>
      </c>
      <c r="B76" s="37" t="s">
        <v>213</v>
      </c>
      <c r="C76" s="38">
        <v>70613</v>
      </c>
      <c r="D76" s="46" t="str">
        <f t="shared" si="11"/>
        <v>N/A</v>
      </c>
      <c r="E76" s="38">
        <v>74566</v>
      </c>
      <c r="F76" s="46" t="str">
        <f t="shared" si="12"/>
        <v>N/A</v>
      </c>
      <c r="G76" s="38">
        <v>77912</v>
      </c>
      <c r="H76" s="46" t="str">
        <f t="shared" si="13"/>
        <v>N/A</v>
      </c>
      <c r="I76" s="12">
        <v>5.5979999999999999</v>
      </c>
      <c r="J76" s="12">
        <v>4.4870000000000001</v>
      </c>
      <c r="K76" s="47" t="s">
        <v>739</v>
      </c>
      <c r="L76" s="9" t="str">
        <f t="shared" si="14"/>
        <v>Yes</v>
      </c>
    </row>
    <row r="77" spans="1:12" ht="25.5" x14ac:dyDescent="0.2">
      <c r="A77" s="48" t="s">
        <v>1446</v>
      </c>
      <c r="B77" s="37" t="s">
        <v>213</v>
      </c>
      <c r="C77" s="49">
        <v>41.086032316999997</v>
      </c>
      <c r="D77" s="46" t="str">
        <f t="shared" si="11"/>
        <v>N/A</v>
      </c>
      <c r="E77" s="49">
        <v>42.568261673999999</v>
      </c>
      <c r="F77" s="46" t="str">
        <f t="shared" si="12"/>
        <v>N/A</v>
      </c>
      <c r="G77" s="49">
        <v>43.369365438000003</v>
      </c>
      <c r="H77" s="46" t="str">
        <f t="shared" si="13"/>
        <v>N/A</v>
      </c>
      <c r="I77" s="12">
        <v>3.6080000000000001</v>
      </c>
      <c r="J77" s="12">
        <v>1.8819999999999999</v>
      </c>
      <c r="K77" s="47" t="s">
        <v>739</v>
      </c>
      <c r="L77" s="9" t="str">
        <f t="shared" si="14"/>
        <v>Yes</v>
      </c>
    </row>
    <row r="78" spans="1:12" ht="25.5" x14ac:dyDescent="0.2">
      <c r="A78" s="48" t="s">
        <v>613</v>
      </c>
      <c r="B78" s="37" t="s">
        <v>213</v>
      </c>
      <c r="C78" s="49">
        <v>37300844</v>
      </c>
      <c r="D78" s="46" t="str">
        <f t="shared" si="11"/>
        <v>N/A</v>
      </c>
      <c r="E78" s="49">
        <v>34315608</v>
      </c>
      <c r="F78" s="46" t="str">
        <f t="shared" si="12"/>
        <v>N/A</v>
      </c>
      <c r="G78" s="49">
        <v>26882626</v>
      </c>
      <c r="H78" s="46" t="str">
        <f t="shared" si="13"/>
        <v>N/A</v>
      </c>
      <c r="I78" s="12">
        <v>-8</v>
      </c>
      <c r="J78" s="12">
        <v>-21.7</v>
      </c>
      <c r="K78" s="47" t="s">
        <v>739</v>
      </c>
      <c r="L78" s="9" t="str">
        <f t="shared" si="14"/>
        <v>Yes</v>
      </c>
    </row>
    <row r="79" spans="1:12" x14ac:dyDescent="0.2">
      <c r="A79" s="48" t="s">
        <v>614</v>
      </c>
      <c r="B79" s="37" t="s">
        <v>213</v>
      </c>
      <c r="C79" s="38">
        <v>71705</v>
      </c>
      <c r="D79" s="46" t="str">
        <f t="shared" si="11"/>
        <v>N/A</v>
      </c>
      <c r="E79" s="38">
        <v>67579</v>
      </c>
      <c r="F79" s="46" t="str">
        <f t="shared" si="12"/>
        <v>N/A</v>
      </c>
      <c r="G79" s="38">
        <v>64578</v>
      </c>
      <c r="H79" s="46" t="str">
        <f t="shared" si="13"/>
        <v>N/A</v>
      </c>
      <c r="I79" s="12">
        <v>-5.75</v>
      </c>
      <c r="J79" s="12">
        <v>-4.4400000000000004</v>
      </c>
      <c r="K79" s="47" t="s">
        <v>739</v>
      </c>
      <c r="L79" s="9" t="str">
        <f t="shared" si="14"/>
        <v>Yes</v>
      </c>
    </row>
    <row r="80" spans="1:12" x14ac:dyDescent="0.2">
      <c r="A80" s="48" t="s">
        <v>1447</v>
      </c>
      <c r="B80" s="37" t="s">
        <v>213</v>
      </c>
      <c r="C80" s="49">
        <v>520.19864724000001</v>
      </c>
      <c r="D80" s="46" t="str">
        <f t="shared" si="11"/>
        <v>N/A</v>
      </c>
      <c r="E80" s="49">
        <v>507.78508116</v>
      </c>
      <c r="F80" s="46" t="str">
        <f t="shared" si="12"/>
        <v>N/A</v>
      </c>
      <c r="G80" s="49">
        <v>416.28148905</v>
      </c>
      <c r="H80" s="46" t="str">
        <f t="shared" si="13"/>
        <v>N/A</v>
      </c>
      <c r="I80" s="12">
        <v>-2.39</v>
      </c>
      <c r="J80" s="12">
        <v>-18</v>
      </c>
      <c r="K80" s="47" t="s">
        <v>739</v>
      </c>
      <c r="L80" s="9" t="str">
        <f t="shared" si="14"/>
        <v>Yes</v>
      </c>
    </row>
    <row r="81" spans="1:12" x14ac:dyDescent="0.2">
      <c r="A81" s="48" t="s">
        <v>615</v>
      </c>
      <c r="B81" s="37" t="s">
        <v>213</v>
      </c>
      <c r="C81" s="49">
        <v>14560799</v>
      </c>
      <c r="D81" s="46" t="str">
        <f t="shared" si="11"/>
        <v>N/A</v>
      </c>
      <c r="E81" s="49">
        <v>14649528</v>
      </c>
      <c r="F81" s="46" t="str">
        <f t="shared" si="12"/>
        <v>N/A</v>
      </c>
      <c r="G81" s="49">
        <v>12655441</v>
      </c>
      <c r="H81" s="46" t="str">
        <f t="shared" si="13"/>
        <v>N/A</v>
      </c>
      <c r="I81" s="12">
        <v>0.60940000000000005</v>
      </c>
      <c r="J81" s="12">
        <v>-13.6</v>
      </c>
      <c r="K81" s="47" t="s">
        <v>739</v>
      </c>
      <c r="L81" s="9" t="str">
        <f t="shared" si="14"/>
        <v>Yes</v>
      </c>
    </row>
    <row r="82" spans="1:12" x14ac:dyDescent="0.2">
      <c r="A82" s="48" t="s">
        <v>616</v>
      </c>
      <c r="B82" s="37" t="s">
        <v>213</v>
      </c>
      <c r="C82" s="38">
        <v>43645</v>
      </c>
      <c r="D82" s="46" t="str">
        <f t="shared" si="11"/>
        <v>N/A</v>
      </c>
      <c r="E82" s="38">
        <v>46425</v>
      </c>
      <c r="F82" s="46" t="str">
        <f t="shared" si="12"/>
        <v>N/A</v>
      </c>
      <c r="G82" s="38">
        <v>49818</v>
      </c>
      <c r="H82" s="46" t="str">
        <f t="shared" si="13"/>
        <v>N/A</v>
      </c>
      <c r="I82" s="12">
        <v>6.37</v>
      </c>
      <c r="J82" s="12">
        <v>7.3090000000000002</v>
      </c>
      <c r="K82" s="47" t="s">
        <v>739</v>
      </c>
      <c r="L82" s="9" t="str">
        <f t="shared" si="14"/>
        <v>Yes</v>
      </c>
    </row>
    <row r="83" spans="1:12" x14ac:dyDescent="0.2">
      <c r="A83" s="48" t="s">
        <v>1448</v>
      </c>
      <c r="B83" s="37" t="s">
        <v>213</v>
      </c>
      <c r="C83" s="49">
        <v>333.61894833000002</v>
      </c>
      <c r="D83" s="46" t="str">
        <f t="shared" si="11"/>
        <v>N/A</v>
      </c>
      <c r="E83" s="49">
        <v>315.55256866000002</v>
      </c>
      <c r="F83" s="46" t="str">
        <f t="shared" si="12"/>
        <v>N/A</v>
      </c>
      <c r="G83" s="49">
        <v>254.03350194999999</v>
      </c>
      <c r="H83" s="46" t="str">
        <f t="shared" si="13"/>
        <v>N/A</v>
      </c>
      <c r="I83" s="12">
        <v>-5.42</v>
      </c>
      <c r="J83" s="12">
        <v>-19.5</v>
      </c>
      <c r="K83" s="47" t="s">
        <v>739</v>
      </c>
      <c r="L83" s="9" t="str">
        <f t="shared" si="14"/>
        <v>Yes</v>
      </c>
    </row>
    <row r="84" spans="1:12" ht="25.5" x14ac:dyDescent="0.2">
      <c r="A84" s="48" t="s">
        <v>617</v>
      </c>
      <c r="B84" s="37" t="s">
        <v>213</v>
      </c>
      <c r="C84" s="49">
        <v>972311</v>
      </c>
      <c r="D84" s="46" t="str">
        <f t="shared" si="11"/>
        <v>N/A</v>
      </c>
      <c r="E84" s="49">
        <v>1096190</v>
      </c>
      <c r="F84" s="46" t="str">
        <f t="shared" si="12"/>
        <v>N/A</v>
      </c>
      <c r="G84" s="49">
        <v>691473</v>
      </c>
      <c r="H84" s="46" t="str">
        <f t="shared" si="13"/>
        <v>N/A</v>
      </c>
      <c r="I84" s="12">
        <v>12.74</v>
      </c>
      <c r="J84" s="12">
        <v>-36.9</v>
      </c>
      <c r="K84" s="47" t="s">
        <v>739</v>
      </c>
      <c r="L84" s="9" t="str">
        <f t="shared" si="14"/>
        <v>No</v>
      </c>
    </row>
    <row r="85" spans="1:12" x14ac:dyDescent="0.2">
      <c r="A85" s="48" t="s">
        <v>618</v>
      </c>
      <c r="B85" s="37" t="s">
        <v>213</v>
      </c>
      <c r="C85" s="38">
        <v>841</v>
      </c>
      <c r="D85" s="46" t="str">
        <f t="shared" si="11"/>
        <v>N/A</v>
      </c>
      <c r="E85" s="38">
        <v>738</v>
      </c>
      <c r="F85" s="46" t="str">
        <f t="shared" si="12"/>
        <v>N/A</v>
      </c>
      <c r="G85" s="38">
        <v>658</v>
      </c>
      <c r="H85" s="46" t="str">
        <f t="shared" si="13"/>
        <v>N/A</v>
      </c>
      <c r="I85" s="12">
        <v>-12.2</v>
      </c>
      <c r="J85" s="12">
        <v>-10.8</v>
      </c>
      <c r="K85" s="47" t="s">
        <v>739</v>
      </c>
      <c r="L85" s="9" t="str">
        <f t="shared" si="14"/>
        <v>Yes</v>
      </c>
    </row>
    <row r="86" spans="1:12" ht="25.5" x14ac:dyDescent="0.2">
      <c r="A86" s="48" t="s">
        <v>1449</v>
      </c>
      <c r="B86" s="37" t="s">
        <v>213</v>
      </c>
      <c r="C86" s="49">
        <v>1156.1367419999999</v>
      </c>
      <c r="D86" s="46" t="str">
        <f t="shared" si="11"/>
        <v>N/A</v>
      </c>
      <c r="E86" s="49">
        <v>1485.3523035000001</v>
      </c>
      <c r="F86" s="46" t="str">
        <f t="shared" si="12"/>
        <v>N/A</v>
      </c>
      <c r="G86" s="49">
        <v>1050.8708207</v>
      </c>
      <c r="H86" s="46" t="str">
        <f t="shared" si="13"/>
        <v>N/A</v>
      </c>
      <c r="I86" s="12">
        <v>28.48</v>
      </c>
      <c r="J86" s="12">
        <v>-29.3</v>
      </c>
      <c r="K86" s="47" t="s">
        <v>739</v>
      </c>
      <c r="L86" s="9" t="str">
        <f t="shared" si="14"/>
        <v>Yes</v>
      </c>
    </row>
    <row r="87" spans="1:12" ht="25.5" x14ac:dyDescent="0.2">
      <c r="A87" s="48" t="s">
        <v>619</v>
      </c>
      <c r="B87" s="37" t="s">
        <v>213</v>
      </c>
      <c r="C87" s="49">
        <v>14912561</v>
      </c>
      <c r="D87" s="46" t="str">
        <f t="shared" si="11"/>
        <v>N/A</v>
      </c>
      <c r="E87" s="49">
        <v>16069367</v>
      </c>
      <c r="F87" s="46" t="str">
        <f t="shared" si="12"/>
        <v>N/A</v>
      </c>
      <c r="G87" s="49">
        <v>13509464</v>
      </c>
      <c r="H87" s="46" t="str">
        <f t="shared" si="13"/>
        <v>N/A</v>
      </c>
      <c r="I87" s="12">
        <v>7.7569999999999997</v>
      </c>
      <c r="J87" s="12">
        <v>-15.9</v>
      </c>
      <c r="K87" s="47" t="s">
        <v>739</v>
      </c>
      <c r="L87" s="9" t="str">
        <f t="shared" si="14"/>
        <v>Yes</v>
      </c>
    </row>
    <row r="88" spans="1:12" x14ac:dyDescent="0.2">
      <c r="A88" s="48" t="s">
        <v>620</v>
      </c>
      <c r="B88" s="37" t="s">
        <v>213</v>
      </c>
      <c r="C88" s="38">
        <v>168247</v>
      </c>
      <c r="D88" s="46" t="str">
        <f t="shared" si="11"/>
        <v>N/A</v>
      </c>
      <c r="E88" s="38">
        <v>174692</v>
      </c>
      <c r="F88" s="46" t="str">
        <f t="shared" si="12"/>
        <v>N/A</v>
      </c>
      <c r="G88" s="38">
        <v>171654</v>
      </c>
      <c r="H88" s="46" t="str">
        <f t="shared" si="13"/>
        <v>N/A</v>
      </c>
      <c r="I88" s="12">
        <v>3.831</v>
      </c>
      <c r="J88" s="12">
        <v>-1.74</v>
      </c>
      <c r="K88" s="47" t="s">
        <v>739</v>
      </c>
      <c r="L88" s="9" t="str">
        <f t="shared" si="14"/>
        <v>Yes</v>
      </c>
    </row>
    <row r="89" spans="1:12" x14ac:dyDescent="0.2">
      <c r="A89" s="48" t="s">
        <v>1450</v>
      </c>
      <c r="B89" s="37" t="s">
        <v>213</v>
      </c>
      <c r="C89" s="49">
        <v>88.634929597999999</v>
      </c>
      <c r="D89" s="46" t="str">
        <f t="shared" si="11"/>
        <v>N/A</v>
      </c>
      <c r="E89" s="49">
        <v>91.986851143999999</v>
      </c>
      <c r="F89" s="46" t="str">
        <f t="shared" si="12"/>
        <v>N/A</v>
      </c>
      <c r="G89" s="49">
        <v>78.701713913000006</v>
      </c>
      <c r="H89" s="46" t="str">
        <f t="shared" si="13"/>
        <v>N/A</v>
      </c>
      <c r="I89" s="12">
        <v>3.782</v>
      </c>
      <c r="J89" s="12">
        <v>-14.4</v>
      </c>
      <c r="K89" s="47" t="s">
        <v>739</v>
      </c>
      <c r="L89" s="9" t="str">
        <f t="shared" si="14"/>
        <v>Yes</v>
      </c>
    </row>
    <row r="90" spans="1:12" x14ac:dyDescent="0.2">
      <c r="A90" s="48" t="s">
        <v>621</v>
      </c>
      <c r="B90" s="37" t="s">
        <v>213</v>
      </c>
      <c r="C90" s="49">
        <v>66728498</v>
      </c>
      <c r="D90" s="46" t="str">
        <f t="shared" si="11"/>
        <v>N/A</v>
      </c>
      <c r="E90" s="49">
        <v>63105632</v>
      </c>
      <c r="F90" s="46" t="str">
        <f t="shared" si="12"/>
        <v>N/A</v>
      </c>
      <c r="G90" s="49">
        <v>52493371</v>
      </c>
      <c r="H90" s="46" t="str">
        <f t="shared" si="13"/>
        <v>N/A</v>
      </c>
      <c r="I90" s="12">
        <v>-5.43</v>
      </c>
      <c r="J90" s="12">
        <v>-16.8</v>
      </c>
      <c r="K90" s="47" t="s">
        <v>739</v>
      </c>
      <c r="L90" s="9" t="str">
        <f t="shared" si="14"/>
        <v>Yes</v>
      </c>
    </row>
    <row r="91" spans="1:12" x14ac:dyDescent="0.2">
      <c r="A91" s="48" t="s">
        <v>622</v>
      </c>
      <c r="B91" s="37" t="s">
        <v>213</v>
      </c>
      <c r="C91" s="38">
        <v>167900</v>
      </c>
      <c r="D91" s="46" t="str">
        <f t="shared" si="11"/>
        <v>N/A</v>
      </c>
      <c r="E91" s="38">
        <v>174159</v>
      </c>
      <c r="F91" s="46" t="str">
        <f t="shared" si="12"/>
        <v>N/A</v>
      </c>
      <c r="G91" s="38">
        <v>172921</v>
      </c>
      <c r="H91" s="46" t="str">
        <f t="shared" si="13"/>
        <v>N/A</v>
      </c>
      <c r="I91" s="12">
        <v>3.7280000000000002</v>
      </c>
      <c r="J91" s="12">
        <v>-0.71099999999999997</v>
      </c>
      <c r="K91" s="47" t="s">
        <v>739</v>
      </c>
      <c r="L91" s="9" t="str">
        <f t="shared" si="14"/>
        <v>Yes</v>
      </c>
    </row>
    <row r="92" spans="1:12" x14ac:dyDescent="0.2">
      <c r="A92" s="48" t="s">
        <v>1451</v>
      </c>
      <c r="B92" s="37" t="s">
        <v>213</v>
      </c>
      <c r="C92" s="49">
        <v>397.43000596000002</v>
      </c>
      <c r="D92" s="46" t="str">
        <f t="shared" si="11"/>
        <v>N/A</v>
      </c>
      <c r="E92" s="49">
        <v>362.34493766999998</v>
      </c>
      <c r="F92" s="46" t="str">
        <f t="shared" si="12"/>
        <v>N/A</v>
      </c>
      <c r="G92" s="49">
        <v>303.56851395000001</v>
      </c>
      <c r="H92" s="46" t="str">
        <f t="shared" si="13"/>
        <v>N/A</v>
      </c>
      <c r="I92" s="12">
        <v>-8.83</v>
      </c>
      <c r="J92" s="12">
        <v>-16.2</v>
      </c>
      <c r="K92" s="47" t="s">
        <v>739</v>
      </c>
      <c r="L92" s="9" t="str">
        <f t="shared" si="14"/>
        <v>Yes</v>
      </c>
    </row>
    <row r="93" spans="1:12" ht="25.5" x14ac:dyDescent="0.2">
      <c r="A93" s="48" t="s">
        <v>623</v>
      </c>
      <c r="B93" s="37" t="s">
        <v>213</v>
      </c>
      <c r="C93" s="49">
        <v>496841621</v>
      </c>
      <c r="D93" s="46" t="str">
        <f t="shared" si="11"/>
        <v>N/A</v>
      </c>
      <c r="E93" s="49">
        <v>560627490</v>
      </c>
      <c r="F93" s="46" t="str">
        <f t="shared" si="12"/>
        <v>N/A</v>
      </c>
      <c r="G93" s="49">
        <v>631220318</v>
      </c>
      <c r="H93" s="46" t="str">
        <f t="shared" si="13"/>
        <v>N/A</v>
      </c>
      <c r="I93" s="12">
        <v>12.84</v>
      </c>
      <c r="J93" s="12">
        <v>12.59</v>
      </c>
      <c r="K93" s="47" t="s">
        <v>739</v>
      </c>
      <c r="L93" s="9" t="str">
        <f t="shared" si="14"/>
        <v>Yes</v>
      </c>
    </row>
    <row r="94" spans="1:12" x14ac:dyDescent="0.2">
      <c r="A94" s="51" t="s">
        <v>624</v>
      </c>
      <c r="B94" s="38" t="s">
        <v>213</v>
      </c>
      <c r="C94" s="38">
        <v>74752</v>
      </c>
      <c r="D94" s="46" t="str">
        <f t="shared" si="11"/>
        <v>N/A</v>
      </c>
      <c r="E94" s="38">
        <v>81248</v>
      </c>
      <c r="F94" s="46" t="str">
        <f t="shared" si="12"/>
        <v>N/A</v>
      </c>
      <c r="G94" s="38">
        <v>86048</v>
      </c>
      <c r="H94" s="46" t="str">
        <f t="shared" si="13"/>
        <v>N/A</v>
      </c>
      <c r="I94" s="12">
        <v>8.69</v>
      </c>
      <c r="J94" s="12">
        <v>5.9080000000000004</v>
      </c>
      <c r="K94" s="52" t="s">
        <v>739</v>
      </c>
      <c r="L94" s="9" t="str">
        <f t="shared" si="14"/>
        <v>Yes</v>
      </c>
    </row>
    <row r="95" spans="1:12" ht="25.5" x14ac:dyDescent="0.2">
      <c r="A95" s="48" t="s">
        <v>1452</v>
      </c>
      <c r="B95" s="37" t="s">
        <v>213</v>
      </c>
      <c r="C95" s="49">
        <v>6646.5328152000002</v>
      </c>
      <c r="D95" s="46" t="str">
        <f t="shared" si="11"/>
        <v>N/A</v>
      </c>
      <c r="E95" s="49">
        <v>6900.2004972000004</v>
      </c>
      <c r="F95" s="46" t="str">
        <f t="shared" si="12"/>
        <v>N/A</v>
      </c>
      <c r="G95" s="49">
        <v>7335.6768082999997</v>
      </c>
      <c r="H95" s="46" t="str">
        <f t="shared" si="13"/>
        <v>N/A</v>
      </c>
      <c r="I95" s="12">
        <v>3.8170000000000002</v>
      </c>
      <c r="J95" s="12">
        <v>6.3109999999999999</v>
      </c>
      <c r="K95" s="47" t="s">
        <v>739</v>
      </c>
      <c r="L95" s="9" t="str">
        <f t="shared" si="14"/>
        <v>Yes</v>
      </c>
    </row>
    <row r="96" spans="1:12" ht="25.5" x14ac:dyDescent="0.2">
      <c r="A96" s="48" t="s">
        <v>625</v>
      </c>
      <c r="B96" s="37" t="s">
        <v>213</v>
      </c>
      <c r="C96" s="49">
        <v>36720306</v>
      </c>
      <c r="D96" s="46" t="str">
        <f t="shared" si="11"/>
        <v>N/A</v>
      </c>
      <c r="E96" s="49">
        <v>34344126</v>
      </c>
      <c r="F96" s="46" t="str">
        <f t="shared" si="12"/>
        <v>N/A</v>
      </c>
      <c r="G96" s="49">
        <v>33028012</v>
      </c>
      <c r="H96" s="46" t="str">
        <f t="shared" si="13"/>
        <v>N/A</v>
      </c>
      <c r="I96" s="12">
        <v>-6.47</v>
      </c>
      <c r="J96" s="12">
        <v>-3.83</v>
      </c>
      <c r="K96" s="47" t="s">
        <v>739</v>
      </c>
      <c r="L96" s="9" t="str">
        <f t="shared" si="14"/>
        <v>Yes</v>
      </c>
    </row>
    <row r="97" spans="1:12" x14ac:dyDescent="0.2">
      <c r="A97" s="48" t="s">
        <v>626</v>
      </c>
      <c r="B97" s="37" t="s">
        <v>213</v>
      </c>
      <c r="C97" s="38">
        <v>48273</v>
      </c>
      <c r="D97" s="46" t="str">
        <f t="shared" si="11"/>
        <v>N/A</v>
      </c>
      <c r="E97" s="38">
        <v>55100</v>
      </c>
      <c r="F97" s="46" t="str">
        <f t="shared" si="12"/>
        <v>N/A</v>
      </c>
      <c r="G97" s="38">
        <v>56970</v>
      </c>
      <c r="H97" s="46" t="str">
        <f t="shared" si="13"/>
        <v>N/A</v>
      </c>
      <c r="I97" s="12">
        <v>14.14</v>
      </c>
      <c r="J97" s="12">
        <v>3.3940000000000001</v>
      </c>
      <c r="K97" s="47" t="s">
        <v>739</v>
      </c>
      <c r="L97" s="9" t="str">
        <f t="shared" si="14"/>
        <v>Yes</v>
      </c>
    </row>
    <row r="98" spans="1:12" ht="25.5" x14ac:dyDescent="0.2">
      <c r="A98" s="48" t="s">
        <v>1453</v>
      </c>
      <c r="B98" s="37" t="s">
        <v>213</v>
      </c>
      <c r="C98" s="49">
        <v>760.68000745999996</v>
      </c>
      <c r="D98" s="46" t="str">
        <f t="shared" si="11"/>
        <v>N/A</v>
      </c>
      <c r="E98" s="49">
        <v>623.30537204999996</v>
      </c>
      <c r="F98" s="46" t="str">
        <f t="shared" si="12"/>
        <v>N/A</v>
      </c>
      <c r="G98" s="49">
        <v>579.74393540000005</v>
      </c>
      <c r="H98" s="46" t="str">
        <f t="shared" si="13"/>
        <v>N/A</v>
      </c>
      <c r="I98" s="12">
        <v>-18.100000000000001</v>
      </c>
      <c r="J98" s="12">
        <v>-6.99</v>
      </c>
      <c r="K98" s="47" t="s">
        <v>739</v>
      </c>
      <c r="L98" s="9" t="str">
        <f t="shared" si="14"/>
        <v>Yes</v>
      </c>
    </row>
    <row r="99" spans="1:12" ht="25.5" x14ac:dyDescent="0.2">
      <c r="A99" s="48" t="s">
        <v>627</v>
      </c>
      <c r="B99" s="37" t="s">
        <v>213</v>
      </c>
      <c r="C99" s="49">
        <v>168677730</v>
      </c>
      <c r="D99" s="46" t="str">
        <f t="shared" si="11"/>
        <v>N/A</v>
      </c>
      <c r="E99" s="49">
        <v>189885183</v>
      </c>
      <c r="F99" s="46" t="str">
        <f t="shared" si="12"/>
        <v>N/A</v>
      </c>
      <c r="G99" s="49">
        <v>201838925</v>
      </c>
      <c r="H99" s="46" t="str">
        <f t="shared" si="13"/>
        <v>N/A</v>
      </c>
      <c r="I99" s="12">
        <v>12.57</v>
      </c>
      <c r="J99" s="12">
        <v>6.2949999999999999</v>
      </c>
      <c r="K99" s="47" t="s">
        <v>739</v>
      </c>
      <c r="L99" s="9" t="str">
        <f t="shared" si="14"/>
        <v>Yes</v>
      </c>
    </row>
    <row r="100" spans="1:12" x14ac:dyDescent="0.2">
      <c r="A100" s="48" t="s">
        <v>628</v>
      </c>
      <c r="B100" s="37" t="s">
        <v>213</v>
      </c>
      <c r="C100" s="38">
        <v>13136</v>
      </c>
      <c r="D100" s="46" t="str">
        <f t="shared" si="11"/>
        <v>N/A</v>
      </c>
      <c r="E100" s="38">
        <v>13531</v>
      </c>
      <c r="F100" s="46" t="str">
        <f t="shared" si="12"/>
        <v>N/A</v>
      </c>
      <c r="G100" s="38">
        <v>13765</v>
      </c>
      <c r="H100" s="46" t="str">
        <f t="shared" si="13"/>
        <v>N/A</v>
      </c>
      <c r="I100" s="12">
        <v>3.0070000000000001</v>
      </c>
      <c r="J100" s="12">
        <v>1.7290000000000001</v>
      </c>
      <c r="K100" s="47" t="s">
        <v>739</v>
      </c>
      <c r="L100" s="9" t="str">
        <f t="shared" si="14"/>
        <v>Yes</v>
      </c>
    </row>
    <row r="101" spans="1:12" ht="25.5" x14ac:dyDescent="0.2">
      <c r="A101" s="48" t="s">
        <v>1454</v>
      </c>
      <c r="B101" s="37" t="s">
        <v>213</v>
      </c>
      <c r="C101" s="49">
        <v>12840.874695</v>
      </c>
      <c r="D101" s="46" t="str">
        <f t="shared" si="11"/>
        <v>N/A</v>
      </c>
      <c r="E101" s="49">
        <v>14033.344394</v>
      </c>
      <c r="F101" s="46" t="str">
        <f t="shared" si="12"/>
        <v>N/A</v>
      </c>
      <c r="G101" s="49">
        <v>14663.198329000001</v>
      </c>
      <c r="H101" s="46" t="str">
        <f t="shared" si="13"/>
        <v>N/A</v>
      </c>
      <c r="I101" s="12">
        <v>9.2870000000000008</v>
      </c>
      <c r="J101" s="12">
        <v>4.4880000000000004</v>
      </c>
      <c r="K101" s="47" t="s">
        <v>739</v>
      </c>
      <c r="L101" s="9" t="str">
        <f t="shared" si="14"/>
        <v>Yes</v>
      </c>
    </row>
    <row r="102" spans="1:12" ht="25.5" x14ac:dyDescent="0.2">
      <c r="A102" s="48" t="s">
        <v>629</v>
      </c>
      <c r="B102" s="37" t="s">
        <v>213</v>
      </c>
      <c r="C102" s="49">
        <v>4814141</v>
      </c>
      <c r="D102" s="46" t="str">
        <f t="shared" si="11"/>
        <v>N/A</v>
      </c>
      <c r="E102" s="49">
        <v>5359131</v>
      </c>
      <c r="F102" s="46" t="str">
        <f t="shared" si="12"/>
        <v>N/A</v>
      </c>
      <c r="G102" s="49">
        <v>5998952</v>
      </c>
      <c r="H102" s="46" t="str">
        <f t="shared" si="13"/>
        <v>N/A</v>
      </c>
      <c r="I102" s="12">
        <v>11.32</v>
      </c>
      <c r="J102" s="12">
        <v>11.94</v>
      </c>
      <c r="K102" s="47" t="s">
        <v>739</v>
      </c>
      <c r="L102" s="9" t="str">
        <f t="shared" si="14"/>
        <v>Yes</v>
      </c>
    </row>
    <row r="103" spans="1:12" ht="25.5" x14ac:dyDescent="0.2">
      <c r="A103" s="48" t="s">
        <v>630</v>
      </c>
      <c r="B103" s="37" t="s">
        <v>213</v>
      </c>
      <c r="C103" s="38">
        <v>14779</v>
      </c>
      <c r="D103" s="46" t="str">
        <f t="shared" si="11"/>
        <v>N/A</v>
      </c>
      <c r="E103" s="38">
        <v>15209</v>
      </c>
      <c r="F103" s="46" t="str">
        <f t="shared" si="12"/>
        <v>N/A</v>
      </c>
      <c r="G103" s="38">
        <v>15509</v>
      </c>
      <c r="H103" s="46" t="str">
        <f t="shared" si="13"/>
        <v>N/A</v>
      </c>
      <c r="I103" s="12">
        <v>2.91</v>
      </c>
      <c r="J103" s="12">
        <v>1.9730000000000001</v>
      </c>
      <c r="K103" s="47" t="s">
        <v>739</v>
      </c>
      <c r="L103" s="9" t="str">
        <f t="shared" si="14"/>
        <v>Yes</v>
      </c>
    </row>
    <row r="104" spans="1:12" ht="25.5" x14ac:dyDescent="0.2">
      <c r="A104" s="48" t="s">
        <v>1455</v>
      </c>
      <c r="B104" s="37" t="s">
        <v>213</v>
      </c>
      <c r="C104" s="49">
        <v>325.74199878000002</v>
      </c>
      <c r="D104" s="46" t="str">
        <f t="shared" si="11"/>
        <v>N/A</v>
      </c>
      <c r="E104" s="49">
        <v>352.36577026999998</v>
      </c>
      <c r="F104" s="46" t="str">
        <f t="shared" si="12"/>
        <v>N/A</v>
      </c>
      <c r="G104" s="49">
        <v>386.80456508999998</v>
      </c>
      <c r="H104" s="46" t="str">
        <f t="shared" si="13"/>
        <v>N/A</v>
      </c>
      <c r="I104" s="12">
        <v>8.173</v>
      </c>
      <c r="J104" s="12">
        <v>9.7739999999999991</v>
      </c>
      <c r="K104" s="47" t="s">
        <v>739</v>
      </c>
      <c r="L104" s="9" t="str">
        <f t="shared" si="14"/>
        <v>Yes</v>
      </c>
    </row>
    <row r="105" spans="1:12" ht="25.5" x14ac:dyDescent="0.2">
      <c r="A105" s="48" t="s">
        <v>631</v>
      </c>
      <c r="B105" s="37" t="s">
        <v>213</v>
      </c>
      <c r="C105" s="49">
        <v>117307</v>
      </c>
      <c r="D105" s="46" t="str">
        <f t="shared" si="11"/>
        <v>N/A</v>
      </c>
      <c r="E105" s="49">
        <v>102837</v>
      </c>
      <c r="F105" s="46" t="str">
        <f t="shared" si="12"/>
        <v>N/A</v>
      </c>
      <c r="G105" s="49">
        <v>100936</v>
      </c>
      <c r="H105" s="46" t="str">
        <f t="shared" si="13"/>
        <v>N/A</v>
      </c>
      <c r="I105" s="12">
        <v>-12.3</v>
      </c>
      <c r="J105" s="12">
        <v>-1.85</v>
      </c>
      <c r="K105" s="47" t="s">
        <v>739</v>
      </c>
      <c r="L105" s="9" t="str">
        <f t="shared" si="14"/>
        <v>Yes</v>
      </c>
    </row>
    <row r="106" spans="1:12" x14ac:dyDescent="0.2">
      <c r="A106" s="48" t="s">
        <v>632</v>
      </c>
      <c r="B106" s="37" t="s">
        <v>213</v>
      </c>
      <c r="C106" s="38">
        <v>138</v>
      </c>
      <c r="D106" s="46" t="str">
        <f t="shared" si="11"/>
        <v>N/A</v>
      </c>
      <c r="E106" s="38">
        <v>116</v>
      </c>
      <c r="F106" s="46" t="str">
        <f t="shared" si="12"/>
        <v>N/A</v>
      </c>
      <c r="G106" s="38">
        <v>107</v>
      </c>
      <c r="H106" s="46" t="str">
        <f t="shared" si="13"/>
        <v>N/A</v>
      </c>
      <c r="I106" s="12">
        <v>-15.9</v>
      </c>
      <c r="J106" s="12">
        <v>-7.76</v>
      </c>
      <c r="K106" s="47" t="s">
        <v>739</v>
      </c>
      <c r="L106" s="9" t="str">
        <f t="shared" si="14"/>
        <v>Yes</v>
      </c>
    </row>
    <row r="107" spans="1:12" ht="25.5" x14ac:dyDescent="0.2">
      <c r="A107" s="48" t="s">
        <v>1456</v>
      </c>
      <c r="B107" s="37" t="s">
        <v>213</v>
      </c>
      <c r="C107" s="49">
        <v>850.05072464</v>
      </c>
      <c r="D107" s="46" t="str">
        <f t="shared" si="11"/>
        <v>N/A</v>
      </c>
      <c r="E107" s="49">
        <v>886.52586207000002</v>
      </c>
      <c r="F107" s="46" t="str">
        <f t="shared" si="12"/>
        <v>N/A</v>
      </c>
      <c r="G107" s="49">
        <v>943.32710280000003</v>
      </c>
      <c r="H107" s="46" t="str">
        <f t="shared" si="13"/>
        <v>N/A</v>
      </c>
      <c r="I107" s="12">
        <v>4.2910000000000004</v>
      </c>
      <c r="J107" s="12">
        <v>6.407</v>
      </c>
      <c r="K107" s="47" t="s">
        <v>739</v>
      </c>
      <c r="L107" s="9" t="str">
        <f t="shared" si="14"/>
        <v>Yes</v>
      </c>
    </row>
    <row r="108" spans="1:12" ht="25.5" x14ac:dyDescent="0.2">
      <c r="A108" s="48" t="s">
        <v>633</v>
      </c>
      <c r="B108" s="37" t="s">
        <v>213</v>
      </c>
      <c r="C108" s="49">
        <v>1776421</v>
      </c>
      <c r="D108" s="46" t="str">
        <f t="shared" si="11"/>
        <v>N/A</v>
      </c>
      <c r="E108" s="49">
        <v>1952764</v>
      </c>
      <c r="F108" s="46" t="str">
        <f t="shared" si="12"/>
        <v>N/A</v>
      </c>
      <c r="G108" s="49">
        <v>1648986</v>
      </c>
      <c r="H108" s="46" t="str">
        <f t="shared" si="13"/>
        <v>N/A</v>
      </c>
      <c r="I108" s="12">
        <v>9.9269999999999996</v>
      </c>
      <c r="J108" s="12">
        <v>-15.6</v>
      </c>
      <c r="K108" s="47" t="s">
        <v>739</v>
      </c>
      <c r="L108" s="9" t="str">
        <f t="shared" si="14"/>
        <v>Yes</v>
      </c>
    </row>
    <row r="109" spans="1:12" x14ac:dyDescent="0.2">
      <c r="A109" s="48" t="s">
        <v>634</v>
      </c>
      <c r="B109" s="37" t="s">
        <v>213</v>
      </c>
      <c r="C109" s="38">
        <v>8121</v>
      </c>
      <c r="D109" s="46" t="str">
        <f t="shared" si="11"/>
        <v>N/A</v>
      </c>
      <c r="E109" s="38">
        <v>10523</v>
      </c>
      <c r="F109" s="46" t="str">
        <f t="shared" si="12"/>
        <v>N/A</v>
      </c>
      <c r="G109" s="38">
        <v>10362</v>
      </c>
      <c r="H109" s="46" t="str">
        <f t="shared" si="13"/>
        <v>N/A</v>
      </c>
      <c r="I109" s="12">
        <v>29.58</v>
      </c>
      <c r="J109" s="12">
        <v>-1.53</v>
      </c>
      <c r="K109" s="47" t="s">
        <v>739</v>
      </c>
      <c r="L109" s="9" t="str">
        <f t="shared" si="14"/>
        <v>Yes</v>
      </c>
    </row>
    <row r="110" spans="1:12" ht="25.5" x14ac:dyDescent="0.2">
      <c r="A110" s="48" t="s">
        <v>1457</v>
      </c>
      <c r="B110" s="37" t="s">
        <v>213</v>
      </c>
      <c r="C110" s="49">
        <v>218.74412018000001</v>
      </c>
      <c r="D110" s="46" t="str">
        <f t="shared" si="11"/>
        <v>N/A</v>
      </c>
      <c r="E110" s="49">
        <v>185.57103488000001</v>
      </c>
      <c r="F110" s="46" t="str">
        <f t="shared" si="12"/>
        <v>N/A</v>
      </c>
      <c r="G110" s="49">
        <v>159.13781123000001</v>
      </c>
      <c r="H110" s="46" t="str">
        <f t="shared" si="13"/>
        <v>N/A</v>
      </c>
      <c r="I110" s="12">
        <v>-15.2</v>
      </c>
      <c r="J110" s="12">
        <v>-14.2</v>
      </c>
      <c r="K110" s="47" t="s">
        <v>739</v>
      </c>
      <c r="L110" s="9" t="str">
        <f t="shared" si="14"/>
        <v>Yes</v>
      </c>
    </row>
    <row r="111" spans="1:12" ht="25.5" x14ac:dyDescent="0.2">
      <c r="A111" s="48" t="s">
        <v>635</v>
      </c>
      <c r="B111" s="37" t="s">
        <v>213</v>
      </c>
      <c r="C111" s="49">
        <v>58751894</v>
      </c>
      <c r="D111" s="46" t="str">
        <f t="shared" si="11"/>
        <v>N/A</v>
      </c>
      <c r="E111" s="49">
        <v>65453305</v>
      </c>
      <c r="F111" s="46" t="str">
        <f t="shared" si="12"/>
        <v>N/A</v>
      </c>
      <c r="G111" s="49">
        <v>69094622</v>
      </c>
      <c r="H111" s="46" t="str">
        <f t="shared" si="13"/>
        <v>N/A</v>
      </c>
      <c r="I111" s="12">
        <v>11.41</v>
      </c>
      <c r="J111" s="12">
        <v>5.5629999999999997</v>
      </c>
      <c r="K111" s="47" t="s">
        <v>739</v>
      </c>
      <c r="L111" s="9" t="str">
        <f t="shared" si="14"/>
        <v>Yes</v>
      </c>
    </row>
    <row r="112" spans="1:12" x14ac:dyDescent="0.2">
      <c r="A112" s="48" t="s">
        <v>636</v>
      </c>
      <c r="B112" s="37" t="s">
        <v>213</v>
      </c>
      <c r="C112" s="38">
        <v>6832</v>
      </c>
      <c r="D112" s="46" t="str">
        <f t="shared" si="11"/>
        <v>N/A</v>
      </c>
      <c r="E112" s="38">
        <v>7314</v>
      </c>
      <c r="F112" s="46" t="str">
        <f t="shared" si="12"/>
        <v>N/A</v>
      </c>
      <c r="G112" s="38">
        <v>7838</v>
      </c>
      <c r="H112" s="46" t="str">
        <f t="shared" si="13"/>
        <v>N/A</v>
      </c>
      <c r="I112" s="12">
        <v>7.0549999999999997</v>
      </c>
      <c r="J112" s="12">
        <v>7.1639999999999997</v>
      </c>
      <c r="K112" s="47" t="s">
        <v>739</v>
      </c>
      <c r="L112" s="9" t="str">
        <f t="shared" si="14"/>
        <v>Yes</v>
      </c>
    </row>
    <row r="113" spans="1:12" x14ac:dyDescent="0.2">
      <c r="A113" s="48" t="s">
        <v>1458</v>
      </c>
      <c r="B113" s="37" t="s">
        <v>213</v>
      </c>
      <c r="C113" s="49">
        <v>8599.5161007000006</v>
      </c>
      <c r="D113" s="46" t="str">
        <f t="shared" si="11"/>
        <v>N/A</v>
      </c>
      <c r="E113" s="49">
        <v>8949.0436150000005</v>
      </c>
      <c r="F113" s="46" t="str">
        <f t="shared" si="12"/>
        <v>N/A</v>
      </c>
      <c r="G113" s="49">
        <v>8815.3383515999994</v>
      </c>
      <c r="H113" s="46" t="str">
        <f t="shared" si="13"/>
        <v>N/A</v>
      </c>
      <c r="I113" s="12">
        <v>4.0650000000000004</v>
      </c>
      <c r="J113" s="12">
        <v>-1.49</v>
      </c>
      <c r="K113" s="47" t="s">
        <v>739</v>
      </c>
      <c r="L113" s="9" t="str">
        <f t="shared" si="14"/>
        <v>Yes</v>
      </c>
    </row>
    <row r="114" spans="1:12" ht="25.5" x14ac:dyDescent="0.2">
      <c r="A114" s="48" t="s">
        <v>637</v>
      </c>
      <c r="B114" s="37" t="s">
        <v>213</v>
      </c>
      <c r="C114" s="49">
        <v>852005</v>
      </c>
      <c r="D114" s="46" t="str">
        <f t="shared" si="11"/>
        <v>N/A</v>
      </c>
      <c r="E114" s="49">
        <v>1111781</v>
      </c>
      <c r="F114" s="46" t="str">
        <f t="shared" si="12"/>
        <v>N/A</v>
      </c>
      <c r="G114" s="49">
        <v>1103878</v>
      </c>
      <c r="H114" s="46" t="str">
        <f t="shared" si="13"/>
        <v>N/A</v>
      </c>
      <c r="I114" s="12">
        <v>30.49</v>
      </c>
      <c r="J114" s="12">
        <v>-0.71099999999999997</v>
      </c>
      <c r="K114" s="47" t="s">
        <v>739</v>
      </c>
      <c r="L114" s="9" t="str">
        <f>IF(J114="Div by 0", "N/A", IF(OR(J114="N/A",K114="N/A"),"N/A", IF(J114&gt;VALUE(MID(K114,1,2)), "No", IF(J114&lt;-1*VALUE(MID(K114,1,2)), "No", "Yes"))))</f>
        <v>Yes</v>
      </c>
    </row>
    <row r="115" spans="1:12" x14ac:dyDescent="0.2">
      <c r="A115" s="48" t="s">
        <v>638</v>
      </c>
      <c r="B115" s="37" t="s">
        <v>213</v>
      </c>
      <c r="C115" s="38">
        <v>17723</v>
      </c>
      <c r="D115" s="46" t="str">
        <f t="shared" si="11"/>
        <v>N/A</v>
      </c>
      <c r="E115" s="38">
        <v>21699</v>
      </c>
      <c r="F115" s="46" t="str">
        <f t="shared" si="12"/>
        <v>N/A</v>
      </c>
      <c r="G115" s="38">
        <v>22992</v>
      </c>
      <c r="H115" s="46" t="str">
        <f t="shared" si="13"/>
        <v>N/A</v>
      </c>
      <c r="I115" s="12">
        <v>22.43</v>
      </c>
      <c r="J115" s="12">
        <v>5.9589999999999996</v>
      </c>
      <c r="K115" s="47" t="s">
        <v>739</v>
      </c>
      <c r="L115" s="9" t="str">
        <f t="shared" ref="L115:L119" si="15">IF(J115="Div by 0", "N/A", IF(OR(J115="N/A",K115="N/A"),"N/A", IF(J115&gt;VALUE(MID(K115,1,2)), "No", IF(J115&lt;-1*VALUE(MID(K115,1,2)), "No", "Yes"))))</f>
        <v>Yes</v>
      </c>
    </row>
    <row r="116" spans="1:12" ht="25.5" x14ac:dyDescent="0.2">
      <c r="A116" s="48" t="s">
        <v>1459</v>
      </c>
      <c r="B116" s="37" t="s">
        <v>213</v>
      </c>
      <c r="C116" s="49">
        <v>48.073407437</v>
      </c>
      <c r="D116" s="46" t="str">
        <f t="shared" si="11"/>
        <v>N/A</v>
      </c>
      <c r="E116" s="49">
        <v>51.236508594999997</v>
      </c>
      <c r="F116" s="46" t="str">
        <f t="shared" si="12"/>
        <v>N/A</v>
      </c>
      <c r="G116" s="49">
        <v>48.011395268000001</v>
      </c>
      <c r="H116" s="46" t="str">
        <f t="shared" si="13"/>
        <v>N/A</v>
      </c>
      <c r="I116" s="12">
        <v>6.58</v>
      </c>
      <c r="J116" s="12">
        <v>-6.29</v>
      </c>
      <c r="K116" s="47" t="s">
        <v>739</v>
      </c>
      <c r="L116" s="9" t="str">
        <f t="shared" si="15"/>
        <v>Yes</v>
      </c>
    </row>
    <row r="117" spans="1:12" ht="25.5" x14ac:dyDescent="0.2">
      <c r="A117" s="48" t="s">
        <v>639</v>
      </c>
      <c r="B117" s="37" t="s">
        <v>213</v>
      </c>
      <c r="C117" s="49">
        <v>457553</v>
      </c>
      <c r="D117" s="46" t="str">
        <f t="shared" si="11"/>
        <v>N/A</v>
      </c>
      <c r="E117" s="49">
        <v>655533</v>
      </c>
      <c r="F117" s="46" t="str">
        <f t="shared" si="12"/>
        <v>N/A</v>
      </c>
      <c r="G117" s="49">
        <v>334528</v>
      </c>
      <c r="H117" s="46" t="str">
        <f t="shared" si="13"/>
        <v>N/A</v>
      </c>
      <c r="I117" s="12">
        <v>43.27</v>
      </c>
      <c r="J117" s="12">
        <v>-49</v>
      </c>
      <c r="K117" s="47" t="s">
        <v>739</v>
      </c>
      <c r="L117" s="9" t="str">
        <f t="shared" si="15"/>
        <v>No</v>
      </c>
    </row>
    <row r="118" spans="1:12" x14ac:dyDescent="0.2">
      <c r="A118" s="48" t="s">
        <v>640</v>
      </c>
      <c r="B118" s="37" t="s">
        <v>213</v>
      </c>
      <c r="C118" s="38">
        <v>11</v>
      </c>
      <c r="D118" s="46" t="str">
        <f t="shared" si="11"/>
        <v>N/A</v>
      </c>
      <c r="E118" s="38">
        <v>11</v>
      </c>
      <c r="F118" s="46" t="str">
        <f t="shared" si="12"/>
        <v>N/A</v>
      </c>
      <c r="G118" s="38">
        <v>11</v>
      </c>
      <c r="H118" s="46" t="str">
        <f t="shared" si="13"/>
        <v>N/A</v>
      </c>
      <c r="I118" s="12">
        <v>0</v>
      </c>
      <c r="J118" s="12">
        <v>-11.1</v>
      </c>
      <c r="K118" s="47" t="s">
        <v>739</v>
      </c>
      <c r="L118" s="9" t="str">
        <f t="shared" si="15"/>
        <v>Yes</v>
      </c>
    </row>
    <row r="119" spans="1:12" ht="25.5" x14ac:dyDescent="0.2">
      <c r="A119" s="48" t="s">
        <v>1460</v>
      </c>
      <c r="B119" s="37" t="s">
        <v>213</v>
      </c>
      <c r="C119" s="49">
        <v>50839.222221999997</v>
      </c>
      <c r="D119" s="46" t="str">
        <f t="shared" si="11"/>
        <v>N/A</v>
      </c>
      <c r="E119" s="49">
        <v>72837</v>
      </c>
      <c r="F119" s="46" t="str">
        <f t="shared" si="12"/>
        <v>N/A</v>
      </c>
      <c r="G119" s="49">
        <v>41816</v>
      </c>
      <c r="H119" s="46" t="str">
        <f t="shared" si="13"/>
        <v>N/A</v>
      </c>
      <c r="I119" s="12">
        <v>43.27</v>
      </c>
      <c r="J119" s="12">
        <v>-42.6</v>
      </c>
      <c r="K119" s="47" t="s">
        <v>739</v>
      </c>
      <c r="L119" s="9" t="str">
        <f t="shared" si="15"/>
        <v>No</v>
      </c>
    </row>
    <row r="120" spans="1:12" ht="25.5" x14ac:dyDescent="0.2">
      <c r="A120" s="48" t="s">
        <v>641</v>
      </c>
      <c r="B120" s="37" t="s">
        <v>213</v>
      </c>
      <c r="C120" s="49">
        <v>89813212</v>
      </c>
      <c r="D120" s="46" t="str">
        <f t="shared" si="11"/>
        <v>N/A</v>
      </c>
      <c r="E120" s="49">
        <v>106548841</v>
      </c>
      <c r="F120" s="46" t="str">
        <f t="shared" si="12"/>
        <v>N/A</v>
      </c>
      <c r="G120" s="49">
        <v>102964982</v>
      </c>
      <c r="H120" s="46" t="str">
        <f t="shared" si="13"/>
        <v>N/A</v>
      </c>
      <c r="I120" s="12">
        <v>18.63</v>
      </c>
      <c r="J120" s="12">
        <v>-3.36</v>
      </c>
      <c r="K120" s="47" t="s">
        <v>739</v>
      </c>
      <c r="L120" s="9" t="str">
        <f t="shared" ref="L120:L131" si="16">IF(J120="Div by 0", "N/A", IF(K120="N/A","N/A", IF(J120&gt;VALUE(MID(K120,1,2)), "No", IF(J120&lt;-1*VALUE(MID(K120,1,2)), "No", "Yes"))))</f>
        <v>Yes</v>
      </c>
    </row>
    <row r="121" spans="1:12" ht="25.5" x14ac:dyDescent="0.2">
      <c r="A121" s="48" t="s">
        <v>642</v>
      </c>
      <c r="B121" s="37" t="s">
        <v>213</v>
      </c>
      <c r="C121" s="38">
        <v>136988</v>
      </c>
      <c r="D121" s="46" t="str">
        <f t="shared" si="11"/>
        <v>N/A</v>
      </c>
      <c r="E121" s="38">
        <v>146048</v>
      </c>
      <c r="F121" s="46" t="str">
        <f t="shared" si="12"/>
        <v>N/A</v>
      </c>
      <c r="G121" s="38">
        <v>151949</v>
      </c>
      <c r="H121" s="46" t="str">
        <f t="shared" si="13"/>
        <v>N/A</v>
      </c>
      <c r="I121" s="12">
        <v>6.6139999999999999</v>
      </c>
      <c r="J121" s="12">
        <v>4.04</v>
      </c>
      <c r="K121" s="47" t="s">
        <v>739</v>
      </c>
      <c r="L121" s="9" t="str">
        <f t="shared" si="16"/>
        <v>Yes</v>
      </c>
    </row>
    <row r="122" spans="1:12" ht="25.5" x14ac:dyDescent="0.2">
      <c r="A122" s="48" t="s">
        <v>1461</v>
      </c>
      <c r="B122" s="37" t="s">
        <v>213</v>
      </c>
      <c r="C122" s="49">
        <v>655.62831781</v>
      </c>
      <c r="D122" s="46" t="str">
        <f t="shared" si="11"/>
        <v>N/A</v>
      </c>
      <c r="E122" s="49">
        <v>729.54673120999996</v>
      </c>
      <c r="F122" s="46" t="str">
        <f t="shared" si="12"/>
        <v>N/A</v>
      </c>
      <c r="G122" s="49">
        <v>677.62855958</v>
      </c>
      <c r="H122" s="46" t="str">
        <f t="shared" si="13"/>
        <v>N/A</v>
      </c>
      <c r="I122" s="12">
        <v>11.27</v>
      </c>
      <c r="J122" s="12">
        <v>-7.12</v>
      </c>
      <c r="K122" s="47" t="s">
        <v>739</v>
      </c>
      <c r="L122" s="9" t="str">
        <f t="shared" si="16"/>
        <v>Yes</v>
      </c>
    </row>
    <row r="123" spans="1:12" ht="25.5" x14ac:dyDescent="0.2">
      <c r="A123" s="48" t="s">
        <v>643</v>
      </c>
      <c r="B123" s="37" t="s">
        <v>213</v>
      </c>
      <c r="C123" s="49">
        <v>232809918</v>
      </c>
      <c r="D123" s="46" t="str">
        <f t="shared" ref="D123:D131" si="17">IF($B123="N/A","N/A",IF(C123&gt;10,"No",IF(C123&lt;-10,"No","Yes")))</f>
        <v>N/A</v>
      </c>
      <c r="E123" s="49">
        <v>239566710</v>
      </c>
      <c r="F123" s="46" t="str">
        <f t="shared" ref="F123:F131" si="18">IF($B123="N/A","N/A",IF(E123&gt;10,"No",IF(E123&lt;-10,"No","Yes")))</f>
        <v>N/A</v>
      </c>
      <c r="G123" s="49">
        <v>257447592</v>
      </c>
      <c r="H123" s="46" t="str">
        <f t="shared" ref="H123:H131" si="19">IF($B123="N/A","N/A",IF(G123&gt;10,"No",IF(G123&lt;-10,"No","Yes")))</f>
        <v>N/A</v>
      </c>
      <c r="I123" s="12">
        <v>2.9020000000000001</v>
      </c>
      <c r="J123" s="12">
        <v>7.4640000000000004</v>
      </c>
      <c r="K123" s="47" t="s">
        <v>739</v>
      </c>
      <c r="L123" s="9" t="str">
        <f t="shared" si="16"/>
        <v>Yes</v>
      </c>
    </row>
    <row r="124" spans="1:12" x14ac:dyDescent="0.2">
      <c r="A124" s="48" t="s">
        <v>644</v>
      </c>
      <c r="B124" s="37" t="s">
        <v>213</v>
      </c>
      <c r="C124" s="38">
        <v>6465</v>
      </c>
      <c r="D124" s="46" t="str">
        <f t="shared" si="17"/>
        <v>N/A</v>
      </c>
      <c r="E124" s="38">
        <v>6934</v>
      </c>
      <c r="F124" s="46" t="str">
        <f t="shared" si="18"/>
        <v>N/A</v>
      </c>
      <c r="G124" s="38">
        <v>7038</v>
      </c>
      <c r="H124" s="46" t="str">
        <f t="shared" si="19"/>
        <v>N/A</v>
      </c>
      <c r="I124" s="12">
        <v>7.2539999999999996</v>
      </c>
      <c r="J124" s="12">
        <v>1.5</v>
      </c>
      <c r="K124" s="47" t="s">
        <v>739</v>
      </c>
      <c r="L124" s="9" t="str">
        <f t="shared" si="16"/>
        <v>Yes</v>
      </c>
    </row>
    <row r="125" spans="1:12" ht="25.5" x14ac:dyDescent="0.2">
      <c r="A125" s="48" t="s">
        <v>1462</v>
      </c>
      <c r="B125" s="37" t="s">
        <v>213</v>
      </c>
      <c r="C125" s="49">
        <v>36010.814849000002</v>
      </c>
      <c r="D125" s="46" t="str">
        <f t="shared" si="17"/>
        <v>N/A</v>
      </c>
      <c r="E125" s="49">
        <v>34549.568790999998</v>
      </c>
      <c r="F125" s="46" t="str">
        <f t="shared" si="18"/>
        <v>N/A</v>
      </c>
      <c r="G125" s="49">
        <v>36579.652174000003</v>
      </c>
      <c r="H125" s="46" t="str">
        <f t="shared" si="19"/>
        <v>N/A</v>
      </c>
      <c r="I125" s="12">
        <v>-4.0599999999999996</v>
      </c>
      <c r="J125" s="12">
        <v>5.8760000000000003</v>
      </c>
      <c r="K125" s="47" t="s">
        <v>739</v>
      </c>
      <c r="L125" s="9" t="str">
        <f t="shared" si="16"/>
        <v>Yes</v>
      </c>
    </row>
    <row r="126" spans="1:12" ht="25.5" x14ac:dyDescent="0.2">
      <c r="A126" s="48" t="s">
        <v>645</v>
      </c>
      <c r="B126" s="37" t="s">
        <v>213</v>
      </c>
      <c r="C126" s="49">
        <v>81702932</v>
      </c>
      <c r="D126" s="46" t="str">
        <f t="shared" si="17"/>
        <v>N/A</v>
      </c>
      <c r="E126" s="49">
        <v>77136120</v>
      </c>
      <c r="F126" s="46" t="str">
        <f t="shared" si="18"/>
        <v>N/A</v>
      </c>
      <c r="G126" s="49">
        <v>78943836</v>
      </c>
      <c r="H126" s="46" t="str">
        <f t="shared" si="19"/>
        <v>N/A</v>
      </c>
      <c r="I126" s="12">
        <v>-5.59</v>
      </c>
      <c r="J126" s="12">
        <v>2.3439999999999999</v>
      </c>
      <c r="K126" s="47" t="s">
        <v>739</v>
      </c>
      <c r="L126" s="9" t="str">
        <f t="shared" si="16"/>
        <v>Yes</v>
      </c>
    </row>
    <row r="127" spans="1:12" x14ac:dyDescent="0.2">
      <c r="A127" s="48" t="s">
        <v>646</v>
      </c>
      <c r="B127" s="37" t="s">
        <v>213</v>
      </c>
      <c r="C127" s="38">
        <v>49756</v>
      </c>
      <c r="D127" s="46" t="str">
        <f t="shared" si="17"/>
        <v>N/A</v>
      </c>
      <c r="E127" s="38">
        <v>44029</v>
      </c>
      <c r="F127" s="46" t="str">
        <f t="shared" si="18"/>
        <v>N/A</v>
      </c>
      <c r="G127" s="38">
        <v>43105</v>
      </c>
      <c r="H127" s="46" t="str">
        <f t="shared" si="19"/>
        <v>N/A</v>
      </c>
      <c r="I127" s="12">
        <v>-11.5</v>
      </c>
      <c r="J127" s="12">
        <v>-2.1</v>
      </c>
      <c r="K127" s="47" t="s">
        <v>739</v>
      </c>
      <c r="L127" s="9" t="str">
        <f t="shared" si="16"/>
        <v>Yes</v>
      </c>
    </row>
    <row r="128" spans="1:12" ht="25.5" x14ac:dyDescent="0.2">
      <c r="A128" s="48" t="s">
        <v>1463</v>
      </c>
      <c r="B128" s="37" t="s">
        <v>213</v>
      </c>
      <c r="C128" s="49">
        <v>1642.0719511</v>
      </c>
      <c r="D128" s="46" t="str">
        <f t="shared" si="17"/>
        <v>N/A</v>
      </c>
      <c r="E128" s="49">
        <v>1751.9389493000001</v>
      </c>
      <c r="F128" s="46" t="str">
        <f t="shared" si="18"/>
        <v>N/A</v>
      </c>
      <c r="G128" s="49">
        <v>1831.4310637000001</v>
      </c>
      <c r="H128" s="46" t="str">
        <f t="shared" si="19"/>
        <v>N/A</v>
      </c>
      <c r="I128" s="12">
        <v>6.6909999999999998</v>
      </c>
      <c r="J128" s="12">
        <v>4.5369999999999999</v>
      </c>
      <c r="K128" s="47" t="s">
        <v>739</v>
      </c>
      <c r="L128" s="9" t="str">
        <f t="shared" si="16"/>
        <v>Yes</v>
      </c>
    </row>
    <row r="129" spans="1:12" ht="25.5" x14ac:dyDescent="0.2">
      <c r="A129" s="48" t="s">
        <v>647</v>
      </c>
      <c r="B129" s="37" t="s">
        <v>213</v>
      </c>
      <c r="C129" s="49">
        <v>10226222</v>
      </c>
      <c r="D129" s="46" t="str">
        <f t="shared" si="17"/>
        <v>N/A</v>
      </c>
      <c r="E129" s="49">
        <v>10252302</v>
      </c>
      <c r="F129" s="46" t="str">
        <f t="shared" si="18"/>
        <v>N/A</v>
      </c>
      <c r="G129" s="49">
        <v>11082854</v>
      </c>
      <c r="H129" s="46" t="str">
        <f t="shared" si="19"/>
        <v>N/A</v>
      </c>
      <c r="I129" s="12">
        <v>0.255</v>
      </c>
      <c r="J129" s="12">
        <v>8.1010000000000009</v>
      </c>
      <c r="K129" s="47" t="s">
        <v>739</v>
      </c>
      <c r="L129" s="9" t="str">
        <f t="shared" si="16"/>
        <v>Yes</v>
      </c>
    </row>
    <row r="130" spans="1:12" x14ac:dyDescent="0.2">
      <c r="A130" s="48" t="s">
        <v>648</v>
      </c>
      <c r="B130" s="37" t="s">
        <v>213</v>
      </c>
      <c r="C130" s="38">
        <v>2201</v>
      </c>
      <c r="D130" s="46" t="str">
        <f t="shared" si="17"/>
        <v>N/A</v>
      </c>
      <c r="E130" s="38">
        <v>2225</v>
      </c>
      <c r="F130" s="46" t="str">
        <f t="shared" si="18"/>
        <v>N/A</v>
      </c>
      <c r="G130" s="38">
        <v>2420</v>
      </c>
      <c r="H130" s="46" t="str">
        <f t="shared" si="19"/>
        <v>N/A</v>
      </c>
      <c r="I130" s="12">
        <v>1.0900000000000001</v>
      </c>
      <c r="J130" s="12">
        <v>8.7639999999999993</v>
      </c>
      <c r="K130" s="47" t="s">
        <v>739</v>
      </c>
      <c r="L130" s="9" t="str">
        <f t="shared" si="16"/>
        <v>Yes</v>
      </c>
    </row>
    <row r="131" spans="1:12" ht="25.5" x14ac:dyDescent="0.2">
      <c r="A131" s="48" t="s">
        <v>1464</v>
      </c>
      <c r="B131" s="37" t="s">
        <v>213</v>
      </c>
      <c r="C131" s="49">
        <v>4646.1708313999998</v>
      </c>
      <c r="D131" s="46" t="str">
        <f t="shared" si="17"/>
        <v>N/A</v>
      </c>
      <c r="E131" s="49">
        <v>4607.7761798000001</v>
      </c>
      <c r="F131" s="46" t="str">
        <f t="shared" si="18"/>
        <v>N/A</v>
      </c>
      <c r="G131" s="49">
        <v>4579.6917354999996</v>
      </c>
      <c r="H131" s="46" t="str">
        <f t="shared" si="19"/>
        <v>N/A</v>
      </c>
      <c r="I131" s="12">
        <v>-0.82599999999999996</v>
      </c>
      <c r="J131" s="12">
        <v>-0.61</v>
      </c>
      <c r="K131" s="47" t="s">
        <v>739</v>
      </c>
      <c r="L131" s="9" t="str">
        <f t="shared" si="16"/>
        <v>Yes</v>
      </c>
    </row>
    <row r="132" spans="1:12" x14ac:dyDescent="0.2">
      <c r="A132" s="48" t="s">
        <v>1465</v>
      </c>
      <c r="B132" s="37" t="s">
        <v>213</v>
      </c>
      <c r="C132" s="49">
        <v>647.52723523999998</v>
      </c>
      <c r="D132" s="46" t="str">
        <f t="shared" ref="D132:D143" si="20">IF($B132="N/A","N/A",IF(C132&gt;10,"No",IF(C132&lt;-10,"No","Yes")))</f>
        <v>N/A</v>
      </c>
      <c r="E132" s="49">
        <v>620.04912015000002</v>
      </c>
      <c r="F132" s="46" t="str">
        <f t="shared" ref="F132:F143" si="21">IF($B132="N/A","N/A",IF(E132&gt;10,"No",IF(E132&lt;-10,"No","Yes")))</f>
        <v>N/A</v>
      </c>
      <c r="G132" s="49">
        <v>566.66639454999995</v>
      </c>
      <c r="H132" s="46" t="str">
        <f t="shared" ref="H132:H143" si="22">IF($B132="N/A","N/A",IF(G132&gt;10,"No",IF(G132&lt;-10,"No","Yes")))</f>
        <v>N/A</v>
      </c>
      <c r="I132" s="12">
        <v>-4.24</v>
      </c>
      <c r="J132" s="12">
        <v>-8.61</v>
      </c>
      <c r="K132" s="47" t="s">
        <v>739</v>
      </c>
      <c r="L132" s="9" t="str">
        <f t="shared" ref="L132:L143" si="23">IF(J132="Div by 0", "N/A", IF(K132="N/A","N/A", IF(J132&gt;VALUE(MID(K132,1,2)), "No", IF(J132&lt;-1*VALUE(MID(K132,1,2)), "No", "Yes"))))</f>
        <v>Yes</v>
      </c>
    </row>
    <row r="133" spans="1:12" x14ac:dyDescent="0.2">
      <c r="A133" s="48" t="s">
        <v>1466</v>
      </c>
      <c r="B133" s="37" t="s">
        <v>213</v>
      </c>
      <c r="C133" s="49">
        <v>499.67490276000001</v>
      </c>
      <c r="D133" s="46" t="str">
        <f t="shared" si="20"/>
        <v>N/A</v>
      </c>
      <c r="E133" s="49">
        <v>464.00278706</v>
      </c>
      <c r="F133" s="46" t="str">
        <f t="shared" si="21"/>
        <v>N/A</v>
      </c>
      <c r="G133" s="49">
        <v>412.56439928999998</v>
      </c>
      <c r="H133" s="46" t="str">
        <f t="shared" si="22"/>
        <v>N/A</v>
      </c>
      <c r="I133" s="12">
        <v>-7.14</v>
      </c>
      <c r="J133" s="12">
        <v>-11.1</v>
      </c>
      <c r="K133" s="47" t="s">
        <v>739</v>
      </c>
      <c r="L133" s="9" t="str">
        <f t="shared" si="23"/>
        <v>Yes</v>
      </c>
    </row>
    <row r="134" spans="1:12" x14ac:dyDescent="0.2">
      <c r="A134" s="48" t="s">
        <v>1467</v>
      </c>
      <c r="B134" s="37" t="s">
        <v>213</v>
      </c>
      <c r="C134" s="49">
        <v>740.33453314999997</v>
      </c>
      <c r="D134" s="46" t="str">
        <f t="shared" si="20"/>
        <v>N/A</v>
      </c>
      <c r="E134" s="49">
        <v>720.68198853000001</v>
      </c>
      <c r="F134" s="46" t="str">
        <f t="shared" si="21"/>
        <v>N/A</v>
      </c>
      <c r="G134" s="49">
        <v>663.98618707000003</v>
      </c>
      <c r="H134" s="46" t="str">
        <f t="shared" si="22"/>
        <v>N/A</v>
      </c>
      <c r="I134" s="12">
        <v>-2.65</v>
      </c>
      <c r="J134" s="12">
        <v>-7.87</v>
      </c>
      <c r="K134" s="47" t="s">
        <v>739</v>
      </c>
      <c r="L134" s="9" t="str">
        <f t="shared" si="23"/>
        <v>Yes</v>
      </c>
    </row>
    <row r="135" spans="1:12" x14ac:dyDescent="0.2">
      <c r="A135" s="48" t="s">
        <v>1468</v>
      </c>
      <c r="B135" s="37" t="s">
        <v>213</v>
      </c>
      <c r="C135" s="49">
        <v>5676.6643315000001</v>
      </c>
      <c r="D135" s="46" t="str">
        <f t="shared" si="20"/>
        <v>N/A</v>
      </c>
      <c r="E135" s="49">
        <v>5409.7957628000004</v>
      </c>
      <c r="F135" s="46" t="str">
        <f t="shared" si="21"/>
        <v>N/A</v>
      </c>
      <c r="G135" s="49">
        <v>5350.2553164999999</v>
      </c>
      <c r="H135" s="46" t="str">
        <f t="shared" si="22"/>
        <v>N/A</v>
      </c>
      <c r="I135" s="12">
        <v>-4.7</v>
      </c>
      <c r="J135" s="12">
        <v>-1.1000000000000001</v>
      </c>
      <c r="K135" s="47" t="s">
        <v>739</v>
      </c>
      <c r="L135" s="9" t="str">
        <f t="shared" si="23"/>
        <v>Yes</v>
      </c>
    </row>
    <row r="136" spans="1:12" x14ac:dyDescent="0.2">
      <c r="A136" s="48" t="s">
        <v>1469</v>
      </c>
      <c r="B136" s="37" t="s">
        <v>213</v>
      </c>
      <c r="C136" s="49">
        <v>7124.6814344000004</v>
      </c>
      <c r="D136" s="46" t="str">
        <f t="shared" si="20"/>
        <v>N/A</v>
      </c>
      <c r="E136" s="49">
        <v>6662.3216671999999</v>
      </c>
      <c r="F136" s="46" t="str">
        <f t="shared" si="21"/>
        <v>N/A</v>
      </c>
      <c r="G136" s="49">
        <v>6533.248963</v>
      </c>
      <c r="H136" s="46" t="str">
        <f t="shared" si="22"/>
        <v>N/A</v>
      </c>
      <c r="I136" s="12">
        <v>-6.49</v>
      </c>
      <c r="J136" s="12">
        <v>-1.94</v>
      </c>
      <c r="K136" s="47" t="s">
        <v>739</v>
      </c>
      <c r="L136" s="9" t="str">
        <f t="shared" si="23"/>
        <v>Yes</v>
      </c>
    </row>
    <row r="137" spans="1:12" x14ac:dyDescent="0.2">
      <c r="A137" s="48" t="s">
        <v>1470</v>
      </c>
      <c r="B137" s="37" t="s">
        <v>213</v>
      </c>
      <c r="C137" s="49">
        <v>5179.3107903999999</v>
      </c>
      <c r="D137" s="46" t="str">
        <f t="shared" si="20"/>
        <v>N/A</v>
      </c>
      <c r="E137" s="49">
        <v>5054.4404562</v>
      </c>
      <c r="F137" s="46" t="str">
        <f t="shared" si="21"/>
        <v>N/A</v>
      </c>
      <c r="G137" s="49">
        <v>5056.1672812999996</v>
      </c>
      <c r="H137" s="46" t="str">
        <f t="shared" si="22"/>
        <v>N/A</v>
      </c>
      <c r="I137" s="12">
        <v>-2.41</v>
      </c>
      <c r="J137" s="12">
        <v>3.4200000000000001E-2</v>
      </c>
      <c r="K137" s="47" t="s">
        <v>739</v>
      </c>
      <c r="L137" s="9" t="str">
        <f t="shared" si="23"/>
        <v>Yes</v>
      </c>
    </row>
    <row r="138" spans="1:12" x14ac:dyDescent="0.2">
      <c r="A138" s="48" t="s">
        <v>1471</v>
      </c>
      <c r="B138" s="37" t="s">
        <v>213</v>
      </c>
      <c r="C138" s="49">
        <v>211.33399631</v>
      </c>
      <c r="D138" s="46" t="str">
        <f t="shared" si="20"/>
        <v>N/A</v>
      </c>
      <c r="E138" s="49">
        <v>191.1307266</v>
      </c>
      <c r="F138" s="46" t="str">
        <f t="shared" si="21"/>
        <v>N/A</v>
      </c>
      <c r="G138" s="49">
        <v>152.50302429999999</v>
      </c>
      <c r="H138" s="46" t="str">
        <f t="shared" si="22"/>
        <v>N/A</v>
      </c>
      <c r="I138" s="12">
        <v>-9.56</v>
      </c>
      <c r="J138" s="12">
        <v>-20.2</v>
      </c>
      <c r="K138" s="47" t="s">
        <v>739</v>
      </c>
      <c r="L138" s="9" t="str">
        <f t="shared" si="23"/>
        <v>Yes</v>
      </c>
    </row>
    <row r="139" spans="1:12" x14ac:dyDescent="0.2">
      <c r="A139" s="48" t="s">
        <v>1472</v>
      </c>
      <c r="B139" s="37" t="s">
        <v>213</v>
      </c>
      <c r="C139" s="49">
        <v>76.413022690000005</v>
      </c>
      <c r="D139" s="46" t="str">
        <f t="shared" si="20"/>
        <v>N/A</v>
      </c>
      <c r="E139" s="49">
        <v>57.926810418000002</v>
      </c>
      <c r="F139" s="46" t="str">
        <f t="shared" si="21"/>
        <v>N/A</v>
      </c>
      <c r="G139" s="49">
        <v>36.912779164</v>
      </c>
      <c r="H139" s="46" t="str">
        <f t="shared" si="22"/>
        <v>N/A</v>
      </c>
      <c r="I139" s="12">
        <v>-24.2</v>
      </c>
      <c r="J139" s="12">
        <v>-36.299999999999997</v>
      </c>
      <c r="K139" s="47" t="s">
        <v>739</v>
      </c>
      <c r="L139" s="9" t="str">
        <f t="shared" si="23"/>
        <v>No</v>
      </c>
    </row>
    <row r="140" spans="1:12" x14ac:dyDescent="0.2">
      <c r="A140" s="48" t="s">
        <v>1473</v>
      </c>
      <c r="B140" s="37" t="s">
        <v>213</v>
      </c>
      <c r="C140" s="49">
        <v>257.58818653999998</v>
      </c>
      <c r="D140" s="46" t="str">
        <f t="shared" si="20"/>
        <v>N/A</v>
      </c>
      <c r="E140" s="49">
        <v>231.8646957</v>
      </c>
      <c r="F140" s="46" t="str">
        <f t="shared" si="21"/>
        <v>N/A</v>
      </c>
      <c r="G140" s="49">
        <v>183.63585841</v>
      </c>
      <c r="H140" s="46" t="str">
        <f t="shared" si="22"/>
        <v>N/A</v>
      </c>
      <c r="I140" s="12">
        <v>-9.99</v>
      </c>
      <c r="J140" s="12">
        <v>-20.8</v>
      </c>
      <c r="K140" s="47" t="s">
        <v>739</v>
      </c>
      <c r="L140" s="9" t="str">
        <f t="shared" si="23"/>
        <v>Yes</v>
      </c>
    </row>
    <row r="141" spans="1:12" x14ac:dyDescent="0.2">
      <c r="A141" s="48" t="s">
        <v>1474</v>
      </c>
      <c r="B141" s="37" t="s">
        <v>213</v>
      </c>
      <c r="C141" s="49">
        <v>4134.9875058999996</v>
      </c>
      <c r="D141" s="46" t="str">
        <f t="shared" si="20"/>
        <v>N/A</v>
      </c>
      <c r="E141" s="49">
        <v>4333.9316775999996</v>
      </c>
      <c r="F141" s="46" t="str">
        <f t="shared" si="21"/>
        <v>N/A</v>
      </c>
      <c r="G141" s="49">
        <v>4380.2293208999999</v>
      </c>
      <c r="H141" s="46" t="str">
        <f t="shared" si="22"/>
        <v>N/A</v>
      </c>
      <c r="I141" s="12">
        <v>4.8109999999999999</v>
      </c>
      <c r="J141" s="12">
        <v>1.0680000000000001</v>
      </c>
      <c r="K141" s="47" t="s">
        <v>739</v>
      </c>
      <c r="L141" s="9" t="str">
        <f t="shared" si="23"/>
        <v>Yes</v>
      </c>
    </row>
    <row r="142" spans="1:12" x14ac:dyDescent="0.2">
      <c r="A142" s="48" t="s">
        <v>1475</v>
      </c>
      <c r="B142" s="37" t="s">
        <v>213</v>
      </c>
      <c r="C142" s="49">
        <v>2722.4015153999999</v>
      </c>
      <c r="D142" s="46" t="str">
        <f t="shared" si="20"/>
        <v>N/A</v>
      </c>
      <c r="E142" s="49">
        <v>2932.4503012999999</v>
      </c>
      <c r="F142" s="46" t="str">
        <f t="shared" si="21"/>
        <v>N/A</v>
      </c>
      <c r="G142" s="49">
        <v>3072.6650561000001</v>
      </c>
      <c r="H142" s="46" t="str">
        <f t="shared" si="22"/>
        <v>N/A</v>
      </c>
      <c r="I142" s="12">
        <v>7.7160000000000002</v>
      </c>
      <c r="J142" s="12">
        <v>4.7809999999999997</v>
      </c>
      <c r="K142" s="47" t="s">
        <v>739</v>
      </c>
      <c r="L142" s="9" t="str">
        <f t="shared" si="23"/>
        <v>Yes</v>
      </c>
    </row>
    <row r="143" spans="1:12" x14ac:dyDescent="0.2">
      <c r="A143" s="48" t="s">
        <v>1476</v>
      </c>
      <c r="B143" s="37" t="s">
        <v>213</v>
      </c>
      <c r="C143" s="49">
        <v>5348.3002815999998</v>
      </c>
      <c r="D143" s="46" t="str">
        <f t="shared" si="20"/>
        <v>N/A</v>
      </c>
      <c r="E143" s="49">
        <v>5544.5583831000004</v>
      </c>
      <c r="F143" s="46" t="str">
        <f t="shared" si="21"/>
        <v>N/A</v>
      </c>
      <c r="G143" s="49">
        <v>5557.5366522000004</v>
      </c>
      <c r="H143" s="46" t="str">
        <f t="shared" si="22"/>
        <v>N/A</v>
      </c>
      <c r="I143" s="12">
        <v>3.67</v>
      </c>
      <c r="J143" s="12">
        <v>0.2341</v>
      </c>
      <c r="K143" s="47" t="s">
        <v>739</v>
      </c>
      <c r="L143" s="9" t="str">
        <f t="shared" si="23"/>
        <v>Yes</v>
      </c>
    </row>
    <row r="144" spans="1:12" x14ac:dyDescent="0.2">
      <c r="A144" s="48" t="s">
        <v>89</v>
      </c>
      <c r="B144" s="37" t="s">
        <v>213</v>
      </c>
      <c r="C144" s="8">
        <v>7.3213216826999998</v>
      </c>
      <c r="D144" s="46" t="str">
        <f t="shared" ref="D144:D161" si="24">IF($B144="N/A","N/A",IF(C144&gt;10,"No",IF(C144&lt;-10,"No","Yes")))</f>
        <v>N/A</v>
      </c>
      <c r="E144" s="8">
        <v>7.0403125662999999</v>
      </c>
      <c r="F144" s="46" t="str">
        <f t="shared" ref="F144:F161" si="25">IF($B144="N/A","N/A",IF(E144&gt;10,"No",IF(E144&lt;-10,"No","Yes")))</f>
        <v>N/A</v>
      </c>
      <c r="G144" s="8">
        <v>6.5320209638</v>
      </c>
      <c r="H144" s="46" t="str">
        <f t="shared" ref="H144:H161" si="26">IF($B144="N/A","N/A",IF(G144&gt;10,"No",IF(G144&lt;-10,"No","Yes")))</f>
        <v>N/A</v>
      </c>
      <c r="I144" s="12">
        <v>-3.84</v>
      </c>
      <c r="J144" s="12">
        <v>-7.22</v>
      </c>
      <c r="K144" s="47" t="s">
        <v>739</v>
      </c>
      <c r="L144" s="9" t="str">
        <f t="shared" ref="L144:L161" si="27">IF(J144="Div by 0", "N/A", IF(K144="N/A","N/A", IF(J144&gt;VALUE(MID(K144,1,2)), "No", IF(J144&lt;-1*VALUE(MID(K144,1,2)), "No", "Yes"))))</f>
        <v>Yes</v>
      </c>
    </row>
    <row r="145" spans="1:12" x14ac:dyDescent="0.2">
      <c r="A145" s="48" t="s">
        <v>477</v>
      </c>
      <c r="B145" s="37" t="s">
        <v>213</v>
      </c>
      <c r="C145" s="8">
        <v>6.3346839546</v>
      </c>
      <c r="D145" s="46" t="str">
        <f t="shared" si="24"/>
        <v>N/A</v>
      </c>
      <c r="E145" s="8">
        <v>6.0027167972999997</v>
      </c>
      <c r="F145" s="46" t="str">
        <f t="shared" si="25"/>
        <v>N/A</v>
      </c>
      <c r="G145" s="8">
        <v>5.6035648802000004</v>
      </c>
      <c r="H145" s="46" t="str">
        <f t="shared" si="26"/>
        <v>N/A</v>
      </c>
      <c r="I145" s="12">
        <v>-5.24</v>
      </c>
      <c r="J145" s="12">
        <v>-6.65</v>
      </c>
      <c r="K145" s="47" t="s">
        <v>739</v>
      </c>
      <c r="L145" s="9" t="str">
        <f t="shared" si="27"/>
        <v>Yes</v>
      </c>
    </row>
    <row r="146" spans="1:12" x14ac:dyDescent="0.2">
      <c r="A146" s="48" t="s">
        <v>478</v>
      </c>
      <c r="B146" s="37" t="s">
        <v>213</v>
      </c>
      <c r="C146" s="8">
        <v>7.9744291407999999</v>
      </c>
      <c r="D146" s="46" t="str">
        <f t="shared" si="24"/>
        <v>N/A</v>
      </c>
      <c r="E146" s="8">
        <v>7.7325262912000001</v>
      </c>
      <c r="F146" s="46" t="str">
        <f t="shared" si="25"/>
        <v>N/A</v>
      </c>
      <c r="G146" s="8">
        <v>7.1465774972</v>
      </c>
      <c r="H146" s="46" t="str">
        <f t="shared" si="26"/>
        <v>N/A</v>
      </c>
      <c r="I146" s="12">
        <v>-3.03</v>
      </c>
      <c r="J146" s="12">
        <v>-7.58</v>
      </c>
      <c r="K146" s="47" t="s">
        <v>739</v>
      </c>
      <c r="L146" s="9" t="str">
        <f t="shared" si="27"/>
        <v>Yes</v>
      </c>
    </row>
    <row r="147" spans="1:12" x14ac:dyDescent="0.2">
      <c r="A147" s="48" t="s">
        <v>1477</v>
      </c>
      <c r="B147" s="37" t="s">
        <v>213</v>
      </c>
      <c r="C147" s="8">
        <v>20.577737379999999</v>
      </c>
      <c r="D147" s="46" t="str">
        <f t="shared" si="24"/>
        <v>N/A</v>
      </c>
      <c r="E147" s="8">
        <v>19.623527274000001</v>
      </c>
      <c r="F147" s="46" t="str">
        <f t="shared" si="25"/>
        <v>N/A</v>
      </c>
      <c r="G147" s="8">
        <v>18.913053583</v>
      </c>
      <c r="H147" s="46" t="str">
        <f t="shared" si="26"/>
        <v>N/A</v>
      </c>
      <c r="I147" s="12">
        <v>-4.6399999999999997</v>
      </c>
      <c r="J147" s="12">
        <v>-3.62</v>
      </c>
      <c r="K147" s="47" t="s">
        <v>739</v>
      </c>
      <c r="L147" s="9" t="str">
        <f t="shared" si="27"/>
        <v>Yes</v>
      </c>
    </row>
    <row r="148" spans="1:12" x14ac:dyDescent="0.2">
      <c r="A148" s="48" t="s">
        <v>1478</v>
      </c>
      <c r="B148" s="37" t="s">
        <v>213</v>
      </c>
      <c r="C148" s="8">
        <v>32.111831442000003</v>
      </c>
      <c r="D148" s="46" t="str">
        <f t="shared" si="24"/>
        <v>N/A</v>
      </c>
      <c r="E148" s="8">
        <v>30.643599912999999</v>
      </c>
      <c r="F148" s="46" t="str">
        <f t="shared" si="25"/>
        <v>N/A</v>
      </c>
      <c r="G148" s="8">
        <v>29.561303315</v>
      </c>
      <c r="H148" s="46" t="str">
        <f t="shared" si="26"/>
        <v>N/A</v>
      </c>
      <c r="I148" s="12">
        <v>-4.57</v>
      </c>
      <c r="J148" s="12">
        <v>-3.53</v>
      </c>
      <c r="K148" s="47" t="s">
        <v>739</v>
      </c>
      <c r="L148" s="9" t="str">
        <f t="shared" si="27"/>
        <v>Yes</v>
      </c>
    </row>
    <row r="149" spans="1:12" x14ac:dyDescent="0.2">
      <c r="A149" s="48" t="s">
        <v>1479</v>
      </c>
      <c r="B149" s="37" t="s">
        <v>213</v>
      </c>
      <c r="C149" s="8">
        <v>14.334782954</v>
      </c>
      <c r="D149" s="46" t="str">
        <f t="shared" si="24"/>
        <v>N/A</v>
      </c>
      <c r="E149" s="8">
        <v>13.799443531</v>
      </c>
      <c r="F149" s="46" t="str">
        <f t="shared" si="25"/>
        <v>N/A</v>
      </c>
      <c r="G149" s="8">
        <v>13.361355042</v>
      </c>
      <c r="H149" s="46" t="str">
        <f t="shared" si="26"/>
        <v>N/A</v>
      </c>
      <c r="I149" s="12">
        <v>-3.73</v>
      </c>
      <c r="J149" s="12">
        <v>-3.17</v>
      </c>
      <c r="K149" s="47" t="s">
        <v>739</v>
      </c>
      <c r="L149" s="9" t="str">
        <f t="shared" si="27"/>
        <v>Yes</v>
      </c>
    </row>
    <row r="150" spans="1:12" x14ac:dyDescent="0.2">
      <c r="A150" s="48" t="s">
        <v>90</v>
      </c>
      <c r="B150" s="37" t="s">
        <v>213</v>
      </c>
      <c r="C150" s="8">
        <v>53.175148614999998</v>
      </c>
      <c r="D150" s="46" t="str">
        <f t="shared" si="24"/>
        <v>N/A</v>
      </c>
      <c r="E150" s="8">
        <v>52.748281188</v>
      </c>
      <c r="F150" s="46" t="str">
        <f t="shared" si="25"/>
        <v>N/A</v>
      </c>
      <c r="G150" s="8">
        <v>50.236772686999998</v>
      </c>
      <c r="H150" s="46" t="str">
        <f t="shared" si="26"/>
        <v>N/A</v>
      </c>
      <c r="I150" s="12">
        <v>-0.80300000000000005</v>
      </c>
      <c r="J150" s="12">
        <v>-4.76</v>
      </c>
      <c r="K150" s="47" t="s">
        <v>739</v>
      </c>
      <c r="L150" s="9" t="str">
        <f t="shared" si="27"/>
        <v>Yes</v>
      </c>
    </row>
    <row r="151" spans="1:12" x14ac:dyDescent="0.2">
      <c r="A151" s="48" t="s">
        <v>479</v>
      </c>
      <c r="B151" s="37" t="s">
        <v>213</v>
      </c>
      <c r="C151" s="8">
        <v>49.498379254</v>
      </c>
      <c r="D151" s="46" t="str">
        <f t="shared" si="24"/>
        <v>N/A</v>
      </c>
      <c r="E151" s="8">
        <v>48.481560129000002</v>
      </c>
      <c r="F151" s="46" t="str">
        <f t="shared" si="25"/>
        <v>N/A</v>
      </c>
      <c r="G151" s="8">
        <v>45.139619465999999</v>
      </c>
      <c r="H151" s="46" t="str">
        <f t="shared" si="26"/>
        <v>N/A</v>
      </c>
      <c r="I151" s="12">
        <v>-2.0499999999999998</v>
      </c>
      <c r="J151" s="12">
        <v>-6.89</v>
      </c>
      <c r="K151" s="47" t="s">
        <v>739</v>
      </c>
      <c r="L151" s="9" t="str">
        <f t="shared" si="27"/>
        <v>Yes</v>
      </c>
    </row>
    <row r="152" spans="1:12" x14ac:dyDescent="0.2">
      <c r="A152" s="48" t="s">
        <v>480</v>
      </c>
      <c r="B152" s="37" t="s">
        <v>213</v>
      </c>
      <c r="C152" s="8">
        <v>55.341266507</v>
      </c>
      <c r="D152" s="46" t="str">
        <f t="shared" si="24"/>
        <v>N/A</v>
      </c>
      <c r="E152" s="8">
        <v>55.240078752000002</v>
      </c>
      <c r="F152" s="46" t="str">
        <f t="shared" si="25"/>
        <v>N/A</v>
      </c>
      <c r="G152" s="8">
        <v>53.165723929000002</v>
      </c>
      <c r="H152" s="46" t="str">
        <f t="shared" si="26"/>
        <v>N/A</v>
      </c>
      <c r="I152" s="12">
        <v>-0.183</v>
      </c>
      <c r="J152" s="12">
        <v>-3.76</v>
      </c>
      <c r="K152" s="47" t="s">
        <v>739</v>
      </c>
      <c r="L152" s="9" t="str">
        <f t="shared" si="27"/>
        <v>Yes</v>
      </c>
    </row>
    <row r="153" spans="1:12" x14ac:dyDescent="0.2">
      <c r="A153" s="48" t="s">
        <v>117</v>
      </c>
      <c r="B153" s="37" t="s">
        <v>213</v>
      </c>
      <c r="C153" s="8">
        <v>83.769386443000002</v>
      </c>
      <c r="D153" s="46" t="str">
        <f t="shared" si="24"/>
        <v>N/A</v>
      </c>
      <c r="E153" s="8">
        <v>83.800163552000001</v>
      </c>
      <c r="F153" s="46" t="str">
        <f t="shared" si="25"/>
        <v>N/A</v>
      </c>
      <c r="G153" s="8">
        <v>83.570299699000003</v>
      </c>
      <c r="H153" s="46" t="str">
        <f t="shared" si="26"/>
        <v>N/A</v>
      </c>
      <c r="I153" s="12">
        <v>3.6700000000000003E-2</v>
      </c>
      <c r="J153" s="12">
        <v>-0.27400000000000002</v>
      </c>
      <c r="K153" s="47" t="s">
        <v>739</v>
      </c>
      <c r="L153" s="9" t="str">
        <f t="shared" si="27"/>
        <v>Yes</v>
      </c>
    </row>
    <row r="154" spans="1:12" x14ac:dyDescent="0.2">
      <c r="A154" s="48" t="s">
        <v>481</v>
      </c>
      <c r="B154" s="37" t="s">
        <v>213</v>
      </c>
      <c r="C154" s="8">
        <v>77.993517018000006</v>
      </c>
      <c r="D154" s="46" t="str">
        <f t="shared" si="24"/>
        <v>N/A</v>
      </c>
      <c r="E154" s="8">
        <v>77.897136433</v>
      </c>
      <c r="F154" s="46" t="str">
        <f t="shared" si="25"/>
        <v>N/A</v>
      </c>
      <c r="G154" s="8">
        <v>77.685683369000003</v>
      </c>
      <c r="H154" s="46" t="str">
        <f t="shared" si="26"/>
        <v>N/A</v>
      </c>
      <c r="I154" s="12">
        <v>-0.124</v>
      </c>
      <c r="J154" s="12">
        <v>-0.27100000000000002</v>
      </c>
      <c r="K154" s="47" t="s">
        <v>739</v>
      </c>
      <c r="L154" s="9" t="str">
        <f t="shared" si="27"/>
        <v>Yes</v>
      </c>
    </row>
    <row r="155" spans="1:12" x14ac:dyDescent="0.2">
      <c r="A155" s="48" t="s">
        <v>482</v>
      </c>
      <c r="B155" s="37" t="s">
        <v>213</v>
      </c>
      <c r="C155" s="8">
        <v>87.539315763999994</v>
      </c>
      <c r="D155" s="46" t="str">
        <f t="shared" si="24"/>
        <v>N/A</v>
      </c>
      <c r="E155" s="8">
        <v>87.559728165999999</v>
      </c>
      <c r="F155" s="46" t="str">
        <f t="shared" si="25"/>
        <v>N/A</v>
      </c>
      <c r="G155" s="8">
        <v>87.295436316000007</v>
      </c>
      <c r="H155" s="46" t="str">
        <f t="shared" si="26"/>
        <v>N/A</v>
      </c>
      <c r="I155" s="12">
        <v>2.3300000000000001E-2</v>
      </c>
      <c r="J155" s="12">
        <v>-0.30199999999999999</v>
      </c>
      <c r="K155" s="47" t="s">
        <v>739</v>
      </c>
      <c r="L155" s="9" t="str">
        <f t="shared" si="27"/>
        <v>Yes</v>
      </c>
    </row>
    <row r="156" spans="1:12" x14ac:dyDescent="0.2">
      <c r="A156" s="48" t="s">
        <v>1480</v>
      </c>
      <c r="B156" s="37" t="s">
        <v>213</v>
      </c>
      <c r="C156" s="38">
        <v>6.1956136177000003</v>
      </c>
      <c r="D156" s="46" t="str">
        <f t="shared" si="24"/>
        <v>N/A</v>
      </c>
      <c r="E156" s="38">
        <v>6.1950096795</v>
      </c>
      <c r="F156" s="46" t="str">
        <f t="shared" si="25"/>
        <v>N/A</v>
      </c>
      <c r="G156" s="38">
        <v>5.9322629425000004</v>
      </c>
      <c r="H156" s="46" t="str">
        <f t="shared" si="26"/>
        <v>N/A</v>
      </c>
      <c r="I156" s="12">
        <v>-0.01</v>
      </c>
      <c r="J156" s="12">
        <v>-4.24</v>
      </c>
      <c r="K156" s="47" t="s">
        <v>739</v>
      </c>
      <c r="L156" s="9" t="str">
        <f t="shared" si="27"/>
        <v>Yes</v>
      </c>
    </row>
    <row r="157" spans="1:12" x14ac:dyDescent="0.2">
      <c r="A157" s="48" t="s">
        <v>1481</v>
      </c>
      <c r="B157" s="37" t="s">
        <v>213</v>
      </c>
      <c r="C157" s="38">
        <v>5.5784827939000001</v>
      </c>
      <c r="D157" s="46" t="str">
        <f t="shared" si="24"/>
        <v>N/A</v>
      </c>
      <c r="E157" s="38">
        <v>5.4910911691999997</v>
      </c>
      <c r="F157" s="46" t="str">
        <f t="shared" si="25"/>
        <v>N/A</v>
      </c>
      <c r="G157" s="38">
        <v>5.2247552634999996</v>
      </c>
      <c r="H157" s="46" t="str">
        <f t="shared" si="26"/>
        <v>N/A</v>
      </c>
      <c r="I157" s="12">
        <v>-1.57</v>
      </c>
      <c r="J157" s="12">
        <v>-4.8499999999999996</v>
      </c>
      <c r="K157" s="47" t="s">
        <v>739</v>
      </c>
      <c r="L157" s="9" t="str">
        <f t="shared" si="27"/>
        <v>Yes</v>
      </c>
    </row>
    <row r="158" spans="1:12" x14ac:dyDescent="0.2">
      <c r="A158" s="48" t="s">
        <v>1482</v>
      </c>
      <c r="B158" s="37" t="s">
        <v>213</v>
      </c>
      <c r="C158" s="38">
        <v>6.6013099815</v>
      </c>
      <c r="D158" s="46" t="str">
        <f t="shared" si="24"/>
        <v>N/A</v>
      </c>
      <c r="E158" s="38">
        <v>6.6272006734</v>
      </c>
      <c r="F158" s="46" t="str">
        <f t="shared" si="25"/>
        <v>N/A</v>
      </c>
      <c r="G158" s="38">
        <v>6.3636032359000003</v>
      </c>
      <c r="H158" s="46" t="str">
        <f t="shared" si="26"/>
        <v>N/A</v>
      </c>
      <c r="I158" s="12">
        <v>0.39219999999999999</v>
      </c>
      <c r="J158" s="12">
        <v>-3.98</v>
      </c>
      <c r="K158" s="47" t="s">
        <v>739</v>
      </c>
      <c r="L158" s="9" t="str">
        <f t="shared" si="27"/>
        <v>Yes</v>
      </c>
    </row>
    <row r="159" spans="1:12" x14ac:dyDescent="0.2">
      <c r="A159" s="48" t="s">
        <v>1483</v>
      </c>
      <c r="B159" s="37" t="s">
        <v>213</v>
      </c>
      <c r="C159" s="38">
        <v>257.95019545999997</v>
      </c>
      <c r="D159" s="46" t="str">
        <f t="shared" si="24"/>
        <v>N/A</v>
      </c>
      <c r="E159" s="38">
        <v>259.04888025000002</v>
      </c>
      <c r="F159" s="46" t="str">
        <f t="shared" si="25"/>
        <v>N/A</v>
      </c>
      <c r="G159" s="38">
        <v>258.65873027999999</v>
      </c>
      <c r="H159" s="46" t="str">
        <f t="shared" si="26"/>
        <v>N/A</v>
      </c>
      <c r="I159" s="12">
        <v>0.4259</v>
      </c>
      <c r="J159" s="12">
        <v>-0.151</v>
      </c>
      <c r="K159" s="47" t="s">
        <v>739</v>
      </c>
      <c r="L159" s="9" t="str">
        <f t="shared" si="27"/>
        <v>Yes</v>
      </c>
    </row>
    <row r="160" spans="1:12" x14ac:dyDescent="0.2">
      <c r="A160" s="48" t="s">
        <v>1484</v>
      </c>
      <c r="B160" s="37" t="s">
        <v>213</v>
      </c>
      <c r="C160" s="38">
        <v>240.53699591</v>
      </c>
      <c r="D160" s="46" t="str">
        <f t="shared" si="24"/>
        <v>N/A</v>
      </c>
      <c r="E160" s="38">
        <v>242.955187</v>
      </c>
      <c r="F160" s="46" t="str">
        <f t="shared" si="25"/>
        <v>N/A</v>
      </c>
      <c r="G160" s="38">
        <v>241.13495513000001</v>
      </c>
      <c r="H160" s="46" t="str">
        <f t="shared" si="26"/>
        <v>N/A</v>
      </c>
      <c r="I160" s="12">
        <v>1.0049999999999999</v>
      </c>
      <c r="J160" s="12">
        <v>-0.749</v>
      </c>
      <c r="K160" s="47" t="s">
        <v>739</v>
      </c>
      <c r="L160" s="9" t="str">
        <f t="shared" si="27"/>
        <v>Yes</v>
      </c>
    </row>
    <row r="161" spans="1:12" x14ac:dyDescent="0.2">
      <c r="A161" s="48" t="s">
        <v>1485</v>
      </c>
      <c r="B161" s="37" t="s">
        <v>213</v>
      </c>
      <c r="C161" s="38">
        <v>285.97770208999998</v>
      </c>
      <c r="D161" s="46" t="str">
        <f t="shared" si="24"/>
        <v>N/A</v>
      </c>
      <c r="E161" s="38">
        <v>284.57611130999999</v>
      </c>
      <c r="F161" s="46" t="str">
        <f t="shared" si="25"/>
        <v>N/A</v>
      </c>
      <c r="G161" s="38">
        <v>286.31259502</v>
      </c>
      <c r="H161" s="46" t="str">
        <f t="shared" si="26"/>
        <v>N/A</v>
      </c>
      <c r="I161" s="12">
        <v>-0.49</v>
      </c>
      <c r="J161" s="12">
        <v>0.61019999999999996</v>
      </c>
      <c r="K161" s="47" t="s">
        <v>739</v>
      </c>
      <c r="L161" s="9" t="str">
        <f t="shared" si="27"/>
        <v>Yes</v>
      </c>
    </row>
    <row r="162" spans="1:12" x14ac:dyDescent="0.2">
      <c r="A162" s="48" t="s">
        <v>1618</v>
      </c>
      <c r="B162" s="37" t="s">
        <v>213</v>
      </c>
      <c r="C162" s="38">
        <v>11</v>
      </c>
      <c r="D162" s="46" t="str">
        <f t="shared" ref="D162:D172" si="28">IF($B162="N/A","N/A",IF(C162&gt;10,"No",IF(C162&lt;-10,"No","Yes")))</f>
        <v>N/A</v>
      </c>
      <c r="E162" s="38">
        <v>11</v>
      </c>
      <c r="F162" s="46" t="str">
        <f t="shared" ref="F162:F172" si="29">IF($B162="N/A","N/A",IF(E162&gt;10,"No",IF(E162&lt;-10,"No","Yes")))</f>
        <v>N/A</v>
      </c>
      <c r="G162" s="38">
        <v>0</v>
      </c>
      <c r="H162" s="46" t="str">
        <f t="shared" ref="H162:H172" si="30">IF($B162="N/A","N/A",IF(G162&gt;10,"No",IF(G162&lt;-10,"No","Yes")))</f>
        <v>N/A</v>
      </c>
      <c r="I162" s="12">
        <v>-50</v>
      </c>
      <c r="J162" s="12">
        <v>-100</v>
      </c>
      <c r="K162" s="14" t="s">
        <v>213</v>
      </c>
      <c r="L162" s="9" t="str">
        <f t="shared" ref="L162:L172" si="31">IF(J162="Div by 0", "N/A", IF(K162="N/A","N/A", IF(J162&gt;VALUE(MID(K162,1,2)), "No", IF(J162&lt;-1*VALUE(MID(K162,1,2)), "No", "Yes"))))</f>
        <v>N/A</v>
      </c>
    </row>
    <row r="163" spans="1:12" x14ac:dyDescent="0.2">
      <c r="A163" s="48" t="s">
        <v>126</v>
      </c>
      <c r="B163" s="37" t="s">
        <v>213</v>
      </c>
      <c r="C163" s="38">
        <v>16</v>
      </c>
      <c r="D163" s="46" t="str">
        <f t="shared" si="28"/>
        <v>N/A</v>
      </c>
      <c r="E163" s="38">
        <v>15</v>
      </c>
      <c r="F163" s="46" t="str">
        <f t="shared" si="29"/>
        <v>N/A</v>
      </c>
      <c r="G163" s="38">
        <v>14</v>
      </c>
      <c r="H163" s="46" t="str">
        <f t="shared" si="30"/>
        <v>N/A</v>
      </c>
      <c r="I163" s="12">
        <v>-6.25</v>
      </c>
      <c r="J163" s="12">
        <v>-6.67</v>
      </c>
      <c r="K163" s="14" t="s">
        <v>213</v>
      </c>
      <c r="L163" s="9" t="str">
        <f t="shared" si="31"/>
        <v>N/A</v>
      </c>
    </row>
    <row r="164" spans="1:12" ht="25.5" x14ac:dyDescent="0.2">
      <c r="A164" s="48" t="s">
        <v>1619</v>
      </c>
      <c r="B164" s="37" t="s">
        <v>213</v>
      </c>
      <c r="C164" s="38">
        <v>14</v>
      </c>
      <c r="D164" s="46" t="str">
        <f t="shared" si="28"/>
        <v>N/A</v>
      </c>
      <c r="E164" s="38">
        <v>11</v>
      </c>
      <c r="F164" s="46" t="str">
        <f t="shared" si="29"/>
        <v>N/A</v>
      </c>
      <c r="G164" s="38">
        <v>11</v>
      </c>
      <c r="H164" s="46" t="str">
        <f t="shared" si="30"/>
        <v>N/A</v>
      </c>
      <c r="I164" s="12">
        <v>-35.700000000000003</v>
      </c>
      <c r="J164" s="12">
        <v>11.11</v>
      </c>
      <c r="K164" s="14" t="s">
        <v>213</v>
      </c>
      <c r="L164" s="9" t="str">
        <f t="shared" si="31"/>
        <v>N/A</v>
      </c>
    </row>
    <row r="165" spans="1:12" ht="25.5" x14ac:dyDescent="0.2">
      <c r="A165" s="48" t="s">
        <v>1486</v>
      </c>
      <c r="B165" s="37" t="s">
        <v>213</v>
      </c>
      <c r="C165" s="38">
        <v>11</v>
      </c>
      <c r="D165" s="46" t="str">
        <f t="shared" si="28"/>
        <v>N/A</v>
      </c>
      <c r="E165" s="38">
        <v>86</v>
      </c>
      <c r="F165" s="46" t="str">
        <f t="shared" si="29"/>
        <v>N/A</v>
      </c>
      <c r="G165" s="38">
        <v>115</v>
      </c>
      <c r="H165" s="46" t="str">
        <f t="shared" si="30"/>
        <v>N/A</v>
      </c>
      <c r="I165" s="12">
        <v>855.6</v>
      </c>
      <c r="J165" s="12">
        <v>33.72</v>
      </c>
      <c r="K165" s="14" t="s">
        <v>213</v>
      </c>
      <c r="L165" s="9" t="str">
        <f t="shared" si="31"/>
        <v>N/A</v>
      </c>
    </row>
    <row r="166" spans="1:12" x14ac:dyDescent="0.2">
      <c r="A166" s="48" t="s">
        <v>1620</v>
      </c>
      <c r="B166" s="37" t="s">
        <v>213</v>
      </c>
      <c r="C166" s="38">
        <v>0</v>
      </c>
      <c r="D166" s="46" t="str">
        <f t="shared" si="28"/>
        <v>N/A</v>
      </c>
      <c r="E166" s="38">
        <v>11</v>
      </c>
      <c r="F166" s="46" t="str">
        <f t="shared" si="29"/>
        <v>N/A</v>
      </c>
      <c r="G166" s="38">
        <v>11</v>
      </c>
      <c r="H166" s="46" t="str">
        <f t="shared" si="30"/>
        <v>N/A</v>
      </c>
      <c r="I166" s="12" t="s">
        <v>1747</v>
      </c>
      <c r="J166" s="12">
        <v>0</v>
      </c>
      <c r="K166" s="14" t="s">
        <v>213</v>
      </c>
      <c r="L166" s="9" t="str">
        <f t="shared" si="31"/>
        <v>N/A</v>
      </c>
    </row>
    <row r="167" spans="1:12" x14ac:dyDescent="0.2">
      <c r="A167" s="48" t="s">
        <v>1621</v>
      </c>
      <c r="B167" s="37" t="s">
        <v>213</v>
      </c>
      <c r="C167" s="38">
        <v>11</v>
      </c>
      <c r="D167" s="46" t="str">
        <f t="shared" si="28"/>
        <v>N/A</v>
      </c>
      <c r="E167" s="38">
        <v>11</v>
      </c>
      <c r="F167" s="46" t="str">
        <f t="shared" si="29"/>
        <v>N/A</v>
      </c>
      <c r="G167" s="38">
        <v>11</v>
      </c>
      <c r="H167" s="46" t="str">
        <f t="shared" si="30"/>
        <v>N/A</v>
      </c>
      <c r="I167" s="12">
        <v>0</v>
      </c>
      <c r="J167" s="12">
        <v>0</v>
      </c>
      <c r="K167" s="14" t="s">
        <v>213</v>
      </c>
      <c r="L167" s="9" t="str">
        <f t="shared" si="31"/>
        <v>N/A</v>
      </c>
    </row>
    <row r="168" spans="1:12" x14ac:dyDescent="0.2">
      <c r="A168" s="48" t="s">
        <v>125</v>
      </c>
      <c r="B168" s="37" t="s">
        <v>213</v>
      </c>
      <c r="C168" s="49">
        <v>1744314</v>
      </c>
      <c r="D168" s="46" t="str">
        <f t="shared" si="28"/>
        <v>N/A</v>
      </c>
      <c r="E168" s="49">
        <v>3157556</v>
      </c>
      <c r="F168" s="46" t="str">
        <f t="shared" si="29"/>
        <v>N/A</v>
      </c>
      <c r="G168" s="49">
        <v>786882</v>
      </c>
      <c r="H168" s="46" t="str">
        <f t="shared" si="30"/>
        <v>N/A</v>
      </c>
      <c r="I168" s="12">
        <v>81.02</v>
      </c>
      <c r="J168" s="12">
        <v>-75.099999999999994</v>
      </c>
      <c r="K168" s="14" t="s">
        <v>213</v>
      </c>
      <c r="L168" s="9" t="str">
        <f t="shared" si="31"/>
        <v>N/A</v>
      </c>
    </row>
    <row r="169" spans="1:12" x14ac:dyDescent="0.2">
      <c r="A169" s="48" t="s">
        <v>1622</v>
      </c>
      <c r="B169" s="37" t="s">
        <v>213</v>
      </c>
      <c r="C169" s="49">
        <v>1744314</v>
      </c>
      <c r="D169" s="46" t="str">
        <f t="shared" si="28"/>
        <v>N/A</v>
      </c>
      <c r="E169" s="49">
        <v>1201232</v>
      </c>
      <c r="F169" s="46" t="str">
        <f t="shared" si="29"/>
        <v>N/A</v>
      </c>
      <c r="G169" s="49">
        <v>786523</v>
      </c>
      <c r="H169" s="46" t="str">
        <f t="shared" si="30"/>
        <v>N/A</v>
      </c>
      <c r="I169" s="12">
        <v>-31.1</v>
      </c>
      <c r="J169" s="12">
        <v>-34.5</v>
      </c>
      <c r="K169" s="14" t="s">
        <v>213</v>
      </c>
      <c r="L169" s="9" t="str">
        <f t="shared" si="31"/>
        <v>N/A</v>
      </c>
    </row>
    <row r="170" spans="1:12" x14ac:dyDescent="0.2">
      <c r="A170" s="48" t="s">
        <v>1379</v>
      </c>
      <c r="B170" s="37" t="s">
        <v>213</v>
      </c>
      <c r="C170" s="49">
        <v>283049</v>
      </c>
      <c r="D170" s="46" t="str">
        <f t="shared" si="28"/>
        <v>N/A</v>
      </c>
      <c r="E170" s="49">
        <v>292901</v>
      </c>
      <c r="F170" s="46" t="str">
        <f t="shared" si="29"/>
        <v>N/A</v>
      </c>
      <c r="G170" s="49">
        <v>359892</v>
      </c>
      <c r="H170" s="46" t="str">
        <f t="shared" si="30"/>
        <v>N/A</v>
      </c>
      <c r="I170" s="12">
        <v>3.4809999999999999</v>
      </c>
      <c r="J170" s="12">
        <v>22.87</v>
      </c>
      <c r="K170" s="14" t="s">
        <v>213</v>
      </c>
      <c r="L170" s="9" t="str">
        <f t="shared" si="31"/>
        <v>N/A</v>
      </c>
    </row>
    <row r="171" spans="1:12" x14ac:dyDescent="0.2">
      <c r="A171" s="48" t="s">
        <v>1616</v>
      </c>
      <c r="B171" s="37" t="s">
        <v>213</v>
      </c>
      <c r="C171" s="49">
        <v>169566</v>
      </c>
      <c r="D171" s="46" t="str">
        <f t="shared" si="28"/>
        <v>N/A</v>
      </c>
      <c r="E171" s="49">
        <v>327569</v>
      </c>
      <c r="F171" s="46" t="str">
        <f t="shared" si="29"/>
        <v>N/A</v>
      </c>
      <c r="G171" s="49">
        <v>250646</v>
      </c>
      <c r="H171" s="46" t="str">
        <f t="shared" si="30"/>
        <v>N/A</v>
      </c>
      <c r="I171" s="12">
        <v>93.18</v>
      </c>
      <c r="J171" s="12">
        <v>-23.5</v>
      </c>
      <c r="K171" s="14" t="s">
        <v>213</v>
      </c>
      <c r="L171" s="9" t="str">
        <f t="shared" si="31"/>
        <v>N/A</v>
      </c>
    </row>
    <row r="172" spans="1:12" x14ac:dyDescent="0.2">
      <c r="A172" s="48" t="s">
        <v>1617</v>
      </c>
      <c r="B172" s="37" t="s">
        <v>213</v>
      </c>
      <c r="C172" s="49">
        <v>410005</v>
      </c>
      <c r="D172" s="46" t="str">
        <f t="shared" si="28"/>
        <v>N/A</v>
      </c>
      <c r="E172" s="49">
        <v>3151708</v>
      </c>
      <c r="F172" s="46" t="str">
        <f t="shared" si="29"/>
        <v>N/A</v>
      </c>
      <c r="G172" s="49">
        <v>513711</v>
      </c>
      <c r="H172" s="46" t="str">
        <f t="shared" si="30"/>
        <v>N/A</v>
      </c>
      <c r="I172" s="12">
        <v>668.7</v>
      </c>
      <c r="J172" s="12">
        <v>-83.7</v>
      </c>
      <c r="K172" s="14" t="s">
        <v>213</v>
      </c>
      <c r="L172" s="9" t="str">
        <f t="shared" si="31"/>
        <v>N/A</v>
      </c>
    </row>
    <row r="173" spans="1:12" ht="25.5" x14ac:dyDescent="0.2">
      <c r="A173" s="48" t="s">
        <v>1380</v>
      </c>
      <c r="B173" s="37" t="s">
        <v>213</v>
      </c>
      <c r="C173" s="49">
        <v>280804</v>
      </c>
      <c r="D173" s="46" t="str">
        <f t="shared" ref="D173:D187" si="32">IF($B173="N/A","N/A",IF(C173&gt;10,"No",IF(C173&lt;-10,"No","Yes")))</f>
        <v>N/A</v>
      </c>
      <c r="E173" s="49">
        <v>340487</v>
      </c>
      <c r="F173" s="46" t="str">
        <f t="shared" ref="F173:F187" si="33">IF($B173="N/A","N/A",IF(E173&gt;10,"No",IF(E173&lt;-10,"No","Yes")))</f>
        <v>N/A</v>
      </c>
      <c r="G173" s="49">
        <v>314706</v>
      </c>
      <c r="H173" s="46" t="str">
        <f t="shared" ref="H173:H187" si="34">IF($B173="N/A","N/A",IF(G173&gt;10,"No",IF(G173&lt;-10,"No","Yes")))</f>
        <v>N/A</v>
      </c>
      <c r="I173" s="12">
        <v>21.25</v>
      </c>
      <c r="J173" s="12">
        <v>-7.57</v>
      </c>
      <c r="K173" s="47" t="s">
        <v>739</v>
      </c>
      <c r="L173" s="9" t="str">
        <f t="shared" ref="L173:L187" si="35">IF(J173="Div by 0", "N/A", IF(K173="N/A","N/A", IF(J173&gt;VALUE(MID(K173,1,2)), "No", IF(J173&lt;-1*VALUE(MID(K173,1,2)), "No", "Yes"))))</f>
        <v>Yes</v>
      </c>
    </row>
    <row r="174" spans="1:12" x14ac:dyDescent="0.2">
      <c r="A174" s="48" t="s">
        <v>649</v>
      </c>
      <c r="B174" s="37" t="s">
        <v>213</v>
      </c>
      <c r="C174" s="38">
        <v>2608</v>
      </c>
      <c r="D174" s="46" t="str">
        <f t="shared" si="32"/>
        <v>N/A</v>
      </c>
      <c r="E174" s="38">
        <v>2776</v>
      </c>
      <c r="F174" s="46" t="str">
        <f t="shared" si="33"/>
        <v>N/A</v>
      </c>
      <c r="G174" s="38">
        <v>2425</v>
      </c>
      <c r="H174" s="46" t="str">
        <f t="shared" si="34"/>
        <v>N/A</v>
      </c>
      <c r="I174" s="12">
        <v>6.4420000000000002</v>
      </c>
      <c r="J174" s="12">
        <v>-12.6</v>
      </c>
      <c r="K174" s="47" t="s">
        <v>739</v>
      </c>
      <c r="L174" s="9" t="str">
        <f t="shared" si="35"/>
        <v>Yes</v>
      </c>
    </row>
    <row r="175" spans="1:12" ht="25.5" x14ac:dyDescent="0.2">
      <c r="A175" s="48" t="s">
        <v>1381</v>
      </c>
      <c r="B175" s="37" t="s">
        <v>213</v>
      </c>
      <c r="C175" s="49">
        <v>107.6702454</v>
      </c>
      <c r="D175" s="46" t="str">
        <f t="shared" si="32"/>
        <v>N/A</v>
      </c>
      <c r="E175" s="49">
        <v>122.65381843999999</v>
      </c>
      <c r="F175" s="46" t="str">
        <f t="shared" si="33"/>
        <v>N/A</v>
      </c>
      <c r="G175" s="49">
        <v>129.77567010000001</v>
      </c>
      <c r="H175" s="46" t="str">
        <f t="shared" si="34"/>
        <v>N/A</v>
      </c>
      <c r="I175" s="12">
        <v>13.92</v>
      </c>
      <c r="J175" s="12">
        <v>5.806</v>
      </c>
      <c r="K175" s="47" t="s">
        <v>739</v>
      </c>
      <c r="L175" s="9" t="str">
        <f t="shared" si="35"/>
        <v>Yes</v>
      </c>
    </row>
    <row r="176" spans="1:12" ht="25.5" x14ac:dyDescent="0.2">
      <c r="A176" s="48" t="s">
        <v>1382</v>
      </c>
      <c r="B176" s="37" t="s">
        <v>213</v>
      </c>
      <c r="C176" s="49">
        <v>2696015</v>
      </c>
      <c r="D176" s="46" t="str">
        <f t="shared" si="32"/>
        <v>N/A</v>
      </c>
      <c r="E176" s="49">
        <v>2711616</v>
      </c>
      <c r="F176" s="46" t="str">
        <f t="shared" si="33"/>
        <v>N/A</v>
      </c>
      <c r="G176" s="49">
        <v>2846086</v>
      </c>
      <c r="H176" s="46" t="str">
        <f t="shared" si="34"/>
        <v>N/A</v>
      </c>
      <c r="I176" s="12">
        <v>0.57869999999999999</v>
      </c>
      <c r="J176" s="12">
        <v>4.9589999999999996</v>
      </c>
      <c r="K176" s="47" t="s">
        <v>739</v>
      </c>
      <c r="L176" s="9" t="str">
        <f t="shared" si="35"/>
        <v>Yes</v>
      </c>
    </row>
    <row r="177" spans="1:12" x14ac:dyDescent="0.2">
      <c r="A177" s="48" t="s">
        <v>516</v>
      </c>
      <c r="B177" s="37" t="s">
        <v>213</v>
      </c>
      <c r="C177" s="38">
        <v>18035</v>
      </c>
      <c r="D177" s="46" t="str">
        <f t="shared" si="32"/>
        <v>N/A</v>
      </c>
      <c r="E177" s="38">
        <v>18796</v>
      </c>
      <c r="F177" s="46" t="str">
        <f t="shared" si="33"/>
        <v>N/A</v>
      </c>
      <c r="G177" s="38">
        <v>20170</v>
      </c>
      <c r="H177" s="46" t="str">
        <f t="shared" si="34"/>
        <v>N/A</v>
      </c>
      <c r="I177" s="12">
        <v>4.22</v>
      </c>
      <c r="J177" s="12">
        <v>7.31</v>
      </c>
      <c r="K177" s="47" t="s">
        <v>739</v>
      </c>
      <c r="L177" s="9" t="str">
        <f t="shared" si="35"/>
        <v>Yes</v>
      </c>
    </row>
    <row r="178" spans="1:12" ht="25.5" x14ac:dyDescent="0.2">
      <c r="A178" s="48" t="s">
        <v>1383</v>
      </c>
      <c r="B178" s="37" t="s">
        <v>213</v>
      </c>
      <c r="C178" s="49">
        <v>149.48794011999999</v>
      </c>
      <c r="D178" s="46" t="str">
        <f t="shared" si="32"/>
        <v>N/A</v>
      </c>
      <c r="E178" s="49">
        <v>144.26558842</v>
      </c>
      <c r="F178" s="46" t="str">
        <f t="shared" si="33"/>
        <v>N/A</v>
      </c>
      <c r="G178" s="49">
        <v>141.10490827999999</v>
      </c>
      <c r="H178" s="46" t="str">
        <f t="shared" si="34"/>
        <v>N/A</v>
      </c>
      <c r="I178" s="12">
        <v>-3.49</v>
      </c>
      <c r="J178" s="12">
        <v>-2.19</v>
      </c>
      <c r="K178" s="47" t="s">
        <v>739</v>
      </c>
      <c r="L178" s="9" t="str">
        <f t="shared" si="35"/>
        <v>Yes</v>
      </c>
    </row>
    <row r="179" spans="1:12" ht="25.5" x14ac:dyDescent="0.2">
      <c r="A179" s="48" t="s">
        <v>1384</v>
      </c>
      <c r="B179" s="37" t="s">
        <v>213</v>
      </c>
      <c r="C179" s="49">
        <v>4026209</v>
      </c>
      <c r="D179" s="46" t="str">
        <f t="shared" si="32"/>
        <v>N/A</v>
      </c>
      <c r="E179" s="49">
        <v>4085962</v>
      </c>
      <c r="F179" s="46" t="str">
        <f t="shared" si="33"/>
        <v>N/A</v>
      </c>
      <c r="G179" s="49">
        <v>4263632</v>
      </c>
      <c r="H179" s="46" t="str">
        <f t="shared" si="34"/>
        <v>N/A</v>
      </c>
      <c r="I179" s="12">
        <v>1.484</v>
      </c>
      <c r="J179" s="12">
        <v>4.3479999999999999</v>
      </c>
      <c r="K179" s="47" t="s">
        <v>739</v>
      </c>
      <c r="L179" s="9" t="str">
        <f t="shared" si="35"/>
        <v>Yes</v>
      </c>
    </row>
    <row r="180" spans="1:12" x14ac:dyDescent="0.2">
      <c r="A180" s="48" t="s">
        <v>517</v>
      </c>
      <c r="B180" s="37" t="s">
        <v>213</v>
      </c>
      <c r="C180" s="38">
        <v>19250</v>
      </c>
      <c r="D180" s="46" t="str">
        <f t="shared" si="32"/>
        <v>N/A</v>
      </c>
      <c r="E180" s="38">
        <v>21373</v>
      </c>
      <c r="F180" s="46" t="str">
        <f t="shared" si="33"/>
        <v>N/A</v>
      </c>
      <c r="G180" s="38">
        <v>24442</v>
      </c>
      <c r="H180" s="46" t="str">
        <f t="shared" si="34"/>
        <v>N/A</v>
      </c>
      <c r="I180" s="12">
        <v>11.03</v>
      </c>
      <c r="J180" s="12">
        <v>14.36</v>
      </c>
      <c r="K180" s="47" t="s">
        <v>739</v>
      </c>
      <c r="L180" s="9" t="str">
        <f t="shared" si="35"/>
        <v>Yes</v>
      </c>
    </row>
    <row r="181" spans="1:12" ht="25.5" x14ac:dyDescent="0.2">
      <c r="A181" s="48" t="s">
        <v>1385</v>
      </c>
      <c r="B181" s="37" t="s">
        <v>213</v>
      </c>
      <c r="C181" s="49">
        <v>209.15371429000001</v>
      </c>
      <c r="D181" s="46" t="str">
        <f t="shared" si="32"/>
        <v>N/A</v>
      </c>
      <c r="E181" s="49">
        <v>191.17400459000001</v>
      </c>
      <c r="F181" s="46" t="str">
        <f t="shared" si="33"/>
        <v>N/A</v>
      </c>
      <c r="G181" s="49">
        <v>174.43875297</v>
      </c>
      <c r="H181" s="46" t="str">
        <f t="shared" si="34"/>
        <v>N/A</v>
      </c>
      <c r="I181" s="12">
        <v>-8.6</v>
      </c>
      <c r="J181" s="12">
        <v>-8.75</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892744481</v>
      </c>
      <c r="D185" s="46" t="str">
        <f t="shared" si="32"/>
        <v>N/A</v>
      </c>
      <c r="E185" s="49">
        <v>983981459</v>
      </c>
      <c r="F185" s="46" t="str">
        <f t="shared" si="33"/>
        <v>N/A</v>
      </c>
      <c r="G185" s="49">
        <v>1087298119</v>
      </c>
      <c r="H185" s="46" t="str">
        <f t="shared" si="34"/>
        <v>N/A</v>
      </c>
      <c r="I185" s="12">
        <v>10.220000000000001</v>
      </c>
      <c r="J185" s="12">
        <v>10.5</v>
      </c>
      <c r="K185" s="47" t="s">
        <v>739</v>
      </c>
      <c r="L185" s="9" t="str">
        <f t="shared" si="35"/>
        <v>Yes</v>
      </c>
    </row>
    <row r="186" spans="1:12" ht="25.5" x14ac:dyDescent="0.2">
      <c r="A186" s="48" t="s">
        <v>519</v>
      </c>
      <c r="B186" s="37" t="s">
        <v>213</v>
      </c>
      <c r="C186" s="38">
        <v>66640</v>
      </c>
      <c r="D186" s="46" t="str">
        <f t="shared" si="32"/>
        <v>N/A</v>
      </c>
      <c r="E186" s="38">
        <v>71530</v>
      </c>
      <c r="F186" s="46" t="str">
        <f t="shared" si="33"/>
        <v>N/A</v>
      </c>
      <c r="G186" s="38">
        <v>75616</v>
      </c>
      <c r="H186" s="46" t="str">
        <f t="shared" si="34"/>
        <v>N/A</v>
      </c>
      <c r="I186" s="12">
        <v>7.3380000000000001</v>
      </c>
      <c r="J186" s="12">
        <v>5.7119999999999997</v>
      </c>
      <c r="K186" s="47" t="s">
        <v>739</v>
      </c>
      <c r="L186" s="9" t="str">
        <f t="shared" si="35"/>
        <v>Yes</v>
      </c>
    </row>
    <row r="187" spans="1:12" ht="25.5" x14ac:dyDescent="0.2">
      <c r="A187" s="48" t="s">
        <v>1389</v>
      </c>
      <c r="B187" s="37" t="s">
        <v>213</v>
      </c>
      <c r="C187" s="49">
        <v>13396.525825000001</v>
      </c>
      <c r="D187" s="46" t="str">
        <f t="shared" si="32"/>
        <v>N/A</v>
      </c>
      <c r="E187" s="49">
        <v>13756.206613</v>
      </c>
      <c r="F187" s="46" t="str">
        <f t="shared" si="33"/>
        <v>N/A</v>
      </c>
      <c r="G187" s="49">
        <v>14379.207033000001</v>
      </c>
      <c r="H187" s="46" t="str">
        <f t="shared" si="34"/>
        <v>N/A</v>
      </c>
      <c r="I187" s="12">
        <v>2.6850000000000001</v>
      </c>
      <c r="J187" s="12">
        <v>4.5289999999999999</v>
      </c>
      <c r="K187" s="47" t="s">
        <v>739</v>
      </c>
      <c r="L187" s="9" t="str">
        <f t="shared" si="35"/>
        <v>Yes</v>
      </c>
    </row>
    <row r="188" spans="1:12" x14ac:dyDescent="0.2">
      <c r="A188" s="4" t="s">
        <v>1390</v>
      </c>
      <c r="B188" s="37" t="s">
        <v>213</v>
      </c>
      <c r="C188" s="49">
        <v>894197933</v>
      </c>
      <c r="D188" s="46" t="str">
        <f t="shared" ref="D188:D203" si="36">IF($B188="N/A","N/A",IF(C188&gt;10,"No",IF(C188&lt;-10,"No","Yes")))</f>
        <v>N/A</v>
      </c>
      <c r="E188" s="49">
        <v>985812115</v>
      </c>
      <c r="F188" s="46" t="str">
        <f t="shared" ref="F188:F203" si="37">IF($B188="N/A","N/A",IF(E188&gt;10,"No",IF(E188&lt;-10,"No","Yes")))</f>
        <v>N/A</v>
      </c>
      <c r="G188" s="49">
        <v>1088393631</v>
      </c>
      <c r="H188" s="46" t="str">
        <f t="shared" ref="H188:H203" si="38">IF($B188="N/A","N/A",IF(G188&gt;10,"No",IF(G188&lt;-10,"No","Yes")))</f>
        <v>N/A</v>
      </c>
      <c r="I188" s="12">
        <v>10.25</v>
      </c>
      <c r="J188" s="12">
        <v>10.41</v>
      </c>
      <c r="K188" s="47" t="s">
        <v>739</v>
      </c>
      <c r="L188" s="9" t="str">
        <f t="shared" ref="L188:L203" si="39">IF(J188="Div by 0", "N/A", IF(K188="N/A","N/A", IF(J188&gt;VALUE(MID(K188,1,2)), "No", IF(J188&lt;-1*VALUE(MID(K188,1,2)), "No", "Yes"))))</f>
        <v>Yes</v>
      </c>
    </row>
    <row r="189" spans="1:12" x14ac:dyDescent="0.2">
      <c r="A189" s="4" t="s">
        <v>1487</v>
      </c>
      <c r="B189" s="37" t="s">
        <v>213</v>
      </c>
      <c r="C189" s="38">
        <v>67185</v>
      </c>
      <c r="D189" s="46" t="str">
        <f t="shared" si="36"/>
        <v>N/A</v>
      </c>
      <c r="E189" s="38">
        <v>72011</v>
      </c>
      <c r="F189" s="46" t="str">
        <f t="shared" si="37"/>
        <v>N/A</v>
      </c>
      <c r="G189" s="38">
        <v>76084</v>
      </c>
      <c r="H189" s="46" t="str">
        <f t="shared" si="38"/>
        <v>N/A</v>
      </c>
      <c r="I189" s="12">
        <v>7.1829999999999998</v>
      </c>
      <c r="J189" s="12">
        <v>5.6559999999999997</v>
      </c>
      <c r="K189" s="47" t="s">
        <v>739</v>
      </c>
      <c r="L189" s="9" t="str">
        <f t="shared" si="39"/>
        <v>Yes</v>
      </c>
    </row>
    <row r="190" spans="1:12" x14ac:dyDescent="0.2">
      <c r="A190" s="4" t="s">
        <v>1488</v>
      </c>
      <c r="B190" s="37" t="s">
        <v>213</v>
      </c>
      <c r="C190" s="49">
        <v>13309.487728</v>
      </c>
      <c r="D190" s="46" t="str">
        <f t="shared" si="36"/>
        <v>N/A</v>
      </c>
      <c r="E190" s="49">
        <v>13689.743442000001</v>
      </c>
      <c r="F190" s="46" t="str">
        <f t="shared" si="37"/>
        <v>N/A</v>
      </c>
      <c r="G190" s="49">
        <v>14305.157864999999</v>
      </c>
      <c r="H190" s="46" t="str">
        <f t="shared" si="38"/>
        <v>N/A</v>
      </c>
      <c r="I190" s="12">
        <v>2.8570000000000002</v>
      </c>
      <c r="J190" s="12">
        <v>4.4950000000000001</v>
      </c>
      <c r="K190" s="47" t="s">
        <v>739</v>
      </c>
      <c r="L190" s="9" t="str">
        <f t="shared" si="39"/>
        <v>Yes</v>
      </c>
    </row>
    <row r="191" spans="1:12" x14ac:dyDescent="0.2">
      <c r="A191" s="4" t="s">
        <v>1489</v>
      </c>
      <c r="B191" s="37" t="s">
        <v>213</v>
      </c>
      <c r="C191" s="49">
        <v>9071.7660104000006</v>
      </c>
      <c r="D191" s="46" t="str">
        <f t="shared" si="36"/>
        <v>N/A</v>
      </c>
      <c r="E191" s="49">
        <v>9600.5673502000009</v>
      </c>
      <c r="F191" s="46" t="str">
        <f t="shared" si="37"/>
        <v>N/A</v>
      </c>
      <c r="G191" s="49">
        <v>10192.359178000001</v>
      </c>
      <c r="H191" s="46" t="str">
        <f t="shared" si="38"/>
        <v>N/A</v>
      </c>
      <c r="I191" s="12">
        <v>5.8289999999999997</v>
      </c>
      <c r="J191" s="12">
        <v>6.1639999999999997</v>
      </c>
      <c r="K191" s="47" t="s">
        <v>739</v>
      </c>
      <c r="L191" s="9" t="str">
        <f t="shared" si="39"/>
        <v>Yes</v>
      </c>
    </row>
    <row r="192" spans="1:12" x14ac:dyDescent="0.2">
      <c r="A192" s="4" t="s">
        <v>1490</v>
      </c>
      <c r="B192" s="37" t="s">
        <v>213</v>
      </c>
      <c r="C192" s="49">
        <v>15860.276378</v>
      </c>
      <c r="D192" s="46" t="str">
        <f t="shared" si="36"/>
        <v>N/A</v>
      </c>
      <c r="E192" s="49">
        <v>16114.441876999999</v>
      </c>
      <c r="F192" s="46" t="str">
        <f t="shared" si="37"/>
        <v>N/A</v>
      </c>
      <c r="G192" s="49">
        <v>16804.207761000001</v>
      </c>
      <c r="H192" s="46" t="str">
        <f t="shared" si="38"/>
        <v>N/A</v>
      </c>
      <c r="I192" s="12">
        <v>1.603</v>
      </c>
      <c r="J192" s="12">
        <v>4.28</v>
      </c>
      <c r="K192" s="47" t="s">
        <v>739</v>
      </c>
      <c r="L192" s="9" t="str">
        <f t="shared" si="39"/>
        <v>Yes</v>
      </c>
    </row>
    <row r="193" spans="1:12" x14ac:dyDescent="0.2">
      <c r="A193" s="48" t="s">
        <v>1491</v>
      </c>
      <c r="B193" s="37" t="s">
        <v>213</v>
      </c>
      <c r="C193" s="9">
        <v>21.277977127</v>
      </c>
      <c r="D193" s="46" t="str">
        <f t="shared" si="36"/>
        <v>N/A</v>
      </c>
      <c r="E193" s="9">
        <v>21.810279553000001</v>
      </c>
      <c r="F193" s="46" t="str">
        <f t="shared" si="37"/>
        <v>N/A</v>
      </c>
      <c r="G193" s="9">
        <v>22.103819738999999</v>
      </c>
      <c r="H193" s="46" t="str">
        <f t="shared" si="38"/>
        <v>N/A</v>
      </c>
      <c r="I193" s="12">
        <v>2.5019999999999998</v>
      </c>
      <c r="J193" s="12">
        <v>1.3460000000000001</v>
      </c>
      <c r="K193" s="47" t="s">
        <v>739</v>
      </c>
      <c r="L193" s="9" t="str">
        <f t="shared" si="39"/>
        <v>Yes</v>
      </c>
    </row>
    <row r="194" spans="1:12" x14ac:dyDescent="0.2">
      <c r="A194" s="48" t="s">
        <v>1492</v>
      </c>
      <c r="B194" s="37" t="s">
        <v>213</v>
      </c>
      <c r="C194" s="9">
        <v>19.879254456999998</v>
      </c>
      <c r="D194" s="46" t="str">
        <f t="shared" si="36"/>
        <v>N/A</v>
      </c>
      <c r="E194" s="9">
        <v>20.482153451999999</v>
      </c>
      <c r="F194" s="46" t="str">
        <f t="shared" si="37"/>
        <v>N/A</v>
      </c>
      <c r="G194" s="9">
        <v>21.147314316999999</v>
      </c>
      <c r="H194" s="46" t="str">
        <f t="shared" si="38"/>
        <v>N/A</v>
      </c>
      <c r="I194" s="12">
        <v>3.0329999999999999</v>
      </c>
      <c r="J194" s="12">
        <v>3.2480000000000002</v>
      </c>
      <c r="K194" s="47" t="s">
        <v>739</v>
      </c>
      <c r="L194" s="9" t="str">
        <f t="shared" si="39"/>
        <v>Yes</v>
      </c>
    </row>
    <row r="195" spans="1:12" x14ac:dyDescent="0.2">
      <c r="A195" s="48" t="s">
        <v>1493</v>
      </c>
      <c r="B195" s="37" t="s">
        <v>213</v>
      </c>
      <c r="C195" s="9">
        <v>23.863675073</v>
      </c>
      <c r="D195" s="46" t="str">
        <f t="shared" si="36"/>
        <v>N/A</v>
      </c>
      <c r="E195" s="9">
        <v>24.462378713</v>
      </c>
      <c r="F195" s="46" t="str">
        <f t="shared" si="37"/>
        <v>N/A</v>
      </c>
      <c r="G195" s="9">
        <v>24.615873412999999</v>
      </c>
      <c r="H195" s="46" t="str">
        <f t="shared" si="38"/>
        <v>N/A</v>
      </c>
      <c r="I195" s="12">
        <v>2.5089999999999999</v>
      </c>
      <c r="J195" s="12">
        <v>0.62749999999999995</v>
      </c>
      <c r="K195" s="47" t="s">
        <v>739</v>
      </c>
      <c r="L195" s="9" t="str">
        <f t="shared" si="39"/>
        <v>Yes</v>
      </c>
    </row>
    <row r="196" spans="1:12" ht="25.5" x14ac:dyDescent="0.2">
      <c r="A196" s="4" t="s">
        <v>1402</v>
      </c>
      <c r="B196" s="37" t="s">
        <v>213</v>
      </c>
      <c r="C196" s="49">
        <v>892744481</v>
      </c>
      <c r="D196" s="46" t="str">
        <f t="shared" si="36"/>
        <v>N/A</v>
      </c>
      <c r="E196" s="49">
        <v>983981459</v>
      </c>
      <c r="F196" s="46" t="str">
        <f t="shared" si="37"/>
        <v>N/A</v>
      </c>
      <c r="G196" s="49">
        <v>1087298119</v>
      </c>
      <c r="H196" s="46" t="str">
        <f t="shared" si="38"/>
        <v>N/A</v>
      </c>
      <c r="I196" s="12">
        <v>10.220000000000001</v>
      </c>
      <c r="J196" s="12">
        <v>10.5</v>
      </c>
      <c r="K196" s="47" t="s">
        <v>739</v>
      </c>
      <c r="L196" s="9" t="str">
        <f t="shared" si="39"/>
        <v>Yes</v>
      </c>
    </row>
    <row r="197" spans="1:12" x14ac:dyDescent="0.2">
      <c r="A197" s="4" t="s">
        <v>1494</v>
      </c>
      <c r="B197" s="37" t="s">
        <v>213</v>
      </c>
      <c r="C197" s="38">
        <v>66640</v>
      </c>
      <c r="D197" s="46" t="str">
        <f t="shared" si="36"/>
        <v>N/A</v>
      </c>
      <c r="E197" s="38">
        <v>71530</v>
      </c>
      <c r="F197" s="46" t="str">
        <f t="shared" si="37"/>
        <v>N/A</v>
      </c>
      <c r="G197" s="38">
        <v>75616</v>
      </c>
      <c r="H197" s="46" t="str">
        <f t="shared" si="38"/>
        <v>N/A</v>
      </c>
      <c r="I197" s="12">
        <v>7.3380000000000001</v>
      </c>
      <c r="J197" s="12">
        <v>5.7119999999999997</v>
      </c>
      <c r="K197" s="47" t="s">
        <v>739</v>
      </c>
      <c r="L197" s="9" t="str">
        <f t="shared" si="39"/>
        <v>Yes</v>
      </c>
    </row>
    <row r="198" spans="1:12" ht="25.5" x14ac:dyDescent="0.2">
      <c r="A198" s="4" t="s">
        <v>1495</v>
      </c>
      <c r="B198" s="37" t="s">
        <v>213</v>
      </c>
      <c r="C198" s="49">
        <v>13396.525825000001</v>
      </c>
      <c r="D198" s="46" t="str">
        <f t="shared" si="36"/>
        <v>N/A</v>
      </c>
      <c r="E198" s="49">
        <v>13756.206613</v>
      </c>
      <c r="F198" s="46" t="str">
        <f t="shared" si="37"/>
        <v>N/A</v>
      </c>
      <c r="G198" s="49">
        <v>14379.207033000001</v>
      </c>
      <c r="H198" s="46" t="str">
        <f t="shared" si="38"/>
        <v>N/A</v>
      </c>
      <c r="I198" s="12">
        <v>2.6850000000000001</v>
      </c>
      <c r="J198" s="12">
        <v>4.5289999999999999</v>
      </c>
      <c r="K198" s="47" t="s">
        <v>739</v>
      </c>
      <c r="L198" s="9" t="str">
        <f t="shared" si="39"/>
        <v>Yes</v>
      </c>
    </row>
    <row r="199" spans="1:12" ht="25.5" x14ac:dyDescent="0.2">
      <c r="A199" s="4" t="s">
        <v>1496</v>
      </c>
      <c r="B199" s="37" t="s">
        <v>213</v>
      </c>
      <c r="C199" s="49">
        <v>9098.1542112000006</v>
      </c>
      <c r="D199" s="46" t="str">
        <f t="shared" si="36"/>
        <v>N/A</v>
      </c>
      <c r="E199" s="49">
        <v>9612.6608772</v>
      </c>
      <c r="F199" s="46" t="str">
        <f t="shared" si="37"/>
        <v>N/A</v>
      </c>
      <c r="G199" s="49">
        <v>10199.635229</v>
      </c>
      <c r="H199" s="46" t="str">
        <f t="shared" si="38"/>
        <v>N/A</v>
      </c>
      <c r="I199" s="12">
        <v>5.6550000000000002</v>
      </c>
      <c r="J199" s="12">
        <v>6.1059999999999999</v>
      </c>
      <c r="K199" s="47" t="s">
        <v>739</v>
      </c>
      <c r="L199" s="9" t="str">
        <f t="shared" si="39"/>
        <v>Yes</v>
      </c>
    </row>
    <row r="200" spans="1:12" ht="25.5" x14ac:dyDescent="0.2">
      <c r="A200" s="4" t="s">
        <v>1497</v>
      </c>
      <c r="B200" s="37" t="s">
        <v>213</v>
      </c>
      <c r="C200" s="49">
        <v>15975.285515</v>
      </c>
      <c r="D200" s="46" t="str">
        <f t="shared" si="36"/>
        <v>N/A</v>
      </c>
      <c r="E200" s="49">
        <v>16215.108457</v>
      </c>
      <c r="F200" s="46" t="str">
        <f t="shared" si="37"/>
        <v>N/A</v>
      </c>
      <c r="G200" s="49">
        <v>16911.861767999999</v>
      </c>
      <c r="H200" s="46" t="str">
        <f t="shared" si="38"/>
        <v>N/A</v>
      </c>
      <c r="I200" s="12">
        <v>1.5009999999999999</v>
      </c>
      <c r="J200" s="12">
        <v>4.2969999999999997</v>
      </c>
      <c r="K200" s="47" t="s">
        <v>739</v>
      </c>
      <c r="L200" s="9" t="str">
        <f t="shared" si="39"/>
        <v>Yes</v>
      </c>
    </row>
    <row r="201" spans="1:12" ht="25.5" x14ac:dyDescent="0.2">
      <c r="A201" s="4" t="s">
        <v>1498</v>
      </c>
      <c r="B201" s="37" t="s">
        <v>213</v>
      </c>
      <c r="C201" s="9">
        <v>21.105371672</v>
      </c>
      <c r="D201" s="46" t="str">
        <f t="shared" si="36"/>
        <v>N/A</v>
      </c>
      <c r="E201" s="9">
        <v>21.664597025999999</v>
      </c>
      <c r="F201" s="46" t="str">
        <f t="shared" si="37"/>
        <v>N/A</v>
      </c>
      <c r="G201" s="9">
        <v>21.967857018</v>
      </c>
      <c r="H201" s="46" t="str">
        <f t="shared" si="38"/>
        <v>N/A</v>
      </c>
      <c r="I201" s="12">
        <v>2.65</v>
      </c>
      <c r="J201" s="12">
        <v>1.4</v>
      </c>
      <c r="K201" s="47" t="s">
        <v>739</v>
      </c>
      <c r="L201" s="9" t="str">
        <f t="shared" si="39"/>
        <v>Yes</v>
      </c>
    </row>
    <row r="202" spans="1:12" ht="25.5" x14ac:dyDescent="0.2">
      <c r="A202" s="4" t="s">
        <v>1499</v>
      </c>
      <c r="B202" s="37" t="s">
        <v>213</v>
      </c>
      <c r="C202" s="9">
        <v>19.811183144000001</v>
      </c>
      <c r="D202" s="46" t="str">
        <f t="shared" si="36"/>
        <v>N/A</v>
      </c>
      <c r="E202" s="9">
        <v>20.451706586</v>
      </c>
      <c r="F202" s="46" t="str">
        <f t="shared" si="37"/>
        <v>N/A</v>
      </c>
      <c r="G202" s="9">
        <v>21.130030959999999</v>
      </c>
      <c r="H202" s="46" t="str">
        <f t="shared" si="38"/>
        <v>N/A</v>
      </c>
      <c r="I202" s="12">
        <v>3.2330000000000001</v>
      </c>
      <c r="J202" s="12">
        <v>3.3170000000000002</v>
      </c>
      <c r="K202" s="47" t="s">
        <v>739</v>
      </c>
      <c r="L202" s="9" t="str">
        <f t="shared" si="39"/>
        <v>Yes</v>
      </c>
    </row>
    <row r="203" spans="1:12" ht="25.5" x14ac:dyDescent="0.2">
      <c r="A203" s="4" t="s">
        <v>1500</v>
      </c>
      <c r="B203" s="37" t="s">
        <v>213</v>
      </c>
      <c r="C203" s="9">
        <v>23.650773825000002</v>
      </c>
      <c r="D203" s="46" t="str">
        <f t="shared" si="36"/>
        <v>N/A</v>
      </c>
      <c r="E203" s="9">
        <v>24.273634997999999</v>
      </c>
      <c r="F203" s="46" t="str">
        <f t="shared" si="37"/>
        <v>N/A</v>
      </c>
      <c r="G203" s="9">
        <v>24.438784545000001</v>
      </c>
      <c r="H203" s="46" t="str">
        <f t="shared" si="38"/>
        <v>N/A</v>
      </c>
      <c r="I203" s="12">
        <v>2.6339999999999999</v>
      </c>
      <c r="J203" s="12">
        <v>0.6804</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2559196</v>
      </c>
      <c r="D6" s="46" t="str">
        <f>IF($B6="N/A","N/A",IF(C6&gt;10,"No",IF(C6&lt;-10,"No","Yes")))</f>
        <v>N/A</v>
      </c>
      <c r="E6" s="38">
        <v>2690487</v>
      </c>
      <c r="F6" s="46" t="str">
        <f>IF($B6="N/A","N/A",IF(E6&gt;10,"No",IF(E6&lt;-10,"No","Yes")))</f>
        <v>N/A</v>
      </c>
      <c r="G6" s="38">
        <v>2735008</v>
      </c>
      <c r="H6" s="46" t="str">
        <f>IF($B6="N/A","N/A",IF(G6&gt;10,"No",IF(G6&lt;-10,"No","Yes")))</f>
        <v>N/A</v>
      </c>
      <c r="I6" s="12">
        <v>5.13</v>
      </c>
      <c r="J6" s="12">
        <v>1.655</v>
      </c>
      <c r="K6" s="47" t="s">
        <v>739</v>
      </c>
      <c r="L6" s="9" t="str">
        <f t="shared" ref="L6:L46" si="0">IF(J6="Div by 0", "N/A", IF(K6="N/A","N/A", IF(J6&gt;VALUE(MID(K6,1,2)), "No", IF(J6&lt;-1*VALUE(MID(K6,1,2)), "No", "Yes"))))</f>
        <v>Yes</v>
      </c>
    </row>
    <row r="7" spans="1:12" x14ac:dyDescent="0.2">
      <c r="A7" s="48" t="s">
        <v>10</v>
      </c>
      <c r="B7" s="37" t="s">
        <v>213</v>
      </c>
      <c r="C7" s="38">
        <v>2181859</v>
      </c>
      <c r="D7" s="46" t="str">
        <f>IF($B7="N/A","N/A",IF(C7&gt;10,"No",IF(C7&lt;-10,"No","Yes")))</f>
        <v>N/A</v>
      </c>
      <c r="E7" s="38">
        <v>2297065</v>
      </c>
      <c r="F7" s="46" t="str">
        <f>IF($B7="N/A","N/A",IF(E7&gt;10,"No",IF(E7&lt;-10,"No","Yes")))</f>
        <v>N/A</v>
      </c>
      <c r="G7" s="38">
        <v>2334324</v>
      </c>
      <c r="H7" s="46" t="str">
        <f>IF($B7="N/A","N/A",IF(G7&gt;10,"No",IF(G7&lt;-10,"No","Yes")))</f>
        <v>N/A</v>
      </c>
      <c r="I7" s="12">
        <v>5.28</v>
      </c>
      <c r="J7" s="12">
        <v>1.6220000000000001</v>
      </c>
      <c r="K7" s="47" t="s">
        <v>739</v>
      </c>
      <c r="L7" s="9" t="str">
        <f t="shared" si="0"/>
        <v>Yes</v>
      </c>
    </row>
    <row r="8" spans="1:12" x14ac:dyDescent="0.2">
      <c r="A8" s="48" t="s">
        <v>91</v>
      </c>
      <c r="B8" s="9" t="s">
        <v>297</v>
      </c>
      <c r="C8" s="8">
        <v>85.255642788000003</v>
      </c>
      <c r="D8" s="46" t="str">
        <f>IF($B8="N/A","N/A",IF(C8&gt;90,"No",IF(C8&lt;65,"No","Yes")))</f>
        <v>Yes</v>
      </c>
      <c r="E8" s="8">
        <v>85.377294148000004</v>
      </c>
      <c r="F8" s="46" t="str">
        <f>IF($B8="N/A","N/A",IF(E8&gt;90,"No",IF(E8&lt;65,"No","Yes")))</f>
        <v>Yes</v>
      </c>
      <c r="G8" s="8">
        <v>85.349805192999995</v>
      </c>
      <c r="H8" s="46" t="str">
        <f>IF($B8="N/A","N/A",IF(G8&gt;90,"No",IF(G8&lt;65,"No","Yes")))</f>
        <v>Yes</v>
      </c>
      <c r="I8" s="12">
        <v>0.14269999999999999</v>
      </c>
      <c r="J8" s="12">
        <v>-3.2000000000000001E-2</v>
      </c>
      <c r="K8" s="47" t="s">
        <v>739</v>
      </c>
      <c r="L8" s="9" t="str">
        <f t="shared" si="0"/>
        <v>Yes</v>
      </c>
    </row>
    <row r="9" spans="1:12" x14ac:dyDescent="0.2">
      <c r="A9" s="48" t="s">
        <v>92</v>
      </c>
      <c r="B9" s="9" t="s">
        <v>298</v>
      </c>
      <c r="C9" s="8">
        <v>83.792962416999998</v>
      </c>
      <c r="D9" s="46" t="str">
        <f>IF($B9="N/A","N/A",IF(C9&gt;100,"No",IF(C9&lt;90,"No","Yes")))</f>
        <v>No</v>
      </c>
      <c r="E9" s="8">
        <v>82.905498534000003</v>
      </c>
      <c r="F9" s="46" t="str">
        <f>IF($B9="N/A","N/A",IF(E9&gt;100,"No",IF(E9&lt;90,"No","Yes")))</f>
        <v>No</v>
      </c>
      <c r="G9" s="8">
        <v>81.728172192000002</v>
      </c>
      <c r="H9" s="46" t="str">
        <f>IF($B9="N/A","N/A",IF(G9&gt;100,"No",IF(G9&lt;90,"No","Yes")))</f>
        <v>No</v>
      </c>
      <c r="I9" s="12">
        <v>-1.06</v>
      </c>
      <c r="J9" s="12">
        <v>-1.42</v>
      </c>
      <c r="K9" s="47" t="s">
        <v>739</v>
      </c>
      <c r="L9" s="9" t="str">
        <f t="shared" si="0"/>
        <v>Yes</v>
      </c>
    </row>
    <row r="10" spans="1:12" x14ac:dyDescent="0.2">
      <c r="A10" s="48" t="s">
        <v>93</v>
      </c>
      <c r="B10" s="9" t="s">
        <v>299</v>
      </c>
      <c r="C10" s="8">
        <v>88.380546186000004</v>
      </c>
      <c r="D10" s="46" t="str">
        <f>IF($B10="N/A","N/A",IF(C10&gt;100,"No",IF(C10&lt;85,"No","Yes")))</f>
        <v>Yes</v>
      </c>
      <c r="E10" s="8">
        <v>88.278223753999995</v>
      </c>
      <c r="F10" s="46" t="str">
        <f>IF($B10="N/A","N/A",IF(E10&gt;100,"No",IF(E10&lt;85,"No","Yes")))</f>
        <v>Yes</v>
      </c>
      <c r="G10" s="8">
        <v>87.791091050999995</v>
      </c>
      <c r="H10" s="46" t="str">
        <f>IF($B10="N/A","N/A",IF(G10&gt;100,"No",IF(G10&lt;85,"No","Yes")))</f>
        <v>Yes</v>
      </c>
      <c r="I10" s="12">
        <v>-0.11600000000000001</v>
      </c>
      <c r="J10" s="12">
        <v>-0.55200000000000005</v>
      </c>
      <c r="K10" s="47" t="s">
        <v>739</v>
      </c>
      <c r="L10" s="9" t="str">
        <f t="shared" si="0"/>
        <v>Yes</v>
      </c>
    </row>
    <row r="11" spans="1:12" x14ac:dyDescent="0.2">
      <c r="A11" s="48" t="s">
        <v>94</v>
      </c>
      <c r="B11" s="9" t="s">
        <v>300</v>
      </c>
      <c r="C11" s="8">
        <v>85.577319442999993</v>
      </c>
      <c r="D11" s="46" t="str">
        <f>IF($B11="N/A","N/A",IF(C11&gt;100,"No",IF(C11&lt;80,"No","Yes")))</f>
        <v>Yes</v>
      </c>
      <c r="E11" s="8">
        <v>85.898919050999993</v>
      </c>
      <c r="F11" s="46" t="str">
        <f>IF($B11="N/A","N/A",IF(E11&gt;100,"No",IF(E11&lt;80,"No","Yes")))</f>
        <v>Yes</v>
      </c>
      <c r="G11" s="8">
        <v>86.087195027000007</v>
      </c>
      <c r="H11" s="46" t="str">
        <f>IF($B11="N/A","N/A",IF(G11&gt;100,"No",IF(G11&lt;80,"No","Yes")))</f>
        <v>Yes</v>
      </c>
      <c r="I11" s="12">
        <v>0.37580000000000002</v>
      </c>
      <c r="J11" s="12">
        <v>0.21920000000000001</v>
      </c>
      <c r="K11" s="47" t="s">
        <v>739</v>
      </c>
      <c r="L11" s="9" t="str">
        <f t="shared" si="0"/>
        <v>Yes</v>
      </c>
    </row>
    <row r="12" spans="1:12" x14ac:dyDescent="0.2">
      <c r="A12" s="48" t="s">
        <v>95</v>
      </c>
      <c r="B12" s="9" t="s">
        <v>300</v>
      </c>
      <c r="C12" s="8">
        <v>83.117454992999996</v>
      </c>
      <c r="D12" s="46" t="str">
        <f>IF($B12="N/A","N/A",IF(C12&gt;100,"No",IF(C12&lt;80,"No","Yes")))</f>
        <v>Yes</v>
      </c>
      <c r="E12" s="8">
        <v>83.244723214000004</v>
      </c>
      <c r="F12" s="46" t="str">
        <f>IF($B12="N/A","N/A",IF(E12&gt;100,"No",IF(E12&lt;80,"No","Yes")))</f>
        <v>Yes</v>
      </c>
      <c r="G12" s="8">
        <v>83.358184648999995</v>
      </c>
      <c r="H12" s="46" t="str">
        <f>IF($B12="N/A","N/A",IF(G12&gt;100,"No",IF(G12&lt;80,"No","Yes")))</f>
        <v>Yes</v>
      </c>
      <c r="I12" s="12">
        <v>0.15310000000000001</v>
      </c>
      <c r="J12" s="12">
        <v>0.1363</v>
      </c>
      <c r="K12" s="47" t="s">
        <v>739</v>
      </c>
      <c r="L12" s="9" t="str">
        <f t="shared" si="0"/>
        <v>Yes</v>
      </c>
    </row>
    <row r="13" spans="1:12" x14ac:dyDescent="0.2">
      <c r="A13" s="3" t="s">
        <v>96</v>
      </c>
      <c r="B13" s="37" t="s">
        <v>213</v>
      </c>
      <c r="C13" s="38">
        <v>2211892.9900000002</v>
      </c>
      <c r="D13" s="46" t="str">
        <f t="shared" ref="D13:D44" si="1">IF($B13="N/A","N/A",IF(C13&gt;10,"No",IF(C13&lt;-10,"No","Yes")))</f>
        <v>N/A</v>
      </c>
      <c r="E13" s="38">
        <v>2361808.5099999998</v>
      </c>
      <c r="F13" s="46" t="str">
        <f t="shared" ref="F13:F44" si="2">IF($B13="N/A","N/A",IF(E13&gt;10,"No",IF(E13&lt;-10,"No","Yes")))</f>
        <v>N/A</v>
      </c>
      <c r="G13" s="38">
        <v>2412699.88</v>
      </c>
      <c r="H13" s="46" t="str">
        <f t="shared" ref="H13:H44" si="3">IF($B13="N/A","N/A",IF(G13&gt;10,"No",IF(G13&lt;-10,"No","Yes")))</f>
        <v>N/A</v>
      </c>
      <c r="I13" s="12">
        <v>6.7779999999999996</v>
      </c>
      <c r="J13" s="12">
        <v>2.1549999999999998</v>
      </c>
      <c r="K13" s="47" t="s">
        <v>739</v>
      </c>
      <c r="L13" s="9" t="str">
        <f t="shared" si="0"/>
        <v>Yes</v>
      </c>
    </row>
    <row r="14" spans="1:12" x14ac:dyDescent="0.2">
      <c r="A14" s="3" t="s">
        <v>100</v>
      </c>
      <c r="B14" s="37" t="s">
        <v>213</v>
      </c>
      <c r="C14" s="38">
        <v>136922</v>
      </c>
      <c r="D14" s="46" t="str">
        <f t="shared" si="1"/>
        <v>N/A</v>
      </c>
      <c r="E14" s="38">
        <v>142929</v>
      </c>
      <c r="F14" s="46" t="str">
        <f t="shared" si="2"/>
        <v>N/A</v>
      </c>
      <c r="G14" s="38">
        <v>144025</v>
      </c>
      <c r="H14" s="46" t="str">
        <f t="shared" si="3"/>
        <v>N/A</v>
      </c>
      <c r="I14" s="12">
        <v>4.3869999999999996</v>
      </c>
      <c r="J14" s="12">
        <v>0.76680000000000004</v>
      </c>
      <c r="K14" s="47" t="s">
        <v>739</v>
      </c>
      <c r="L14" s="9" t="str">
        <f t="shared" si="0"/>
        <v>Yes</v>
      </c>
    </row>
    <row r="15" spans="1:12" x14ac:dyDescent="0.2">
      <c r="A15" s="3" t="s">
        <v>991</v>
      </c>
      <c r="B15" s="37" t="s">
        <v>213</v>
      </c>
      <c r="C15" s="38">
        <v>22837</v>
      </c>
      <c r="D15" s="46" t="str">
        <f t="shared" si="1"/>
        <v>N/A</v>
      </c>
      <c r="E15" s="38">
        <v>22435</v>
      </c>
      <c r="F15" s="46" t="str">
        <f t="shared" si="2"/>
        <v>N/A</v>
      </c>
      <c r="G15" s="38">
        <v>15630</v>
      </c>
      <c r="H15" s="46" t="str">
        <f t="shared" si="3"/>
        <v>N/A</v>
      </c>
      <c r="I15" s="12">
        <v>-1.76</v>
      </c>
      <c r="J15" s="12">
        <v>-30.3</v>
      </c>
      <c r="K15" s="47" t="s">
        <v>739</v>
      </c>
      <c r="L15" s="9" t="str">
        <f t="shared" si="0"/>
        <v>No</v>
      </c>
    </row>
    <row r="16" spans="1:12" x14ac:dyDescent="0.2">
      <c r="A16" s="3" t="s">
        <v>992</v>
      </c>
      <c r="B16" s="37" t="s">
        <v>213</v>
      </c>
      <c r="C16" s="38">
        <v>61389</v>
      </c>
      <c r="D16" s="46" t="str">
        <f t="shared" si="1"/>
        <v>N/A</v>
      </c>
      <c r="E16" s="38">
        <v>68364</v>
      </c>
      <c r="F16" s="46" t="str">
        <f t="shared" si="2"/>
        <v>N/A</v>
      </c>
      <c r="G16" s="38">
        <v>70476</v>
      </c>
      <c r="H16" s="46" t="str">
        <f t="shared" si="3"/>
        <v>N/A</v>
      </c>
      <c r="I16" s="12">
        <v>11.36</v>
      </c>
      <c r="J16" s="12">
        <v>3.089</v>
      </c>
      <c r="K16" s="47" t="s">
        <v>739</v>
      </c>
      <c r="L16" s="9" t="str">
        <f t="shared" si="0"/>
        <v>Yes</v>
      </c>
    </row>
    <row r="17" spans="1:12" x14ac:dyDescent="0.2">
      <c r="A17" s="3" t="s">
        <v>993</v>
      </c>
      <c r="B17" s="37" t="s">
        <v>213</v>
      </c>
      <c r="C17" s="38">
        <v>33280</v>
      </c>
      <c r="D17" s="46" t="str">
        <f t="shared" si="1"/>
        <v>N/A</v>
      </c>
      <c r="E17" s="38">
        <v>29873</v>
      </c>
      <c r="F17" s="46" t="str">
        <f t="shared" si="2"/>
        <v>N/A</v>
      </c>
      <c r="G17" s="38">
        <v>29625</v>
      </c>
      <c r="H17" s="46" t="str">
        <f t="shared" si="3"/>
        <v>N/A</v>
      </c>
      <c r="I17" s="12">
        <v>-10.199999999999999</v>
      </c>
      <c r="J17" s="12">
        <v>-0.83</v>
      </c>
      <c r="K17" s="47" t="s">
        <v>739</v>
      </c>
      <c r="L17" s="9" t="str">
        <f t="shared" si="0"/>
        <v>Yes</v>
      </c>
    </row>
    <row r="18" spans="1:12" x14ac:dyDescent="0.2">
      <c r="A18" s="3" t="s">
        <v>994</v>
      </c>
      <c r="B18" s="37" t="s">
        <v>213</v>
      </c>
      <c r="C18" s="38">
        <v>19416</v>
      </c>
      <c r="D18" s="46" t="str">
        <f t="shared" si="1"/>
        <v>N/A</v>
      </c>
      <c r="E18" s="38">
        <v>22257</v>
      </c>
      <c r="F18" s="46" t="str">
        <f t="shared" si="2"/>
        <v>N/A</v>
      </c>
      <c r="G18" s="38">
        <v>28294</v>
      </c>
      <c r="H18" s="46" t="str">
        <f t="shared" si="3"/>
        <v>N/A</v>
      </c>
      <c r="I18" s="12">
        <v>14.63</v>
      </c>
      <c r="J18" s="12">
        <v>27.12</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355447</v>
      </c>
      <c r="D20" s="46" t="str">
        <f t="shared" si="1"/>
        <v>N/A</v>
      </c>
      <c r="E20" s="38">
        <v>367359</v>
      </c>
      <c r="F20" s="46" t="str">
        <f t="shared" si="2"/>
        <v>N/A</v>
      </c>
      <c r="G20" s="38">
        <v>350277</v>
      </c>
      <c r="H20" s="46" t="str">
        <f t="shared" si="3"/>
        <v>N/A</v>
      </c>
      <c r="I20" s="12">
        <v>3.351</v>
      </c>
      <c r="J20" s="12">
        <v>-4.6500000000000004</v>
      </c>
      <c r="K20" s="47" t="s">
        <v>739</v>
      </c>
      <c r="L20" s="9" t="str">
        <f t="shared" si="0"/>
        <v>Yes</v>
      </c>
    </row>
    <row r="21" spans="1:12" x14ac:dyDescent="0.2">
      <c r="A21" s="3" t="s">
        <v>996</v>
      </c>
      <c r="B21" s="37" t="s">
        <v>213</v>
      </c>
      <c r="C21" s="38">
        <v>142475</v>
      </c>
      <c r="D21" s="46" t="str">
        <f t="shared" si="1"/>
        <v>N/A</v>
      </c>
      <c r="E21" s="38">
        <v>142389</v>
      </c>
      <c r="F21" s="46" t="str">
        <f t="shared" si="2"/>
        <v>N/A</v>
      </c>
      <c r="G21" s="38">
        <v>107350</v>
      </c>
      <c r="H21" s="46" t="str">
        <f t="shared" si="3"/>
        <v>N/A</v>
      </c>
      <c r="I21" s="12">
        <v>-0.06</v>
      </c>
      <c r="J21" s="12">
        <v>-24.6</v>
      </c>
      <c r="K21" s="47" t="s">
        <v>739</v>
      </c>
      <c r="L21" s="9" t="str">
        <f t="shared" si="0"/>
        <v>Yes</v>
      </c>
    </row>
    <row r="22" spans="1:12" x14ac:dyDescent="0.2">
      <c r="A22" s="3" t="s">
        <v>997</v>
      </c>
      <c r="B22" s="37" t="s">
        <v>213</v>
      </c>
      <c r="C22" s="38">
        <v>97093</v>
      </c>
      <c r="D22" s="46" t="str">
        <f t="shared" si="1"/>
        <v>N/A</v>
      </c>
      <c r="E22" s="38">
        <v>111353</v>
      </c>
      <c r="F22" s="46" t="str">
        <f t="shared" si="2"/>
        <v>N/A</v>
      </c>
      <c r="G22" s="38">
        <v>123122</v>
      </c>
      <c r="H22" s="46" t="str">
        <f t="shared" si="3"/>
        <v>N/A</v>
      </c>
      <c r="I22" s="12">
        <v>14.69</v>
      </c>
      <c r="J22" s="12">
        <v>10.57</v>
      </c>
      <c r="K22" s="47" t="s">
        <v>739</v>
      </c>
      <c r="L22" s="9" t="str">
        <f t="shared" si="0"/>
        <v>Yes</v>
      </c>
    </row>
    <row r="23" spans="1:12" x14ac:dyDescent="0.2">
      <c r="A23" s="3" t="s">
        <v>998</v>
      </c>
      <c r="B23" s="37" t="s">
        <v>213</v>
      </c>
      <c r="C23" s="38">
        <v>77486</v>
      </c>
      <c r="D23" s="46" t="str">
        <f t="shared" si="1"/>
        <v>N/A</v>
      </c>
      <c r="E23" s="38">
        <v>73961</v>
      </c>
      <c r="F23" s="46" t="str">
        <f t="shared" si="2"/>
        <v>N/A</v>
      </c>
      <c r="G23" s="38">
        <v>74135</v>
      </c>
      <c r="H23" s="46" t="str">
        <f t="shared" si="3"/>
        <v>N/A</v>
      </c>
      <c r="I23" s="12">
        <v>-4.55</v>
      </c>
      <c r="J23" s="12">
        <v>0.23530000000000001</v>
      </c>
      <c r="K23" s="47" t="s">
        <v>739</v>
      </c>
      <c r="L23" s="9" t="str">
        <f t="shared" si="0"/>
        <v>Yes</v>
      </c>
    </row>
    <row r="24" spans="1:12" x14ac:dyDescent="0.2">
      <c r="A24" s="3" t="s">
        <v>999</v>
      </c>
      <c r="B24" s="37" t="s">
        <v>213</v>
      </c>
      <c r="C24" s="38">
        <v>38393</v>
      </c>
      <c r="D24" s="46" t="str">
        <f t="shared" si="1"/>
        <v>N/A</v>
      </c>
      <c r="E24" s="38">
        <v>39656</v>
      </c>
      <c r="F24" s="46" t="str">
        <f t="shared" si="2"/>
        <v>N/A</v>
      </c>
      <c r="G24" s="38">
        <v>45670</v>
      </c>
      <c r="H24" s="46" t="str">
        <f t="shared" si="3"/>
        <v>N/A</v>
      </c>
      <c r="I24" s="12">
        <v>3.29</v>
      </c>
      <c r="J24" s="12">
        <v>15.17</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1426420</v>
      </c>
      <c r="D26" s="46" t="str">
        <f t="shared" si="1"/>
        <v>N/A</v>
      </c>
      <c r="E26" s="38">
        <v>1483326</v>
      </c>
      <c r="F26" s="46" t="str">
        <f t="shared" si="2"/>
        <v>N/A</v>
      </c>
      <c r="G26" s="38">
        <v>1513045</v>
      </c>
      <c r="H26" s="46" t="str">
        <f t="shared" si="3"/>
        <v>N/A</v>
      </c>
      <c r="I26" s="12">
        <v>3.9889999999999999</v>
      </c>
      <c r="J26" s="12">
        <v>2.004</v>
      </c>
      <c r="K26" s="47" t="s">
        <v>739</v>
      </c>
      <c r="L26" s="9" t="str">
        <f t="shared" si="0"/>
        <v>Yes</v>
      </c>
    </row>
    <row r="27" spans="1:12" x14ac:dyDescent="0.2">
      <c r="A27" s="3" t="s">
        <v>1001</v>
      </c>
      <c r="B27" s="37" t="s">
        <v>213</v>
      </c>
      <c r="C27" s="38">
        <v>56406</v>
      </c>
      <c r="D27" s="46" t="str">
        <f t="shared" si="1"/>
        <v>N/A</v>
      </c>
      <c r="E27" s="38">
        <v>69312</v>
      </c>
      <c r="F27" s="46" t="str">
        <f t="shared" si="2"/>
        <v>N/A</v>
      </c>
      <c r="G27" s="38">
        <v>80995</v>
      </c>
      <c r="H27" s="46" t="str">
        <f t="shared" si="3"/>
        <v>N/A</v>
      </c>
      <c r="I27" s="12">
        <v>22.88</v>
      </c>
      <c r="J27" s="12">
        <v>16.86</v>
      </c>
      <c r="K27" s="47" t="s">
        <v>739</v>
      </c>
      <c r="L27" s="9" t="str">
        <f t="shared" si="0"/>
        <v>Yes</v>
      </c>
    </row>
    <row r="28" spans="1:12" x14ac:dyDescent="0.2">
      <c r="A28" s="3" t="s">
        <v>1002</v>
      </c>
      <c r="B28" s="37" t="s">
        <v>213</v>
      </c>
      <c r="C28" s="38">
        <v>3804</v>
      </c>
      <c r="D28" s="46" t="str">
        <f t="shared" si="1"/>
        <v>N/A</v>
      </c>
      <c r="E28" s="38">
        <v>4009</v>
      </c>
      <c r="F28" s="46" t="str">
        <f t="shared" si="2"/>
        <v>N/A</v>
      </c>
      <c r="G28" s="38">
        <v>4704</v>
      </c>
      <c r="H28" s="46" t="str">
        <f t="shared" si="3"/>
        <v>N/A</v>
      </c>
      <c r="I28" s="12">
        <v>5.3890000000000002</v>
      </c>
      <c r="J28" s="12">
        <v>17.34</v>
      </c>
      <c r="K28" s="47" t="s">
        <v>739</v>
      </c>
      <c r="L28" s="9" t="str">
        <f t="shared" si="0"/>
        <v>Yes</v>
      </c>
    </row>
    <row r="29" spans="1:12" x14ac:dyDescent="0.2">
      <c r="A29" s="3" t="s">
        <v>1003</v>
      </c>
      <c r="B29" s="37" t="s">
        <v>213</v>
      </c>
      <c r="C29" s="38">
        <v>4631</v>
      </c>
      <c r="D29" s="46" t="str">
        <f t="shared" si="1"/>
        <v>N/A</v>
      </c>
      <c r="E29" s="38">
        <v>3986</v>
      </c>
      <c r="F29" s="46" t="str">
        <f t="shared" si="2"/>
        <v>N/A</v>
      </c>
      <c r="G29" s="121">
        <v>4342</v>
      </c>
      <c r="H29" s="46" t="str">
        <f t="shared" si="3"/>
        <v>N/A</v>
      </c>
      <c r="I29" s="12">
        <v>-13.9</v>
      </c>
      <c r="J29" s="12">
        <v>8.9309999999999992</v>
      </c>
      <c r="K29" s="47" t="s">
        <v>739</v>
      </c>
      <c r="L29" s="9" t="str">
        <f t="shared" si="0"/>
        <v>Yes</v>
      </c>
    </row>
    <row r="30" spans="1:12" x14ac:dyDescent="0.2">
      <c r="A30" s="3" t="s">
        <v>1004</v>
      </c>
      <c r="B30" s="37" t="s">
        <v>213</v>
      </c>
      <c r="C30" s="38">
        <v>1297946</v>
      </c>
      <c r="D30" s="46" t="str">
        <f t="shared" si="1"/>
        <v>N/A</v>
      </c>
      <c r="E30" s="38">
        <v>1344745</v>
      </c>
      <c r="F30" s="46" t="str">
        <f t="shared" si="2"/>
        <v>N/A</v>
      </c>
      <c r="G30" s="38">
        <v>1363885</v>
      </c>
      <c r="H30" s="46" t="str">
        <f t="shared" si="3"/>
        <v>N/A</v>
      </c>
      <c r="I30" s="12">
        <v>3.6059999999999999</v>
      </c>
      <c r="J30" s="12">
        <v>1.423</v>
      </c>
      <c r="K30" s="47" t="s">
        <v>739</v>
      </c>
      <c r="L30" s="9" t="str">
        <f t="shared" si="0"/>
        <v>Yes</v>
      </c>
    </row>
    <row r="31" spans="1:12" x14ac:dyDescent="0.2">
      <c r="A31" s="3" t="s">
        <v>1005</v>
      </c>
      <c r="B31" s="37" t="s">
        <v>213</v>
      </c>
      <c r="C31" s="38">
        <v>1504</v>
      </c>
      <c r="D31" s="46" t="str">
        <f t="shared" si="1"/>
        <v>N/A</v>
      </c>
      <c r="E31" s="38">
        <v>1601</v>
      </c>
      <c r="F31" s="46" t="str">
        <f t="shared" si="2"/>
        <v>N/A</v>
      </c>
      <c r="G31" s="38">
        <v>1524</v>
      </c>
      <c r="H31" s="46" t="str">
        <f t="shared" si="3"/>
        <v>N/A</v>
      </c>
      <c r="I31" s="12">
        <v>6.4489999999999998</v>
      </c>
      <c r="J31" s="12">
        <v>-4.8099999999999996</v>
      </c>
      <c r="K31" s="47" t="s">
        <v>739</v>
      </c>
      <c r="L31" s="9" t="str">
        <f t="shared" si="0"/>
        <v>Yes</v>
      </c>
    </row>
    <row r="32" spans="1:12" x14ac:dyDescent="0.2">
      <c r="A32" s="3" t="s">
        <v>1006</v>
      </c>
      <c r="B32" s="37" t="s">
        <v>213</v>
      </c>
      <c r="C32" s="38">
        <v>62129</v>
      </c>
      <c r="D32" s="46" t="str">
        <f t="shared" si="1"/>
        <v>N/A</v>
      </c>
      <c r="E32" s="38">
        <v>59673</v>
      </c>
      <c r="F32" s="46" t="str">
        <f t="shared" si="2"/>
        <v>N/A</v>
      </c>
      <c r="G32" s="38">
        <v>57595</v>
      </c>
      <c r="H32" s="46" t="str">
        <f t="shared" si="3"/>
        <v>N/A</v>
      </c>
      <c r="I32" s="12">
        <v>-3.95</v>
      </c>
      <c r="J32" s="12">
        <v>-3.48</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640407</v>
      </c>
      <c r="D34" s="46" t="str">
        <f t="shared" si="1"/>
        <v>N/A</v>
      </c>
      <c r="E34" s="38">
        <v>696873</v>
      </c>
      <c r="F34" s="46" t="str">
        <f t="shared" si="2"/>
        <v>N/A</v>
      </c>
      <c r="G34" s="38">
        <v>727661</v>
      </c>
      <c r="H34" s="46" t="str">
        <f t="shared" si="3"/>
        <v>N/A</v>
      </c>
      <c r="I34" s="12">
        <v>8.8170000000000002</v>
      </c>
      <c r="J34" s="12">
        <v>4.4180000000000001</v>
      </c>
      <c r="K34" s="47" t="s">
        <v>739</v>
      </c>
      <c r="L34" s="9" t="str">
        <f t="shared" si="0"/>
        <v>Yes</v>
      </c>
    </row>
    <row r="35" spans="1:12" x14ac:dyDescent="0.2">
      <c r="A35" s="3" t="s">
        <v>1008</v>
      </c>
      <c r="B35" s="37" t="s">
        <v>213</v>
      </c>
      <c r="C35" s="38">
        <v>10434</v>
      </c>
      <c r="D35" s="46" t="str">
        <f t="shared" si="1"/>
        <v>N/A</v>
      </c>
      <c r="E35" s="38">
        <v>16632</v>
      </c>
      <c r="F35" s="46" t="str">
        <f t="shared" si="2"/>
        <v>N/A</v>
      </c>
      <c r="G35" s="38">
        <v>23869</v>
      </c>
      <c r="H35" s="46" t="str">
        <f t="shared" si="3"/>
        <v>N/A</v>
      </c>
      <c r="I35" s="12">
        <v>59.4</v>
      </c>
      <c r="J35" s="12">
        <v>43.51</v>
      </c>
      <c r="K35" s="47" t="s">
        <v>739</v>
      </c>
      <c r="L35" s="9" t="str">
        <f t="shared" si="0"/>
        <v>No</v>
      </c>
    </row>
    <row r="36" spans="1:12" x14ac:dyDescent="0.2">
      <c r="A36" s="3" t="s">
        <v>1009</v>
      </c>
      <c r="B36" s="37" t="s">
        <v>213</v>
      </c>
      <c r="C36" s="38">
        <v>1192</v>
      </c>
      <c r="D36" s="46" t="str">
        <f t="shared" si="1"/>
        <v>N/A</v>
      </c>
      <c r="E36" s="38">
        <v>1686</v>
      </c>
      <c r="F36" s="46" t="str">
        <f t="shared" si="2"/>
        <v>N/A</v>
      </c>
      <c r="G36" s="38">
        <v>2487</v>
      </c>
      <c r="H36" s="46" t="str">
        <f t="shared" si="3"/>
        <v>N/A</v>
      </c>
      <c r="I36" s="12">
        <v>41.44</v>
      </c>
      <c r="J36" s="12">
        <v>47.51</v>
      </c>
      <c r="K36" s="47" t="s">
        <v>739</v>
      </c>
      <c r="L36" s="9" t="str">
        <f t="shared" si="0"/>
        <v>No</v>
      </c>
    </row>
    <row r="37" spans="1:12" x14ac:dyDescent="0.2">
      <c r="A37" s="3" t="s">
        <v>1010</v>
      </c>
      <c r="B37" s="37" t="s">
        <v>213</v>
      </c>
      <c r="C37" s="38">
        <v>248885</v>
      </c>
      <c r="D37" s="46" t="str">
        <f t="shared" si="1"/>
        <v>N/A</v>
      </c>
      <c r="E37" s="38">
        <v>267434</v>
      </c>
      <c r="F37" s="46" t="str">
        <f t="shared" si="2"/>
        <v>N/A</v>
      </c>
      <c r="G37" s="38">
        <v>275794</v>
      </c>
      <c r="H37" s="46" t="str">
        <f t="shared" si="3"/>
        <v>N/A</v>
      </c>
      <c r="I37" s="12">
        <v>7.4530000000000003</v>
      </c>
      <c r="J37" s="12">
        <v>3.1259999999999999</v>
      </c>
      <c r="K37" s="47" t="s">
        <v>739</v>
      </c>
      <c r="L37" s="9" t="str">
        <f t="shared" si="0"/>
        <v>Yes</v>
      </c>
    </row>
    <row r="38" spans="1:12" x14ac:dyDescent="0.2">
      <c r="A38" s="3" t="s">
        <v>1011</v>
      </c>
      <c r="B38" s="37" t="s">
        <v>213</v>
      </c>
      <c r="C38" s="38">
        <v>28805</v>
      </c>
      <c r="D38" s="46" t="str">
        <f t="shared" si="1"/>
        <v>N/A</v>
      </c>
      <c r="E38" s="38">
        <v>29014</v>
      </c>
      <c r="F38" s="46" t="str">
        <f t="shared" si="2"/>
        <v>N/A</v>
      </c>
      <c r="G38" s="38">
        <v>28818</v>
      </c>
      <c r="H38" s="46" t="str">
        <f t="shared" si="3"/>
        <v>N/A</v>
      </c>
      <c r="I38" s="12">
        <v>0.72560000000000002</v>
      </c>
      <c r="J38" s="12">
        <v>-0.67600000000000005</v>
      </c>
      <c r="K38" s="47" t="s">
        <v>739</v>
      </c>
      <c r="L38" s="9" t="str">
        <f t="shared" si="0"/>
        <v>Yes</v>
      </c>
    </row>
    <row r="39" spans="1:12" x14ac:dyDescent="0.2">
      <c r="A39" s="3" t="s">
        <v>1012</v>
      </c>
      <c r="B39" s="37" t="s">
        <v>213</v>
      </c>
      <c r="C39" s="38">
        <v>296392</v>
      </c>
      <c r="D39" s="46" t="str">
        <f t="shared" si="1"/>
        <v>N/A</v>
      </c>
      <c r="E39" s="38">
        <v>321050</v>
      </c>
      <c r="F39" s="46" t="str">
        <f t="shared" si="2"/>
        <v>N/A</v>
      </c>
      <c r="G39" s="38">
        <v>333404</v>
      </c>
      <c r="H39" s="46" t="str">
        <f t="shared" si="3"/>
        <v>N/A</v>
      </c>
      <c r="I39" s="12">
        <v>8.3190000000000008</v>
      </c>
      <c r="J39" s="12">
        <v>3.8479999999999999</v>
      </c>
      <c r="K39" s="47" t="s">
        <v>739</v>
      </c>
      <c r="L39" s="9" t="str">
        <f t="shared" si="0"/>
        <v>Yes</v>
      </c>
    </row>
    <row r="40" spans="1:12" x14ac:dyDescent="0.2">
      <c r="A40" s="3" t="s">
        <v>1013</v>
      </c>
      <c r="B40" s="37" t="s">
        <v>213</v>
      </c>
      <c r="C40" s="38">
        <v>54699</v>
      </c>
      <c r="D40" s="46" t="str">
        <f t="shared" si="1"/>
        <v>N/A</v>
      </c>
      <c r="E40" s="38">
        <v>61057</v>
      </c>
      <c r="F40" s="46" t="str">
        <f t="shared" si="2"/>
        <v>N/A</v>
      </c>
      <c r="G40" s="38">
        <v>63289</v>
      </c>
      <c r="H40" s="46" t="str">
        <f t="shared" si="3"/>
        <v>N/A</v>
      </c>
      <c r="I40" s="12">
        <v>11.62</v>
      </c>
      <c r="J40" s="12">
        <v>3.6560000000000001</v>
      </c>
      <c r="K40" s="47" t="s">
        <v>739</v>
      </c>
      <c r="L40" s="9" t="str">
        <f t="shared" si="0"/>
        <v>Yes</v>
      </c>
    </row>
    <row r="41" spans="1:12" x14ac:dyDescent="0.2">
      <c r="A41" s="48" t="s">
        <v>84</v>
      </c>
      <c r="B41" s="37" t="s">
        <v>213</v>
      </c>
      <c r="C41" s="49">
        <v>10222538369</v>
      </c>
      <c r="D41" s="46" t="str">
        <f t="shared" si="1"/>
        <v>N/A</v>
      </c>
      <c r="E41" s="49">
        <v>10635980917</v>
      </c>
      <c r="F41" s="46" t="str">
        <f t="shared" si="2"/>
        <v>N/A</v>
      </c>
      <c r="G41" s="49">
        <v>10419743135</v>
      </c>
      <c r="H41" s="46" t="str">
        <f t="shared" si="3"/>
        <v>N/A</v>
      </c>
      <c r="I41" s="12">
        <v>4.0439999999999996</v>
      </c>
      <c r="J41" s="12">
        <v>-2.0299999999999998</v>
      </c>
      <c r="K41" s="47" t="s">
        <v>739</v>
      </c>
      <c r="L41" s="9" t="str">
        <f t="shared" si="0"/>
        <v>Yes</v>
      </c>
    </row>
    <row r="42" spans="1:12" x14ac:dyDescent="0.2">
      <c r="A42" s="48" t="s">
        <v>1501</v>
      </c>
      <c r="B42" s="37" t="s">
        <v>213</v>
      </c>
      <c r="C42" s="49">
        <v>3994.4335522000001</v>
      </c>
      <c r="D42" s="46" t="str">
        <f t="shared" si="1"/>
        <v>N/A</v>
      </c>
      <c r="E42" s="49">
        <v>3953.1805642999998</v>
      </c>
      <c r="F42" s="46" t="str">
        <f t="shared" si="2"/>
        <v>N/A</v>
      </c>
      <c r="G42" s="49">
        <v>3809.7669678000002</v>
      </c>
      <c r="H42" s="46" t="str">
        <f t="shared" si="3"/>
        <v>N/A</v>
      </c>
      <c r="I42" s="12">
        <v>-1.03</v>
      </c>
      <c r="J42" s="12">
        <v>-3.63</v>
      </c>
      <c r="K42" s="47" t="s">
        <v>739</v>
      </c>
      <c r="L42" s="9" t="str">
        <f t="shared" si="0"/>
        <v>Yes</v>
      </c>
    </row>
    <row r="43" spans="1:12" x14ac:dyDescent="0.2">
      <c r="A43" s="48" t="s">
        <v>1502</v>
      </c>
      <c r="B43" s="37" t="s">
        <v>213</v>
      </c>
      <c r="C43" s="49">
        <v>4685.2424326999999</v>
      </c>
      <c r="D43" s="46" t="str">
        <f t="shared" si="1"/>
        <v>N/A</v>
      </c>
      <c r="E43" s="49">
        <v>4630.2481283999996</v>
      </c>
      <c r="F43" s="46" t="str">
        <f t="shared" si="2"/>
        <v>N/A</v>
      </c>
      <c r="G43" s="49">
        <v>4463.7090373999999</v>
      </c>
      <c r="H43" s="46" t="str">
        <f t="shared" si="3"/>
        <v>N/A</v>
      </c>
      <c r="I43" s="12">
        <v>-1.17</v>
      </c>
      <c r="J43" s="12">
        <v>-3.6</v>
      </c>
      <c r="K43" s="47" t="s">
        <v>739</v>
      </c>
      <c r="L43" s="9" t="str">
        <f t="shared" si="0"/>
        <v>Yes</v>
      </c>
    </row>
    <row r="44" spans="1:12" x14ac:dyDescent="0.2">
      <c r="A44" s="4" t="s">
        <v>107</v>
      </c>
      <c r="B44" s="37" t="s">
        <v>213</v>
      </c>
      <c r="C44" s="49">
        <v>89598894</v>
      </c>
      <c r="D44" s="46" t="str">
        <f t="shared" si="1"/>
        <v>N/A</v>
      </c>
      <c r="E44" s="49">
        <v>96719128</v>
      </c>
      <c r="F44" s="46" t="str">
        <f t="shared" si="2"/>
        <v>N/A</v>
      </c>
      <c r="G44" s="49">
        <v>106053145</v>
      </c>
      <c r="H44" s="46" t="str">
        <f t="shared" si="3"/>
        <v>N/A</v>
      </c>
      <c r="I44" s="12">
        <v>7.9470000000000001</v>
      </c>
      <c r="J44" s="12">
        <v>9.6509999999999998</v>
      </c>
      <c r="K44" s="47" t="s">
        <v>739</v>
      </c>
      <c r="L44" s="9" t="str">
        <f t="shared" si="0"/>
        <v>Yes</v>
      </c>
    </row>
    <row r="45" spans="1:12" x14ac:dyDescent="0.2">
      <c r="A45" s="48" t="s">
        <v>158</v>
      </c>
      <c r="B45" s="50" t="s">
        <v>217</v>
      </c>
      <c r="C45" s="1">
        <v>370</v>
      </c>
      <c r="D45" s="46" t="str">
        <f>IF($B45="N/A","N/A",IF(C45&gt;0,"No",IF(C45&lt;0,"No","Yes")))</f>
        <v>No</v>
      </c>
      <c r="E45" s="1">
        <v>317</v>
      </c>
      <c r="F45" s="46" t="str">
        <f>IF($B45="N/A","N/A",IF(E45&gt;0,"No",IF(E45&lt;0,"No","Yes")))</f>
        <v>No</v>
      </c>
      <c r="G45" s="1">
        <v>335</v>
      </c>
      <c r="H45" s="46" t="str">
        <f>IF($B45="N/A","N/A",IF(G45&gt;0,"No",IF(G45&lt;0,"No","Yes")))</f>
        <v>No</v>
      </c>
      <c r="I45" s="12">
        <v>-14.3</v>
      </c>
      <c r="J45" s="12">
        <v>5.6779999999999999</v>
      </c>
      <c r="K45" s="47" t="s">
        <v>739</v>
      </c>
      <c r="L45" s="9" t="str">
        <f t="shared" si="0"/>
        <v>Yes</v>
      </c>
    </row>
    <row r="46" spans="1:12" x14ac:dyDescent="0.2">
      <c r="A46" s="48" t="s">
        <v>156</v>
      </c>
      <c r="B46" s="37" t="s">
        <v>213</v>
      </c>
      <c r="C46" s="49">
        <v>4953146</v>
      </c>
      <c r="D46" s="46" t="str">
        <f t="shared" ref="D46:D47" si="4">IF($B46="N/A","N/A",IF(C46&gt;10,"No",IF(C46&lt;-10,"No","Yes")))</f>
        <v>N/A</v>
      </c>
      <c r="E46" s="49">
        <v>5022524</v>
      </c>
      <c r="F46" s="46" t="str">
        <f t="shared" ref="F46:F47" si="5">IF($B46="N/A","N/A",IF(E46&gt;10,"No",IF(E46&lt;-10,"No","Yes")))</f>
        <v>N/A</v>
      </c>
      <c r="G46" s="49">
        <v>4851130</v>
      </c>
      <c r="H46" s="46" t="str">
        <f t="shared" ref="H46:H47" si="6">IF($B46="N/A","N/A",IF(G46&gt;10,"No",IF(G46&lt;-10,"No","Yes")))</f>
        <v>N/A</v>
      </c>
      <c r="I46" s="12">
        <v>1.401</v>
      </c>
      <c r="J46" s="12">
        <v>-3.41</v>
      </c>
      <c r="K46" s="47" t="s">
        <v>739</v>
      </c>
      <c r="L46" s="9" t="str">
        <f t="shared" si="0"/>
        <v>Yes</v>
      </c>
    </row>
    <row r="47" spans="1:12" x14ac:dyDescent="0.2">
      <c r="A47" s="48" t="s">
        <v>1304</v>
      </c>
      <c r="B47" s="37" t="s">
        <v>213</v>
      </c>
      <c r="C47" s="49">
        <v>13386.881081</v>
      </c>
      <c r="D47" s="46" t="str">
        <f t="shared" si="4"/>
        <v>N/A</v>
      </c>
      <c r="E47" s="49">
        <v>15843.924290000001</v>
      </c>
      <c r="F47" s="46" t="str">
        <f t="shared" si="5"/>
        <v>N/A</v>
      </c>
      <c r="G47" s="49">
        <v>14480.985075000001</v>
      </c>
      <c r="H47" s="46" t="str">
        <f t="shared" si="6"/>
        <v>N/A</v>
      </c>
      <c r="I47" s="12">
        <v>18.350000000000001</v>
      </c>
      <c r="J47" s="12">
        <v>-8.6</v>
      </c>
      <c r="K47" s="47" t="s">
        <v>739</v>
      </c>
      <c r="L47" s="9" t="str">
        <f>IF(J47="Div by 0", "N/A", IF(OR(J47="N/A",K47="N/A"),"N/A", IF(J47&gt;VALUE(MID(K47,1,2)), "No", IF(J47&lt;-1*VALUE(MID(K47,1,2)), "No", "Yes"))))</f>
        <v>Yes</v>
      </c>
    </row>
    <row r="48" spans="1:12" x14ac:dyDescent="0.2">
      <c r="A48" s="48" t="s">
        <v>1503</v>
      </c>
      <c r="B48" s="37" t="s">
        <v>213</v>
      </c>
      <c r="C48" s="49">
        <v>10237.535947</v>
      </c>
      <c r="D48" s="46" t="str">
        <f t="shared" ref="D48:D74" si="7">IF($B48="N/A","N/A",IF(C48&gt;10,"No",IF(C48&lt;-10,"No","Yes")))</f>
        <v>N/A</v>
      </c>
      <c r="E48" s="49">
        <v>9939.0423847000002</v>
      </c>
      <c r="F48" s="46" t="str">
        <f t="shared" ref="F48:F74" si="8">IF($B48="N/A","N/A",IF(E48&gt;10,"No",IF(E48&lt;-10,"No","Yes")))</f>
        <v>N/A</v>
      </c>
      <c r="G48" s="49">
        <v>9988.6695851000004</v>
      </c>
      <c r="H48" s="46" t="str">
        <f t="shared" ref="H48:H74" si="9">IF($B48="N/A","N/A",IF(G48&gt;10,"No",IF(G48&lt;-10,"No","Yes")))</f>
        <v>N/A</v>
      </c>
      <c r="I48" s="12">
        <v>-2.92</v>
      </c>
      <c r="J48" s="12">
        <v>0.49930000000000002</v>
      </c>
      <c r="K48" s="47" t="s">
        <v>739</v>
      </c>
      <c r="L48" s="9" t="str">
        <f t="shared" ref="L48:L74" si="10">IF(J48="Div by 0", "N/A", IF(K48="N/A","N/A", IF(J48&gt;VALUE(MID(K48,1,2)), "No", IF(J48&lt;-1*VALUE(MID(K48,1,2)), "No", "Yes"))))</f>
        <v>Yes</v>
      </c>
    </row>
    <row r="49" spans="1:12" x14ac:dyDescent="0.2">
      <c r="A49" s="48" t="s">
        <v>1504</v>
      </c>
      <c r="B49" s="37" t="s">
        <v>213</v>
      </c>
      <c r="C49" s="49">
        <v>4302.9103210000003</v>
      </c>
      <c r="D49" s="46" t="str">
        <f t="shared" si="7"/>
        <v>N/A</v>
      </c>
      <c r="E49" s="49">
        <v>4483.0935146000002</v>
      </c>
      <c r="F49" s="46" t="str">
        <f t="shared" si="8"/>
        <v>N/A</v>
      </c>
      <c r="G49" s="49">
        <v>2959.4417146999999</v>
      </c>
      <c r="H49" s="46" t="str">
        <f t="shared" si="9"/>
        <v>N/A</v>
      </c>
      <c r="I49" s="12">
        <v>4.1870000000000003</v>
      </c>
      <c r="J49" s="12">
        <v>-34</v>
      </c>
      <c r="K49" s="47" t="s">
        <v>739</v>
      </c>
      <c r="L49" s="9" t="str">
        <f t="shared" si="10"/>
        <v>No</v>
      </c>
    </row>
    <row r="50" spans="1:12" x14ac:dyDescent="0.2">
      <c r="A50" s="48" t="s">
        <v>1505</v>
      </c>
      <c r="B50" s="37" t="s">
        <v>213</v>
      </c>
      <c r="C50" s="49">
        <v>14775.728778999999</v>
      </c>
      <c r="D50" s="46" t="str">
        <f t="shared" si="7"/>
        <v>N/A</v>
      </c>
      <c r="E50" s="49">
        <v>12822.450339000001</v>
      </c>
      <c r="F50" s="46" t="str">
        <f t="shared" si="8"/>
        <v>N/A</v>
      </c>
      <c r="G50" s="49">
        <v>12469.296214</v>
      </c>
      <c r="H50" s="46" t="str">
        <f t="shared" si="9"/>
        <v>N/A</v>
      </c>
      <c r="I50" s="12">
        <v>-13.2</v>
      </c>
      <c r="J50" s="12">
        <v>-2.75</v>
      </c>
      <c r="K50" s="47" t="s">
        <v>739</v>
      </c>
      <c r="L50" s="9" t="str">
        <f t="shared" si="10"/>
        <v>Yes</v>
      </c>
    </row>
    <row r="51" spans="1:12" x14ac:dyDescent="0.2">
      <c r="A51" s="48" t="s">
        <v>1506</v>
      </c>
      <c r="B51" s="37" t="s">
        <v>213</v>
      </c>
      <c r="C51" s="49">
        <v>2484.9548076999999</v>
      </c>
      <c r="D51" s="46" t="str">
        <f t="shared" si="7"/>
        <v>N/A</v>
      </c>
      <c r="E51" s="49">
        <v>2830.6939711</v>
      </c>
      <c r="F51" s="46" t="str">
        <f t="shared" si="8"/>
        <v>N/A</v>
      </c>
      <c r="G51" s="49">
        <v>2459.0818227999998</v>
      </c>
      <c r="H51" s="46" t="str">
        <f t="shared" si="9"/>
        <v>N/A</v>
      </c>
      <c r="I51" s="12">
        <v>13.91</v>
      </c>
      <c r="J51" s="12">
        <v>-13.1</v>
      </c>
      <c r="K51" s="47" t="s">
        <v>739</v>
      </c>
      <c r="L51" s="9" t="str">
        <f t="shared" si="10"/>
        <v>Yes</v>
      </c>
    </row>
    <row r="52" spans="1:12" x14ac:dyDescent="0.2">
      <c r="A52" s="48" t="s">
        <v>1507</v>
      </c>
      <c r="B52" s="37" t="s">
        <v>213</v>
      </c>
      <c r="C52" s="49">
        <v>16157.386897</v>
      </c>
      <c r="D52" s="46" t="str">
        <f t="shared" si="7"/>
        <v>N/A</v>
      </c>
      <c r="E52" s="49">
        <v>16122.742059</v>
      </c>
      <c r="F52" s="46" t="str">
        <f t="shared" si="8"/>
        <v>N/A</v>
      </c>
      <c r="G52" s="49">
        <v>15576.646779999999</v>
      </c>
      <c r="H52" s="46" t="str">
        <f t="shared" si="9"/>
        <v>N/A</v>
      </c>
      <c r="I52" s="12">
        <v>-0.214</v>
      </c>
      <c r="J52" s="12">
        <v>-3.39</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14350.152236</v>
      </c>
      <c r="D54" s="46" t="str">
        <f t="shared" si="7"/>
        <v>N/A</v>
      </c>
      <c r="E54" s="49">
        <v>14313.882175000001</v>
      </c>
      <c r="F54" s="46" t="str">
        <f t="shared" si="8"/>
        <v>N/A</v>
      </c>
      <c r="G54" s="49">
        <v>13985.023464</v>
      </c>
      <c r="H54" s="46" t="str">
        <f t="shared" si="9"/>
        <v>N/A</v>
      </c>
      <c r="I54" s="12">
        <v>-0.253</v>
      </c>
      <c r="J54" s="12">
        <v>-2.2999999999999998</v>
      </c>
      <c r="K54" s="47" t="s">
        <v>739</v>
      </c>
      <c r="L54" s="9" t="str">
        <f t="shared" si="10"/>
        <v>Yes</v>
      </c>
    </row>
    <row r="55" spans="1:12" x14ac:dyDescent="0.2">
      <c r="A55" s="48" t="s">
        <v>1510</v>
      </c>
      <c r="B55" s="37" t="s">
        <v>213</v>
      </c>
      <c r="C55" s="49">
        <v>9609.0589646999997</v>
      </c>
      <c r="D55" s="46" t="str">
        <f t="shared" si="7"/>
        <v>N/A</v>
      </c>
      <c r="E55" s="49">
        <v>9366.3965614999997</v>
      </c>
      <c r="F55" s="46" t="str">
        <f t="shared" si="8"/>
        <v>N/A</v>
      </c>
      <c r="G55" s="49">
        <v>8891.6447881000004</v>
      </c>
      <c r="H55" s="46" t="str">
        <f t="shared" si="9"/>
        <v>N/A</v>
      </c>
      <c r="I55" s="12">
        <v>-2.5299999999999998</v>
      </c>
      <c r="J55" s="12">
        <v>-5.07</v>
      </c>
      <c r="K55" s="47" t="s">
        <v>739</v>
      </c>
      <c r="L55" s="9" t="str">
        <f t="shared" si="10"/>
        <v>Yes</v>
      </c>
    </row>
    <row r="56" spans="1:12" ht="25.5" x14ac:dyDescent="0.2">
      <c r="A56" s="48" t="s">
        <v>1511</v>
      </c>
      <c r="B56" s="37" t="s">
        <v>213</v>
      </c>
      <c r="C56" s="49">
        <v>21359.001988</v>
      </c>
      <c r="D56" s="46" t="str">
        <f t="shared" si="7"/>
        <v>N/A</v>
      </c>
      <c r="E56" s="49">
        <v>20171.484064</v>
      </c>
      <c r="F56" s="46" t="str">
        <f t="shared" si="8"/>
        <v>N/A</v>
      </c>
      <c r="G56" s="49">
        <v>18147.456075999999</v>
      </c>
      <c r="H56" s="46" t="str">
        <f t="shared" si="9"/>
        <v>N/A</v>
      </c>
      <c r="I56" s="12">
        <v>-5.56</v>
      </c>
      <c r="J56" s="12">
        <v>-10</v>
      </c>
      <c r="K56" s="47" t="s">
        <v>739</v>
      </c>
      <c r="L56" s="9" t="str">
        <f t="shared" si="10"/>
        <v>Yes</v>
      </c>
    </row>
    <row r="57" spans="1:12" x14ac:dyDescent="0.2">
      <c r="A57" s="48" t="s">
        <v>1512</v>
      </c>
      <c r="B57" s="37" t="s">
        <v>213</v>
      </c>
      <c r="C57" s="49">
        <v>7605.1162015999998</v>
      </c>
      <c r="D57" s="46" t="str">
        <f t="shared" si="7"/>
        <v>N/A</v>
      </c>
      <c r="E57" s="49">
        <v>8185.3260908000002</v>
      </c>
      <c r="F57" s="46" t="str">
        <f t="shared" si="8"/>
        <v>N/A</v>
      </c>
      <c r="G57" s="49">
        <v>7596.3989344000001</v>
      </c>
      <c r="H57" s="46" t="str">
        <f t="shared" si="9"/>
        <v>N/A</v>
      </c>
      <c r="I57" s="12">
        <v>7.6289999999999996</v>
      </c>
      <c r="J57" s="12">
        <v>-7.19</v>
      </c>
      <c r="K57" s="47" t="s">
        <v>739</v>
      </c>
      <c r="L57" s="9" t="str">
        <f t="shared" si="10"/>
        <v>Yes</v>
      </c>
    </row>
    <row r="58" spans="1:12" x14ac:dyDescent="0.2">
      <c r="A58" s="48" t="s">
        <v>1513</v>
      </c>
      <c r="B58" s="37" t="s">
        <v>213</v>
      </c>
      <c r="C58" s="49">
        <v>27832.372360000001</v>
      </c>
      <c r="D58" s="46" t="str">
        <f t="shared" si="7"/>
        <v>N/A</v>
      </c>
      <c r="E58" s="49">
        <v>27060.506203000001</v>
      </c>
      <c r="F58" s="46" t="str">
        <f t="shared" si="8"/>
        <v>N/A</v>
      </c>
      <c r="G58" s="49">
        <v>25106.281454</v>
      </c>
      <c r="H58" s="46" t="str">
        <f t="shared" si="9"/>
        <v>N/A</v>
      </c>
      <c r="I58" s="12">
        <v>-2.77</v>
      </c>
      <c r="J58" s="12">
        <v>-7.22</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1586.8354405</v>
      </c>
      <c r="D60" s="46" t="str">
        <f t="shared" si="7"/>
        <v>N/A</v>
      </c>
      <c r="E60" s="49">
        <v>1597.1582828000001</v>
      </c>
      <c r="F60" s="46" t="str">
        <f t="shared" si="8"/>
        <v>N/A</v>
      </c>
      <c r="G60" s="49">
        <v>1617.4491175000001</v>
      </c>
      <c r="H60" s="46" t="str">
        <f t="shared" si="9"/>
        <v>N/A</v>
      </c>
      <c r="I60" s="12">
        <v>0.65049999999999997</v>
      </c>
      <c r="J60" s="12">
        <v>1.27</v>
      </c>
      <c r="K60" s="47" t="s">
        <v>739</v>
      </c>
      <c r="L60" s="9" t="str">
        <f t="shared" si="10"/>
        <v>Yes</v>
      </c>
    </row>
    <row r="61" spans="1:12" x14ac:dyDescent="0.2">
      <c r="A61" s="48" t="s">
        <v>1516</v>
      </c>
      <c r="B61" s="37" t="s">
        <v>213</v>
      </c>
      <c r="C61" s="49">
        <v>1697.4734071</v>
      </c>
      <c r="D61" s="46" t="str">
        <f t="shared" si="7"/>
        <v>N/A</v>
      </c>
      <c r="E61" s="49">
        <v>1735.0014283</v>
      </c>
      <c r="F61" s="46" t="str">
        <f t="shared" si="8"/>
        <v>N/A</v>
      </c>
      <c r="G61" s="49">
        <v>1767.7286128999999</v>
      </c>
      <c r="H61" s="46" t="str">
        <f t="shared" si="9"/>
        <v>N/A</v>
      </c>
      <c r="I61" s="12">
        <v>2.2109999999999999</v>
      </c>
      <c r="J61" s="12">
        <v>1.8859999999999999</v>
      </c>
      <c r="K61" s="47" t="s">
        <v>739</v>
      </c>
      <c r="L61" s="9" t="str">
        <f t="shared" si="10"/>
        <v>Yes</v>
      </c>
    </row>
    <row r="62" spans="1:12" x14ac:dyDescent="0.2">
      <c r="A62" s="48" t="s">
        <v>1517</v>
      </c>
      <c r="B62" s="37" t="s">
        <v>213</v>
      </c>
      <c r="C62" s="49">
        <v>356.87907466000001</v>
      </c>
      <c r="D62" s="46" t="str">
        <f t="shared" si="7"/>
        <v>N/A</v>
      </c>
      <c r="E62" s="49">
        <v>661.13170366999998</v>
      </c>
      <c r="F62" s="46" t="str">
        <f t="shared" si="8"/>
        <v>N/A</v>
      </c>
      <c r="G62" s="49">
        <v>945.55165815999999</v>
      </c>
      <c r="H62" s="46" t="str">
        <f t="shared" si="9"/>
        <v>N/A</v>
      </c>
      <c r="I62" s="12">
        <v>85.25</v>
      </c>
      <c r="J62" s="12">
        <v>43.02</v>
      </c>
      <c r="K62" s="47" t="s">
        <v>739</v>
      </c>
      <c r="L62" s="9" t="str">
        <f t="shared" si="10"/>
        <v>No</v>
      </c>
    </row>
    <row r="63" spans="1:12" ht="25.5" x14ac:dyDescent="0.2">
      <c r="A63" s="48" t="s">
        <v>1518</v>
      </c>
      <c r="B63" s="37" t="s">
        <v>213</v>
      </c>
      <c r="C63" s="49">
        <v>712.28158065000002</v>
      </c>
      <c r="D63" s="46" t="str">
        <f t="shared" si="7"/>
        <v>N/A</v>
      </c>
      <c r="E63" s="49">
        <v>597.13447065000003</v>
      </c>
      <c r="F63" s="46" t="str">
        <f t="shared" si="8"/>
        <v>N/A</v>
      </c>
      <c r="G63" s="49">
        <v>602.45532013000002</v>
      </c>
      <c r="H63" s="46" t="str">
        <f t="shared" si="9"/>
        <v>N/A</v>
      </c>
      <c r="I63" s="12">
        <v>-16.2</v>
      </c>
      <c r="J63" s="12">
        <v>0.8911</v>
      </c>
      <c r="K63" s="47" t="s">
        <v>739</v>
      </c>
      <c r="L63" s="9" t="str">
        <f t="shared" si="10"/>
        <v>Yes</v>
      </c>
    </row>
    <row r="64" spans="1:12" x14ac:dyDescent="0.2">
      <c r="A64" s="48" t="s">
        <v>1519</v>
      </c>
      <c r="B64" s="37" t="s">
        <v>213</v>
      </c>
      <c r="C64" s="49">
        <v>1452.4359480000001</v>
      </c>
      <c r="D64" s="46" t="str">
        <f t="shared" si="7"/>
        <v>N/A</v>
      </c>
      <c r="E64" s="49">
        <v>1454.0839765000001</v>
      </c>
      <c r="F64" s="46" t="str">
        <f t="shared" si="8"/>
        <v>N/A</v>
      </c>
      <c r="G64" s="49">
        <v>1476.1003639999999</v>
      </c>
      <c r="H64" s="46" t="str">
        <f t="shared" si="9"/>
        <v>N/A</v>
      </c>
      <c r="I64" s="12">
        <v>0.1135</v>
      </c>
      <c r="J64" s="12">
        <v>1.514</v>
      </c>
      <c r="K64" s="47" t="s">
        <v>739</v>
      </c>
      <c r="L64" s="9" t="str">
        <f t="shared" si="10"/>
        <v>Yes</v>
      </c>
    </row>
    <row r="65" spans="1:12" x14ac:dyDescent="0.2">
      <c r="A65" s="48" t="s">
        <v>1520</v>
      </c>
      <c r="B65" s="37" t="s">
        <v>213</v>
      </c>
      <c r="C65" s="49">
        <v>7707.2965426000001</v>
      </c>
      <c r="D65" s="46" t="str">
        <f t="shared" si="7"/>
        <v>N/A</v>
      </c>
      <c r="E65" s="49">
        <v>8615.8931917999998</v>
      </c>
      <c r="F65" s="46" t="str">
        <f t="shared" si="8"/>
        <v>N/A</v>
      </c>
      <c r="G65" s="49">
        <v>10091.017717000001</v>
      </c>
      <c r="H65" s="46" t="str">
        <f t="shared" si="9"/>
        <v>N/A</v>
      </c>
      <c r="I65" s="12">
        <v>11.79</v>
      </c>
      <c r="J65" s="12">
        <v>17.12</v>
      </c>
      <c r="K65" s="47" t="s">
        <v>739</v>
      </c>
      <c r="L65" s="9" t="str">
        <f t="shared" si="10"/>
        <v>Yes</v>
      </c>
    </row>
    <row r="66" spans="1:12" x14ac:dyDescent="0.2">
      <c r="A66" s="48" t="s">
        <v>1521</v>
      </c>
      <c r="B66" s="37" t="s">
        <v>213</v>
      </c>
      <c r="C66" s="49">
        <v>4286.4809831000002</v>
      </c>
      <c r="D66" s="46" t="str">
        <f t="shared" si="7"/>
        <v>N/A</v>
      </c>
      <c r="E66" s="49">
        <v>4602.6365525000001</v>
      </c>
      <c r="F66" s="46" t="str">
        <f t="shared" si="8"/>
        <v>N/A</v>
      </c>
      <c r="G66" s="49">
        <v>4660.5179095000003</v>
      </c>
      <c r="H66" s="46" t="str">
        <f t="shared" si="9"/>
        <v>N/A</v>
      </c>
      <c r="I66" s="12">
        <v>7.3760000000000003</v>
      </c>
      <c r="J66" s="12">
        <v>1.258</v>
      </c>
      <c r="K66" s="47" t="s">
        <v>739</v>
      </c>
      <c r="L66" s="9" t="str">
        <f t="shared" si="10"/>
        <v>Yes</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2274.4631164000002</v>
      </c>
      <c r="D68" s="46" t="str">
        <f t="shared" si="7"/>
        <v>N/A</v>
      </c>
      <c r="E68" s="49">
        <v>2278.6988145999999</v>
      </c>
      <c r="F68" s="46" t="str">
        <f t="shared" si="8"/>
        <v>N/A</v>
      </c>
      <c r="G68" s="49">
        <v>2247.2272582999999</v>
      </c>
      <c r="H68" s="46" t="str">
        <f t="shared" si="9"/>
        <v>N/A</v>
      </c>
      <c r="I68" s="12">
        <v>0.1862</v>
      </c>
      <c r="J68" s="12">
        <v>-1.38</v>
      </c>
      <c r="K68" s="47" t="s">
        <v>739</v>
      </c>
      <c r="L68" s="9" t="str">
        <f t="shared" si="10"/>
        <v>Yes</v>
      </c>
    </row>
    <row r="69" spans="1:12" x14ac:dyDescent="0.2">
      <c r="A69" s="48" t="s">
        <v>1524</v>
      </c>
      <c r="B69" s="37" t="s">
        <v>213</v>
      </c>
      <c r="C69" s="49">
        <v>4575.0134177</v>
      </c>
      <c r="D69" s="46" t="str">
        <f t="shared" si="7"/>
        <v>N/A</v>
      </c>
      <c r="E69" s="49">
        <v>4179.1166426</v>
      </c>
      <c r="F69" s="46" t="str">
        <f t="shared" si="8"/>
        <v>N/A</v>
      </c>
      <c r="G69" s="49">
        <v>3620.7180443000002</v>
      </c>
      <c r="H69" s="46" t="str">
        <f t="shared" si="9"/>
        <v>N/A</v>
      </c>
      <c r="I69" s="12">
        <v>-8.65</v>
      </c>
      <c r="J69" s="12">
        <v>-13.4</v>
      </c>
      <c r="K69" s="47" t="s">
        <v>739</v>
      </c>
      <c r="L69" s="9" t="str">
        <f t="shared" si="10"/>
        <v>Yes</v>
      </c>
    </row>
    <row r="70" spans="1:12" x14ac:dyDescent="0.2">
      <c r="A70" s="48" t="s">
        <v>1525</v>
      </c>
      <c r="B70" s="37" t="s">
        <v>213</v>
      </c>
      <c r="C70" s="49">
        <v>1674.0637584000001</v>
      </c>
      <c r="D70" s="46" t="str">
        <f t="shared" si="7"/>
        <v>N/A</v>
      </c>
      <c r="E70" s="49">
        <v>2227.5278766000001</v>
      </c>
      <c r="F70" s="46" t="str">
        <f t="shared" si="8"/>
        <v>N/A</v>
      </c>
      <c r="G70" s="49">
        <v>2640.4173703000001</v>
      </c>
      <c r="H70" s="46" t="str">
        <f t="shared" si="9"/>
        <v>N/A</v>
      </c>
      <c r="I70" s="12">
        <v>33.06</v>
      </c>
      <c r="J70" s="12">
        <v>18.54</v>
      </c>
      <c r="K70" s="47" t="s">
        <v>739</v>
      </c>
      <c r="L70" s="9" t="str">
        <f t="shared" si="10"/>
        <v>Yes</v>
      </c>
    </row>
    <row r="71" spans="1:12" ht="25.5" x14ac:dyDescent="0.2">
      <c r="A71" s="48" t="s">
        <v>1526</v>
      </c>
      <c r="B71" s="37" t="s">
        <v>213</v>
      </c>
      <c r="C71" s="49">
        <v>2413.5564617999999</v>
      </c>
      <c r="D71" s="46" t="str">
        <f t="shared" si="7"/>
        <v>N/A</v>
      </c>
      <c r="E71" s="49">
        <v>2393.0401894000001</v>
      </c>
      <c r="F71" s="46" t="str">
        <f t="shared" si="8"/>
        <v>N/A</v>
      </c>
      <c r="G71" s="49">
        <v>2337.0407224</v>
      </c>
      <c r="H71" s="46" t="str">
        <f t="shared" si="9"/>
        <v>N/A</v>
      </c>
      <c r="I71" s="12">
        <v>-0.85</v>
      </c>
      <c r="J71" s="12">
        <v>-2.34</v>
      </c>
      <c r="K71" s="47" t="s">
        <v>739</v>
      </c>
      <c r="L71" s="9" t="str">
        <f t="shared" si="10"/>
        <v>Yes</v>
      </c>
    </row>
    <row r="72" spans="1:12" x14ac:dyDescent="0.2">
      <c r="A72" s="48" t="s">
        <v>1527</v>
      </c>
      <c r="B72" s="37" t="s">
        <v>213</v>
      </c>
      <c r="C72" s="49">
        <v>2264.2353757999999</v>
      </c>
      <c r="D72" s="46" t="str">
        <f t="shared" si="7"/>
        <v>N/A</v>
      </c>
      <c r="E72" s="49">
        <v>2314.0997105000001</v>
      </c>
      <c r="F72" s="46" t="str">
        <f t="shared" si="8"/>
        <v>N/A</v>
      </c>
      <c r="G72" s="49">
        <v>2267.2723298000001</v>
      </c>
      <c r="H72" s="46" t="str">
        <f t="shared" si="9"/>
        <v>N/A</v>
      </c>
      <c r="I72" s="12">
        <v>2.202</v>
      </c>
      <c r="J72" s="12">
        <v>-2.02</v>
      </c>
      <c r="K72" s="47" t="s">
        <v>739</v>
      </c>
      <c r="L72" s="9" t="str">
        <f t="shared" si="10"/>
        <v>Yes</v>
      </c>
    </row>
    <row r="73" spans="1:12" x14ac:dyDescent="0.2">
      <c r="A73" s="48" t="s">
        <v>1528</v>
      </c>
      <c r="B73" s="37" t="s">
        <v>213</v>
      </c>
      <c r="C73" s="49">
        <v>2279.9937988000001</v>
      </c>
      <c r="D73" s="46" t="str">
        <f t="shared" si="7"/>
        <v>N/A</v>
      </c>
      <c r="E73" s="49">
        <v>2299.2175206000002</v>
      </c>
      <c r="F73" s="46" t="str">
        <f t="shared" si="8"/>
        <v>N/A</v>
      </c>
      <c r="G73" s="49">
        <v>2278.5733884000001</v>
      </c>
      <c r="H73" s="46" t="str">
        <f t="shared" si="9"/>
        <v>N/A</v>
      </c>
      <c r="I73" s="12">
        <v>0.84309999999999996</v>
      </c>
      <c r="J73" s="12">
        <v>-0.89800000000000002</v>
      </c>
      <c r="K73" s="47" t="s">
        <v>739</v>
      </c>
      <c r="L73" s="9" t="str">
        <f t="shared" si="10"/>
        <v>Yes</v>
      </c>
    </row>
    <row r="74" spans="1:12" x14ac:dyDescent="0.2">
      <c r="A74" s="48" t="s">
        <v>1529</v>
      </c>
      <c r="B74" s="37" t="s">
        <v>213</v>
      </c>
      <c r="C74" s="49">
        <v>1191.2412476</v>
      </c>
      <c r="D74" s="46" t="str">
        <f t="shared" si="7"/>
        <v>N/A</v>
      </c>
      <c r="E74" s="49">
        <v>1136.8985537999999</v>
      </c>
      <c r="F74" s="46" t="str">
        <f t="shared" si="8"/>
        <v>N/A</v>
      </c>
      <c r="G74" s="49">
        <v>1148.1371486</v>
      </c>
      <c r="H74" s="46" t="str">
        <f t="shared" si="9"/>
        <v>N/A</v>
      </c>
      <c r="I74" s="12">
        <v>-4.5599999999999996</v>
      </c>
      <c r="J74" s="12">
        <v>0.98850000000000005</v>
      </c>
      <c r="K74" s="47" t="s">
        <v>739</v>
      </c>
      <c r="L74" s="9" t="str">
        <f t="shared" si="10"/>
        <v>Yes</v>
      </c>
    </row>
    <row r="75" spans="1:12" x14ac:dyDescent="0.2">
      <c r="A75" s="48" t="s">
        <v>1611</v>
      </c>
      <c r="B75" s="37" t="s">
        <v>213</v>
      </c>
      <c r="C75" s="49">
        <v>2272726317</v>
      </c>
      <c r="D75" s="46" t="str">
        <f t="shared" ref="D75:D144" si="11">IF($B75="N/A","N/A",IF(C75&gt;10,"No",IF(C75&lt;-10,"No","Yes")))</f>
        <v>N/A</v>
      </c>
      <c r="E75" s="49">
        <v>2238785685</v>
      </c>
      <c r="F75" s="46" t="str">
        <f t="shared" ref="F75:F144" si="12">IF($B75="N/A","N/A",IF(E75&gt;10,"No",IF(E75&lt;-10,"No","Yes")))</f>
        <v>N/A</v>
      </c>
      <c r="G75" s="49">
        <v>2140042273</v>
      </c>
      <c r="H75" s="46" t="str">
        <f t="shared" ref="H75:H144" si="13">IF($B75="N/A","N/A",IF(G75&gt;10,"No",IF(G75&lt;-10,"No","Yes")))</f>
        <v>N/A</v>
      </c>
      <c r="I75" s="12">
        <v>-1.49</v>
      </c>
      <c r="J75" s="12">
        <v>-4.41</v>
      </c>
      <c r="K75" s="47" t="s">
        <v>739</v>
      </c>
      <c r="L75" s="9" t="str">
        <f t="shared" ref="L75:L135" si="14">IF(J75="Div by 0", "N/A", IF(K75="N/A","N/A", IF(J75&gt;VALUE(MID(K75,1,2)), "No", IF(J75&lt;-1*VALUE(MID(K75,1,2)), "No", "Yes"))))</f>
        <v>Yes</v>
      </c>
    </row>
    <row r="76" spans="1:12" x14ac:dyDescent="0.2">
      <c r="A76" s="48" t="s">
        <v>598</v>
      </c>
      <c r="B76" s="37" t="s">
        <v>213</v>
      </c>
      <c r="C76" s="38">
        <v>201599</v>
      </c>
      <c r="D76" s="46" t="str">
        <f t="shared" si="11"/>
        <v>N/A</v>
      </c>
      <c r="E76" s="38">
        <v>202614</v>
      </c>
      <c r="F76" s="46" t="str">
        <f t="shared" si="12"/>
        <v>N/A</v>
      </c>
      <c r="G76" s="38">
        <v>189755</v>
      </c>
      <c r="H76" s="46" t="str">
        <f t="shared" si="13"/>
        <v>N/A</v>
      </c>
      <c r="I76" s="12">
        <v>0.50349999999999995</v>
      </c>
      <c r="J76" s="12">
        <v>-6.35</v>
      </c>
      <c r="K76" s="47" t="s">
        <v>739</v>
      </c>
      <c r="L76" s="9" t="str">
        <f t="shared" si="14"/>
        <v>Yes</v>
      </c>
    </row>
    <row r="77" spans="1:12" x14ac:dyDescent="0.2">
      <c r="A77" s="48" t="s">
        <v>1438</v>
      </c>
      <c r="B77" s="37" t="s">
        <v>213</v>
      </c>
      <c r="C77" s="49">
        <v>11273.499953</v>
      </c>
      <c r="D77" s="46" t="str">
        <f t="shared" si="11"/>
        <v>N/A</v>
      </c>
      <c r="E77" s="49">
        <v>11049.511312000001</v>
      </c>
      <c r="F77" s="46" t="str">
        <f t="shared" si="12"/>
        <v>N/A</v>
      </c>
      <c r="G77" s="49">
        <v>11277.922968999999</v>
      </c>
      <c r="H77" s="46" t="str">
        <f t="shared" si="13"/>
        <v>N/A</v>
      </c>
      <c r="I77" s="12">
        <v>-1.99</v>
      </c>
      <c r="J77" s="12">
        <v>2.0670000000000002</v>
      </c>
      <c r="K77" s="47" t="s">
        <v>739</v>
      </c>
      <c r="L77" s="9" t="str">
        <f t="shared" si="14"/>
        <v>Yes</v>
      </c>
    </row>
    <row r="78" spans="1:12" x14ac:dyDescent="0.2">
      <c r="A78" s="48" t="s">
        <v>1439</v>
      </c>
      <c r="B78" s="37" t="s">
        <v>213</v>
      </c>
      <c r="C78" s="38">
        <v>7.6129990724000001</v>
      </c>
      <c r="D78" s="46" t="str">
        <f t="shared" si="11"/>
        <v>N/A</v>
      </c>
      <c r="E78" s="38">
        <v>7.5061693664</v>
      </c>
      <c r="F78" s="46" t="str">
        <f t="shared" si="12"/>
        <v>N/A</v>
      </c>
      <c r="G78" s="38">
        <v>7.3771178624999996</v>
      </c>
      <c r="H78" s="46" t="str">
        <f t="shared" si="13"/>
        <v>N/A</v>
      </c>
      <c r="I78" s="12">
        <v>-1.4</v>
      </c>
      <c r="J78" s="12">
        <v>-1.72</v>
      </c>
      <c r="K78" s="47" t="s">
        <v>739</v>
      </c>
      <c r="L78" s="9" t="str">
        <f t="shared" si="14"/>
        <v>Yes</v>
      </c>
    </row>
    <row r="79" spans="1:12" ht="25.5" x14ac:dyDescent="0.2">
      <c r="A79" s="48" t="s">
        <v>599</v>
      </c>
      <c r="B79" s="37" t="s">
        <v>213</v>
      </c>
      <c r="C79" s="49">
        <v>45383386</v>
      </c>
      <c r="D79" s="46" t="str">
        <f t="shared" si="11"/>
        <v>N/A</v>
      </c>
      <c r="E79" s="49">
        <v>46698425</v>
      </c>
      <c r="F79" s="46" t="str">
        <f t="shared" si="12"/>
        <v>N/A</v>
      </c>
      <c r="G79" s="49">
        <v>46154829</v>
      </c>
      <c r="H79" s="46" t="str">
        <f t="shared" si="13"/>
        <v>N/A</v>
      </c>
      <c r="I79" s="12">
        <v>2.8980000000000001</v>
      </c>
      <c r="J79" s="12">
        <v>-1.1599999999999999</v>
      </c>
      <c r="K79" s="47" t="s">
        <v>739</v>
      </c>
      <c r="L79" s="9" t="str">
        <f t="shared" si="14"/>
        <v>Yes</v>
      </c>
    </row>
    <row r="80" spans="1:12" x14ac:dyDescent="0.2">
      <c r="A80" s="48" t="s">
        <v>600</v>
      </c>
      <c r="B80" s="37" t="s">
        <v>213</v>
      </c>
      <c r="C80" s="38">
        <v>1742</v>
      </c>
      <c r="D80" s="46" t="str">
        <f t="shared" si="11"/>
        <v>N/A</v>
      </c>
      <c r="E80" s="38">
        <v>1736</v>
      </c>
      <c r="F80" s="46" t="str">
        <f t="shared" si="12"/>
        <v>N/A</v>
      </c>
      <c r="G80" s="38">
        <v>1613</v>
      </c>
      <c r="H80" s="46" t="str">
        <f t="shared" si="13"/>
        <v>N/A</v>
      </c>
      <c r="I80" s="12">
        <v>-0.34399999999999997</v>
      </c>
      <c r="J80" s="12">
        <v>-7.09</v>
      </c>
      <c r="K80" s="47" t="s">
        <v>739</v>
      </c>
      <c r="L80" s="9" t="str">
        <f t="shared" si="14"/>
        <v>Yes</v>
      </c>
    </row>
    <row r="81" spans="1:12" x14ac:dyDescent="0.2">
      <c r="A81" s="48" t="s">
        <v>1440</v>
      </c>
      <c r="B81" s="37" t="s">
        <v>213</v>
      </c>
      <c r="C81" s="49">
        <v>26052.46039</v>
      </c>
      <c r="D81" s="46" t="str">
        <f t="shared" si="11"/>
        <v>N/A</v>
      </c>
      <c r="E81" s="49">
        <v>26900.014401</v>
      </c>
      <c r="F81" s="46" t="str">
        <f t="shared" si="12"/>
        <v>N/A</v>
      </c>
      <c r="G81" s="49">
        <v>28614.277123</v>
      </c>
      <c r="H81" s="46" t="str">
        <f t="shared" si="13"/>
        <v>N/A</v>
      </c>
      <c r="I81" s="12">
        <v>3.2530000000000001</v>
      </c>
      <c r="J81" s="12">
        <v>6.3730000000000002</v>
      </c>
      <c r="K81" s="47" t="s">
        <v>739</v>
      </c>
      <c r="L81" s="9" t="str">
        <f t="shared" si="14"/>
        <v>Yes</v>
      </c>
    </row>
    <row r="82" spans="1:12" ht="25.5" x14ac:dyDescent="0.2">
      <c r="A82" s="48" t="s">
        <v>601</v>
      </c>
      <c r="B82" s="37" t="s">
        <v>213</v>
      </c>
      <c r="C82" s="49">
        <v>107586804</v>
      </c>
      <c r="D82" s="46" t="str">
        <f t="shared" si="11"/>
        <v>N/A</v>
      </c>
      <c r="E82" s="49">
        <v>109810387</v>
      </c>
      <c r="F82" s="46" t="str">
        <f t="shared" si="12"/>
        <v>N/A</v>
      </c>
      <c r="G82" s="49">
        <v>114260144</v>
      </c>
      <c r="H82" s="46" t="str">
        <f t="shared" si="13"/>
        <v>N/A</v>
      </c>
      <c r="I82" s="12">
        <v>2.0670000000000002</v>
      </c>
      <c r="J82" s="12">
        <v>4.0519999999999996</v>
      </c>
      <c r="K82" s="47" t="s">
        <v>739</v>
      </c>
      <c r="L82" s="9" t="str">
        <f t="shared" si="14"/>
        <v>Yes</v>
      </c>
    </row>
    <row r="83" spans="1:12" x14ac:dyDescent="0.2">
      <c r="A83" s="48" t="s">
        <v>602</v>
      </c>
      <c r="B83" s="37" t="s">
        <v>213</v>
      </c>
      <c r="C83" s="38">
        <v>6352</v>
      </c>
      <c r="D83" s="46" t="str">
        <f t="shared" si="11"/>
        <v>N/A</v>
      </c>
      <c r="E83" s="38">
        <v>6876</v>
      </c>
      <c r="F83" s="46" t="str">
        <f t="shared" si="12"/>
        <v>N/A</v>
      </c>
      <c r="G83" s="38">
        <v>6835</v>
      </c>
      <c r="H83" s="46" t="str">
        <f t="shared" si="13"/>
        <v>N/A</v>
      </c>
      <c r="I83" s="12">
        <v>8.2490000000000006</v>
      </c>
      <c r="J83" s="12">
        <v>-0.59599999999999997</v>
      </c>
      <c r="K83" s="47" t="s">
        <v>739</v>
      </c>
      <c r="L83" s="9" t="str">
        <f t="shared" si="14"/>
        <v>Yes</v>
      </c>
    </row>
    <row r="84" spans="1:12" ht="25.5" x14ac:dyDescent="0.2">
      <c r="A84" s="4" t="s">
        <v>1441</v>
      </c>
      <c r="B84" s="37" t="s">
        <v>213</v>
      </c>
      <c r="C84" s="49">
        <v>16937.469143999999</v>
      </c>
      <c r="D84" s="46" t="str">
        <f t="shared" si="11"/>
        <v>N/A</v>
      </c>
      <c r="E84" s="49">
        <v>15970.097003999999</v>
      </c>
      <c r="F84" s="46" t="str">
        <f t="shared" si="12"/>
        <v>N/A</v>
      </c>
      <c r="G84" s="49">
        <v>16716.919386000001</v>
      </c>
      <c r="H84" s="46" t="str">
        <f t="shared" si="13"/>
        <v>N/A</v>
      </c>
      <c r="I84" s="12">
        <v>-5.71</v>
      </c>
      <c r="J84" s="12">
        <v>4.6760000000000002</v>
      </c>
      <c r="K84" s="47" t="s">
        <v>739</v>
      </c>
      <c r="L84" s="9" t="str">
        <f t="shared" si="14"/>
        <v>Yes</v>
      </c>
    </row>
    <row r="85" spans="1:12" x14ac:dyDescent="0.2">
      <c r="A85" s="4" t="s">
        <v>603</v>
      </c>
      <c r="B85" s="37" t="s">
        <v>213</v>
      </c>
      <c r="C85" s="49">
        <v>639861220</v>
      </c>
      <c r="D85" s="46" t="str">
        <f t="shared" si="11"/>
        <v>N/A</v>
      </c>
      <c r="E85" s="49">
        <v>652251030</v>
      </c>
      <c r="F85" s="46" t="str">
        <f t="shared" si="12"/>
        <v>N/A</v>
      </c>
      <c r="G85" s="49">
        <v>616107515</v>
      </c>
      <c r="H85" s="46" t="str">
        <f t="shared" si="13"/>
        <v>N/A</v>
      </c>
      <c r="I85" s="12">
        <v>1.9359999999999999</v>
      </c>
      <c r="J85" s="12">
        <v>-5.54</v>
      </c>
      <c r="K85" s="47" t="s">
        <v>739</v>
      </c>
      <c r="L85" s="9" t="str">
        <f t="shared" si="14"/>
        <v>Yes</v>
      </c>
    </row>
    <row r="86" spans="1:12" x14ac:dyDescent="0.2">
      <c r="A86" s="4" t="s">
        <v>604</v>
      </c>
      <c r="B86" s="37" t="s">
        <v>213</v>
      </c>
      <c r="C86" s="38">
        <v>8884</v>
      </c>
      <c r="D86" s="46" t="str">
        <f t="shared" si="11"/>
        <v>N/A</v>
      </c>
      <c r="E86" s="38">
        <v>8726</v>
      </c>
      <c r="F86" s="46" t="str">
        <f t="shared" si="12"/>
        <v>N/A</v>
      </c>
      <c r="G86" s="38">
        <v>8100</v>
      </c>
      <c r="H86" s="46" t="str">
        <f t="shared" si="13"/>
        <v>N/A</v>
      </c>
      <c r="I86" s="12">
        <v>-1.78</v>
      </c>
      <c r="J86" s="12">
        <v>-7.17</v>
      </c>
      <c r="K86" s="47" t="s">
        <v>739</v>
      </c>
      <c r="L86" s="9" t="str">
        <f t="shared" si="14"/>
        <v>Yes</v>
      </c>
    </row>
    <row r="87" spans="1:12" x14ac:dyDescent="0.2">
      <c r="A87" s="4" t="s">
        <v>1442</v>
      </c>
      <c r="B87" s="37" t="s">
        <v>213</v>
      </c>
      <c r="C87" s="49">
        <v>72024.000450000007</v>
      </c>
      <c r="D87" s="46" t="str">
        <f t="shared" si="11"/>
        <v>N/A</v>
      </c>
      <c r="E87" s="49">
        <v>74747.997936999993</v>
      </c>
      <c r="F87" s="46" t="str">
        <f t="shared" si="12"/>
        <v>N/A</v>
      </c>
      <c r="G87" s="49">
        <v>76062.656172999996</v>
      </c>
      <c r="H87" s="46" t="str">
        <f t="shared" si="13"/>
        <v>N/A</v>
      </c>
      <c r="I87" s="12">
        <v>3.782</v>
      </c>
      <c r="J87" s="12">
        <v>1.7589999999999999</v>
      </c>
      <c r="K87" s="47" t="s">
        <v>739</v>
      </c>
      <c r="L87" s="9" t="str">
        <f t="shared" si="14"/>
        <v>Yes</v>
      </c>
    </row>
    <row r="88" spans="1:12" x14ac:dyDescent="0.2">
      <c r="A88" s="48" t="s">
        <v>605</v>
      </c>
      <c r="B88" s="37" t="s">
        <v>213</v>
      </c>
      <c r="C88" s="49">
        <v>1702110918</v>
      </c>
      <c r="D88" s="46" t="str">
        <f t="shared" si="11"/>
        <v>N/A</v>
      </c>
      <c r="E88" s="49">
        <v>1680882872</v>
      </c>
      <c r="F88" s="46" t="str">
        <f t="shared" si="12"/>
        <v>N/A</v>
      </c>
      <c r="G88" s="49">
        <v>1691391440</v>
      </c>
      <c r="H88" s="46" t="str">
        <f t="shared" si="13"/>
        <v>N/A</v>
      </c>
      <c r="I88" s="12">
        <v>-1.25</v>
      </c>
      <c r="J88" s="12">
        <v>0.62519999999999998</v>
      </c>
      <c r="K88" s="47" t="s">
        <v>739</v>
      </c>
      <c r="L88" s="9" t="str">
        <f t="shared" si="14"/>
        <v>Yes</v>
      </c>
    </row>
    <row r="89" spans="1:12" x14ac:dyDescent="0.2">
      <c r="A89" s="51" t="s">
        <v>606</v>
      </c>
      <c r="B89" s="38" t="s">
        <v>213</v>
      </c>
      <c r="C89" s="38">
        <v>72502</v>
      </c>
      <c r="D89" s="46" t="str">
        <f t="shared" si="11"/>
        <v>N/A</v>
      </c>
      <c r="E89" s="38">
        <v>72099</v>
      </c>
      <c r="F89" s="46" t="str">
        <f t="shared" si="12"/>
        <v>N/A</v>
      </c>
      <c r="G89" s="38">
        <v>70609</v>
      </c>
      <c r="H89" s="46" t="str">
        <f t="shared" si="13"/>
        <v>N/A</v>
      </c>
      <c r="I89" s="12">
        <v>-0.55600000000000005</v>
      </c>
      <c r="J89" s="12">
        <v>-2.0699999999999998</v>
      </c>
      <c r="K89" s="52" t="s">
        <v>739</v>
      </c>
      <c r="L89" s="9" t="str">
        <f t="shared" si="14"/>
        <v>Yes</v>
      </c>
    </row>
    <row r="90" spans="1:12" x14ac:dyDescent="0.2">
      <c r="A90" s="48" t="s">
        <v>1443</v>
      </c>
      <c r="B90" s="37" t="s">
        <v>213</v>
      </c>
      <c r="C90" s="49">
        <v>23476.744338</v>
      </c>
      <c r="D90" s="46" t="str">
        <f t="shared" si="11"/>
        <v>N/A</v>
      </c>
      <c r="E90" s="49">
        <v>23313.539327999999</v>
      </c>
      <c r="F90" s="46" t="str">
        <f t="shared" si="12"/>
        <v>N/A</v>
      </c>
      <c r="G90" s="49">
        <v>23954.332167</v>
      </c>
      <c r="H90" s="46" t="str">
        <f t="shared" si="13"/>
        <v>N/A</v>
      </c>
      <c r="I90" s="12">
        <v>-0.69499999999999995</v>
      </c>
      <c r="J90" s="12">
        <v>2.7490000000000001</v>
      </c>
      <c r="K90" s="47" t="s">
        <v>739</v>
      </c>
      <c r="L90" s="9" t="str">
        <f t="shared" si="14"/>
        <v>Yes</v>
      </c>
    </row>
    <row r="91" spans="1:12" ht="25.5" x14ac:dyDescent="0.2">
      <c r="A91" s="48" t="s">
        <v>607</v>
      </c>
      <c r="B91" s="37" t="s">
        <v>213</v>
      </c>
      <c r="C91" s="49">
        <v>581604867</v>
      </c>
      <c r="D91" s="46" t="str">
        <f t="shared" si="11"/>
        <v>N/A</v>
      </c>
      <c r="E91" s="49">
        <v>668773094</v>
      </c>
      <c r="F91" s="46" t="str">
        <f t="shared" si="12"/>
        <v>N/A</v>
      </c>
      <c r="G91" s="49">
        <v>621119913</v>
      </c>
      <c r="H91" s="46" t="str">
        <f t="shared" si="13"/>
        <v>N/A</v>
      </c>
      <c r="I91" s="12">
        <v>14.99</v>
      </c>
      <c r="J91" s="12">
        <v>-7.13</v>
      </c>
      <c r="K91" s="47" t="s">
        <v>739</v>
      </c>
      <c r="L91" s="9" t="str">
        <f t="shared" si="14"/>
        <v>Yes</v>
      </c>
    </row>
    <row r="92" spans="1:12" x14ac:dyDescent="0.2">
      <c r="A92" s="48" t="s">
        <v>608</v>
      </c>
      <c r="B92" s="37" t="s">
        <v>213</v>
      </c>
      <c r="C92" s="38">
        <v>1632421</v>
      </c>
      <c r="D92" s="46" t="str">
        <f t="shared" si="11"/>
        <v>N/A</v>
      </c>
      <c r="E92" s="38">
        <v>1698824</v>
      </c>
      <c r="F92" s="46" t="str">
        <f t="shared" si="12"/>
        <v>N/A</v>
      </c>
      <c r="G92" s="38">
        <v>1731336</v>
      </c>
      <c r="H92" s="46" t="str">
        <f t="shared" si="13"/>
        <v>N/A</v>
      </c>
      <c r="I92" s="12">
        <v>4.0679999999999996</v>
      </c>
      <c r="J92" s="12">
        <v>1.9139999999999999</v>
      </c>
      <c r="K92" s="47" t="s">
        <v>739</v>
      </c>
      <c r="L92" s="9" t="str">
        <f t="shared" si="14"/>
        <v>Yes</v>
      </c>
    </row>
    <row r="93" spans="1:12" x14ac:dyDescent="0.2">
      <c r="A93" s="48" t="s">
        <v>1444</v>
      </c>
      <c r="B93" s="37" t="s">
        <v>213</v>
      </c>
      <c r="C93" s="49">
        <v>356.28362229999999</v>
      </c>
      <c r="D93" s="46" t="str">
        <f t="shared" si="11"/>
        <v>N/A</v>
      </c>
      <c r="E93" s="49">
        <v>393.66826345999999</v>
      </c>
      <c r="F93" s="46" t="str">
        <f t="shared" si="12"/>
        <v>N/A</v>
      </c>
      <c r="G93" s="49">
        <v>358.75180381000001</v>
      </c>
      <c r="H93" s="46" t="str">
        <f t="shared" si="13"/>
        <v>N/A</v>
      </c>
      <c r="I93" s="12">
        <v>10.49</v>
      </c>
      <c r="J93" s="12">
        <v>-8.8699999999999992</v>
      </c>
      <c r="K93" s="47" t="s">
        <v>739</v>
      </c>
      <c r="L93" s="9" t="str">
        <f t="shared" si="14"/>
        <v>Yes</v>
      </c>
    </row>
    <row r="94" spans="1:12" x14ac:dyDescent="0.2">
      <c r="A94" s="48" t="s">
        <v>609</v>
      </c>
      <c r="B94" s="37" t="s">
        <v>213</v>
      </c>
      <c r="C94" s="49">
        <v>170850478</v>
      </c>
      <c r="D94" s="46" t="str">
        <f t="shared" si="11"/>
        <v>N/A</v>
      </c>
      <c r="E94" s="49">
        <v>198345750</v>
      </c>
      <c r="F94" s="46" t="str">
        <f t="shared" si="12"/>
        <v>N/A</v>
      </c>
      <c r="G94" s="49">
        <v>214090620</v>
      </c>
      <c r="H94" s="46" t="str">
        <f t="shared" si="13"/>
        <v>N/A</v>
      </c>
      <c r="I94" s="12">
        <v>16.09</v>
      </c>
      <c r="J94" s="12">
        <v>7.9379999999999997</v>
      </c>
      <c r="K94" s="47" t="s">
        <v>739</v>
      </c>
      <c r="L94" s="9" t="str">
        <f t="shared" si="14"/>
        <v>Yes</v>
      </c>
    </row>
    <row r="95" spans="1:12" x14ac:dyDescent="0.2">
      <c r="A95" s="48" t="s">
        <v>610</v>
      </c>
      <c r="B95" s="37" t="s">
        <v>213</v>
      </c>
      <c r="C95" s="38">
        <v>785453</v>
      </c>
      <c r="D95" s="46" t="str">
        <f t="shared" si="11"/>
        <v>N/A</v>
      </c>
      <c r="E95" s="38">
        <v>889200</v>
      </c>
      <c r="F95" s="46" t="str">
        <f t="shared" si="12"/>
        <v>N/A</v>
      </c>
      <c r="G95" s="38">
        <v>940811</v>
      </c>
      <c r="H95" s="46" t="str">
        <f t="shared" si="13"/>
        <v>N/A</v>
      </c>
      <c r="I95" s="12">
        <v>13.21</v>
      </c>
      <c r="J95" s="12">
        <v>5.8040000000000003</v>
      </c>
      <c r="K95" s="47" t="s">
        <v>739</v>
      </c>
      <c r="L95" s="9" t="str">
        <f t="shared" si="14"/>
        <v>Yes</v>
      </c>
    </row>
    <row r="96" spans="1:12" x14ac:dyDescent="0.2">
      <c r="A96" s="48" t="s">
        <v>1445</v>
      </c>
      <c r="B96" s="37" t="s">
        <v>213</v>
      </c>
      <c r="C96" s="49">
        <v>217.51839766000001</v>
      </c>
      <c r="D96" s="46" t="str">
        <f t="shared" si="11"/>
        <v>N/A</v>
      </c>
      <c r="E96" s="49">
        <v>223.06089743999999</v>
      </c>
      <c r="F96" s="46" t="str">
        <f t="shared" si="12"/>
        <v>N/A</v>
      </c>
      <c r="G96" s="49">
        <v>227.55964800999999</v>
      </c>
      <c r="H96" s="46" t="str">
        <f t="shared" si="13"/>
        <v>N/A</v>
      </c>
      <c r="I96" s="12">
        <v>2.548</v>
      </c>
      <c r="J96" s="12">
        <v>2.0169999999999999</v>
      </c>
      <c r="K96" s="47" t="s">
        <v>739</v>
      </c>
      <c r="L96" s="9" t="str">
        <f t="shared" si="14"/>
        <v>Yes</v>
      </c>
    </row>
    <row r="97" spans="1:12" ht="25.5" x14ac:dyDescent="0.2">
      <c r="A97" s="48" t="s">
        <v>611</v>
      </c>
      <c r="B97" s="37" t="s">
        <v>213</v>
      </c>
      <c r="C97" s="49">
        <v>16322596</v>
      </c>
      <c r="D97" s="46" t="str">
        <f t="shared" si="11"/>
        <v>N/A</v>
      </c>
      <c r="E97" s="49">
        <v>19339854</v>
      </c>
      <c r="F97" s="46" t="str">
        <f t="shared" si="12"/>
        <v>N/A</v>
      </c>
      <c r="G97" s="49">
        <v>20084447</v>
      </c>
      <c r="H97" s="46" t="str">
        <f t="shared" si="13"/>
        <v>N/A</v>
      </c>
      <c r="I97" s="12">
        <v>18.489999999999998</v>
      </c>
      <c r="J97" s="12">
        <v>3.85</v>
      </c>
      <c r="K97" s="47" t="s">
        <v>739</v>
      </c>
      <c r="L97" s="9" t="str">
        <f t="shared" si="14"/>
        <v>Yes</v>
      </c>
    </row>
    <row r="98" spans="1:12" x14ac:dyDescent="0.2">
      <c r="A98" s="48" t="s">
        <v>612</v>
      </c>
      <c r="B98" s="37" t="s">
        <v>213</v>
      </c>
      <c r="C98" s="38">
        <v>336403</v>
      </c>
      <c r="D98" s="46" t="str">
        <f t="shared" si="11"/>
        <v>N/A</v>
      </c>
      <c r="E98" s="38">
        <v>391900</v>
      </c>
      <c r="F98" s="46" t="str">
        <f t="shared" si="12"/>
        <v>N/A</v>
      </c>
      <c r="G98" s="38">
        <v>419914</v>
      </c>
      <c r="H98" s="46" t="str">
        <f t="shared" si="13"/>
        <v>N/A</v>
      </c>
      <c r="I98" s="12">
        <v>16.5</v>
      </c>
      <c r="J98" s="12">
        <v>7.1479999999999997</v>
      </c>
      <c r="K98" s="47" t="s">
        <v>739</v>
      </c>
      <c r="L98" s="9" t="str">
        <f t="shared" si="14"/>
        <v>Yes</v>
      </c>
    </row>
    <row r="99" spans="1:12" ht="25.5" x14ac:dyDescent="0.2">
      <c r="A99" s="48" t="s">
        <v>1446</v>
      </c>
      <c r="B99" s="37" t="s">
        <v>213</v>
      </c>
      <c r="C99" s="49">
        <v>48.520958493000002</v>
      </c>
      <c r="D99" s="46" t="str">
        <f t="shared" si="11"/>
        <v>N/A</v>
      </c>
      <c r="E99" s="49">
        <v>49.348951262999996</v>
      </c>
      <c r="F99" s="46" t="str">
        <f t="shared" si="12"/>
        <v>N/A</v>
      </c>
      <c r="G99" s="49">
        <v>47.829905646999997</v>
      </c>
      <c r="H99" s="46" t="str">
        <f t="shared" si="13"/>
        <v>N/A</v>
      </c>
      <c r="I99" s="12">
        <v>1.706</v>
      </c>
      <c r="J99" s="12">
        <v>-3.08</v>
      </c>
      <c r="K99" s="47" t="s">
        <v>739</v>
      </c>
      <c r="L99" s="9" t="str">
        <f t="shared" si="14"/>
        <v>Yes</v>
      </c>
    </row>
    <row r="100" spans="1:12" ht="25.5" x14ac:dyDescent="0.2">
      <c r="A100" s="48" t="s">
        <v>613</v>
      </c>
      <c r="B100" s="37" t="s">
        <v>213</v>
      </c>
      <c r="C100" s="49">
        <v>419693582</v>
      </c>
      <c r="D100" s="46" t="str">
        <f t="shared" si="11"/>
        <v>N/A</v>
      </c>
      <c r="E100" s="49">
        <v>433830936</v>
      </c>
      <c r="F100" s="46" t="str">
        <f t="shared" si="12"/>
        <v>N/A</v>
      </c>
      <c r="G100" s="49">
        <v>454454157</v>
      </c>
      <c r="H100" s="46" t="str">
        <f t="shared" si="13"/>
        <v>N/A</v>
      </c>
      <c r="I100" s="12">
        <v>3.3679999999999999</v>
      </c>
      <c r="J100" s="12">
        <v>4.7539999999999996</v>
      </c>
      <c r="K100" s="47" t="s">
        <v>739</v>
      </c>
      <c r="L100" s="9" t="str">
        <f t="shared" si="14"/>
        <v>Yes</v>
      </c>
    </row>
    <row r="101" spans="1:12" x14ac:dyDescent="0.2">
      <c r="A101" s="48" t="s">
        <v>614</v>
      </c>
      <c r="B101" s="37" t="s">
        <v>213</v>
      </c>
      <c r="C101" s="38">
        <v>819076</v>
      </c>
      <c r="D101" s="46" t="str">
        <f t="shared" si="11"/>
        <v>N/A</v>
      </c>
      <c r="E101" s="38">
        <v>803687</v>
      </c>
      <c r="F101" s="46" t="str">
        <f t="shared" si="12"/>
        <v>N/A</v>
      </c>
      <c r="G101" s="38">
        <v>816988</v>
      </c>
      <c r="H101" s="46" t="str">
        <f t="shared" si="13"/>
        <v>N/A</v>
      </c>
      <c r="I101" s="12">
        <v>-1.88</v>
      </c>
      <c r="J101" s="12">
        <v>1.655</v>
      </c>
      <c r="K101" s="47" t="s">
        <v>739</v>
      </c>
      <c r="L101" s="9" t="str">
        <f t="shared" si="14"/>
        <v>Yes</v>
      </c>
    </row>
    <row r="102" spans="1:12" x14ac:dyDescent="0.2">
      <c r="A102" s="48" t="s">
        <v>1447</v>
      </c>
      <c r="B102" s="37" t="s">
        <v>213</v>
      </c>
      <c r="C102" s="49">
        <v>512.39882746000001</v>
      </c>
      <c r="D102" s="46" t="str">
        <f t="shared" si="11"/>
        <v>N/A</v>
      </c>
      <c r="E102" s="49">
        <v>539.80086276999998</v>
      </c>
      <c r="F102" s="46" t="str">
        <f t="shared" si="12"/>
        <v>N/A</v>
      </c>
      <c r="G102" s="49">
        <v>556.25560841000004</v>
      </c>
      <c r="H102" s="46" t="str">
        <f t="shared" si="13"/>
        <v>N/A</v>
      </c>
      <c r="I102" s="12">
        <v>5.3479999999999999</v>
      </c>
      <c r="J102" s="12">
        <v>3.048</v>
      </c>
      <c r="K102" s="47" t="s">
        <v>739</v>
      </c>
      <c r="L102" s="9" t="str">
        <f t="shared" si="14"/>
        <v>Yes</v>
      </c>
    </row>
    <row r="103" spans="1:12" x14ac:dyDescent="0.2">
      <c r="A103" s="48" t="s">
        <v>615</v>
      </c>
      <c r="B103" s="37" t="s">
        <v>213</v>
      </c>
      <c r="C103" s="49">
        <v>270445750</v>
      </c>
      <c r="D103" s="46" t="str">
        <f t="shared" si="11"/>
        <v>N/A</v>
      </c>
      <c r="E103" s="49">
        <v>288034314</v>
      </c>
      <c r="F103" s="46" t="str">
        <f t="shared" si="12"/>
        <v>N/A</v>
      </c>
      <c r="G103" s="49">
        <v>273936923</v>
      </c>
      <c r="H103" s="46" t="str">
        <f t="shared" si="13"/>
        <v>N/A</v>
      </c>
      <c r="I103" s="12">
        <v>6.5039999999999996</v>
      </c>
      <c r="J103" s="12">
        <v>-4.8899999999999997</v>
      </c>
      <c r="K103" s="47" t="s">
        <v>739</v>
      </c>
      <c r="L103" s="9" t="str">
        <f t="shared" si="14"/>
        <v>Yes</v>
      </c>
    </row>
    <row r="104" spans="1:12" x14ac:dyDescent="0.2">
      <c r="A104" s="48" t="s">
        <v>616</v>
      </c>
      <c r="B104" s="37" t="s">
        <v>213</v>
      </c>
      <c r="C104" s="38">
        <v>623102</v>
      </c>
      <c r="D104" s="46" t="str">
        <f t="shared" si="11"/>
        <v>N/A</v>
      </c>
      <c r="E104" s="38">
        <v>663302</v>
      </c>
      <c r="F104" s="46" t="str">
        <f t="shared" si="12"/>
        <v>N/A</v>
      </c>
      <c r="G104" s="38">
        <v>668196</v>
      </c>
      <c r="H104" s="46" t="str">
        <f t="shared" si="13"/>
        <v>N/A</v>
      </c>
      <c r="I104" s="12">
        <v>6.452</v>
      </c>
      <c r="J104" s="12">
        <v>0.73780000000000001</v>
      </c>
      <c r="K104" s="47" t="s">
        <v>739</v>
      </c>
      <c r="L104" s="9" t="str">
        <f t="shared" si="14"/>
        <v>Yes</v>
      </c>
    </row>
    <row r="105" spans="1:12" x14ac:dyDescent="0.2">
      <c r="A105" s="48" t="s">
        <v>1448</v>
      </c>
      <c r="B105" s="37" t="s">
        <v>213</v>
      </c>
      <c r="C105" s="49">
        <v>434.03126615000002</v>
      </c>
      <c r="D105" s="46" t="str">
        <f t="shared" si="11"/>
        <v>N/A</v>
      </c>
      <c r="E105" s="49">
        <v>434.24309591000002</v>
      </c>
      <c r="F105" s="46" t="str">
        <f t="shared" si="12"/>
        <v>N/A</v>
      </c>
      <c r="G105" s="49">
        <v>409.96492496000002</v>
      </c>
      <c r="H105" s="46" t="str">
        <f t="shared" si="13"/>
        <v>N/A</v>
      </c>
      <c r="I105" s="12">
        <v>4.8800000000000003E-2</v>
      </c>
      <c r="J105" s="12">
        <v>-5.59</v>
      </c>
      <c r="K105" s="47" t="s">
        <v>739</v>
      </c>
      <c r="L105" s="9" t="str">
        <f t="shared" si="14"/>
        <v>Yes</v>
      </c>
    </row>
    <row r="106" spans="1:12" ht="25.5" x14ac:dyDescent="0.2">
      <c r="A106" s="48" t="s">
        <v>617</v>
      </c>
      <c r="B106" s="37" t="s">
        <v>213</v>
      </c>
      <c r="C106" s="49">
        <v>45477537</v>
      </c>
      <c r="D106" s="46" t="str">
        <f t="shared" si="11"/>
        <v>N/A</v>
      </c>
      <c r="E106" s="49">
        <v>49270301</v>
      </c>
      <c r="F106" s="46" t="str">
        <f t="shared" si="12"/>
        <v>N/A</v>
      </c>
      <c r="G106" s="49">
        <v>50219058</v>
      </c>
      <c r="H106" s="46" t="str">
        <f t="shared" si="13"/>
        <v>N/A</v>
      </c>
      <c r="I106" s="12">
        <v>8.34</v>
      </c>
      <c r="J106" s="12">
        <v>1.9259999999999999</v>
      </c>
      <c r="K106" s="47" t="s">
        <v>739</v>
      </c>
      <c r="L106" s="9" t="str">
        <f t="shared" si="14"/>
        <v>Yes</v>
      </c>
    </row>
    <row r="107" spans="1:12" x14ac:dyDescent="0.2">
      <c r="A107" s="48" t="s">
        <v>618</v>
      </c>
      <c r="B107" s="37" t="s">
        <v>213</v>
      </c>
      <c r="C107" s="38">
        <v>13789</v>
      </c>
      <c r="D107" s="46" t="str">
        <f t="shared" si="11"/>
        <v>N/A</v>
      </c>
      <c r="E107" s="38">
        <v>13699</v>
      </c>
      <c r="F107" s="46" t="str">
        <f t="shared" si="12"/>
        <v>N/A</v>
      </c>
      <c r="G107" s="38">
        <v>11903</v>
      </c>
      <c r="H107" s="46" t="str">
        <f t="shared" si="13"/>
        <v>N/A</v>
      </c>
      <c r="I107" s="12">
        <v>-0.65300000000000002</v>
      </c>
      <c r="J107" s="12">
        <v>-13.1</v>
      </c>
      <c r="K107" s="47" t="s">
        <v>739</v>
      </c>
      <c r="L107" s="9" t="str">
        <f t="shared" si="14"/>
        <v>Yes</v>
      </c>
    </row>
    <row r="108" spans="1:12" ht="25.5" x14ac:dyDescent="0.2">
      <c r="A108" s="48" t="s">
        <v>1449</v>
      </c>
      <c r="B108" s="37" t="s">
        <v>213</v>
      </c>
      <c r="C108" s="49">
        <v>3298.1026179999999</v>
      </c>
      <c r="D108" s="46" t="str">
        <f t="shared" si="11"/>
        <v>N/A</v>
      </c>
      <c r="E108" s="49">
        <v>3596.6348638999998</v>
      </c>
      <c r="F108" s="46" t="str">
        <f t="shared" si="12"/>
        <v>N/A</v>
      </c>
      <c r="G108" s="49">
        <v>4219.0252877000003</v>
      </c>
      <c r="H108" s="46" t="str">
        <f t="shared" si="13"/>
        <v>N/A</v>
      </c>
      <c r="I108" s="12">
        <v>9.0519999999999996</v>
      </c>
      <c r="J108" s="12">
        <v>17.3</v>
      </c>
      <c r="K108" s="47" t="s">
        <v>739</v>
      </c>
      <c r="L108" s="9" t="str">
        <f t="shared" si="14"/>
        <v>Yes</v>
      </c>
    </row>
    <row r="109" spans="1:12" ht="25.5" x14ac:dyDescent="0.2">
      <c r="A109" s="48" t="s">
        <v>619</v>
      </c>
      <c r="B109" s="37" t="s">
        <v>213</v>
      </c>
      <c r="C109" s="49">
        <v>307516566</v>
      </c>
      <c r="D109" s="46" t="str">
        <f t="shared" si="11"/>
        <v>N/A</v>
      </c>
      <c r="E109" s="49">
        <v>343054871</v>
      </c>
      <c r="F109" s="46" t="str">
        <f t="shared" si="12"/>
        <v>N/A</v>
      </c>
      <c r="G109" s="49">
        <v>323756897</v>
      </c>
      <c r="H109" s="46" t="str">
        <f t="shared" si="13"/>
        <v>N/A</v>
      </c>
      <c r="I109" s="12">
        <v>11.56</v>
      </c>
      <c r="J109" s="12">
        <v>-5.63</v>
      </c>
      <c r="K109" s="47" t="s">
        <v>739</v>
      </c>
      <c r="L109" s="9" t="str">
        <f t="shared" si="14"/>
        <v>Yes</v>
      </c>
    </row>
    <row r="110" spans="1:12" x14ac:dyDescent="0.2">
      <c r="A110" s="48" t="s">
        <v>620</v>
      </c>
      <c r="B110" s="37" t="s">
        <v>213</v>
      </c>
      <c r="C110" s="38">
        <v>1417990</v>
      </c>
      <c r="D110" s="46" t="str">
        <f t="shared" si="11"/>
        <v>N/A</v>
      </c>
      <c r="E110" s="38">
        <v>1466131</v>
      </c>
      <c r="F110" s="46" t="str">
        <f t="shared" si="12"/>
        <v>N/A</v>
      </c>
      <c r="G110" s="38">
        <v>1478914</v>
      </c>
      <c r="H110" s="46" t="str">
        <f t="shared" si="13"/>
        <v>N/A</v>
      </c>
      <c r="I110" s="12">
        <v>3.395</v>
      </c>
      <c r="J110" s="12">
        <v>0.87190000000000001</v>
      </c>
      <c r="K110" s="47" t="s">
        <v>739</v>
      </c>
      <c r="L110" s="9" t="str">
        <f t="shared" si="14"/>
        <v>Yes</v>
      </c>
    </row>
    <row r="111" spans="1:12" x14ac:dyDescent="0.2">
      <c r="A111" s="48" t="s">
        <v>1450</v>
      </c>
      <c r="B111" s="37" t="s">
        <v>213</v>
      </c>
      <c r="C111" s="49">
        <v>216.86793700999999</v>
      </c>
      <c r="D111" s="46" t="str">
        <f t="shared" si="11"/>
        <v>N/A</v>
      </c>
      <c r="E111" s="49">
        <v>233.98650666</v>
      </c>
      <c r="F111" s="46" t="str">
        <f t="shared" si="12"/>
        <v>N/A</v>
      </c>
      <c r="G111" s="49">
        <v>218.91529663</v>
      </c>
      <c r="H111" s="46" t="str">
        <f t="shared" si="13"/>
        <v>N/A</v>
      </c>
      <c r="I111" s="12">
        <v>7.8940000000000001</v>
      </c>
      <c r="J111" s="12">
        <v>-6.44</v>
      </c>
      <c r="K111" s="47" t="s">
        <v>739</v>
      </c>
      <c r="L111" s="9" t="str">
        <f t="shared" si="14"/>
        <v>Yes</v>
      </c>
    </row>
    <row r="112" spans="1:12" x14ac:dyDescent="0.2">
      <c r="A112" s="48" t="s">
        <v>621</v>
      </c>
      <c r="B112" s="37" t="s">
        <v>213</v>
      </c>
      <c r="C112" s="49">
        <v>1272857990</v>
      </c>
      <c r="D112" s="46" t="str">
        <f t="shared" si="11"/>
        <v>N/A</v>
      </c>
      <c r="E112" s="49">
        <v>1351977838</v>
      </c>
      <c r="F112" s="46" t="str">
        <f t="shared" si="12"/>
        <v>N/A</v>
      </c>
      <c r="G112" s="49">
        <v>1264298292</v>
      </c>
      <c r="H112" s="46" t="str">
        <f t="shared" si="13"/>
        <v>N/A</v>
      </c>
      <c r="I112" s="12">
        <v>6.2160000000000002</v>
      </c>
      <c r="J112" s="12">
        <v>-6.49</v>
      </c>
      <c r="K112" s="47" t="s">
        <v>739</v>
      </c>
      <c r="L112" s="9" t="str">
        <f t="shared" si="14"/>
        <v>Yes</v>
      </c>
    </row>
    <row r="113" spans="1:12" x14ac:dyDescent="0.2">
      <c r="A113" s="48" t="s">
        <v>622</v>
      </c>
      <c r="B113" s="37" t="s">
        <v>213</v>
      </c>
      <c r="C113" s="38">
        <v>1654747</v>
      </c>
      <c r="D113" s="46" t="str">
        <f t="shared" si="11"/>
        <v>N/A</v>
      </c>
      <c r="E113" s="38">
        <v>1711944</v>
      </c>
      <c r="F113" s="46" t="str">
        <f t="shared" si="12"/>
        <v>N/A</v>
      </c>
      <c r="G113" s="38">
        <v>1726354</v>
      </c>
      <c r="H113" s="46" t="str">
        <f t="shared" si="13"/>
        <v>N/A</v>
      </c>
      <c r="I113" s="12">
        <v>3.4569999999999999</v>
      </c>
      <c r="J113" s="12">
        <v>0.8417</v>
      </c>
      <c r="K113" s="47" t="s">
        <v>739</v>
      </c>
      <c r="L113" s="9" t="str">
        <f t="shared" si="14"/>
        <v>Yes</v>
      </c>
    </row>
    <row r="114" spans="1:12" x14ac:dyDescent="0.2">
      <c r="A114" s="48" t="s">
        <v>1451</v>
      </c>
      <c r="B114" s="37" t="s">
        <v>213</v>
      </c>
      <c r="C114" s="49">
        <v>769.21607351</v>
      </c>
      <c r="D114" s="46" t="str">
        <f t="shared" si="11"/>
        <v>N/A</v>
      </c>
      <c r="E114" s="49">
        <v>789.73251345000006</v>
      </c>
      <c r="F114" s="46" t="str">
        <f t="shared" si="12"/>
        <v>N/A</v>
      </c>
      <c r="G114" s="49">
        <v>732.35170306999999</v>
      </c>
      <c r="H114" s="46" t="str">
        <f t="shared" si="13"/>
        <v>N/A</v>
      </c>
      <c r="I114" s="12">
        <v>2.6669999999999998</v>
      </c>
      <c r="J114" s="12">
        <v>-7.27</v>
      </c>
      <c r="K114" s="47" t="s">
        <v>739</v>
      </c>
      <c r="L114" s="9" t="str">
        <f t="shared" si="14"/>
        <v>Yes</v>
      </c>
    </row>
    <row r="115" spans="1:12" ht="25.5" x14ac:dyDescent="0.2">
      <c r="A115" s="48" t="s">
        <v>623</v>
      </c>
      <c r="B115" s="37" t="s">
        <v>213</v>
      </c>
      <c r="C115" s="49">
        <v>677467836</v>
      </c>
      <c r="D115" s="46" t="str">
        <f t="shared" si="11"/>
        <v>N/A</v>
      </c>
      <c r="E115" s="49">
        <v>760687433</v>
      </c>
      <c r="F115" s="46" t="str">
        <f t="shared" si="12"/>
        <v>N/A</v>
      </c>
      <c r="G115" s="49">
        <v>808965561</v>
      </c>
      <c r="H115" s="46" t="str">
        <f t="shared" si="13"/>
        <v>N/A</v>
      </c>
      <c r="I115" s="12">
        <v>12.28</v>
      </c>
      <c r="J115" s="12">
        <v>6.3470000000000004</v>
      </c>
      <c r="K115" s="47" t="s">
        <v>739</v>
      </c>
      <c r="L115" s="9" t="str">
        <f t="shared" si="14"/>
        <v>Yes</v>
      </c>
    </row>
    <row r="116" spans="1:12" x14ac:dyDescent="0.2">
      <c r="A116" s="51" t="s">
        <v>624</v>
      </c>
      <c r="B116" s="38" t="s">
        <v>213</v>
      </c>
      <c r="C116" s="38">
        <v>232918</v>
      </c>
      <c r="D116" s="46" t="str">
        <f t="shared" si="11"/>
        <v>N/A</v>
      </c>
      <c r="E116" s="38">
        <v>269035</v>
      </c>
      <c r="F116" s="46" t="str">
        <f t="shared" si="12"/>
        <v>N/A</v>
      </c>
      <c r="G116" s="38">
        <v>288514</v>
      </c>
      <c r="H116" s="46" t="str">
        <f t="shared" si="13"/>
        <v>N/A</v>
      </c>
      <c r="I116" s="12">
        <v>15.51</v>
      </c>
      <c r="J116" s="12">
        <v>7.24</v>
      </c>
      <c r="K116" s="52" t="s">
        <v>739</v>
      </c>
      <c r="L116" s="9" t="str">
        <f t="shared" si="14"/>
        <v>Yes</v>
      </c>
    </row>
    <row r="117" spans="1:12" ht="25.5" x14ac:dyDescent="0.2">
      <c r="A117" s="48" t="s">
        <v>1452</v>
      </c>
      <c r="B117" s="37" t="s">
        <v>213</v>
      </c>
      <c r="C117" s="49">
        <v>2908.6109102999999</v>
      </c>
      <c r="D117" s="46" t="str">
        <f t="shared" si="11"/>
        <v>N/A</v>
      </c>
      <c r="E117" s="49">
        <v>2827.4664375000002</v>
      </c>
      <c r="F117" s="46" t="str">
        <f t="shared" si="12"/>
        <v>N/A</v>
      </c>
      <c r="G117" s="49">
        <v>2803.9040080999998</v>
      </c>
      <c r="H117" s="46" t="str">
        <f t="shared" si="13"/>
        <v>N/A</v>
      </c>
      <c r="I117" s="12">
        <v>-2.79</v>
      </c>
      <c r="J117" s="12">
        <v>-0.83299999999999996</v>
      </c>
      <c r="K117" s="47" t="s">
        <v>739</v>
      </c>
      <c r="L117" s="9" t="str">
        <f t="shared" si="14"/>
        <v>Yes</v>
      </c>
    </row>
    <row r="118" spans="1:12" ht="25.5" x14ac:dyDescent="0.2">
      <c r="A118" s="48" t="s">
        <v>625</v>
      </c>
      <c r="B118" s="37" t="s">
        <v>213</v>
      </c>
      <c r="C118" s="49">
        <v>99713135</v>
      </c>
      <c r="D118" s="46" t="str">
        <f t="shared" si="11"/>
        <v>N/A</v>
      </c>
      <c r="E118" s="49">
        <v>98344680</v>
      </c>
      <c r="F118" s="46" t="str">
        <f t="shared" si="12"/>
        <v>N/A</v>
      </c>
      <c r="G118" s="49">
        <v>95484330</v>
      </c>
      <c r="H118" s="46" t="str">
        <f t="shared" si="13"/>
        <v>N/A</v>
      </c>
      <c r="I118" s="12">
        <v>-1.37</v>
      </c>
      <c r="J118" s="12">
        <v>-2.91</v>
      </c>
      <c r="K118" s="47" t="s">
        <v>739</v>
      </c>
      <c r="L118" s="9" t="str">
        <f t="shared" si="14"/>
        <v>Yes</v>
      </c>
    </row>
    <row r="119" spans="1:12" x14ac:dyDescent="0.2">
      <c r="A119" s="48" t="s">
        <v>626</v>
      </c>
      <c r="B119" s="37" t="s">
        <v>213</v>
      </c>
      <c r="C119" s="38">
        <v>177881</v>
      </c>
      <c r="D119" s="46" t="str">
        <f t="shared" si="11"/>
        <v>N/A</v>
      </c>
      <c r="E119" s="38">
        <v>191875</v>
      </c>
      <c r="F119" s="46" t="str">
        <f t="shared" si="12"/>
        <v>N/A</v>
      </c>
      <c r="G119" s="38">
        <v>191509</v>
      </c>
      <c r="H119" s="46" t="str">
        <f t="shared" si="13"/>
        <v>N/A</v>
      </c>
      <c r="I119" s="12">
        <v>7.867</v>
      </c>
      <c r="J119" s="12">
        <v>-0.191</v>
      </c>
      <c r="K119" s="47" t="s">
        <v>739</v>
      </c>
      <c r="L119" s="9" t="str">
        <f t="shared" si="14"/>
        <v>Yes</v>
      </c>
    </row>
    <row r="120" spans="1:12" ht="25.5" x14ac:dyDescent="0.2">
      <c r="A120" s="48" t="s">
        <v>1453</v>
      </c>
      <c r="B120" s="37" t="s">
        <v>213</v>
      </c>
      <c r="C120" s="49">
        <v>560.56090870000003</v>
      </c>
      <c r="D120" s="46" t="str">
        <f t="shared" si="11"/>
        <v>N/A</v>
      </c>
      <c r="E120" s="49">
        <v>512.54556351999997</v>
      </c>
      <c r="F120" s="46" t="str">
        <f t="shared" si="12"/>
        <v>N/A</v>
      </c>
      <c r="G120" s="49">
        <v>498.58925690000001</v>
      </c>
      <c r="H120" s="46" t="str">
        <f t="shared" si="13"/>
        <v>N/A</v>
      </c>
      <c r="I120" s="12">
        <v>-8.57</v>
      </c>
      <c r="J120" s="12">
        <v>-2.72</v>
      </c>
      <c r="K120" s="47" t="s">
        <v>739</v>
      </c>
      <c r="L120" s="9" t="str">
        <f t="shared" si="14"/>
        <v>Yes</v>
      </c>
    </row>
    <row r="121" spans="1:12" ht="25.5" x14ac:dyDescent="0.2">
      <c r="A121" s="48" t="s">
        <v>627</v>
      </c>
      <c r="B121" s="37" t="s">
        <v>213</v>
      </c>
      <c r="C121" s="49">
        <v>294993206</v>
      </c>
      <c r="D121" s="46" t="str">
        <f t="shared" si="11"/>
        <v>N/A</v>
      </c>
      <c r="E121" s="49">
        <v>334797845</v>
      </c>
      <c r="F121" s="46" t="str">
        <f t="shared" si="12"/>
        <v>N/A</v>
      </c>
      <c r="G121" s="49">
        <v>331384443</v>
      </c>
      <c r="H121" s="46" t="str">
        <f t="shared" si="13"/>
        <v>N/A</v>
      </c>
      <c r="I121" s="12">
        <v>13.49</v>
      </c>
      <c r="J121" s="12">
        <v>-1.02</v>
      </c>
      <c r="K121" s="47" t="s">
        <v>739</v>
      </c>
      <c r="L121" s="9" t="str">
        <f t="shared" si="14"/>
        <v>Yes</v>
      </c>
    </row>
    <row r="122" spans="1:12" x14ac:dyDescent="0.2">
      <c r="A122" s="48" t="s">
        <v>628</v>
      </c>
      <c r="B122" s="37" t="s">
        <v>213</v>
      </c>
      <c r="C122" s="38">
        <v>24276</v>
      </c>
      <c r="D122" s="46" t="str">
        <f t="shared" si="11"/>
        <v>N/A</v>
      </c>
      <c r="E122" s="38">
        <v>24949</v>
      </c>
      <c r="F122" s="46" t="str">
        <f t="shared" si="12"/>
        <v>N/A</v>
      </c>
      <c r="G122" s="38">
        <v>24117</v>
      </c>
      <c r="H122" s="46" t="str">
        <f t="shared" si="13"/>
        <v>N/A</v>
      </c>
      <c r="I122" s="12">
        <v>2.7719999999999998</v>
      </c>
      <c r="J122" s="12">
        <v>-3.33</v>
      </c>
      <c r="K122" s="47" t="s">
        <v>739</v>
      </c>
      <c r="L122" s="9" t="str">
        <f t="shared" si="14"/>
        <v>Yes</v>
      </c>
    </row>
    <row r="123" spans="1:12" ht="25.5" x14ac:dyDescent="0.2">
      <c r="A123" s="48" t="s">
        <v>1454</v>
      </c>
      <c r="B123" s="37" t="s">
        <v>213</v>
      </c>
      <c r="C123" s="49">
        <v>12151.639725999999</v>
      </c>
      <c r="D123" s="46" t="str">
        <f t="shared" si="11"/>
        <v>N/A</v>
      </c>
      <c r="E123" s="49">
        <v>13419.289150000001</v>
      </c>
      <c r="F123" s="46" t="str">
        <f t="shared" si="12"/>
        <v>N/A</v>
      </c>
      <c r="G123" s="49">
        <v>13740.699216000001</v>
      </c>
      <c r="H123" s="46" t="str">
        <f t="shared" si="13"/>
        <v>N/A</v>
      </c>
      <c r="I123" s="12">
        <v>10.43</v>
      </c>
      <c r="J123" s="12">
        <v>2.395</v>
      </c>
      <c r="K123" s="47" t="s">
        <v>739</v>
      </c>
      <c r="L123" s="9" t="str">
        <f t="shared" si="14"/>
        <v>Yes</v>
      </c>
    </row>
    <row r="124" spans="1:12" ht="25.5" x14ac:dyDescent="0.2">
      <c r="A124" s="48" t="s">
        <v>629</v>
      </c>
      <c r="B124" s="37" t="s">
        <v>213</v>
      </c>
      <c r="C124" s="49">
        <v>112825234</v>
      </c>
      <c r="D124" s="46" t="str">
        <f t="shared" si="11"/>
        <v>N/A</v>
      </c>
      <c r="E124" s="49">
        <v>115094857</v>
      </c>
      <c r="F124" s="46" t="str">
        <f t="shared" si="12"/>
        <v>N/A</v>
      </c>
      <c r="G124" s="49">
        <v>115015488</v>
      </c>
      <c r="H124" s="46" t="str">
        <f t="shared" si="13"/>
        <v>N/A</v>
      </c>
      <c r="I124" s="12">
        <v>2.012</v>
      </c>
      <c r="J124" s="12">
        <v>-6.9000000000000006E-2</v>
      </c>
      <c r="K124" s="47" t="s">
        <v>739</v>
      </c>
      <c r="L124" s="9" t="str">
        <f t="shared" si="14"/>
        <v>Yes</v>
      </c>
    </row>
    <row r="125" spans="1:12" ht="25.5" x14ac:dyDescent="0.2">
      <c r="A125" s="48" t="s">
        <v>630</v>
      </c>
      <c r="B125" s="37" t="s">
        <v>213</v>
      </c>
      <c r="C125" s="38">
        <v>740042</v>
      </c>
      <c r="D125" s="46" t="str">
        <f t="shared" si="11"/>
        <v>N/A</v>
      </c>
      <c r="E125" s="38">
        <v>774712</v>
      </c>
      <c r="F125" s="46" t="str">
        <f t="shared" si="12"/>
        <v>N/A</v>
      </c>
      <c r="G125" s="38">
        <v>797343</v>
      </c>
      <c r="H125" s="46" t="str">
        <f t="shared" si="13"/>
        <v>N/A</v>
      </c>
      <c r="I125" s="12">
        <v>4.6849999999999996</v>
      </c>
      <c r="J125" s="12">
        <v>2.9209999999999998</v>
      </c>
      <c r="K125" s="47" t="s">
        <v>739</v>
      </c>
      <c r="L125" s="9" t="str">
        <f t="shared" si="14"/>
        <v>Yes</v>
      </c>
    </row>
    <row r="126" spans="1:12" ht="25.5" x14ac:dyDescent="0.2">
      <c r="A126" s="48" t="s">
        <v>1455</v>
      </c>
      <c r="B126" s="37" t="s">
        <v>213</v>
      </c>
      <c r="C126" s="49">
        <v>152.45787942000001</v>
      </c>
      <c r="D126" s="46" t="str">
        <f t="shared" si="11"/>
        <v>N/A</v>
      </c>
      <c r="E126" s="49">
        <v>148.56470146000001</v>
      </c>
      <c r="F126" s="46" t="str">
        <f t="shared" si="12"/>
        <v>N/A</v>
      </c>
      <c r="G126" s="49">
        <v>144.24844515000001</v>
      </c>
      <c r="H126" s="46" t="str">
        <f t="shared" si="13"/>
        <v>N/A</v>
      </c>
      <c r="I126" s="12">
        <v>-2.5499999999999998</v>
      </c>
      <c r="J126" s="12">
        <v>-2.91</v>
      </c>
      <c r="K126" s="47" t="s">
        <v>739</v>
      </c>
      <c r="L126" s="9" t="str">
        <f t="shared" si="14"/>
        <v>Yes</v>
      </c>
    </row>
    <row r="127" spans="1:12" ht="25.5" x14ac:dyDescent="0.2">
      <c r="A127" s="48" t="s">
        <v>631</v>
      </c>
      <c r="B127" s="37" t="s">
        <v>213</v>
      </c>
      <c r="C127" s="49">
        <v>9342562</v>
      </c>
      <c r="D127" s="46" t="str">
        <f t="shared" si="11"/>
        <v>N/A</v>
      </c>
      <c r="E127" s="49">
        <v>10237071</v>
      </c>
      <c r="F127" s="46" t="str">
        <f t="shared" si="12"/>
        <v>N/A</v>
      </c>
      <c r="G127" s="49">
        <v>10687546</v>
      </c>
      <c r="H127" s="46" t="str">
        <f t="shared" si="13"/>
        <v>N/A</v>
      </c>
      <c r="I127" s="12">
        <v>9.5749999999999993</v>
      </c>
      <c r="J127" s="12">
        <v>4.4000000000000004</v>
      </c>
      <c r="K127" s="47" t="s">
        <v>739</v>
      </c>
      <c r="L127" s="9" t="str">
        <f t="shared" si="14"/>
        <v>Yes</v>
      </c>
    </row>
    <row r="128" spans="1:12" x14ac:dyDescent="0.2">
      <c r="A128" s="48" t="s">
        <v>632</v>
      </c>
      <c r="B128" s="37" t="s">
        <v>213</v>
      </c>
      <c r="C128" s="38">
        <v>14377</v>
      </c>
      <c r="D128" s="46" t="str">
        <f t="shared" si="11"/>
        <v>N/A</v>
      </c>
      <c r="E128" s="38">
        <v>16081</v>
      </c>
      <c r="F128" s="46" t="str">
        <f t="shared" si="12"/>
        <v>N/A</v>
      </c>
      <c r="G128" s="38">
        <v>16506</v>
      </c>
      <c r="H128" s="46" t="str">
        <f t="shared" si="13"/>
        <v>N/A</v>
      </c>
      <c r="I128" s="12">
        <v>11.85</v>
      </c>
      <c r="J128" s="12">
        <v>2.6429999999999998</v>
      </c>
      <c r="K128" s="47" t="s">
        <v>739</v>
      </c>
      <c r="L128" s="9" t="str">
        <f t="shared" si="14"/>
        <v>Yes</v>
      </c>
    </row>
    <row r="129" spans="1:12" ht="25.5" x14ac:dyDescent="0.2">
      <c r="A129" s="48" t="s">
        <v>1456</v>
      </c>
      <c r="B129" s="37" t="s">
        <v>213</v>
      </c>
      <c r="C129" s="49">
        <v>649.82694581999999</v>
      </c>
      <c r="D129" s="46" t="str">
        <f t="shared" si="11"/>
        <v>N/A</v>
      </c>
      <c r="E129" s="49">
        <v>636.59417946999997</v>
      </c>
      <c r="F129" s="46" t="str">
        <f t="shared" si="12"/>
        <v>N/A</v>
      </c>
      <c r="G129" s="49">
        <v>647.49460801999999</v>
      </c>
      <c r="H129" s="46" t="str">
        <f t="shared" si="13"/>
        <v>N/A</v>
      </c>
      <c r="I129" s="12">
        <v>-2.04</v>
      </c>
      <c r="J129" s="12">
        <v>1.712</v>
      </c>
      <c r="K129" s="47" t="s">
        <v>739</v>
      </c>
      <c r="L129" s="9" t="str">
        <f t="shared" si="14"/>
        <v>Yes</v>
      </c>
    </row>
    <row r="130" spans="1:12" ht="25.5" x14ac:dyDescent="0.2">
      <c r="A130" s="48" t="s">
        <v>633</v>
      </c>
      <c r="B130" s="37" t="s">
        <v>213</v>
      </c>
      <c r="C130" s="49">
        <v>104548121</v>
      </c>
      <c r="D130" s="46" t="str">
        <f t="shared" si="11"/>
        <v>N/A</v>
      </c>
      <c r="E130" s="49">
        <v>110273093</v>
      </c>
      <c r="F130" s="46" t="str">
        <f t="shared" si="12"/>
        <v>N/A</v>
      </c>
      <c r="G130" s="49">
        <v>129190377</v>
      </c>
      <c r="H130" s="46" t="str">
        <f t="shared" si="13"/>
        <v>N/A</v>
      </c>
      <c r="I130" s="12">
        <v>5.476</v>
      </c>
      <c r="J130" s="12">
        <v>17.149999999999999</v>
      </c>
      <c r="K130" s="47" t="s">
        <v>739</v>
      </c>
      <c r="L130" s="9" t="str">
        <f t="shared" si="14"/>
        <v>Yes</v>
      </c>
    </row>
    <row r="131" spans="1:12" x14ac:dyDescent="0.2">
      <c r="A131" s="48" t="s">
        <v>634</v>
      </c>
      <c r="B131" s="37" t="s">
        <v>213</v>
      </c>
      <c r="C131" s="38">
        <v>118991</v>
      </c>
      <c r="D131" s="46" t="str">
        <f t="shared" si="11"/>
        <v>N/A</v>
      </c>
      <c r="E131" s="38">
        <v>126792</v>
      </c>
      <c r="F131" s="46" t="str">
        <f t="shared" si="12"/>
        <v>N/A</v>
      </c>
      <c r="G131" s="38">
        <v>130292</v>
      </c>
      <c r="H131" s="46" t="str">
        <f t="shared" si="13"/>
        <v>N/A</v>
      </c>
      <c r="I131" s="12">
        <v>6.556</v>
      </c>
      <c r="J131" s="12">
        <v>2.76</v>
      </c>
      <c r="K131" s="47" t="s">
        <v>739</v>
      </c>
      <c r="L131" s="9" t="str">
        <f t="shared" si="14"/>
        <v>Yes</v>
      </c>
    </row>
    <row r="132" spans="1:12" ht="25.5" x14ac:dyDescent="0.2">
      <c r="A132" s="48" t="s">
        <v>1457</v>
      </c>
      <c r="B132" s="37" t="s">
        <v>213</v>
      </c>
      <c r="C132" s="49">
        <v>878.62208907000002</v>
      </c>
      <c r="D132" s="46" t="str">
        <f t="shared" si="11"/>
        <v>N/A</v>
      </c>
      <c r="E132" s="49">
        <v>869.71648842000002</v>
      </c>
      <c r="F132" s="46" t="str">
        <f t="shared" si="12"/>
        <v>N/A</v>
      </c>
      <c r="G132" s="49">
        <v>991.54496822999999</v>
      </c>
      <c r="H132" s="46" t="str">
        <f t="shared" si="13"/>
        <v>N/A</v>
      </c>
      <c r="I132" s="12">
        <v>-1.01</v>
      </c>
      <c r="J132" s="12">
        <v>14.01</v>
      </c>
      <c r="K132" s="47" t="s">
        <v>739</v>
      </c>
      <c r="L132" s="9" t="str">
        <f t="shared" si="14"/>
        <v>Yes</v>
      </c>
    </row>
    <row r="133" spans="1:12" ht="25.5" x14ac:dyDescent="0.2">
      <c r="A133" s="48" t="s">
        <v>635</v>
      </c>
      <c r="B133" s="37" t="s">
        <v>213</v>
      </c>
      <c r="C133" s="49">
        <v>79328164</v>
      </c>
      <c r="D133" s="46" t="str">
        <f t="shared" si="11"/>
        <v>N/A</v>
      </c>
      <c r="E133" s="49">
        <v>87310236</v>
      </c>
      <c r="F133" s="46" t="str">
        <f t="shared" si="12"/>
        <v>N/A</v>
      </c>
      <c r="G133" s="49">
        <v>90974473</v>
      </c>
      <c r="H133" s="46" t="str">
        <f t="shared" si="13"/>
        <v>N/A</v>
      </c>
      <c r="I133" s="12">
        <v>10.06</v>
      </c>
      <c r="J133" s="12">
        <v>4.1970000000000001</v>
      </c>
      <c r="K133" s="47" t="s">
        <v>739</v>
      </c>
      <c r="L133" s="9" t="str">
        <f t="shared" si="14"/>
        <v>Yes</v>
      </c>
    </row>
    <row r="134" spans="1:12" x14ac:dyDescent="0.2">
      <c r="A134" s="48" t="s">
        <v>636</v>
      </c>
      <c r="B134" s="37" t="s">
        <v>213</v>
      </c>
      <c r="C134" s="38">
        <v>8852</v>
      </c>
      <c r="D134" s="46" t="str">
        <f t="shared" si="11"/>
        <v>N/A</v>
      </c>
      <c r="E134" s="38">
        <v>9411</v>
      </c>
      <c r="F134" s="46" t="str">
        <f t="shared" si="12"/>
        <v>N/A</v>
      </c>
      <c r="G134" s="38">
        <v>9901</v>
      </c>
      <c r="H134" s="46" t="str">
        <f t="shared" si="13"/>
        <v>N/A</v>
      </c>
      <c r="I134" s="12">
        <v>6.3150000000000004</v>
      </c>
      <c r="J134" s="12">
        <v>5.2069999999999999</v>
      </c>
      <c r="K134" s="47" t="s">
        <v>739</v>
      </c>
      <c r="L134" s="9" t="str">
        <f t="shared" si="14"/>
        <v>Yes</v>
      </c>
    </row>
    <row r="135" spans="1:12" x14ac:dyDescent="0.2">
      <c r="A135" s="48" t="s">
        <v>1458</v>
      </c>
      <c r="B135" s="37" t="s">
        <v>213</v>
      </c>
      <c r="C135" s="49">
        <v>8961.6091278999993</v>
      </c>
      <c r="D135" s="46" t="str">
        <f t="shared" si="11"/>
        <v>N/A</v>
      </c>
      <c r="E135" s="49">
        <v>9277.4663691000005</v>
      </c>
      <c r="F135" s="46" t="str">
        <f t="shared" si="12"/>
        <v>N/A</v>
      </c>
      <c r="G135" s="49">
        <v>9188.4125846000006</v>
      </c>
      <c r="H135" s="46" t="str">
        <f t="shared" si="13"/>
        <v>N/A</v>
      </c>
      <c r="I135" s="12">
        <v>3.5249999999999999</v>
      </c>
      <c r="J135" s="12">
        <v>-0.96</v>
      </c>
      <c r="K135" s="47" t="s">
        <v>739</v>
      </c>
      <c r="L135" s="9" t="str">
        <f t="shared" si="14"/>
        <v>Yes</v>
      </c>
    </row>
    <row r="136" spans="1:12" ht="25.5" x14ac:dyDescent="0.2">
      <c r="A136" s="48" t="s">
        <v>637</v>
      </c>
      <c r="B136" s="37" t="s">
        <v>213</v>
      </c>
      <c r="C136" s="49">
        <v>13737945</v>
      </c>
      <c r="D136" s="46" t="str">
        <f t="shared" si="11"/>
        <v>N/A</v>
      </c>
      <c r="E136" s="49">
        <v>18923224</v>
      </c>
      <c r="F136" s="46" t="str">
        <f t="shared" si="12"/>
        <v>N/A</v>
      </c>
      <c r="G136" s="49">
        <v>18505476</v>
      </c>
      <c r="H136" s="46" t="str">
        <f t="shared" si="13"/>
        <v>N/A</v>
      </c>
      <c r="I136" s="12">
        <v>37.74</v>
      </c>
      <c r="J136" s="12">
        <v>-2.21</v>
      </c>
      <c r="K136" s="47" t="s">
        <v>739</v>
      </c>
      <c r="L136" s="9" t="str">
        <f>IF(J136="Div by 0", "N/A", IF(OR(J136="N/A",K136="N/A"),"N/A", IF(J136&gt;VALUE(MID(K136,1,2)), "No", IF(J136&lt;-1*VALUE(MID(K136,1,2)), "No", "Yes"))))</f>
        <v>Yes</v>
      </c>
    </row>
    <row r="137" spans="1:12" x14ac:dyDescent="0.2">
      <c r="A137" s="48" t="s">
        <v>638</v>
      </c>
      <c r="B137" s="37" t="s">
        <v>213</v>
      </c>
      <c r="C137" s="38">
        <v>124885</v>
      </c>
      <c r="D137" s="46" t="str">
        <f t="shared" si="11"/>
        <v>N/A</v>
      </c>
      <c r="E137" s="38">
        <v>167429</v>
      </c>
      <c r="F137" s="46" t="str">
        <f t="shared" si="12"/>
        <v>N/A</v>
      </c>
      <c r="G137" s="38">
        <v>179567</v>
      </c>
      <c r="H137" s="46" t="str">
        <f t="shared" si="13"/>
        <v>N/A</v>
      </c>
      <c r="I137" s="12">
        <v>34.07</v>
      </c>
      <c r="J137" s="12">
        <v>7.25</v>
      </c>
      <c r="K137" s="47" t="s">
        <v>739</v>
      </c>
      <c r="L137" s="9" t="str">
        <f t="shared" ref="L137:L141" si="15">IF(J137="Div by 0", "N/A", IF(OR(J137="N/A",K137="N/A"),"N/A", IF(J137&gt;VALUE(MID(K137,1,2)), "No", IF(J137&lt;-1*VALUE(MID(K137,1,2)), "No", "Yes"))))</f>
        <v>Yes</v>
      </c>
    </row>
    <row r="138" spans="1:12" ht="25.5" x14ac:dyDescent="0.2">
      <c r="A138" s="48" t="s">
        <v>1459</v>
      </c>
      <c r="B138" s="37" t="s">
        <v>213</v>
      </c>
      <c r="C138" s="49">
        <v>110.00476438</v>
      </c>
      <c r="D138" s="46" t="str">
        <f t="shared" si="11"/>
        <v>N/A</v>
      </c>
      <c r="E138" s="49">
        <v>113.02237964</v>
      </c>
      <c r="F138" s="46" t="str">
        <f t="shared" si="12"/>
        <v>N/A</v>
      </c>
      <c r="G138" s="49">
        <v>103.05610719000001</v>
      </c>
      <c r="H138" s="46" t="str">
        <f t="shared" si="13"/>
        <v>N/A</v>
      </c>
      <c r="I138" s="12">
        <v>2.7429999999999999</v>
      </c>
      <c r="J138" s="12">
        <v>-8.82</v>
      </c>
      <c r="K138" s="47" t="s">
        <v>739</v>
      </c>
      <c r="L138" s="9" t="str">
        <f t="shared" si="15"/>
        <v>Yes</v>
      </c>
    </row>
    <row r="139" spans="1:12" ht="25.5" x14ac:dyDescent="0.2">
      <c r="A139" s="48" t="s">
        <v>639</v>
      </c>
      <c r="B139" s="37" t="s">
        <v>213</v>
      </c>
      <c r="C139" s="49">
        <v>60433531</v>
      </c>
      <c r="D139" s="46" t="str">
        <f t="shared" si="11"/>
        <v>N/A</v>
      </c>
      <c r="E139" s="49">
        <v>61854781</v>
      </c>
      <c r="F139" s="46" t="str">
        <f t="shared" si="12"/>
        <v>N/A</v>
      </c>
      <c r="G139" s="49">
        <v>58494262</v>
      </c>
      <c r="H139" s="46" t="str">
        <f t="shared" si="13"/>
        <v>N/A</v>
      </c>
      <c r="I139" s="12">
        <v>2.3519999999999999</v>
      </c>
      <c r="J139" s="12">
        <v>-5.43</v>
      </c>
      <c r="K139" s="47" t="s">
        <v>739</v>
      </c>
      <c r="L139" s="9" t="str">
        <f t="shared" si="15"/>
        <v>Yes</v>
      </c>
    </row>
    <row r="140" spans="1:12" x14ac:dyDescent="0.2">
      <c r="A140" s="48" t="s">
        <v>640</v>
      </c>
      <c r="B140" s="37" t="s">
        <v>213</v>
      </c>
      <c r="C140" s="38">
        <v>594</v>
      </c>
      <c r="D140" s="46" t="str">
        <f t="shared" si="11"/>
        <v>N/A</v>
      </c>
      <c r="E140" s="38">
        <v>579</v>
      </c>
      <c r="F140" s="46" t="str">
        <f t="shared" si="12"/>
        <v>N/A</v>
      </c>
      <c r="G140" s="38">
        <v>564</v>
      </c>
      <c r="H140" s="46" t="str">
        <f t="shared" si="13"/>
        <v>N/A</v>
      </c>
      <c r="I140" s="12">
        <v>-2.5299999999999998</v>
      </c>
      <c r="J140" s="12">
        <v>-2.59</v>
      </c>
      <c r="K140" s="47" t="s">
        <v>739</v>
      </c>
      <c r="L140" s="9" t="str">
        <f t="shared" si="15"/>
        <v>Yes</v>
      </c>
    </row>
    <row r="141" spans="1:12" ht="25.5" x14ac:dyDescent="0.2">
      <c r="A141" s="48" t="s">
        <v>1460</v>
      </c>
      <c r="B141" s="37" t="s">
        <v>213</v>
      </c>
      <c r="C141" s="49">
        <v>101739.95118</v>
      </c>
      <c r="D141" s="46" t="str">
        <f t="shared" si="11"/>
        <v>N/A</v>
      </c>
      <c r="E141" s="49">
        <v>106830.36442</v>
      </c>
      <c r="F141" s="46" t="str">
        <f t="shared" si="12"/>
        <v>N/A</v>
      </c>
      <c r="G141" s="49">
        <v>103713.23050000001</v>
      </c>
      <c r="H141" s="46" t="str">
        <f t="shared" si="13"/>
        <v>N/A</v>
      </c>
      <c r="I141" s="12">
        <v>5.0030000000000001</v>
      </c>
      <c r="J141" s="12">
        <v>-2.92</v>
      </c>
      <c r="K141" s="47" t="s">
        <v>739</v>
      </c>
      <c r="L141" s="9" t="str">
        <f t="shared" si="15"/>
        <v>Yes</v>
      </c>
    </row>
    <row r="142" spans="1:12" ht="25.5" x14ac:dyDescent="0.2">
      <c r="A142" s="48" t="s">
        <v>641</v>
      </c>
      <c r="B142" s="37" t="s">
        <v>213</v>
      </c>
      <c r="C142" s="49">
        <v>239015536</v>
      </c>
      <c r="D142" s="46" t="str">
        <f t="shared" si="11"/>
        <v>N/A</v>
      </c>
      <c r="E142" s="49">
        <v>270023516</v>
      </c>
      <c r="F142" s="46" t="str">
        <f t="shared" si="12"/>
        <v>N/A</v>
      </c>
      <c r="G142" s="49">
        <v>263275983</v>
      </c>
      <c r="H142" s="46" t="str">
        <f t="shared" si="13"/>
        <v>N/A</v>
      </c>
      <c r="I142" s="12">
        <v>12.97</v>
      </c>
      <c r="J142" s="12">
        <v>-2.5</v>
      </c>
      <c r="K142" s="47" t="s">
        <v>739</v>
      </c>
      <c r="L142" s="9" t="str">
        <f t="shared" ref="L142:L153" si="16">IF(J142="Div by 0", "N/A", IF(K142="N/A","N/A", IF(J142&gt;VALUE(MID(K142,1,2)), "No", IF(J142&lt;-1*VALUE(MID(K142,1,2)), "No", "Yes"))))</f>
        <v>Yes</v>
      </c>
    </row>
    <row r="143" spans="1:12" ht="25.5" x14ac:dyDescent="0.2">
      <c r="A143" s="48" t="s">
        <v>642</v>
      </c>
      <c r="B143" s="37" t="s">
        <v>213</v>
      </c>
      <c r="C143" s="38">
        <v>557193</v>
      </c>
      <c r="D143" s="46" t="str">
        <f t="shared" si="11"/>
        <v>N/A</v>
      </c>
      <c r="E143" s="38">
        <v>613398</v>
      </c>
      <c r="F143" s="46" t="str">
        <f t="shared" si="12"/>
        <v>N/A</v>
      </c>
      <c r="G143" s="38">
        <v>622380</v>
      </c>
      <c r="H143" s="46" t="str">
        <f t="shared" si="13"/>
        <v>N/A</v>
      </c>
      <c r="I143" s="12">
        <v>10.09</v>
      </c>
      <c r="J143" s="12">
        <v>1.464</v>
      </c>
      <c r="K143" s="47" t="s">
        <v>739</v>
      </c>
      <c r="L143" s="9" t="str">
        <f t="shared" si="16"/>
        <v>Yes</v>
      </c>
    </row>
    <row r="144" spans="1:12" ht="25.5" x14ac:dyDescent="0.2">
      <c r="A144" s="48" t="s">
        <v>1461</v>
      </c>
      <c r="B144" s="37" t="s">
        <v>213</v>
      </c>
      <c r="C144" s="49">
        <v>428.96363738000002</v>
      </c>
      <c r="D144" s="46" t="str">
        <f t="shared" si="11"/>
        <v>N/A</v>
      </c>
      <c r="E144" s="49">
        <v>440.20931923000001</v>
      </c>
      <c r="F144" s="46" t="str">
        <f t="shared" si="12"/>
        <v>N/A</v>
      </c>
      <c r="G144" s="49">
        <v>423.01485106000001</v>
      </c>
      <c r="H144" s="46" t="str">
        <f t="shared" si="13"/>
        <v>N/A</v>
      </c>
      <c r="I144" s="12">
        <v>2.6219999999999999</v>
      </c>
      <c r="J144" s="12">
        <v>-3.91</v>
      </c>
      <c r="K144" s="47" t="s">
        <v>739</v>
      </c>
      <c r="L144" s="9" t="str">
        <f t="shared" si="16"/>
        <v>Yes</v>
      </c>
    </row>
    <row r="145" spans="1:12" ht="25.5" x14ac:dyDescent="0.2">
      <c r="A145" s="48" t="s">
        <v>643</v>
      </c>
      <c r="B145" s="37" t="s">
        <v>213</v>
      </c>
      <c r="C145" s="49">
        <v>345521014</v>
      </c>
      <c r="D145" s="46" t="str">
        <f t="shared" ref="D145:D153" si="17">IF($B145="N/A","N/A",IF(C145&gt;10,"No",IF(C145&lt;-10,"No","Yes")))</f>
        <v>N/A</v>
      </c>
      <c r="E145" s="49">
        <v>360283330</v>
      </c>
      <c r="F145" s="46" t="str">
        <f t="shared" ref="F145:F153" si="18">IF($B145="N/A","N/A",IF(E145&gt;10,"No",IF(E145&lt;-10,"No","Yes")))</f>
        <v>N/A</v>
      </c>
      <c r="G145" s="49">
        <v>345421461</v>
      </c>
      <c r="H145" s="46" t="str">
        <f t="shared" ref="H145:H153" si="19">IF($B145="N/A","N/A",IF(G145&gt;10,"No",IF(G145&lt;-10,"No","Yes")))</f>
        <v>N/A</v>
      </c>
      <c r="I145" s="12">
        <v>4.2720000000000002</v>
      </c>
      <c r="J145" s="12">
        <v>-4.13</v>
      </c>
      <c r="K145" s="47" t="s">
        <v>739</v>
      </c>
      <c r="L145" s="9" t="str">
        <f t="shared" si="16"/>
        <v>Yes</v>
      </c>
    </row>
    <row r="146" spans="1:12" x14ac:dyDescent="0.2">
      <c r="A146" s="48" t="s">
        <v>644</v>
      </c>
      <c r="B146" s="37" t="s">
        <v>213</v>
      </c>
      <c r="C146" s="38">
        <v>9217</v>
      </c>
      <c r="D146" s="46" t="str">
        <f t="shared" si="17"/>
        <v>N/A</v>
      </c>
      <c r="E146" s="38">
        <v>9818</v>
      </c>
      <c r="F146" s="46" t="str">
        <f t="shared" si="18"/>
        <v>N/A</v>
      </c>
      <c r="G146" s="38">
        <v>8986</v>
      </c>
      <c r="H146" s="46" t="str">
        <f t="shared" si="19"/>
        <v>N/A</v>
      </c>
      <c r="I146" s="12">
        <v>6.5209999999999999</v>
      </c>
      <c r="J146" s="12">
        <v>-8.4700000000000006</v>
      </c>
      <c r="K146" s="47" t="s">
        <v>739</v>
      </c>
      <c r="L146" s="9" t="str">
        <f t="shared" si="16"/>
        <v>Yes</v>
      </c>
    </row>
    <row r="147" spans="1:12" ht="25.5" x14ac:dyDescent="0.2">
      <c r="A147" s="48" t="s">
        <v>1462</v>
      </c>
      <c r="B147" s="37" t="s">
        <v>213</v>
      </c>
      <c r="C147" s="49">
        <v>37487.361831000002</v>
      </c>
      <c r="D147" s="46" t="str">
        <f t="shared" si="17"/>
        <v>N/A</v>
      </c>
      <c r="E147" s="49">
        <v>36696.203910999997</v>
      </c>
      <c r="F147" s="46" t="str">
        <f t="shared" si="18"/>
        <v>N/A</v>
      </c>
      <c r="G147" s="49">
        <v>38439.957822999997</v>
      </c>
      <c r="H147" s="46" t="str">
        <f t="shared" si="19"/>
        <v>N/A</v>
      </c>
      <c r="I147" s="12">
        <v>-2.11</v>
      </c>
      <c r="J147" s="12">
        <v>4.7519999999999998</v>
      </c>
      <c r="K147" s="47" t="s">
        <v>739</v>
      </c>
      <c r="L147" s="9" t="str">
        <f t="shared" si="16"/>
        <v>Yes</v>
      </c>
    </row>
    <row r="148" spans="1:12" ht="25.5" x14ac:dyDescent="0.2">
      <c r="A148" s="48" t="s">
        <v>645</v>
      </c>
      <c r="B148" s="37" t="s">
        <v>213</v>
      </c>
      <c r="C148" s="49">
        <v>315313496</v>
      </c>
      <c r="D148" s="46" t="str">
        <f t="shared" si="17"/>
        <v>N/A</v>
      </c>
      <c r="E148" s="49">
        <v>307929004</v>
      </c>
      <c r="F148" s="46" t="str">
        <f t="shared" si="18"/>
        <v>N/A</v>
      </c>
      <c r="G148" s="49">
        <v>302990252</v>
      </c>
      <c r="H148" s="46" t="str">
        <f t="shared" si="19"/>
        <v>N/A</v>
      </c>
      <c r="I148" s="12">
        <v>-2.34</v>
      </c>
      <c r="J148" s="12">
        <v>-1.6</v>
      </c>
      <c r="K148" s="47" t="s">
        <v>739</v>
      </c>
      <c r="L148" s="9" t="str">
        <f t="shared" si="16"/>
        <v>Yes</v>
      </c>
    </row>
    <row r="149" spans="1:12" x14ac:dyDescent="0.2">
      <c r="A149" s="48" t="s">
        <v>646</v>
      </c>
      <c r="B149" s="37" t="s">
        <v>213</v>
      </c>
      <c r="C149" s="38">
        <v>417981</v>
      </c>
      <c r="D149" s="46" t="str">
        <f t="shared" si="17"/>
        <v>N/A</v>
      </c>
      <c r="E149" s="38">
        <v>384370</v>
      </c>
      <c r="F149" s="46" t="str">
        <f t="shared" si="18"/>
        <v>N/A</v>
      </c>
      <c r="G149" s="38">
        <v>396894</v>
      </c>
      <c r="H149" s="46" t="str">
        <f t="shared" si="19"/>
        <v>N/A</v>
      </c>
      <c r="I149" s="12">
        <v>-8.0399999999999991</v>
      </c>
      <c r="J149" s="12">
        <v>3.258</v>
      </c>
      <c r="K149" s="47" t="s">
        <v>739</v>
      </c>
      <c r="L149" s="9" t="str">
        <f t="shared" si="16"/>
        <v>Yes</v>
      </c>
    </row>
    <row r="150" spans="1:12" ht="25.5" x14ac:dyDescent="0.2">
      <c r="A150" s="48" t="s">
        <v>1463</v>
      </c>
      <c r="B150" s="37" t="s">
        <v>213</v>
      </c>
      <c r="C150" s="49">
        <v>754.37279684999999</v>
      </c>
      <c r="D150" s="46" t="str">
        <f t="shared" si="17"/>
        <v>N/A</v>
      </c>
      <c r="E150" s="49">
        <v>801.12652912999999</v>
      </c>
      <c r="F150" s="46" t="str">
        <f t="shared" si="18"/>
        <v>N/A</v>
      </c>
      <c r="G150" s="49">
        <v>763.40345785</v>
      </c>
      <c r="H150" s="46" t="str">
        <f t="shared" si="19"/>
        <v>N/A</v>
      </c>
      <c r="I150" s="12">
        <v>6.1980000000000004</v>
      </c>
      <c r="J150" s="12">
        <v>-4.71</v>
      </c>
      <c r="K150" s="47" t="s">
        <v>739</v>
      </c>
      <c r="L150" s="9" t="str">
        <f t="shared" si="16"/>
        <v>Yes</v>
      </c>
    </row>
    <row r="151" spans="1:12" ht="25.5" x14ac:dyDescent="0.2">
      <c r="A151" s="48" t="s">
        <v>647</v>
      </c>
      <c r="B151" s="37" t="s">
        <v>213</v>
      </c>
      <c r="C151" s="49">
        <v>11470093</v>
      </c>
      <c r="D151" s="46" t="str">
        <f t="shared" si="17"/>
        <v>N/A</v>
      </c>
      <c r="E151" s="49">
        <v>11627898</v>
      </c>
      <c r="F151" s="46" t="str">
        <f t="shared" si="18"/>
        <v>N/A</v>
      </c>
      <c r="G151" s="49">
        <v>12071840</v>
      </c>
      <c r="H151" s="46" t="str">
        <f t="shared" si="19"/>
        <v>N/A</v>
      </c>
      <c r="I151" s="12">
        <v>1.3759999999999999</v>
      </c>
      <c r="J151" s="12">
        <v>3.8180000000000001</v>
      </c>
      <c r="K151" s="47" t="s">
        <v>739</v>
      </c>
      <c r="L151" s="9" t="str">
        <f t="shared" si="16"/>
        <v>Yes</v>
      </c>
    </row>
    <row r="152" spans="1:12" x14ac:dyDescent="0.2">
      <c r="A152" s="48" t="s">
        <v>648</v>
      </c>
      <c r="B152" s="37" t="s">
        <v>213</v>
      </c>
      <c r="C152" s="38">
        <v>2503</v>
      </c>
      <c r="D152" s="46" t="str">
        <f t="shared" si="17"/>
        <v>N/A</v>
      </c>
      <c r="E152" s="38">
        <v>2523</v>
      </c>
      <c r="F152" s="46" t="str">
        <f t="shared" si="18"/>
        <v>N/A</v>
      </c>
      <c r="G152" s="38">
        <v>2637</v>
      </c>
      <c r="H152" s="46" t="str">
        <f t="shared" si="19"/>
        <v>N/A</v>
      </c>
      <c r="I152" s="12">
        <v>0.79900000000000004</v>
      </c>
      <c r="J152" s="12">
        <v>4.5179999999999998</v>
      </c>
      <c r="K152" s="47" t="s">
        <v>739</v>
      </c>
      <c r="L152" s="9" t="str">
        <f t="shared" si="16"/>
        <v>Yes</v>
      </c>
    </row>
    <row r="153" spans="1:12" ht="25.5" x14ac:dyDescent="0.2">
      <c r="A153" s="48" t="s">
        <v>1464</v>
      </c>
      <c r="B153" s="37" t="s">
        <v>213</v>
      </c>
      <c r="C153" s="49">
        <v>4582.5381541999996</v>
      </c>
      <c r="D153" s="46" t="str">
        <f t="shared" si="17"/>
        <v>N/A</v>
      </c>
      <c r="E153" s="49">
        <v>4608.7586207000004</v>
      </c>
      <c r="F153" s="46" t="str">
        <f t="shared" si="18"/>
        <v>N/A</v>
      </c>
      <c r="G153" s="49">
        <v>4577.8687903</v>
      </c>
      <c r="H153" s="46" t="str">
        <f t="shared" si="19"/>
        <v>N/A</v>
      </c>
      <c r="I153" s="12">
        <v>0.57220000000000004</v>
      </c>
      <c r="J153" s="12">
        <v>-0.67</v>
      </c>
      <c r="K153" s="47" t="s">
        <v>739</v>
      </c>
      <c r="L153" s="9" t="str">
        <f t="shared" si="16"/>
        <v>Yes</v>
      </c>
    </row>
    <row r="154" spans="1:12" x14ac:dyDescent="0.2">
      <c r="A154" s="48" t="s">
        <v>1530</v>
      </c>
      <c r="B154" s="37" t="s">
        <v>213</v>
      </c>
      <c r="C154" s="49">
        <v>888.06262475000005</v>
      </c>
      <c r="D154" s="46" t="str">
        <f t="shared" ref="D154:D173" si="20">IF($B154="N/A","N/A",IF(C154&gt;10,"No",IF(C154&lt;-10,"No","Yes")))</f>
        <v>N/A</v>
      </c>
      <c r="E154" s="49">
        <v>832.11169018999999</v>
      </c>
      <c r="F154" s="46" t="str">
        <f t="shared" ref="F154:F173" si="21">IF($B154="N/A","N/A",IF(E154&gt;10,"No",IF(E154&lt;-10,"No","Yes")))</f>
        <v>N/A</v>
      </c>
      <c r="G154" s="49">
        <v>782.46289334000005</v>
      </c>
      <c r="H154" s="46" t="str">
        <f t="shared" ref="H154:H173" si="22">IF($B154="N/A","N/A",IF(G154&gt;10,"No",IF(G154&lt;-10,"No","Yes")))</f>
        <v>N/A</v>
      </c>
      <c r="I154" s="12">
        <v>-6.3</v>
      </c>
      <c r="J154" s="12">
        <v>-5.97</v>
      </c>
      <c r="K154" s="47" t="s">
        <v>739</v>
      </c>
      <c r="L154" s="9" t="str">
        <f t="shared" ref="L154:L173" si="23">IF(J154="Div by 0", "N/A", IF(K154="N/A","N/A", IF(J154&gt;VALUE(MID(K154,1,2)), "No", IF(J154&lt;-1*VALUE(MID(K154,1,2)), "No", "Yes"))))</f>
        <v>Yes</v>
      </c>
    </row>
    <row r="155" spans="1:12" x14ac:dyDescent="0.2">
      <c r="A155" s="53" t="s">
        <v>1531</v>
      </c>
      <c r="B155" s="37" t="s">
        <v>213</v>
      </c>
      <c r="C155" s="49">
        <v>683.04332394000005</v>
      </c>
      <c r="D155" s="46" t="str">
        <f t="shared" si="20"/>
        <v>N/A</v>
      </c>
      <c r="E155" s="49">
        <v>656.87712780000004</v>
      </c>
      <c r="F155" s="46" t="str">
        <f t="shared" si="21"/>
        <v>N/A</v>
      </c>
      <c r="G155" s="49">
        <v>586.42650233999996</v>
      </c>
      <c r="H155" s="46" t="str">
        <f t="shared" si="22"/>
        <v>N/A</v>
      </c>
      <c r="I155" s="12">
        <v>-3.83</v>
      </c>
      <c r="J155" s="12">
        <v>-10.7</v>
      </c>
      <c r="K155" s="47" t="s">
        <v>739</v>
      </c>
      <c r="L155" s="9" t="str">
        <f t="shared" si="23"/>
        <v>Yes</v>
      </c>
    </row>
    <row r="156" spans="1:12" ht="25.5" x14ac:dyDescent="0.2">
      <c r="A156" s="53" t="s">
        <v>1532</v>
      </c>
      <c r="B156" s="37" t="s">
        <v>213</v>
      </c>
      <c r="C156" s="49">
        <v>3094.3426727000001</v>
      </c>
      <c r="D156" s="46" t="str">
        <f t="shared" si="20"/>
        <v>N/A</v>
      </c>
      <c r="E156" s="49">
        <v>2940.8790174999999</v>
      </c>
      <c r="F156" s="46" t="str">
        <f t="shared" si="21"/>
        <v>N/A</v>
      </c>
      <c r="G156" s="49">
        <v>2796.9000163000001</v>
      </c>
      <c r="H156" s="46" t="str">
        <f t="shared" si="22"/>
        <v>N/A</v>
      </c>
      <c r="I156" s="12">
        <v>-4.96</v>
      </c>
      <c r="J156" s="12">
        <v>-4.9000000000000004</v>
      </c>
      <c r="K156" s="47" t="s">
        <v>739</v>
      </c>
      <c r="L156" s="9" t="str">
        <f t="shared" si="23"/>
        <v>Yes</v>
      </c>
    </row>
    <row r="157" spans="1:12" x14ac:dyDescent="0.2">
      <c r="A157" s="53" t="s">
        <v>1533</v>
      </c>
      <c r="B157" s="37" t="s">
        <v>213</v>
      </c>
      <c r="C157" s="49">
        <v>463.24689572</v>
      </c>
      <c r="D157" s="46" t="str">
        <f t="shared" si="20"/>
        <v>N/A</v>
      </c>
      <c r="E157" s="49">
        <v>434.93874441999998</v>
      </c>
      <c r="F157" s="46" t="str">
        <f t="shared" si="21"/>
        <v>N/A</v>
      </c>
      <c r="G157" s="49">
        <v>427.27597064000003</v>
      </c>
      <c r="H157" s="46" t="str">
        <f t="shared" si="22"/>
        <v>N/A</v>
      </c>
      <c r="I157" s="12">
        <v>-6.11</v>
      </c>
      <c r="J157" s="12">
        <v>-1.76</v>
      </c>
      <c r="K157" s="47" t="s">
        <v>739</v>
      </c>
      <c r="L157" s="9" t="str">
        <f t="shared" si="23"/>
        <v>Yes</v>
      </c>
    </row>
    <row r="158" spans="1:12" x14ac:dyDescent="0.2">
      <c r="A158" s="53" t="s">
        <v>1534</v>
      </c>
      <c r="B158" s="37" t="s">
        <v>213</v>
      </c>
      <c r="C158" s="49">
        <v>653.558131</v>
      </c>
      <c r="D158" s="46" t="str">
        <f t="shared" si="20"/>
        <v>N/A</v>
      </c>
      <c r="E158" s="49">
        <v>601.80918330999998</v>
      </c>
      <c r="F158" s="46" t="str">
        <f t="shared" si="21"/>
        <v>N/A</v>
      </c>
      <c r="G158" s="49">
        <v>590.11638387000005</v>
      </c>
      <c r="H158" s="46" t="str">
        <f t="shared" si="22"/>
        <v>N/A</v>
      </c>
      <c r="I158" s="12">
        <v>-7.92</v>
      </c>
      <c r="J158" s="12">
        <v>-1.94</v>
      </c>
      <c r="K158" s="47" t="s">
        <v>739</v>
      </c>
      <c r="L158" s="9" t="str">
        <f t="shared" si="23"/>
        <v>Yes</v>
      </c>
    </row>
    <row r="159" spans="1:12" x14ac:dyDescent="0.2">
      <c r="A159" s="48" t="s">
        <v>1535</v>
      </c>
      <c r="B159" s="37" t="s">
        <v>213</v>
      </c>
      <c r="C159" s="49">
        <v>974.89302422000003</v>
      </c>
      <c r="D159" s="46" t="str">
        <f t="shared" si="20"/>
        <v>N/A</v>
      </c>
      <c r="E159" s="49">
        <v>925.35021131999997</v>
      </c>
      <c r="F159" s="46" t="str">
        <f t="shared" si="21"/>
        <v>N/A</v>
      </c>
      <c r="G159" s="49">
        <v>902.34248966999996</v>
      </c>
      <c r="H159" s="46" t="str">
        <f t="shared" si="22"/>
        <v>N/A</v>
      </c>
      <c r="I159" s="12">
        <v>-5.08</v>
      </c>
      <c r="J159" s="12">
        <v>-2.4900000000000002</v>
      </c>
      <c r="K159" s="47" t="s">
        <v>739</v>
      </c>
      <c r="L159" s="9" t="str">
        <f t="shared" si="23"/>
        <v>Yes</v>
      </c>
    </row>
    <row r="160" spans="1:12" x14ac:dyDescent="0.2">
      <c r="A160" s="53" t="s">
        <v>1536</v>
      </c>
      <c r="B160" s="37" t="s">
        <v>213</v>
      </c>
      <c r="C160" s="49">
        <v>6644.0483340999999</v>
      </c>
      <c r="D160" s="46" t="str">
        <f t="shared" si="20"/>
        <v>N/A</v>
      </c>
      <c r="E160" s="49">
        <v>6183.0777939</v>
      </c>
      <c r="F160" s="46" t="str">
        <f t="shared" si="21"/>
        <v>N/A</v>
      </c>
      <c r="G160" s="49">
        <v>6243.4771254999996</v>
      </c>
      <c r="H160" s="46" t="str">
        <f t="shared" si="22"/>
        <v>N/A</v>
      </c>
      <c r="I160" s="12">
        <v>-6.94</v>
      </c>
      <c r="J160" s="12">
        <v>0.9768</v>
      </c>
      <c r="K160" s="47" t="s">
        <v>739</v>
      </c>
      <c r="L160" s="9" t="str">
        <f t="shared" si="23"/>
        <v>Yes</v>
      </c>
    </row>
    <row r="161" spans="1:12" ht="25.5" x14ac:dyDescent="0.2">
      <c r="A161" s="53" t="s">
        <v>1537</v>
      </c>
      <c r="B161" s="37" t="s">
        <v>213</v>
      </c>
      <c r="C161" s="49">
        <v>4170.2806099999998</v>
      </c>
      <c r="D161" s="46" t="str">
        <f t="shared" si="20"/>
        <v>N/A</v>
      </c>
      <c r="E161" s="49">
        <v>4088.4159691</v>
      </c>
      <c r="F161" s="46" t="str">
        <f t="shared" si="21"/>
        <v>N/A</v>
      </c>
      <c r="G161" s="49">
        <v>4173.4039630999996</v>
      </c>
      <c r="H161" s="46" t="str">
        <f t="shared" si="22"/>
        <v>N/A</v>
      </c>
      <c r="I161" s="12">
        <v>-1.96</v>
      </c>
      <c r="J161" s="12">
        <v>2.0790000000000002</v>
      </c>
      <c r="K161" s="47" t="s">
        <v>739</v>
      </c>
      <c r="L161" s="9" t="str">
        <f t="shared" si="23"/>
        <v>Yes</v>
      </c>
    </row>
    <row r="162" spans="1:12" x14ac:dyDescent="0.2">
      <c r="A162" s="53" t="s">
        <v>1538</v>
      </c>
      <c r="B162" s="37" t="s">
        <v>213</v>
      </c>
      <c r="C162" s="49">
        <v>69.687982501999997</v>
      </c>
      <c r="D162" s="46" t="str">
        <f t="shared" si="20"/>
        <v>N/A</v>
      </c>
      <c r="E162" s="49">
        <v>67.862266285000004</v>
      </c>
      <c r="F162" s="46" t="str">
        <f t="shared" si="21"/>
        <v>N/A</v>
      </c>
      <c r="G162" s="49">
        <v>67.942711552000006</v>
      </c>
      <c r="H162" s="46" t="str">
        <f t="shared" si="22"/>
        <v>N/A</v>
      </c>
      <c r="I162" s="12">
        <v>-2.62</v>
      </c>
      <c r="J162" s="12">
        <v>0.11849999999999999</v>
      </c>
      <c r="K162" s="47" t="s">
        <v>739</v>
      </c>
      <c r="L162" s="9" t="str">
        <f t="shared" si="23"/>
        <v>Yes</v>
      </c>
    </row>
    <row r="163" spans="1:12" x14ac:dyDescent="0.2">
      <c r="A163" s="53" t="s">
        <v>1539</v>
      </c>
      <c r="B163" s="37" t="s">
        <v>213</v>
      </c>
      <c r="C163" s="49">
        <v>5.477575979</v>
      </c>
      <c r="D163" s="46" t="str">
        <f t="shared" si="20"/>
        <v>N/A</v>
      </c>
      <c r="E163" s="49">
        <v>4.7689062426</v>
      </c>
      <c r="F163" s="46" t="str">
        <f t="shared" si="21"/>
        <v>N/A</v>
      </c>
      <c r="G163" s="49">
        <v>5.5648646828999997</v>
      </c>
      <c r="H163" s="46" t="str">
        <f t="shared" si="22"/>
        <v>N/A</v>
      </c>
      <c r="I163" s="12">
        <v>-12.9</v>
      </c>
      <c r="J163" s="12">
        <v>16.690000000000001</v>
      </c>
      <c r="K163" s="47" t="s">
        <v>739</v>
      </c>
      <c r="L163" s="9" t="str">
        <f t="shared" si="23"/>
        <v>Yes</v>
      </c>
    </row>
    <row r="164" spans="1:12" x14ac:dyDescent="0.2">
      <c r="A164" s="48" t="s">
        <v>1540</v>
      </c>
      <c r="B164" s="37" t="s">
        <v>213</v>
      </c>
      <c r="C164" s="49">
        <v>497.36635647000003</v>
      </c>
      <c r="D164" s="46" t="str">
        <f t="shared" si="20"/>
        <v>N/A</v>
      </c>
      <c r="E164" s="49">
        <v>502.50301823000001</v>
      </c>
      <c r="F164" s="46" t="str">
        <f t="shared" si="21"/>
        <v>N/A</v>
      </c>
      <c r="G164" s="49">
        <v>462.26493377999998</v>
      </c>
      <c r="H164" s="46" t="str">
        <f t="shared" si="22"/>
        <v>N/A</v>
      </c>
      <c r="I164" s="12">
        <v>1.0329999999999999</v>
      </c>
      <c r="J164" s="12">
        <v>-8.01</v>
      </c>
      <c r="K164" s="47" t="s">
        <v>739</v>
      </c>
      <c r="L164" s="9" t="str">
        <f t="shared" si="23"/>
        <v>Yes</v>
      </c>
    </row>
    <row r="165" spans="1:12" x14ac:dyDescent="0.2">
      <c r="A165" s="53" t="s">
        <v>1541</v>
      </c>
      <c r="B165" s="37" t="s">
        <v>213</v>
      </c>
      <c r="C165" s="49">
        <v>185.18955317999999</v>
      </c>
      <c r="D165" s="46" t="str">
        <f t="shared" si="20"/>
        <v>N/A</v>
      </c>
      <c r="E165" s="49">
        <v>174.45979471999999</v>
      </c>
      <c r="F165" s="46" t="str">
        <f t="shared" si="21"/>
        <v>N/A</v>
      </c>
      <c r="G165" s="49">
        <v>97.959395938</v>
      </c>
      <c r="H165" s="46" t="str">
        <f t="shared" si="22"/>
        <v>N/A</v>
      </c>
      <c r="I165" s="12">
        <v>-5.79</v>
      </c>
      <c r="J165" s="12">
        <v>-43.8</v>
      </c>
      <c r="K165" s="47" t="s">
        <v>739</v>
      </c>
      <c r="L165" s="9" t="str">
        <f t="shared" si="23"/>
        <v>No</v>
      </c>
    </row>
    <row r="166" spans="1:12" x14ac:dyDescent="0.2">
      <c r="A166" s="53" t="s">
        <v>1542</v>
      </c>
      <c r="B166" s="37" t="s">
        <v>213</v>
      </c>
      <c r="C166" s="49">
        <v>1602.8117890999999</v>
      </c>
      <c r="D166" s="46" t="str">
        <f t="shared" si="20"/>
        <v>N/A</v>
      </c>
      <c r="E166" s="49">
        <v>1599.5679239999999</v>
      </c>
      <c r="F166" s="46" t="str">
        <f t="shared" si="21"/>
        <v>N/A</v>
      </c>
      <c r="G166" s="49">
        <v>1403.0440223000001</v>
      </c>
      <c r="H166" s="46" t="str">
        <f t="shared" si="22"/>
        <v>N/A</v>
      </c>
      <c r="I166" s="12">
        <v>-0.20200000000000001</v>
      </c>
      <c r="J166" s="12">
        <v>-12.3</v>
      </c>
      <c r="K166" s="47" t="s">
        <v>739</v>
      </c>
      <c r="L166" s="9" t="str">
        <f t="shared" si="23"/>
        <v>Yes</v>
      </c>
    </row>
    <row r="167" spans="1:12" x14ac:dyDescent="0.2">
      <c r="A167" s="53" t="s">
        <v>1543</v>
      </c>
      <c r="B167" s="37" t="s">
        <v>213</v>
      </c>
      <c r="C167" s="49">
        <v>239.96516874</v>
      </c>
      <c r="D167" s="46" t="str">
        <f t="shared" si="20"/>
        <v>N/A</v>
      </c>
      <c r="E167" s="49">
        <v>244.05249352000001</v>
      </c>
      <c r="F167" s="46" t="str">
        <f t="shared" si="21"/>
        <v>N/A</v>
      </c>
      <c r="G167" s="49">
        <v>251.08759355999999</v>
      </c>
      <c r="H167" s="46" t="str">
        <f t="shared" si="22"/>
        <v>N/A</v>
      </c>
      <c r="I167" s="12">
        <v>1.7030000000000001</v>
      </c>
      <c r="J167" s="12">
        <v>2.883</v>
      </c>
      <c r="K167" s="47" t="s">
        <v>739</v>
      </c>
      <c r="L167" s="9" t="str">
        <f t="shared" si="23"/>
        <v>Yes</v>
      </c>
    </row>
    <row r="168" spans="1:12" x14ac:dyDescent="0.2">
      <c r="A168" s="53" t="s">
        <v>1544</v>
      </c>
      <c r="B168" s="37" t="s">
        <v>213</v>
      </c>
      <c r="C168" s="49">
        <v>523.87888952000003</v>
      </c>
      <c r="D168" s="46" t="str">
        <f t="shared" si="20"/>
        <v>N/A</v>
      </c>
      <c r="E168" s="49">
        <v>541.58704957999998</v>
      </c>
      <c r="F168" s="46" t="str">
        <f t="shared" si="21"/>
        <v>N/A</v>
      </c>
      <c r="G168" s="49">
        <v>520.61167356999999</v>
      </c>
      <c r="H168" s="46" t="str">
        <f t="shared" si="22"/>
        <v>N/A</v>
      </c>
      <c r="I168" s="12">
        <v>3.38</v>
      </c>
      <c r="J168" s="12">
        <v>-3.87</v>
      </c>
      <c r="K168" s="47" t="s">
        <v>739</v>
      </c>
      <c r="L168" s="9" t="str">
        <f t="shared" si="23"/>
        <v>Yes</v>
      </c>
    </row>
    <row r="169" spans="1:12" x14ac:dyDescent="0.2">
      <c r="A169" s="48" t="s">
        <v>1545</v>
      </c>
      <c r="B169" s="37" t="s">
        <v>213</v>
      </c>
      <c r="C169" s="49">
        <v>1634.1115468</v>
      </c>
      <c r="D169" s="46" t="str">
        <f t="shared" si="20"/>
        <v>N/A</v>
      </c>
      <c r="E169" s="49">
        <v>1693.2156445999999</v>
      </c>
      <c r="F169" s="46" t="str">
        <f t="shared" si="21"/>
        <v>N/A</v>
      </c>
      <c r="G169" s="49">
        <v>1662.696651</v>
      </c>
      <c r="H169" s="46" t="str">
        <f t="shared" si="22"/>
        <v>N/A</v>
      </c>
      <c r="I169" s="12">
        <v>3.617</v>
      </c>
      <c r="J169" s="12">
        <v>-1.8</v>
      </c>
      <c r="K169" s="47" t="s">
        <v>739</v>
      </c>
      <c r="L169" s="9" t="str">
        <f t="shared" si="23"/>
        <v>Yes</v>
      </c>
    </row>
    <row r="170" spans="1:12" x14ac:dyDescent="0.2">
      <c r="A170" s="53" t="s">
        <v>1546</v>
      </c>
      <c r="B170" s="37" t="s">
        <v>213</v>
      </c>
      <c r="C170" s="49">
        <v>2725.2547362999999</v>
      </c>
      <c r="D170" s="46" t="str">
        <f t="shared" si="20"/>
        <v>N/A</v>
      </c>
      <c r="E170" s="49">
        <v>2924.6276683000001</v>
      </c>
      <c r="F170" s="46" t="str">
        <f t="shared" si="21"/>
        <v>N/A</v>
      </c>
      <c r="G170" s="49">
        <v>3060.8065614000002</v>
      </c>
      <c r="H170" s="46" t="str">
        <f t="shared" si="22"/>
        <v>N/A</v>
      </c>
      <c r="I170" s="12">
        <v>7.3159999999999998</v>
      </c>
      <c r="J170" s="12">
        <v>4.6559999999999997</v>
      </c>
      <c r="K170" s="47" t="s">
        <v>739</v>
      </c>
      <c r="L170" s="9" t="str">
        <f t="shared" si="23"/>
        <v>Yes</v>
      </c>
    </row>
    <row r="171" spans="1:12" x14ac:dyDescent="0.2">
      <c r="A171" s="53" t="s">
        <v>1547</v>
      </c>
      <c r="B171" s="37" t="s">
        <v>213</v>
      </c>
      <c r="C171" s="49">
        <v>5482.7171645999997</v>
      </c>
      <c r="D171" s="46" t="str">
        <f t="shared" si="20"/>
        <v>N/A</v>
      </c>
      <c r="E171" s="49">
        <v>5685.0192644999997</v>
      </c>
      <c r="F171" s="46" t="str">
        <f t="shared" si="21"/>
        <v>N/A</v>
      </c>
      <c r="G171" s="49">
        <v>5611.6754626000002</v>
      </c>
      <c r="H171" s="46" t="str">
        <f t="shared" si="22"/>
        <v>N/A</v>
      </c>
      <c r="I171" s="12">
        <v>3.69</v>
      </c>
      <c r="J171" s="12">
        <v>-1.29</v>
      </c>
      <c r="K171" s="47" t="s">
        <v>739</v>
      </c>
      <c r="L171" s="9" t="str">
        <f t="shared" si="23"/>
        <v>Yes</v>
      </c>
    </row>
    <row r="172" spans="1:12" x14ac:dyDescent="0.2">
      <c r="A172" s="53" t="s">
        <v>1548</v>
      </c>
      <c r="B172" s="37" t="s">
        <v>213</v>
      </c>
      <c r="C172" s="49">
        <v>813.93539350000003</v>
      </c>
      <c r="D172" s="46" t="str">
        <f t="shared" si="20"/>
        <v>N/A</v>
      </c>
      <c r="E172" s="49">
        <v>850.30477858999996</v>
      </c>
      <c r="F172" s="46" t="str">
        <f t="shared" si="21"/>
        <v>N/A</v>
      </c>
      <c r="G172" s="49">
        <v>871.14284175</v>
      </c>
      <c r="H172" s="46" t="str">
        <f t="shared" si="22"/>
        <v>N/A</v>
      </c>
      <c r="I172" s="12">
        <v>4.468</v>
      </c>
      <c r="J172" s="12">
        <v>2.4510000000000001</v>
      </c>
      <c r="K172" s="47" t="s">
        <v>739</v>
      </c>
      <c r="L172" s="9" t="str">
        <f t="shared" si="23"/>
        <v>Yes</v>
      </c>
    </row>
    <row r="173" spans="1:12" x14ac:dyDescent="0.2">
      <c r="A173" s="53" t="s">
        <v>1549</v>
      </c>
      <c r="B173" s="37" t="s">
        <v>213</v>
      </c>
      <c r="C173" s="49">
        <v>1091.5485199</v>
      </c>
      <c r="D173" s="46" t="str">
        <f t="shared" si="20"/>
        <v>N/A</v>
      </c>
      <c r="E173" s="49">
        <v>1130.5336754</v>
      </c>
      <c r="F173" s="46" t="str">
        <f t="shared" si="21"/>
        <v>N/A</v>
      </c>
      <c r="G173" s="49">
        <v>1130.9343362</v>
      </c>
      <c r="H173" s="46" t="str">
        <f t="shared" si="22"/>
        <v>N/A</v>
      </c>
      <c r="I173" s="12">
        <v>3.5720000000000001</v>
      </c>
      <c r="J173" s="12">
        <v>3.5400000000000001E-2</v>
      </c>
      <c r="K173" s="47" t="s">
        <v>739</v>
      </c>
      <c r="L173" s="9" t="str">
        <f t="shared" si="23"/>
        <v>Yes</v>
      </c>
    </row>
    <row r="174" spans="1:12" x14ac:dyDescent="0.2">
      <c r="A174" s="48" t="s">
        <v>373</v>
      </c>
      <c r="B174" s="37" t="s">
        <v>213</v>
      </c>
      <c r="C174" s="8">
        <v>7.8774349444</v>
      </c>
      <c r="D174" s="46" t="str">
        <f t="shared" ref="D174:D203" si="24">IF($B174="N/A","N/A",IF(C174&gt;10,"No",IF(C174&lt;-10,"No","Yes")))</f>
        <v>N/A</v>
      </c>
      <c r="E174" s="8">
        <v>7.5307555843999996</v>
      </c>
      <c r="F174" s="46" t="str">
        <f t="shared" ref="F174:F203" si="25">IF($B174="N/A","N/A",IF(E174&gt;10,"No",IF(E174&lt;-10,"No","Yes")))</f>
        <v>N/A</v>
      </c>
      <c r="G174" s="8">
        <v>6.9380053002000004</v>
      </c>
      <c r="H174" s="46" t="str">
        <f t="shared" ref="H174:H203" si="26">IF($B174="N/A","N/A",IF(G174&gt;10,"No",IF(G174&lt;-10,"No","Yes")))</f>
        <v>N/A</v>
      </c>
      <c r="I174" s="12">
        <v>-4.4000000000000004</v>
      </c>
      <c r="J174" s="12">
        <v>-7.87</v>
      </c>
      <c r="K174" s="47" t="s">
        <v>739</v>
      </c>
      <c r="L174" s="9" t="str">
        <f t="shared" ref="L174:L203" si="27">IF(J174="Div by 0", "N/A", IF(K174="N/A","N/A", IF(J174&gt;VALUE(MID(K174,1,2)), "No", IF(J174&lt;-1*VALUE(MID(K174,1,2)), "No", "Yes"))))</f>
        <v>Yes</v>
      </c>
    </row>
    <row r="175" spans="1:12" x14ac:dyDescent="0.2">
      <c r="A175" s="53" t="s">
        <v>483</v>
      </c>
      <c r="B175" s="37" t="s">
        <v>213</v>
      </c>
      <c r="C175" s="8">
        <v>7.0806736682000002</v>
      </c>
      <c r="D175" s="46" t="str">
        <f t="shared" si="24"/>
        <v>N/A</v>
      </c>
      <c r="E175" s="8">
        <v>6.7474060547999999</v>
      </c>
      <c r="F175" s="46" t="str">
        <f t="shared" si="25"/>
        <v>N/A</v>
      </c>
      <c r="G175" s="8">
        <v>6.0947752126000001</v>
      </c>
      <c r="H175" s="46" t="str">
        <f t="shared" si="26"/>
        <v>N/A</v>
      </c>
      <c r="I175" s="12">
        <v>-4.71</v>
      </c>
      <c r="J175" s="12">
        <v>-9.67</v>
      </c>
      <c r="K175" s="47" t="s">
        <v>739</v>
      </c>
      <c r="L175" s="9" t="str">
        <f t="shared" si="27"/>
        <v>Yes</v>
      </c>
    </row>
    <row r="176" spans="1:12" x14ac:dyDescent="0.2">
      <c r="A176" s="53" t="s">
        <v>484</v>
      </c>
      <c r="B176" s="37" t="s">
        <v>213</v>
      </c>
      <c r="C176" s="8">
        <v>15.541557532000001</v>
      </c>
      <c r="D176" s="46" t="str">
        <f t="shared" si="24"/>
        <v>N/A</v>
      </c>
      <c r="E176" s="8">
        <v>14.959753266</v>
      </c>
      <c r="F176" s="46" t="str">
        <f t="shared" si="25"/>
        <v>N/A</v>
      </c>
      <c r="G176" s="8">
        <v>13.611513174000001</v>
      </c>
      <c r="H176" s="46" t="str">
        <f t="shared" si="26"/>
        <v>N/A</v>
      </c>
      <c r="I176" s="12">
        <v>-3.74</v>
      </c>
      <c r="J176" s="12">
        <v>-9.01</v>
      </c>
      <c r="K176" s="47" t="s">
        <v>739</v>
      </c>
      <c r="L176" s="9" t="str">
        <f t="shared" si="27"/>
        <v>Yes</v>
      </c>
    </row>
    <row r="177" spans="1:12" x14ac:dyDescent="0.2">
      <c r="A177" s="53" t="s">
        <v>485</v>
      </c>
      <c r="B177" s="37" t="s">
        <v>213</v>
      </c>
      <c r="C177" s="8">
        <v>4.2744773628999999</v>
      </c>
      <c r="D177" s="46" t="str">
        <f t="shared" si="24"/>
        <v>N/A</v>
      </c>
      <c r="E177" s="8">
        <v>4.0672785348999998</v>
      </c>
      <c r="F177" s="46" t="str">
        <f t="shared" si="25"/>
        <v>N/A</v>
      </c>
      <c r="G177" s="8">
        <v>3.8037203123999999</v>
      </c>
      <c r="H177" s="46" t="str">
        <f t="shared" si="26"/>
        <v>N/A</v>
      </c>
      <c r="I177" s="12">
        <v>-4.8499999999999996</v>
      </c>
      <c r="J177" s="12">
        <v>-6.48</v>
      </c>
      <c r="K177" s="47" t="s">
        <v>739</v>
      </c>
      <c r="L177" s="9" t="str">
        <f t="shared" si="27"/>
        <v>Yes</v>
      </c>
    </row>
    <row r="178" spans="1:12" x14ac:dyDescent="0.2">
      <c r="A178" s="53" t="s">
        <v>486</v>
      </c>
      <c r="B178" s="37" t="s">
        <v>213</v>
      </c>
      <c r="C178" s="8">
        <v>11.819046325</v>
      </c>
      <c r="D178" s="46" t="str">
        <f t="shared" si="24"/>
        <v>N/A</v>
      </c>
      <c r="E178" s="8">
        <v>11.147368315</v>
      </c>
      <c r="F178" s="46" t="str">
        <f t="shared" si="25"/>
        <v>N/A</v>
      </c>
      <c r="G178" s="8">
        <v>10.409655044999999</v>
      </c>
      <c r="H178" s="46" t="str">
        <f t="shared" si="26"/>
        <v>N/A</v>
      </c>
      <c r="I178" s="12">
        <v>-5.68</v>
      </c>
      <c r="J178" s="12">
        <v>-6.62</v>
      </c>
      <c r="K178" s="47" t="s">
        <v>739</v>
      </c>
      <c r="L178" s="9" t="str">
        <f t="shared" si="27"/>
        <v>Yes</v>
      </c>
    </row>
    <row r="179" spans="1:12" x14ac:dyDescent="0.2">
      <c r="A179" s="48" t="s">
        <v>1550</v>
      </c>
      <c r="B179" s="37" t="s">
        <v>213</v>
      </c>
      <c r="C179" s="8">
        <v>3.4727312797000001</v>
      </c>
      <c r="D179" s="46" t="str">
        <f t="shared" si="24"/>
        <v>N/A</v>
      </c>
      <c r="E179" s="8">
        <v>3.2996256811000002</v>
      </c>
      <c r="F179" s="46" t="str">
        <f t="shared" si="25"/>
        <v>N/A</v>
      </c>
      <c r="G179" s="8">
        <v>3.1652558236999999</v>
      </c>
      <c r="H179" s="46" t="str">
        <f t="shared" si="26"/>
        <v>N/A</v>
      </c>
      <c r="I179" s="12">
        <v>-4.9800000000000004</v>
      </c>
      <c r="J179" s="12">
        <v>-4.07</v>
      </c>
      <c r="K179" s="47" t="s">
        <v>739</v>
      </c>
      <c r="L179" s="9" t="str">
        <f t="shared" si="27"/>
        <v>Yes</v>
      </c>
    </row>
    <row r="180" spans="1:12" x14ac:dyDescent="0.2">
      <c r="A180" s="53" t="s">
        <v>1551</v>
      </c>
      <c r="B180" s="37" t="s">
        <v>213</v>
      </c>
      <c r="C180" s="8">
        <v>29.887819342</v>
      </c>
      <c r="D180" s="46" t="str">
        <f t="shared" si="24"/>
        <v>N/A</v>
      </c>
      <c r="E180" s="8">
        <v>28.333648175</v>
      </c>
      <c r="F180" s="46" t="str">
        <f t="shared" si="25"/>
        <v>N/A</v>
      </c>
      <c r="G180" s="8">
        <v>28.133310188999999</v>
      </c>
      <c r="H180" s="46" t="str">
        <f t="shared" si="26"/>
        <v>N/A</v>
      </c>
      <c r="I180" s="12">
        <v>-5.2</v>
      </c>
      <c r="J180" s="12">
        <v>-0.70699999999999996</v>
      </c>
      <c r="K180" s="47" t="s">
        <v>739</v>
      </c>
      <c r="L180" s="9" t="str">
        <f t="shared" si="27"/>
        <v>Yes</v>
      </c>
    </row>
    <row r="181" spans="1:12" x14ac:dyDescent="0.2">
      <c r="A181" s="53" t="s">
        <v>1552</v>
      </c>
      <c r="B181" s="37" t="s">
        <v>213</v>
      </c>
      <c r="C181" s="8">
        <v>11.737333554999999</v>
      </c>
      <c r="D181" s="46" t="str">
        <f t="shared" si="24"/>
        <v>N/A</v>
      </c>
      <c r="E181" s="8">
        <v>11.305562134000001</v>
      </c>
      <c r="F181" s="46" t="str">
        <f t="shared" si="25"/>
        <v>N/A</v>
      </c>
      <c r="G181" s="8">
        <v>11.243387375999999</v>
      </c>
      <c r="H181" s="46" t="str">
        <f t="shared" si="26"/>
        <v>N/A</v>
      </c>
      <c r="I181" s="12">
        <v>-3.68</v>
      </c>
      <c r="J181" s="12">
        <v>-0.55000000000000004</v>
      </c>
      <c r="K181" s="47" t="s">
        <v>739</v>
      </c>
      <c r="L181" s="9" t="str">
        <f t="shared" si="27"/>
        <v>Yes</v>
      </c>
    </row>
    <row r="182" spans="1:12" x14ac:dyDescent="0.2">
      <c r="A182" s="53" t="s">
        <v>1553</v>
      </c>
      <c r="B182" s="37" t="s">
        <v>213</v>
      </c>
      <c r="C182" s="8">
        <v>0.40457929640000001</v>
      </c>
      <c r="D182" s="46" t="str">
        <f t="shared" si="24"/>
        <v>N/A</v>
      </c>
      <c r="E182" s="8">
        <v>0.42276613499999999</v>
      </c>
      <c r="F182" s="46" t="str">
        <f t="shared" si="25"/>
        <v>N/A</v>
      </c>
      <c r="G182" s="8">
        <v>0.41195073510000002</v>
      </c>
      <c r="H182" s="46" t="str">
        <f t="shared" si="26"/>
        <v>N/A</v>
      </c>
      <c r="I182" s="12">
        <v>4.4950000000000001</v>
      </c>
      <c r="J182" s="12">
        <v>-2.56</v>
      </c>
      <c r="K182" s="47" t="s">
        <v>739</v>
      </c>
      <c r="L182" s="9" t="str">
        <f t="shared" si="27"/>
        <v>Yes</v>
      </c>
    </row>
    <row r="183" spans="1:12" x14ac:dyDescent="0.2">
      <c r="A183" s="53" t="s">
        <v>1554</v>
      </c>
      <c r="B183" s="37" t="s">
        <v>213</v>
      </c>
      <c r="C183" s="8">
        <v>7.1829321000000002E-2</v>
      </c>
      <c r="D183" s="46" t="str">
        <f t="shared" si="24"/>
        <v>N/A</v>
      </c>
      <c r="E183" s="8">
        <v>6.8305128800000003E-2</v>
      </c>
      <c r="F183" s="46" t="str">
        <f t="shared" si="25"/>
        <v>N/A</v>
      </c>
      <c r="G183" s="8">
        <v>5.9780584599999999E-2</v>
      </c>
      <c r="H183" s="46" t="str">
        <f t="shared" si="26"/>
        <v>N/A</v>
      </c>
      <c r="I183" s="12">
        <v>-4.91</v>
      </c>
      <c r="J183" s="12">
        <v>-12.5</v>
      </c>
      <c r="K183" s="47" t="s">
        <v>739</v>
      </c>
      <c r="L183" s="9" t="str">
        <f t="shared" si="27"/>
        <v>Yes</v>
      </c>
    </row>
    <row r="184" spans="1:12" x14ac:dyDescent="0.2">
      <c r="A184" s="48" t="s">
        <v>97</v>
      </c>
      <c r="B184" s="37" t="s">
        <v>213</v>
      </c>
      <c r="C184" s="8">
        <v>64.658861611000006</v>
      </c>
      <c r="D184" s="46" t="str">
        <f t="shared" si="24"/>
        <v>N/A</v>
      </c>
      <c r="E184" s="8">
        <v>63.629521347000001</v>
      </c>
      <c r="F184" s="46" t="str">
        <f t="shared" si="25"/>
        <v>N/A</v>
      </c>
      <c r="G184" s="8">
        <v>63.120619757</v>
      </c>
      <c r="H184" s="46" t="str">
        <f t="shared" si="26"/>
        <v>N/A</v>
      </c>
      <c r="I184" s="12">
        <v>-1.59</v>
      </c>
      <c r="J184" s="12">
        <v>-0.8</v>
      </c>
      <c r="K184" s="47" t="s">
        <v>739</v>
      </c>
      <c r="L184" s="9" t="str">
        <f t="shared" si="27"/>
        <v>Yes</v>
      </c>
    </row>
    <row r="185" spans="1:12" x14ac:dyDescent="0.2">
      <c r="A185" s="53" t="s">
        <v>487</v>
      </c>
      <c r="B185" s="37" t="s">
        <v>213</v>
      </c>
      <c r="C185" s="8">
        <v>51.141525831999999</v>
      </c>
      <c r="D185" s="46" t="str">
        <f t="shared" si="24"/>
        <v>N/A</v>
      </c>
      <c r="E185" s="8">
        <v>50.235431577999996</v>
      </c>
      <c r="F185" s="46" t="str">
        <f t="shared" si="25"/>
        <v>N/A</v>
      </c>
      <c r="G185" s="8">
        <v>45.843429960000002</v>
      </c>
      <c r="H185" s="46" t="str">
        <f t="shared" si="26"/>
        <v>N/A</v>
      </c>
      <c r="I185" s="12">
        <v>-1.77</v>
      </c>
      <c r="J185" s="12">
        <v>-8.74</v>
      </c>
      <c r="K185" s="47" t="s">
        <v>739</v>
      </c>
      <c r="L185" s="9" t="str">
        <f t="shared" si="27"/>
        <v>Yes</v>
      </c>
    </row>
    <row r="186" spans="1:12" x14ac:dyDescent="0.2">
      <c r="A186" s="53" t="s">
        <v>488</v>
      </c>
      <c r="B186" s="37" t="s">
        <v>213</v>
      </c>
      <c r="C186" s="8">
        <v>66.044726780999994</v>
      </c>
      <c r="D186" s="46" t="str">
        <f t="shared" si="24"/>
        <v>N/A</v>
      </c>
      <c r="E186" s="8">
        <v>65.679349083999995</v>
      </c>
      <c r="F186" s="46" t="str">
        <f t="shared" si="25"/>
        <v>N/A</v>
      </c>
      <c r="G186" s="8">
        <v>62.925056455000004</v>
      </c>
      <c r="H186" s="46" t="str">
        <f t="shared" si="26"/>
        <v>N/A</v>
      </c>
      <c r="I186" s="12">
        <v>-0.55300000000000005</v>
      </c>
      <c r="J186" s="12">
        <v>-4.1900000000000004</v>
      </c>
      <c r="K186" s="47" t="s">
        <v>739</v>
      </c>
      <c r="L186" s="9" t="str">
        <f t="shared" si="27"/>
        <v>Yes</v>
      </c>
    </row>
    <row r="187" spans="1:12" x14ac:dyDescent="0.2">
      <c r="A187" s="53" t="s">
        <v>489</v>
      </c>
      <c r="B187" s="37" t="s">
        <v>213</v>
      </c>
      <c r="C187" s="8">
        <v>62.552053391999998</v>
      </c>
      <c r="D187" s="46" t="str">
        <f t="shared" si="24"/>
        <v>N/A</v>
      </c>
      <c r="E187" s="8">
        <v>60.726367635999999</v>
      </c>
      <c r="F187" s="46" t="str">
        <f t="shared" si="25"/>
        <v>N/A</v>
      </c>
      <c r="G187" s="8">
        <v>60.604476404000003</v>
      </c>
      <c r="H187" s="46" t="str">
        <f t="shared" si="26"/>
        <v>N/A</v>
      </c>
      <c r="I187" s="12">
        <v>-2.92</v>
      </c>
      <c r="J187" s="12">
        <v>-0.20100000000000001</v>
      </c>
      <c r="K187" s="47" t="s">
        <v>739</v>
      </c>
      <c r="L187" s="9" t="str">
        <f t="shared" si="27"/>
        <v>Yes</v>
      </c>
    </row>
    <row r="188" spans="1:12" x14ac:dyDescent="0.2">
      <c r="A188" s="53" t="s">
        <v>490</v>
      </c>
      <c r="B188" s="37" t="s">
        <v>213</v>
      </c>
      <c r="C188" s="8">
        <v>71.472360546000004</v>
      </c>
      <c r="D188" s="46" t="str">
        <f t="shared" si="24"/>
        <v>N/A</v>
      </c>
      <c r="E188" s="8">
        <v>71.475577329000004</v>
      </c>
      <c r="F188" s="46" t="str">
        <f t="shared" si="25"/>
        <v>N/A</v>
      </c>
      <c r="G188" s="8">
        <v>71.866294882000005</v>
      </c>
      <c r="H188" s="46" t="str">
        <f t="shared" si="26"/>
        <v>N/A</v>
      </c>
      <c r="I188" s="12">
        <v>4.4999999999999997E-3</v>
      </c>
      <c r="J188" s="12">
        <v>0.54659999999999997</v>
      </c>
      <c r="K188" s="47" t="s">
        <v>739</v>
      </c>
      <c r="L188" s="9" t="str">
        <f t="shared" si="27"/>
        <v>Yes</v>
      </c>
    </row>
    <row r="189" spans="1:12" x14ac:dyDescent="0.2">
      <c r="A189" s="48" t="s">
        <v>118</v>
      </c>
      <c r="B189" s="37" t="s">
        <v>213</v>
      </c>
      <c r="C189" s="8">
        <v>82.801786186000001</v>
      </c>
      <c r="D189" s="46" t="str">
        <f t="shared" si="24"/>
        <v>N/A</v>
      </c>
      <c r="E189" s="8">
        <v>82.977840071000003</v>
      </c>
      <c r="F189" s="46" t="str">
        <f t="shared" si="25"/>
        <v>N/A</v>
      </c>
      <c r="G189" s="8">
        <v>82.869593069000004</v>
      </c>
      <c r="H189" s="46" t="str">
        <f t="shared" si="26"/>
        <v>N/A</v>
      </c>
      <c r="I189" s="12">
        <v>0.21260000000000001</v>
      </c>
      <c r="J189" s="12">
        <v>-0.13</v>
      </c>
      <c r="K189" s="47" t="s">
        <v>739</v>
      </c>
      <c r="L189" s="9" t="str">
        <f t="shared" si="27"/>
        <v>Yes</v>
      </c>
    </row>
    <row r="190" spans="1:12" x14ac:dyDescent="0.2">
      <c r="A190" s="53" t="s">
        <v>491</v>
      </c>
      <c r="B190" s="37" t="s">
        <v>213</v>
      </c>
      <c r="C190" s="8">
        <v>77.495216255000003</v>
      </c>
      <c r="D190" s="46" t="str">
        <f t="shared" si="24"/>
        <v>N/A</v>
      </c>
      <c r="E190" s="8">
        <v>77.302716732999997</v>
      </c>
      <c r="F190" s="46" t="str">
        <f t="shared" si="25"/>
        <v>N/A</v>
      </c>
      <c r="G190" s="8">
        <v>76.717236591000002</v>
      </c>
      <c r="H190" s="46" t="str">
        <f t="shared" si="26"/>
        <v>N/A</v>
      </c>
      <c r="I190" s="12">
        <v>-0.248</v>
      </c>
      <c r="J190" s="12">
        <v>-0.75700000000000001</v>
      </c>
      <c r="K190" s="47" t="s">
        <v>739</v>
      </c>
      <c r="L190" s="9" t="str">
        <f t="shared" si="27"/>
        <v>Yes</v>
      </c>
    </row>
    <row r="191" spans="1:12" x14ac:dyDescent="0.2">
      <c r="A191" s="53" t="s">
        <v>492</v>
      </c>
      <c r="B191" s="37" t="s">
        <v>213</v>
      </c>
      <c r="C191" s="8">
        <v>86.547924163000005</v>
      </c>
      <c r="D191" s="46" t="str">
        <f t="shared" si="24"/>
        <v>N/A</v>
      </c>
      <c r="E191" s="8">
        <v>86.529525613999994</v>
      </c>
      <c r="F191" s="46" t="str">
        <f t="shared" si="25"/>
        <v>N/A</v>
      </c>
      <c r="G191" s="8">
        <v>86.030769934000006</v>
      </c>
      <c r="H191" s="46" t="str">
        <f t="shared" si="26"/>
        <v>N/A</v>
      </c>
      <c r="I191" s="12">
        <v>-2.1000000000000001E-2</v>
      </c>
      <c r="J191" s="12">
        <v>-0.57599999999999996</v>
      </c>
      <c r="K191" s="47" t="s">
        <v>739</v>
      </c>
      <c r="L191" s="9" t="str">
        <f t="shared" si="27"/>
        <v>Yes</v>
      </c>
    </row>
    <row r="192" spans="1:12" x14ac:dyDescent="0.2">
      <c r="A192" s="53" t="s">
        <v>493</v>
      </c>
      <c r="B192" s="37" t="s">
        <v>213</v>
      </c>
      <c r="C192" s="8">
        <v>83.931590975999995</v>
      </c>
      <c r="D192" s="46" t="str">
        <f t="shared" si="24"/>
        <v>N/A</v>
      </c>
      <c r="E192" s="8">
        <v>84.320304504999996</v>
      </c>
      <c r="F192" s="46" t="str">
        <f t="shared" si="25"/>
        <v>N/A</v>
      </c>
      <c r="G192" s="8">
        <v>84.463119074000005</v>
      </c>
      <c r="H192" s="46" t="str">
        <f t="shared" si="26"/>
        <v>N/A</v>
      </c>
      <c r="I192" s="12">
        <v>0.46310000000000001</v>
      </c>
      <c r="J192" s="12">
        <v>0.1694</v>
      </c>
      <c r="K192" s="47" t="s">
        <v>739</v>
      </c>
      <c r="L192" s="9" t="str">
        <f t="shared" si="27"/>
        <v>Yes</v>
      </c>
    </row>
    <row r="193" spans="1:12" x14ac:dyDescent="0.2">
      <c r="A193" s="53" t="s">
        <v>494</v>
      </c>
      <c r="B193" s="37" t="s">
        <v>213</v>
      </c>
      <c r="C193" s="8">
        <v>79.340638063</v>
      </c>
      <c r="D193" s="46" t="str">
        <f t="shared" si="24"/>
        <v>N/A</v>
      </c>
      <c r="E193" s="8">
        <v>79.412030599999994</v>
      </c>
      <c r="F193" s="46" t="str">
        <f t="shared" si="25"/>
        <v>N/A</v>
      </c>
      <c r="G193" s="8">
        <v>79.252151756999993</v>
      </c>
      <c r="H193" s="46" t="str">
        <f t="shared" si="26"/>
        <v>N/A</v>
      </c>
      <c r="I193" s="12">
        <v>0.09</v>
      </c>
      <c r="J193" s="12">
        <v>-0.20100000000000001</v>
      </c>
      <c r="K193" s="47" t="s">
        <v>739</v>
      </c>
      <c r="L193" s="9" t="str">
        <f t="shared" si="27"/>
        <v>Yes</v>
      </c>
    </row>
    <row r="194" spans="1:12" x14ac:dyDescent="0.2">
      <c r="A194" s="48" t="s">
        <v>1555</v>
      </c>
      <c r="B194" s="37" t="s">
        <v>213</v>
      </c>
      <c r="C194" s="38">
        <v>7.6129990724000001</v>
      </c>
      <c r="D194" s="46" t="str">
        <f t="shared" si="24"/>
        <v>N/A</v>
      </c>
      <c r="E194" s="38">
        <v>7.5061693664</v>
      </c>
      <c r="F194" s="46" t="str">
        <f t="shared" si="25"/>
        <v>N/A</v>
      </c>
      <c r="G194" s="38">
        <v>7.3771178624999996</v>
      </c>
      <c r="H194" s="46" t="str">
        <f t="shared" si="26"/>
        <v>N/A</v>
      </c>
      <c r="I194" s="12">
        <v>-1.4</v>
      </c>
      <c r="J194" s="12">
        <v>-1.72</v>
      </c>
      <c r="K194" s="47" t="s">
        <v>739</v>
      </c>
      <c r="L194" s="9" t="str">
        <f t="shared" si="27"/>
        <v>Yes</v>
      </c>
    </row>
    <row r="195" spans="1:12" x14ac:dyDescent="0.2">
      <c r="A195" s="53" t="s">
        <v>1556</v>
      </c>
      <c r="B195" s="37" t="s">
        <v>213</v>
      </c>
      <c r="C195" s="38">
        <v>6.5526560082999996</v>
      </c>
      <c r="D195" s="46" t="str">
        <f t="shared" si="24"/>
        <v>N/A</v>
      </c>
      <c r="E195" s="38">
        <v>6.5086063874000004</v>
      </c>
      <c r="F195" s="46" t="str">
        <f t="shared" si="25"/>
        <v>N/A</v>
      </c>
      <c r="G195" s="38">
        <v>6.3400546821999999</v>
      </c>
      <c r="H195" s="46" t="str">
        <f t="shared" si="26"/>
        <v>N/A</v>
      </c>
      <c r="I195" s="12">
        <v>-0.67200000000000004</v>
      </c>
      <c r="J195" s="12">
        <v>-2.59</v>
      </c>
      <c r="K195" s="47" t="s">
        <v>739</v>
      </c>
      <c r="L195" s="9" t="str">
        <f t="shared" si="27"/>
        <v>Yes</v>
      </c>
    </row>
    <row r="196" spans="1:12" x14ac:dyDescent="0.2">
      <c r="A196" s="53" t="s">
        <v>1557</v>
      </c>
      <c r="B196" s="37" t="s">
        <v>213</v>
      </c>
      <c r="C196" s="38">
        <v>13.847615943999999</v>
      </c>
      <c r="D196" s="46" t="str">
        <f t="shared" si="24"/>
        <v>N/A</v>
      </c>
      <c r="E196" s="38">
        <v>13.644843147</v>
      </c>
      <c r="F196" s="46" t="str">
        <f t="shared" si="25"/>
        <v>N/A</v>
      </c>
      <c r="G196" s="38">
        <v>13.665401233000001</v>
      </c>
      <c r="H196" s="46" t="str">
        <f t="shared" si="26"/>
        <v>N/A</v>
      </c>
      <c r="I196" s="12">
        <v>-1.46</v>
      </c>
      <c r="J196" s="12">
        <v>0.1507</v>
      </c>
      <c r="K196" s="47" t="s">
        <v>739</v>
      </c>
      <c r="L196" s="9" t="str">
        <f t="shared" si="27"/>
        <v>Yes</v>
      </c>
    </row>
    <row r="197" spans="1:12" x14ac:dyDescent="0.2">
      <c r="A197" s="53" t="s">
        <v>1558</v>
      </c>
      <c r="B197" s="37" t="s">
        <v>213</v>
      </c>
      <c r="C197" s="38">
        <v>6.5937315489000001</v>
      </c>
      <c r="D197" s="46" t="str">
        <f t="shared" si="24"/>
        <v>N/A</v>
      </c>
      <c r="E197" s="38">
        <v>6.6406325105999997</v>
      </c>
      <c r="F197" s="46" t="str">
        <f t="shared" si="25"/>
        <v>N/A</v>
      </c>
      <c r="G197" s="38">
        <v>6.7853767027999998</v>
      </c>
      <c r="H197" s="46" t="str">
        <f t="shared" si="26"/>
        <v>N/A</v>
      </c>
      <c r="I197" s="12">
        <v>0.71130000000000004</v>
      </c>
      <c r="J197" s="12">
        <v>2.1800000000000002</v>
      </c>
      <c r="K197" s="47" t="s">
        <v>739</v>
      </c>
      <c r="L197" s="9" t="str">
        <f t="shared" si="27"/>
        <v>Yes</v>
      </c>
    </row>
    <row r="198" spans="1:12" x14ac:dyDescent="0.2">
      <c r="A198" s="53" t="s">
        <v>1559</v>
      </c>
      <c r="B198" s="37" t="s">
        <v>213</v>
      </c>
      <c r="C198" s="38">
        <v>4.0195798651999999</v>
      </c>
      <c r="D198" s="46" t="str">
        <f t="shared" si="24"/>
        <v>N/A</v>
      </c>
      <c r="E198" s="38">
        <v>3.9594763333</v>
      </c>
      <c r="F198" s="46" t="str">
        <f t="shared" si="25"/>
        <v>N/A</v>
      </c>
      <c r="G198" s="38">
        <v>3.9888180389999999</v>
      </c>
      <c r="H198" s="46" t="str">
        <f t="shared" si="26"/>
        <v>N/A</v>
      </c>
      <c r="I198" s="12">
        <v>-1.5</v>
      </c>
      <c r="J198" s="12">
        <v>0.74109999999999998</v>
      </c>
      <c r="K198" s="47" t="s">
        <v>739</v>
      </c>
      <c r="L198" s="9" t="str">
        <f t="shared" si="27"/>
        <v>Yes</v>
      </c>
    </row>
    <row r="199" spans="1:12" x14ac:dyDescent="0.2">
      <c r="A199" s="48" t="s">
        <v>1560</v>
      </c>
      <c r="B199" s="37" t="s">
        <v>213</v>
      </c>
      <c r="C199" s="38">
        <v>240.41540832999999</v>
      </c>
      <c r="D199" s="46" t="str">
        <f t="shared" si="24"/>
        <v>N/A</v>
      </c>
      <c r="E199" s="38">
        <v>239.85312472000001</v>
      </c>
      <c r="F199" s="46" t="str">
        <f t="shared" si="25"/>
        <v>N/A</v>
      </c>
      <c r="G199" s="38">
        <v>240.32321820000001</v>
      </c>
      <c r="H199" s="46" t="str">
        <f t="shared" si="26"/>
        <v>N/A</v>
      </c>
      <c r="I199" s="12">
        <v>-0.23400000000000001</v>
      </c>
      <c r="J199" s="12">
        <v>0.19600000000000001</v>
      </c>
      <c r="K199" s="47" t="s">
        <v>739</v>
      </c>
      <c r="L199" s="9" t="str">
        <f t="shared" si="27"/>
        <v>Yes</v>
      </c>
    </row>
    <row r="200" spans="1:12" x14ac:dyDescent="0.2">
      <c r="A200" s="53" t="s">
        <v>1561</v>
      </c>
      <c r="B200" s="37" t="s">
        <v>213</v>
      </c>
      <c r="C200" s="38">
        <v>239.88461257</v>
      </c>
      <c r="D200" s="46" t="str">
        <f t="shared" si="24"/>
        <v>N/A</v>
      </c>
      <c r="E200" s="38">
        <v>242.55460898000001</v>
      </c>
      <c r="F200" s="46" t="str">
        <f t="shared" si="25"/>
        <v>N/A</v>
      </c>
      <c r="G200" s="38">
        <v>240.90779634</v>
      </c>
      <c r="H200" s="46" t="str">
        <f t="shared" si="26"/>
        <v>N/A</v>
      </c>
      <c r="I200" s="12">
        <v>1.113</v>
      </c>
      <c r="J200" s="12">
        <v>-0.67900000000000005</v>
      </c>
      <c r="K200" s="47" t="s">
        <v>739</v>
      </c>
      <c r="L200" s="9" t="str">
        <f t="shared" si="27"/>
        <v>Yes</v>
      </c>
    </row>
    <row r="201" spans="1:12" x14ac:dyDescent="0.2">
      <c r="A201" s="53" t="s">
        <v>1562</v>
      </c>
      <c r="B201" s="37" t="s">
        <v>213</v>
      </c>
      <c r="C201" s="38">
        <v>272.6274209</v>
      </c>
      <c r="D201" s="46" t="str">
        <f t="shared" si="24"/>
        <v>N/A</v>
      </c>
      <c r="E201" s="38">
        <v>272.00231147</v>
      </c>
      <c r="F201" s="46" t="str">
        <f t="shared" si="25"/>
        <v>N/A</v>
      </c>
      <c r="G201" s="38">
        <v>275.97991518999999</v>
      </c>
      <c r="H201" s="46" t="str">
        <f t="shared" si="26"/>
        <v>N/A</v>
      </c>
      <c r="I201" s="12">
        <v>-0.22900000000000001</v>
      </c>
      <c r="J201" s="12">
        <v>1.462</v>
      </c>
      <c r="K201" s="47" t="s">
        <v>739</v>
      </c>
      <c r="L201" s="9" t="str">
        <f t="shared" si="27"/>
        <v>Yes</v>
      </c>
    </row>
    <row r="202" spans="1:12" x14ac:dyDescent="0.2">
      <c r="A202" s="53" t="s">
        <v>1563</v>
      </c>
      <c r="B202" s="37" t="s">
        <v>213</v>
      </c>
      <c r="C202" s="38">
        <v>26.322647720999999</v>
      </c>
      <c r="D202" s="46" t="str">
        <f t="shared" si="24"/>
        <v>N/A</v>
      </c>
      <c r="E202" s="38">
        <v>23.897942912000001</v>
      </c>
      <c r="F202" s="46" t="str">
        <f t="shared" si="25"/>
        <v>N/A</v>
      </c>
      <c r="G202" s="38">
        <v>23.490935344</v>
      </c>
      <c r="H202" s="46" t="str">
        <f t="shared" si="26"/>
        <v>N/A</v>
      </c>
      <c r="I202" s="12">
        <v>-9.2100000000000009</v>
      </c>
      <c r="J202" s="12">
        <v>-1.7</v>
      </c>
      <c r="K202" s="47" t="s">
        <v>739</v>
      </c>
      <c r="L202" s="9" t="str">
        <f t="shared" si="27"/>
        <v>Yes</v>
      </c>
    </row>
    <row r="203" spans="1:12" x14ac:dyDescent="0.2">
      <c r="A203" s="53" t="s">
        <v>1564</v>
      </c>
      <c r="B203" s="37" t="s">
        <v>213</v>
      </c>
      <c r="C203" s="38">
        <v>52.080434783000001</v>
      </c>
      <c r="D203" s="46" t="str">
        <f t="shared" si="24"/>
        <v>N/A</v>
      </c>
      <c r="E203" s="38">
        <v>50.006302521000002</v>
      </c>
      <c r="F203" s="46" t="str">
        <f t="shared" si="25"/>
        <v>N/A</v>
      </c>
      <c r="G203" s="38">
        <v>64.602298851</v>
      </c>
      <c r="H203" s="46" t="str">
        <f t="shared" si="26"/>
        <v>N/A</v>
      </c>
      <c r="I203" s="12">
        <v>-3.98</v>
      </c>
      <c r="J203" s="12">
        <v>29.19</v>
      </c>
      <c r="K203" s="47" t="s">
        <v>739</v>
      </c>
      <c r="L203" s="9" t="str">
        <f t="shared" si="27"/>
        <v>Yes</v>
      </c>
    </row>
    <row r="204" spans="1:12" x14ac:dyDescent="0.2">
      <c r="A204" s="48" t="s">
        <v>127</v>
      </c>
      <c r="B204" s="37" t="s">
        <v>213</v>
      </c>
      <c r="C204" s="38">
        <v>43</v>
      </c>
      <c r="D204" s="46" t="str">
        <f t="shared" ref="D204:D214" si="28">IF($B204="N/A","N/A",IF(C204&gt;10,"No",IF(C204&lt;-10,"No","Yes")))</f>
        <v>N/A</v>
      </c>
      <c r="E204" s="38">
        <v>34</v>
      </c>
      <c r="F204" s="46" t="str">
        <f t="shared" ref="F204:F214" si="29">IF($B204="N/A","N/A",IF(E204&gt;10,"No",IF(E204&lt;-10,"No","Yes")))</f>
        <v>N/A</v>
      </c>
      <c r="G204" s="38">
        <v>34</v>
      </c>
      <c r="H204" s="46" t="str">
        <f t="shared" ref="H204:H214" si="30">IF($B204="N/A","N/A",IF(G204&gt;10,"No",IF(G204&lt;-10,"No","Yes")))</f>
        <v>N/A</v>
      </c>
      <c r="I204" s="12">
        <v>-20.9</v>
      </c>
      <c r="J204" s="12">
        <v>0</v>
      </c>
      <c r="K204" s="14" t="s">
        <v>213</v>
      </c>
      <c r="L204" s="9" t="str">
        <f t="shared" ref="L204:L214" si="31">IF(J204="Div by 0", "N/A", IF(K204="N/A","N/A", IF(J204&gt;VALUE(MID(K204,1,2)), "No", IF(J204&lt;-1*VALUE(MID(K204,1,2)), "No", "Yes"))))</f>
        <v>N/A</v>
      </c>
    </row>
    <row r="205" spans="1:12" x14ac:dyDescent="0.2">
      <c r="A205" s="48" t="s">
        <v>128</v>
      </c>
      <c r="B205" s="37" t="s">
        <v>213</v>
      </c>
      <c r="C205" s="38">
        <v>240</v>
      </c>
      <c r="D205" s="46" t="str">
        <f t="shared" si="28"/>
        <v>N/A</v>
      </c>
      <c r="E205" s="38">
        <v>240</v>
      </c>
      <c r="F205" s="46" t="str">
        <f t="shared" si="29"/>
        <v>N/A</v>
      </c>
      <c r="G205" s="38">
        <v>276</v>
      </c>
      <c r="H205" s="46" t="str">
        <f t="shared" si="30"/>
        <v>N/A</v>
      </c>
      <c r="I205" s="12">
        <v>0</v>
      </c>
      <c r="J205" s="12">
        <v>15</v>
      </c>
      <c r="K205" s="14" t="s">
        <v>213</v>
      </c>
      <c r="L205" s="9" t="str">
        <f t="shared" si="31"/>
        <v>N/A</v>
      </c>
    </row>
    <row r="206" spans="1:12" ht="25.5" x14ac:dyDescent="0.2">
      <c r="A206" s="48" t="s">
        <v>1612</v>
      </c>
      <c r="B206" s="37" t="s">
        <v>213</v>
      </c>
      <c r="C206" s="38">
        <v>174</v>
      </c>
      <c r="D206" s="46" t="str">
        <f t="shared" si="28"/>
        <v>N/A</v>
      </c>
      <c r="E206" s="38">
        <v>172</v>
      </c>
      <c r="F206" s="46" t="str">
        <f t="shared" si="29"/>
        <v>N/A</v>
      </c>
      <c r="G206" s="38">
        <v>184</v>
      </c>
      <c r="H206" s="46" t="str">
        <f t="shared" si="30"/>
        <v>N/A</v>
      </c>
      <c r="I206" s="12">
        <v>-1.1499999999999999</v>
      </c>
      <c r="J206" s="12">
        <v>6.9770000000000003</v>
      </c>
      <c r="K206" s="14" t="s">
        <v>213</v>
      </c>
      <c r="L206" s="9" t="str">
        <f t="shared" si="31"/>
        <v>N/A</v>
      </c>
    </row>
    <row r="207" spans="1:12" ht="25.5" x14ac:dyDescent="0.2">
      <c r="A207" s="48" t="s">
        <v>1565</v>
      </c>
      <c r="B207" s="37" t="s">
        <v>213</v>
      </c>
      <c r="C207" s="38">
        <v>47</v>
      </c>
      <c r="D207" s="46" t="str">
        <f t="shared" si="28"/>
        <v>N/A</v>
      </c>
      <c r="E207" s="38">
        <v>170</v>
      </c>
      <c r="F207" s="46" t="str">
        <f t="shared" si="29"/>
        <v>N/A</v>
      </c>
      <c r="G207" s="38">
        <v>203</v>
      </c>
      <c r="H207" s="46" t="str">
        <f t="shared" si="30"/>
        <v>N/A</v>
      </c>
      <c r="I207" s="12">
        <v>261.7</v>
      </c>
      <c r="J207" s="12">
        <v>19.41</v>
      </c>
      <c r="K207" s="14" t="s">
        <v>213</v>
      </c>
      <c r="L207" s="9" t="str">
        <f t="shared" si="31"/>
        <v>N/A</v>
      </c>
    </row>
    <row r="208" spans="1:12" x14ac:dyDescent="0.2">
      <c r="A208" s="48" t="s">
        <v>1613</v>
      </c>
      <c r="B208" s="37" t="s">
        <v>213</v>
      </c>
      <c r="C208" s="38">
        <v>74</v>
      </c>
      <c r="D208" s="46" t="str">
        <f t="shared" si="28"/>
        <v>N/A</v>
      </c>
      <c r="E208" s="38">
        <v>84</v>
      </c>
      <c r="F208" s="46" t="str">
        <f t="shared" si="29"/>
        <v>N/A</v>
      </c>
      <c r="G208" s="38">
        <v>87</v>
      </c>
      <c r="H208" s="46" t="str">
        <f t="shared" si="30"/>
        <v>N/A</v>
      </c>
      <c r="I208" s="12">
        <v>13.51</v>
      </c>
      <c r="J208" s="12">
        <v>3.5710000000000002</v>
      </c>
      <c r="K208" s="14" t="s">
        <v>213</v>
      </c>
      <c r="L208" s="9" t="str">
        <f t="shared" si="31"/>
        <v>N/A</v>
      </c>
    </row>
    <row r="209" spans="1:12" x14ac:dyDescent="0.2">
      <c r="A209" s="48" t="s">
        <v>1614</v>
      </c>
      <c r="B209" s="37" t="s">
        <v>213</v>
      </c>
      <c r="C209" s="38">
        <v>158</v>
      </c>
      <c r="D209" s="46" t="str">
        <f t="shared" si="28"/>
        <v>N/A</v>
      </c>
      <c r="E209" s="38">
        <v>160</v>
      </c>
      <c r="F209" s="46" t="str">
        <f t="shared" si="29"/>
        <v>N/A</v>
      </c>
      <c r="G209" s="38">
        <v>160</v>
      </c>
      <c r="H209" s="46" t="str">
        <f t="shared" si="30"/>
        <v>N/A</v>
      </c>
      <c r="I209" s="12">
        <v>1.266</v>
      </c>
      <c r="J209" s="12">
        <v>0</v>
      </c>
      <c r="K209" s="14" t="s">
        <v>213</v>
      </c>
      <c r="L209" s="9" t="str">
        <f t="shared" si="31"/>
        <v>N/A</v>
      </c>
    </row>
    <row r="210" spans="1:12" x14ac:dyDescent="0.2">
      <c r="A210" s="48" t="s">
        <v>125</v>
      </c>
      <c r="B210" s="37" t="s">
        <v>213</v>
      </c>
      <c r="C210" s="49">
        <v>3319850</v>
      </c>
      <c r="D210" s="46" t="str">
        <f t="shared" si="28"/>
        <v>N/A</v>
      </c>
      <c r="E210" s="49">
        <v>3422055</v>
      </c>
      <c r="F210" s="46" t="str">
        <f t="shared" si="29"/>
        <v>N/A</v>
      </c>
      <c r="G210" s="49">
        <v>3709098</v>
      </c>
      <c r="H210" s="46" t="str">
        <f t="shared" si="30"/>
        <v>N/A</v>
      </c>
      <c r="I210" s="12">
        <v>3.0790000000000002</v>
      </c>
      <c r="J210" s="12">
        <v>8.3879999999999999</v>
      </c>
      <c r="K210" s="14" t="s">
        <v>213</v>
      </c>
      <c r="L210" s="9" t="str">
        <f t="shared" si="31"/>
        <v>N/A</v>
      </c>
    </row>
    <row r="211" spans="1:12" x14ac:dyDescent="0.2">
      <c r="A211" s="48" t="s">
        <v>1615</v>
      </c>
      <c r="B211" s="37" t="s">
        <v>213</v>
      </c>
      <c r="C211" s="49">
        <v>3038730</v>
      </c>
      <c r="D211" s="46" t="str">
        <f t="shared" si="28"/>
        <v>N/A</v>
      </c>
      <c r="E211" s="49">
        <v>2422521</v>
      </c>
      <c r="F211" s="46" t="str">
        <f t="shared" si="29"/>
        <v>N/A</v>
      </c>
      <c r="G211" s="49">
        <v>2671292</v>
      </c>
      <c r="H211" s="46" t="str">
        <f t="shared" si="30"/>
        <v>N/A</v>
      </c>
      <c r="I211" s="12">
        <v>-20.3</v>
      </c>
      <c r="J211" s="12">
        <v>10.27</v>
      </c>
      <c r="K211" s="14" t="s">
        <v>213</v>
      </c>
      <c r="L211" s="9" t="str">
        <f t="shared" si="31"/>
        <v>N/A</v>
      </c>
    </row>
    <row r="212" spans="1:12" x14ac:dyDescent="0.2">
      <c r="A212" s="48" t="s">
        <v>1566</v>
      </c>
      <c r="B212" s="37" t="s">
        <v>213</v>
      </c>
      <c r="C212" s="49">
        <v>283049</v>
      </c>
      <c r="D212" s="46" t="str">
        <f t="shared" si="28"/>
        <v>N/A</v>
      </c>
      <c r="E212" s="49">
        <v>292901</v>
      </c>
      <c r="F212" s="46" t="str">
        <f t="shared" si="29"/>
        <v>N/A</v>
      </c>
      <c r="G212" s="49">
        <v>359892</v>
      </c>
      <c r="H212" s="46" t="str">
        <f t="shared" si="30"/>
        <v>N/A</v>
      </c>
      <c r="I212" s="12">
        <v>3.4809999999999999</v>
      </c>
      <c r="J212" s="12">
        <v>22.87</v>
      </c>
      <c r="K212" s="14" t="s">
        <v>213</v>
      </c>
      <c r="L212" s="9" t="str">
        <f t="shared" si="31"/>
        <v>N/A</v>
      </c>
    </row>
    <row r="213" spans="1:12" x14ac:dyDescent="0.2">
      <c r="A213" s="48" t="s">
        <v>1616</v>
      </c>
      <c r="B213" s="37" t="s">
        <v>213</v>
      </c>
      <c r="C213" s="49">
        <v>3313483</v>
      </c>
      <c r="D213" s="46" t="str">
        <f t="shared" si="28"/>
        <v>N/A</v>
      </c>
      <c r="E213" s="49">
        <v>3252746</v>
      </c>
      <c r="F213" s="46" t="str">
        <f t="shared" si="29"/>
        <v>N/A</v>
      </c>
      <c r="G213" s="49">
        <v>3675646</v>
      </c>
      <c r="H213" s="46" t="str">
        <f t="shared" si="30"/>
        <v>N/A</v>
      </c>
      <c r="I213" s="12">
        <v>-1.83</v>
      </c>
      <c r="J213" s="12">
        <v>13</v>
      </c>
      <c r="K213" s="14" t="s">
        <v>213</v>
      </c>
      <c r="L213" s="9" t="str">
        <f t="shared" si="31"/>
        <v>N/A</v>
      </c>
    </row>
    <row r="214" spans="1:12" x14ac:dyDescent="0.2">
      <c r="A214" s="53" t="s">
        <v>1617</v>
      </c>
      <c r="B214" s="37" t="s">
        <v>213</v>
      </c>
      <c r="C214" s="49">
        <v>471145</v>
      </c>
      <c r="D214" s="46" t="str">
        <f t="shared" si="28"/>
        <v>N/A</v>
      </c>
      <c r="E214" s="49">
        <v>3151708</v>
      </c>
      <c r="F214" s="46" t="str">
        <f t="shared" si="29"/>
        <v>N/A</v>
      </c>
      <c r="G214" s="49">
        <v>668369</v>
      </c>
      <c r="H214" s="46" t="str">
        <f t="shared" si="30"/>
        <v>N/A</v>
      </c>
      <c r="I214" s="12">
        <v>568.9</v>
      </c>
      <c r="J214" s="12">
        <v>-78.8</v>
      </c>
      <c r="K214" s="14" t="s">
        <v>213</v>
      </c>
      <c r="L214" s="9" t="str">
        <f t="shared" si="31"/>
        <v>N/A</v>
      </c>
    </row>
    <row r="215" spans="1:12" ht="25.5" x14ac:dyDescent="0.2">
      <c r="A215" s="48" t="s">
        <v>1380</v>
      </c>
      <c r="B215" s="37" t="s">
        <v>213</v>
      </c>
      <c r="C215" s="49">
        <v>63746740</v>
      </c>
      <c r="D215" s="46" t="str">
        <f t="shared" ref="D215:D229" si="32">IF($B215="N/A","N/A",IF(C215&gt;10,"No",IF(C215&lt;-10,"No","Yes")))</f>
        <v>N/A</v>
      </c>
      <c r="E215" s="49">
        <v>74558447</v>
      </c>
      <c r="F215" s="46" t="str">
        <f t="shared" ref="F215:F229" si="33">IF($B215="N/A","N/A",IF(E215&gt;10,"No",IF(E215&lt;-10,"No","Yes")))</f>
        <v>N/A</v>
      </c>
      <c r="G215" s="49">
        <v>77131384</v>
      </c>
      <c r="H215" s="46" t="str">
        <f t="shared" ref="H215:H229" si="34">IF($B215="N/A","N/A",IF(G215&gt;10,"No",IF(G215&lt;-10,"No","Yes")))</f>
        <v>N/A</v>
      </c>
      <c r="I215" s="12">
        <v>16.96</v>
      </c>
      <c r="J215" s="12">
        <v>3.4510000000000001</v>
      </c>
      <c r="K215" s="47" t="s">
        <v>739</v>
      </c>
      <c r="L215" s="9" t="str">
        <f t="shared" ref="L215:L229" si="35">IF(J215="Div by 0", "N/A", IF(K215="N/A","N/A", IF(J215&gt;VALUE(MID(K215,1,2)), "No", IF(J215&lt;-1*VALUE(MID(K215,1,2)), "No", "Yes"))))</f>
        <v>Yes</v>
      </c>
    </row>
    <row r="216" spans="1:12" x14ac:dyDescent="0.2">
      <c r="A216" s="48" t="s">
        <v>649</v>
      </c>
      <c r="B216" s="37" t="s">
        <v>213</v>
      </c>
      <c r="C216" s="38">
        <v>202652</v>
      </c>
      <c r="D216" s="46" t="str">
        <f t="shared" si="32"/>
        <v>N/A</v>
      </c>
      <c r="E216" s="38">
        <v>217880</v>
      </c>
      <c r="F216" s="46" t="str">
        <f t="shared" si="33"/>
        <v>N/A</v>
      </c>
      <c r="G216" s="38">
        <v>218194</v>
      </c>
      <c r="H216" s="46" t="str">
        <f t="shared" si="34"/>
        <v>N/A</v>
      </c>
      <c r="I216" s="12">
        <v>7.5140000000000002</v>
      </c>
      <c r="J216" s="12">
        <v>0.14410000000000001</v>
      </c>
      <c r="K216" s="47" t="s">
        <v>739</v>
      </c>
      <c r="L216" s="9" t="str">
        <f t="shared" si="35"/>
        <v>Yes</v>
      </c>
    </row>
    <row r="217" spans="1:12" ht="25.5" x14ac:dyDescent="0.2">
      <c r="A217" s="48" t="s">
        <v>1381</v>
      </c>
      <c r="B217" s="37" t="s">
        <v>213</v>
      </c>
      <c r="C217" s="49">
        <v>314.56259992000003</v>
      </c>
      <c r="D217" s="46" t="str">
        <f t="shared" si="32"/>
        <v>N/A</v>
      </c>
      <c r="E217" s="49">
        <v>342.19959152000001</v>
      </c>
      <c r="F217" s="46" t="str">
        <f t="shared" si="33"/>
        <v>N/A</v>
      </c>
      <c r="G217" s="49">
        <v>353.49910629999999</v>
      </c>
      <c r="H217" s="46" t="str">
        <f t="shared" si="34"/>
        <v>N/A</v>
      </c>
      <c r="I217" s="12">
        <v>8.7859999999999996</v>
      </c>
      <c r="J217" s="12">
        <v>3.302</v>
      </c>
      <c r="K217" s="47" t="s">
        <v>739</v>
      </c>
      <c r="L217" s="9" t="str">
        <f t="shared" si="35"/>
        <v>Yes</v>
      </c>
    </row>
    <row r="218" spans="1:12" ht="25.5" x14ac:dyDescent="0.2">
      <c r="A218" s="48" t="s">
        <v>1382</v>
      </c>
      <c r="B218" s="37" t="s">
        <v>213</v>
      </c>
      <c r="C218" s="49">
        <v>54596619</v>
      </c>
      <c r="D218" s="46" t="str">
        <f t="shared" si="32"/>
        <v>N/A</v>
      </c>
      <c r="E218" s="49">
        <v>57459217</v>
      </c>
      <c r="F218" s="46" t="str">
        <f t="shared" si="33"/>
        <v>N/A</v>
      </c>
      <c r="G218" s="49">
        <v>62171798</v>
      </c>
      <c r="H218" s="46" t="str">
        <f t="shared" si="34"/>
        <v>N/A</v>
      </c>
      <c r="I218" s="12">
        <v>5.2430000000000003</v>
      </c>
      <c r="J218" s="12">
        <v>8.202</v>
      </c>
      <c r="K218" s="47" t="s">
        <v>739</v>
      </c>
      <c r="L218" s="9" t="str">
        <f t="shared" si="35"/>
        <v>Yes</v>
      </c>
    </row>
    <row r="219" spans="1:12" x14ac:dyDescent="0.2">
      <c r="A219" s="48" t="s">
        <v>516</v>
      </c>
      <c r="B219" s="37" t="s">
        <v>213</v>
      </c>
      <c r="C219" s="38">
        <v>242286</v>
      </c>
      <c r="D219" s="46" t="str">
        <f t="shared" si="32"/>
        <v>N/A</v>
      </c>
      <c r="E219" s="38">
        <v>251301</v>
      </c>
      <c r="F219" s="46" t="str">
        <f t="shared" si="33"/>
        <v>N/A</v>
      </c>
      <c r="G219" s="38">
        <v>260907</v>
      </c>
      <c r="H219" s="46" t="str">
        <f t="shared" si="34"/>
        <v>N/A</v>
      </c>
      <c r="I219" s="12">
        <v>3.7210000000000001</v>
      </c>
      <c r="J219" s="12">
        <v>3.823</v>
      </c>
      <c r="K219" s="47" t="s">
        <v>739</v>
      </c>
      <c r="L219" s="9" t="str">
        <f t="shared" si="35"/>
        <v>Yes</v>
      </c>
    </row>
    <row r="220" spans="1:12" ht="25.5" x14ac:dyDescent="0.2">
      <c r="A220" s="48" t="s">
        <v>1383</v>
      </c>
      <c r="B220" s="37" t="s">
        <v>213</v>
      </c>
      <c r="C220" s="49">
        <v>225.33955326</v>
      </c>
      <c r="D220" s="46" t="str">
        <f t="shared" si="32"/>
        <v>N/A</v>
      </c>
      <c r="E220" s="49">
        <v>228.64698906999999</v>
      </c>
      <c r="F220" s="46" t="str">
        <f t="shared" si="33"/>
        <v>N/A</v>
      </c>
      <c r="G220" s="49">
        <v>238.29103090000001</v>
      </c>
      <c r="H220" s="46" t="str">
        <f t="shared" si="34"/>
        <v>N/A</v>
      </c>
      <c r="I220" s="12">
        <v>1.468</v>
      </c>
      <c r="J220" s="12">
        <v>4.218</v>
      </c>
      <c r="K220" s="47" t="s">
        <v>739</v>
      </c>
      <c r="L220" s="9" t="str">
        <f t="shared" si="35"/>
        <v>Yes</v>
      </c>
    </row>
    <row r="221" spans="1:12" ht="25.5" x14ac:dyDescent="0.2">
      <c r="A221" s="48" t="s">
        <v>1384</v>
      </c>
      <c r="B221" s="37" t="s">
        <v>213</v>
      </c>
      <c r="C221" s="49">
        <v>176092412</v>
      </c>
      <c r="D221" s="46" t="str">
        <f t="shared" si="32"/>
        <v>N/A</v>
      </c>
      <c r="E221" s="49">
        <v>189736871</v>
      </c>
      <c r="F221" s="46" t="str">
        <f t="shared" si="33"/>
        <v>N/A</v>
      </c>
      <c r="G221" s="49">
        <v>181756434</v>
      </c>
      <c r="H221" s="46" t="str">
        <f t="shared" si="34"/>
        <v>N/A</v>
      </c>
      <c r="I221" s="12">
        <v>7.7480000000000002</v>
      </c>
      <c r="J221" s="12">
        <v>-4.21</v>
      </c>
      <c r="K221" s="47" t="s">
        <v>739</v>
      </c>
      <c r="L221" s="9" t="str">
        <f t="shared" si="35"/>
        <v>Yes</v>
      </c>
    </row>
    <row r="222" spans="1:12" x14ac:dyDescent="0.2">
      <c r="A222" s="48" t="s">
        <v>517</v>
      </c>
      <c r="B222" s="37" t="s">
        <v>213</v>
      </c>
      <c r="C222" s="38">
        <v>658383</v>
      </c>
      <c r="D222" s="46" t="str">
        <f t="shared" si="32"/>
        <v>N/A</v>
      </c>
      <c r="E222" s="38">
        <v>690122</v>
      </c>
      <c r="F222" s="46" t="str">
        <f t="shared" si="33"/>
        <v>N/A</v>
      </c>
      <c r="G222" s="38">
        <v>668463</v>
      </c>
      <c r="H222" s="46" t="str">
        <f t="shared" si="34"/>
        <v>N/A</v>
      </c>
      <c r="I222" s="12">
        <v>4.8209999999999997</v>
      </c>
      <c r="J222" s="12">
        <v>-3.14</v>
      </c>
      <c r="K222" s="47" t="s">
        <v>739</v>
      </c>
      <c r="L222" s="9" t="str">
        <f t="shared" si="35"/>
        <v>Yes</v>
      </c>
    </row>
    <row r="223" spans="1:12" ht="25.5" x14ac:dyDescent="0.2">
      <c r="A223" s="48" t="s">
        <v>1385</v>
      </c>
      <c r="B223" s="37" t="s">
        <v>213</v>
      </c>
      <c r="C223" s="49">
        <v>267.46196666999998</v>
      </c>
      <c r="D223" s="46" t="str">
        <f t="shared" si="32"/>
        <v>N/A</v>
      </c>
      <c r="E223" s="49">
        <v>274.93236123000003</v>
      </c>
      <c r="F223" s="46" t="str">
        <f t="shared" si="33"/>
        <v>N/A</v>
      </c>
      <c r="G223" s="49">
        <v>271.90201102999998</v>
      </c>
      <c r="H223" s="46" t="str">
        <f t="shared" si="34"/>
        <v>N/A</v>
      </c>
      <c r="I223" s="12">
        <v>2.7930000000000001</v>
      </c>
      <c r="J223" s="12">
        <v>-1.1000000000000001</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1283192199</v>
      </c>
      <c r="D227" s="46" t="str">
        <f t="shared" si="32"/>
        <v>N/A</v>
      </c>
      <c r="E227" s="49">
        <v>1412067869</v>
      </c>
      <c r="F227" s="46" t="str">
        <f t="shared" si="33"/>
        <v>N/A</v>
      </c>
      <c r="G227" s="49">
        <v>1439486876</v>
      </c>
      <c r="H227" s="46" t="str">
        <f t="shared" si="34"/>
        <v>N/A</v>
      </c>
      <c r="I227" s="12">
        <v>10.039999999999999</v>
      </c>
      <c r="J227" s="12">
        <v>1.9419999999999999</v>
      </c>
      <c r="K227" s="47" t="s">
        <v>739</v>
      </c>
      <c r="L227" s="9" t="str">
        <f t="shared" si="35"/>
        <v>Yes</v>
      </c>
    </row>
    <row r="228" spans="1:12" ht="25.5" x14ac:dyDescent="0.2">
      <c r="A228" s="48" t="s">
        <v>519</v>
      </c>
      <c r="B228" s="37" t="s">
        <v>213</v>
      </c>
      <c r="C228" s="38">
        <v>89799</v>
      </c>
      <c r="D228" s="46" t="str">
        <f t="shared" si="32"/>
        <v>N/A</v>
      </c>
      <c r="E228" s="38">
        <v>96085</v>
      </c>
      <c r="F228" s="46" t="str">
        <f t="shared" si="33"/>
        <v>N/A</v>
      </c>
      <c r="G228" s="38">
        <v>96266</v>
      </c>
      <c r="H228" s="46" t="str">
        <f t="shared" si="34"/>
        <v>N/A</v>
      </c>
      <c r="I228" s="12">
        <v>7</v>
      </c>
      <c r="J228" s="12">
        <v>0.18840000000000001</v>
      </c>
      <c r="K228" s="47" t="s">
        <v>739</v>
      </c>
      <c r="L228" s="9" t="str">
        <f t="shared" si="35"/>
        <v>Yes</v>
      </c>
    </row>
    <row r="229" spans="1:12" ht="25.5" x14ac:dyDescent="0.2">
      <c r="A229" s="48" t="s">
        <v>1389</v>
      </c>
      <c r="B229" s="37" t="s">
        <v>213</v>
      </c>
      <c r="C229" s="49">
        <v>14289.60455</v>
      </c>
      <c r="D229" s="46" t="str">
        <f t="shared" si="32"/>
        <v>N/A</v>
      </c>
      <c r="E229" s="49">
        <v>14696.028194</v>
      </c>
      <c r="F229" s="46" t="str">
        <f t="shared" si="33"/>
        <v>N/A</v>
      </c>
      <c r="G229" s="49">
        <v>14953.222072</v>
      </c>
      <c r="H229" s="46" t="str">
        <f t="shared" si="34"/>
        <v>N/A</v>
      </c>
      <c r="I229" s="12">
        <v>2.8439999999999999</v>
      </c>
      <c r="J229" s="12">
        <v>1.75</v>
      </c>
      <c r="K229" s="47" t="s">
        <v>739</v>
      </c>
      <c r="L229" s="9" t="str">
        <f t="shared" si="35"/>
        <v>Yes</v>
      </c>
    </row>
    <row r="230" spans="1:12" x14ac:dyDescent="0.2">
      <c r="A230" s="4" t="s">
        <v>1390</v>
      </c>
      <c r="B230" s="37" t="s">
        <v>213</v>
      </c>
      <c r="C230" s="54">
        <v>1392475433</v>
      </c>
      <c r="D230" s="46" t="str">
        <f t="shared" ref="D230:D253" si="36">IF($B230="N/A","N/A",IF(C230&gt;10,"No",IF(C230&lt;-10,"No","Yes")))</f>
        <v>N/A</v>
      </c>
      <c r="E230" s="54">
        <v>1531535320</v>
      </c>
      <c r="F230" s="46" t="str">
        <f t="shared" ref="F230:F253" si="37">IF($B230="N/A","N/A",IF(E230&gt;10,"No",IF(E230&lt;-10,"No","Yes")))</f>
        <v>N/A</v>
      </c>
      <c r="G230" s="54">
        <v>1560726036</v>
      </c>
      <c r="H230" s="46" t="str">
        <f t="shared" ref="H230:H253" si="38">IF($B230="N/A","N/A",IF(G230&gt;10,"No",IF(G230&lt;-10,"No","Yes")))</f>
        <v>N/A</v>
      </c>
      <c r="I230" s="12">
        <v>9.9870000000000001</v>
      </c>
      <c r="J230" s="12">
        <v>1.9059999999999999</v>
      </c>
      <c r="K230" s="47" t="s">
        <v>739</v>
      </c>
      <c r="L230" s="9" t="str">
        <f t="shared" ref="L230:L253" si="39">IF(J230="Div by 0", "N/A", IF(K230="N/A","N/A", IF(J230&gt;VALUE(MID(K230,1,2)), "No", IF(J230&lt;-1*VALUE(MID(K230,1,2)), "No", "Yes"))))</f>
        <v>Yes</v>
      </c>
    </row>
    <row r="231" spans="1:12" x14ac:dyDescent="0.2">
      <c r="A231" s="4" t="s">
        <v>1567</v>
      </c>
      <c r="B231" s="37" t="s">
        <v>213</v>
      </c>
      <c r="C231" s="52">
        <v>103060</v>
      </c>
      <c r="D231" s="52" t="str">
        <f t="shared" si="36"/>
        <v>N/A</v>
      </c>
      <c r="E231" s="52">
        <v>109581</v>
      </c>
      <c r="F231" s="52" t="str">
        <f t="shared" si="37"/>
        <v>N/A</v>
      </c>
      <c r="G231" s="52">
        <v>108964</v>
      </c>
      <c r="H231" s="46" t="str">
        <f t="shared" si="38"/>
        <v>N/A</v>
      </c>
      <c r="I231" s="12">
        <v>6.327</v>
      </c>
      <c r="J231" s="12">
        <v>-0.56299999999999994</v>
      </c>
      <c r="K231" s="47" t="s">
        <v>739</v>
      </c>
      <c r="L231" s="9" t="str">
        <f t="shared" si="39"/>
        <v>Yes</v>
      </c>
    </row>
    <row r="232" spans="1:12" x14ac:dyDescent="0.2">
      <c r="A232" s="4" t="s">
        <v>1568</v>
      </c>
      <c r="B232" s="37" t="s">
        <v>213</v>
      </c>
      <c r="C232" s="54">
        <v>13511.308295999999</v>
      </c>
      <c r="D232" s="46" t="str">
        <f t="shared" si="36"/>
        <v>N/A</v>
      </c>
      <c r="E232" s="54">
        <v>13976.285304999999</v>
      </c>
      <c r="F232" s="46" t="str">
        <f t="shared" si="37"/>
        <v>N/A</v>
      </c>
      <c r="G232" s="54">
        <v>14323.318122999999</v>
      </c>
      <c r="H232" s="46" t="str">
        <f t="shared" si="38"/>
        <v>N/A</v>
      </c>
      <c r="I232" s="12">
        <v>3.4409999999999998</v>
      </c>
      <c r="J232" s="12">
        <v>2.4830000000000001</v>
      </c>
      <c r="K232" s="47" t="s">
        <v>739</v>
      </c>
      <c r="L232" s="9" t="str">
        <f t="shared" si="39"/>
        <v>Yes</v>
      </c>
    </row>
    <row r="233" spans="1:12" x14ac:dyDescent="0.2">
      <c r="A233" s="55" t="s">
        <v>1569</v>
      </c>
      <c r="B233" s="37" t="s">
        <v>213</v>
      </c>
      <c r="C233" s="54">
        <v>8979.9439070000008</v>
      </c>
      <c r="D233" s="46" t="str">
        <f t="shared" si="36"/>
        <v>N/A</v>
      </c>
      <c r="E233" s="54">
        <v>9476.8059680000006</v>
      </c>
      <c r="F233" s="46" t="str">
        <f t="shared" si="37"/>
        <v>N/A</v>
      </c>
      <c r="G233" s="54">
        <v>10112.986239</v>
      </c>
      <c r="H233" s="46" t="str">
        <f t="shared" si="38"/>
        <v>N/A</v>
      </c>
      <c r="I233" s="12">
        <v>5.5330000000000004</v>
      </c>
      <c r="J233" s="12">
        <v>6.7130000000000001</v>
      </c>
      <c r="K233" s="47" t="s">
        <v>739</v>
      </c>
      <c r="L233" s="9" t="str">
        <f t="shared" si="39"/>
        <v>Yes</v>
      </c>
    </row>
    <row r="234" spans="1:12" x14ac:dyDescent="0.2">
      <c r="A234" s="55" t="s">
        <v>1570</v>
      </c>
      <c r="B234" s="37" t="s">
        <v>213</v>
      </c>
      <c r="C234" s="54">
        <v>15750.153822</v>
      </c>
      <c r="D234" s="46" t="str">
        <f t="shared" si="36"/>
        <v>N/A</v>
      </c>
      <c r="E234" s="54">
        <v>16059.671892</v>
      </c>
      <c r="F234" s="46" t="str">
        <f t="shared" si="37"/>
        <v>N/A</v>
      </c>
      <c r="G234" s="54">
        <v>16429.160801999999</v>
      </c>
      <c r="H234" s="46" t="str">
        <f t="shared" si="38"/>
        <v>N/A</v>
      </c>
      <c r="I234" s="12">
        <v>1.9650000000000001</v>
      </c>
      <c r="J234" s="12">
        <v>2.3010000000000002</v>
      </c>
      <c r="K234" s="47" t="s">
        <v>739</v>
      </c>
      <c r="L234" s="9" t="str">
        <f t="shared" si="39"/>
        <v>Yes</v>
      </c>
    </row>
    <row r="235" spans="1:12" x14ac:dyDescent="0.2">
      <c r="A235" s="55" t="s">
        <v>1571</v>
      </c>
      <c r="B235" s="37" t="s">
        <v>213</v>
      </c>
      <c r="C235" s="54">
        <v>14329.037407</v>
      </c>
      <c r="D235" s="46" t="str">
        <f t="shared" si="36"/>
        <v>N/A</v>
      </c>
      <c r="E235" s="54">
        <v>16016.171608000001</v>
      </c>
      <c r="F235" s="46" t="str">
        <f t="shared" si="37"/>
        <v>N/A</v>
      </c>
      <c r="G235" s="54">
        <v>16544.191099</v>
      </c>
      <c r="H235" s="46" t="str">
        <f t="shared" si="38"/>
        <v>N/A</v>
      </c>
      <c r="I235" s="12">
        <v>11.77</v>
      </c>
      <c r="J235" s="12">
        <v>3.2970000000000002</v>
      </c>
      <c r="K235" s="47" t="s">
        <v>739</v>
      </c>
      <c r="L235" s="9" t="str">
        <f t="shared" si="39"/>
        <v>Yes</v>
      </c>
    </row>
    <row r="236" spans="1:12" x14ac:dyDescent="0.2">
      <c r="A236" s="55" t="s">
        <v>1572</v>
      </c>
      <c r="B236" s="37" t="s">
        <v>213</v>
      </c>
      <c r="C236" s="54">
        <v>3028.2292348999999</v>
      </c>
      <c r="D236" s="46" t="str">
        <f t="shared" si="36"/>
        <v>N/A</v>
      </c>
      <c r="E236" s="54">
        <v>3833.2821101</v>
      </c>
      <c r="F236" s="46" t="str">
        <f t="shared" si="37"/>
        <v>N/A</v>
      </c>
      <c r="G236" s="54">
        <v>3930.7229788</v>
      </c>
      <c r="H236" s="46" t="str">
        <f t="shared" si="38"/>
        <v>N/A</v>
      </c>
      <c r="I236" s="12">
        <v>26.58</v>
      </c>
      <c r="J236" s="12">
        <v>2.5419999999999998</v>
      </c>
      <c r="K236" s="47" t="s">
        <v>739</v>
      </c>
      <c r="L236" s="9" t="str">
        <f t="shared" si="39"/>
        <v>Yes</v>
      </c>
    </row>
    <row r="237" spans="1:12" x14ac:dyDescent="0.2">
      <c r="A237" s="48" t="s">
        <v>1573</v>
      </c>
      <c r="B237" s="37" t="s">
        <v>213</v>
      </c>
      <c r="C237" s="46">
        <v>4.0270459940999999</v>
      </c>
      <c r="D237" s="46" t="str">
        <f t="shared" si="36"/>
        <v>N/A</v>
      </c>
      <c r="E237" s="46">
        <v>4.0729057602000003</v>
      </c>
      <c r="F237" s="46" t="str">
        <f t="shared" si="37"/>
        <v>N/A</v>
      </c>
      <c r="G237" s="46">
        <v>3.9840468474000001</v>
      </c>
      <c r="H237" s="46" t="str">
        <f t="shared" si="38"/>
        <v>N/A</v>
      </c>
      <c r="I237" s="12">
        <v>1.139</v>
      </c>
      <c r="J237" s="12">
        <v>-2.1800000000000002</v>
      </c>
      <c r="K237" s="47" t="s">
        <v>739</v>
      </c>
      <c r="L237" s="9" t="str">
        <f t="shared" si="39"/>
        <v>Yes</v>
      </c>
    </row>
    <row r="238" spans="1:12" x14ac:dyDescent="0.2">
      <c r="A238" s="53" t="s">
        <v>1574</v>
      </c>
      <c r="B238" s="37" t="s">
        <v>213</v>
      </c>
      <c r="C238" s="46">
        <v>19.100655847999999</v>
      </c>
      <c r="D238" s="46" t="str">
        <f t="shared" si="36"/>
        <v>N/A</v>
      </c>
      <c r="E238" s="46">
        <v>19.695093367999998</v>
      </c>
      <c r="F238" s="46" t="str">
        <f t="shared" si="37"/>
        <v>N/A</v>
      </c>
      <c r="G238" s="46">
        <v>20.585315048999998</v>
      </c>
      <c r="H238" s="46" t="str">
        <f t="shared" si="38"/>
        <v>N/A</v>
      </c>
      <c r="I238" s="12">
        <v>3.1120000000000001</v>
      </c>
      <c r="J238" s="12">
        <v>4.5199999999999996</v>
      </c>
      <c r="K238" s="47" t="s">
        <v>739</v>
      </c>
      <c r="L238" s="9" t="str">
        <f t="shared" si="39"/>
        <v>Yes</v>
      </c>
    </row>
    <row r="239" spans="1:12" x14ac:dyDescent="0.2">
      <c r="A239" s="53" t="s">
        <v>1575</v>
      </c>
      <c r="B239" s="37" t="s">
        <v>213</v>
      </c>
      <c r="C239" s="46">
        <v>18.525687374</v>
      </c>
      <c r="D239" s="46" t="str">
        <f t="shared" si="36"/>
        <v>N/A</v>
      </c>
      <c r="E239" s="46">
        <v>19.050302293000001</v>
      </c>
      <c r="F239" s="46" t="str">
        <f t="shared" si="37"/>
        <v>N/A</v>
      </c>
      <c r="G239" s="46">
        <v>19.342977130000001</v>
      </c>
      <c r="H239" s="46" t="str">
        <f t="shared" si="38"/>
        <v>N/A</v>
      </c>
      <c r="I239" s="12">
        <v>2.8319999999999999</v>
      </c>
      <c r="J239" s="12">
        <v>1.536</v>
      </c>
      <c r="K239" s="47" t="s">
        <v>739</v>
      </c>
      <c r="L239" s="9" t="str">
        <f t="shared" si="39"/>
        <v>Yes</v>
      </c>
    </row>
    <row r="240" spans="1:12" x14ac:dyDescent="0.2">
      <c r="A240" s="53" t="s">
        <v>1576</v>
      </c>
      <c r="B240" s="37" t="s">
        <v>213</v>
      </c>
      <c r="C240" s="46">
        <v>0.5397428527</v>
      </c>
      <c r="D240" s="46" t="str">
        <f t="shared" si="36"/>
        <v>N/A</v>
      </c>
      <c r="E240" s="46">
        <v>0.53663186650000005</v>
      </c>
      <c r="F240" s="46" t="str">
        <f t="shared" si="37"/>
        <v>N/A</v>
      </c>
      <c r="G240" s="46">
        <v>0.53607129990000002</v>
      </c>
      <c r="H240" s="46" t="str">
        <f t="shared" si="38"/>
        <v>N/A</v>
      </c>
      <c r="I240" s="12">
        <v>-0.57599999999999996</v>
      </c>
      <c r="J240" s="12">
        <v>-0.104</v>
      </c>
      <c r="K240" s="47" t="s">
        <v>739</v>
      </c>
      <c r="L240" s="9" t="str">
        <f t="shared" si="39"/>
        <v>Yes</v>
      </c>
    </row>
    <row r="241" spans="1:12" x14ac:dyDescent="0.2">
      <c r="A241" s="53" t="s">
        <v>1577</v>
      </c>
      <c r="B241" s="37" t="s">
        <v>213</v>
      </c>
      <c r="C241" s="46">
        <v>0.52451019430000001</v>
      </c>
      <c r="D241" s="46" t="str">
        <f t="shared" si="36"/>
        <v>N/A</v>
      </c>
      <c r="E241" s="46">
        <v>0.50052161579999999</v>
      </c>
      <c r="F241" s="46" t="str">
        <f t="shared" si="37"/>
        <v>N/A</v>
      </c>
      <c r="G241" s="46">
        <v>0.4742593048</v>
      </c>
      <c r="H241" s="46" t="str">
        <f t="shared" si="38"/>
        <v>N/A</v>
      </c>
      <c r="I241" s="12">
        <v>-4.57</v>
      </c>
      <c r="J241" s="12">
        <v>-5.25</v>
      </c>
      <c r="K241" s="47" t="s">
        <v>739</v>
      </c>
      <c r="L241" s="9" t="str">
        <f t="shared" si="39"/>
        <v>Yes</v>
      </c>
    </row>
    <row r="242" spans="1:12" ht="25.5" x14ac:dyDescent="0.2">
      <c r="A242" s="4" t="s">
        <v>1402</v>
      </c>
      <c r="B242" s="37" t="s">
        <v>213</v>
      </c>
      <c r="C242" s="54">
        <v>1283192199</v>
      </c>
      <c r="D242" s="46" t="str">
        <f t="shared" si="36"/>
        <v>N/A</v>
      </c>
      <c r="E242" s="54">
        <v>1412067869</v>
      </c>
      <c r="F242" s="46" t="str">
        <f t="shared" si="37"/>
        <v>N/A</v>
      </c>
      <c r="G242" s="54">
        <v>1439486876</v>
      </c>
      <c r="H242" s="46" t="str">
        <f t="shared" si="38"/>
        <v>N/A</v>
      </c>
      <c r="I242" s="12">
        <v>10.039999999999999</v>
      </c>
      <c r="J242" s="12">
        <v>1.9419999999999999</v>
      </c>
      <c r="K242" s="47" t="s">
        <v>739</v>
      </c>
      <c r="L242" s="9" t="str">
        <f t="shared" si="39"/>
        <v>Yes</v>
      </c>
    </row>
    <row r="243" spans="1:12" x14ac:dyDescent="0.2">
      <c r="A243" s="4" t="s">
        <v>1578</v>
      </c>
      <c r="B243" s="37" t="s">
        <v>213</v>
      </c>
      <c r="C243" s="52">
        <v>89799</v>
      </c>
      <c r="D243" s="52" t="str">
        <f t="shared" si="36"/>
        <v>N/A</v>
      </c>
      <c r="E243" s="52">
        <v>96085</v>
      </c>
      <c r="F243" s="52" t="str">
        <f t="shared" si="37"/>
        <v>N/A</v>
      </c>
      <c r="G243" s="52">
        <v>96266</v>
      </c>
      <c r="H243" s="46" t="str">
        <f t="shared" si="38"/>
        <v>N/A</v>
      </c>
      <c r="I243" s="12">
        <v>7</v>
      </c>
      <c r="J243" s="12">
        <v>0.18840000000000001</v>
      </c>
      <c r="K243" s="47" t="s">
        <v>739</v>
      </c>
      <c r="L243" s="9" t="str">
        <f t="shared" si="39"/>
        <v>Yes</v>
      </c>
    </row>
    <row r="244" spans="1:12" ht="25.5" x14ac:dyDescent="0.2">
      <c r="A244" s="4" t="s">
        <v>1579</v>
      </c>
      <c r="B244" s="37" t="s">
        <v>213</v>
      </c>
      <c r="C244" s="54">
        <v>14289.60455</v>
      </c>
      <c r="D244" s="46" t="str">
        <f t="shared" si="36"/>
        <v>N/A</v>
      </c>
      <c r="E244" s="54">
        <v>14696.028194</v>
      </c>
      <c r="F244" s="46" t="str">
        <f t="shared" si="37"/>
        <v>N/A</v>
      </c>
      <c r="G244" s="54">
        <v>14953.222072</v>
      </c>
      <c r="H244" s="46" t="str">
        <f t="shared" si="38"/>
        <v>N/A</v>
      </c>
      <c r="I244" s="12">
        <v>2.8439999999999999</v>
      </c>
      <c r="J244" s="12">
        <v>1.75</v>
      </c>
      <c r="K244" s="47" t="s">
        <v>739</v>
      </c>
      <c r="L244" s="9" t="str">
        <f t="shared" si="39"/>
        <v>Yes</v>
      </c>
    </row>
    <row r="245" spans="1:12" ht="25.5" x14ac:dyDescent="0.2">
      <c r="A245" s="55" t="s">
        <v>1580</v>
      </c>
      <c r="B245" s="37" t="s">
        <v>213</v>
      </c>
      <c r="C245" s="54">
        <v>9090.1705132000006</v>
      </c>
      <c r="D245" s="46" t="str">
        <f t="shared" si="36"/>
        <v>N/A</v>
      </c>
      <c r="E245" s="54">
        <v>9583.1571124999991</v>
      </c>
      <c r="F245" s="46" t="str">
        <f t="shared" si="37"/>
        <v>N/A</v>
      </c>
      <c r="G245" s="54">
        <v>10170.190209</v>
      </c>
      <c r="H245" s="46" t="str">
        <f t="shared" si="38"/>
        <v>N/A</v>
      </c>
      <c r="I245" s="12">
        <v>5.423</v>
      </c>
      <c r="J245" s="12">
        <v>6.1260000000000003</v>
      </c>
      <c r="K245" s="47" t="s">
        <v>739</v>
      </c>
      <c r="L245" s="9" t="str">
        <f t="shared" si="39"/>
        <v>Yes</v>
      </c>
    </row>
    <row r="246" spans="1:12" ht="25.5" x14ac:dyDescent="0.2">
      <c r="A246" s="55" t="s">
        <v>1581</v>
      </c>
      <c r="B246" s="37" t="s">
        <v>213</v>
      </c>
      <c r="C246" s="54">
        <v>16545.232617999998</v>
      </c>
      <c r="D246" s="46" t="str">
        <f t="shared" si="36"/>
        <v>N/A</v>
      </c>
      <c r="E246" s="54">
        <v>16809.833136000001</v>
      </c>
      <c r="F246" s="46" t="str">
        <f t="shared" si="37"/>
        <v>N/A</v>
      </c>
      <c r="G246" s="54">
        <v>17093.616851999999</v>
      </c>
      <c r="H246" s="46" t="str">
        <f t="shared" si="38"/>
        <v>N/A</v>
      </c>
      <c r="I246" s="12">
        <v>1.599</v>
      </c>
      <c r="J246" s="12">
        <v>1.6879999999999999</v>
      </c>
      <c r="K246" s="47" t="s">
        <v>739</v>
      </c>
      <c r="L246" s="9" t="str">
        <f t="shared" si="39"/>
        <v>Yes</v>
      </c>
    </row>
    <row r="247" spans="1:12" ht="25.5" x14ac:dyDescent="0.2">
      <c r="A247" s="55" t="s">
        <v>1582</v>
      </c>
      <c r="B247" s="37" t="s">
        <v>213</v>
      </c>
      <c r="C247" s="54">
        <v>15872.45334</v>
      </c>
      <c r="D247" s="46" t="str">
        <f t="shared" si="36"/>
        <v>N/A</v>
      </c>
      <c r="E247" s="54">
        <v>18950.56424</v>
      </c>
      <c r="F247" s="46" t="str">
        <f t="shared" si="37"/>
        <v>N/A</v>
      </c>
      <c r="G247" s="54">
        <v>19039.978876000001</v>
      </c>
      <c r="H247" s="46" t="str">
        <f t="shared" si="38"/>
        <v>N/A</v>
      </c>
      <c r="I247" s="12">
        <v>19.39</v>
      </c>
      <c r="J247" s="12">
        <v>0.4718</v>
      </c>
      <c r="K247" s="47" t="s">
        <v>739</v>
      </c>
      <c r="L247" s="9" t="str">
        <f t="shared" si="39"/>
        <v>Yes</v>
      </c>
    </row>
    <row r="248" spans="1:12" ht="25.5" x14ac:dyDescent="0.2">
      <c r="A248" s="55" t="s">
        <v>1583</v>
      </c>
      <c r="B248" s="37" t="s">
        <v>213</v>
      </c>
      <c r="C248" s="54">
        <v>8021.7716981000003</v>
      </c>
      <c r="D248" s="46" t="str">
        <f t="shared" si="36"/>
        <v>N/A</v>
      </c>
      <c r="E248" s="54">
        <v>10615.665428</v>
      </c>
      <c r="F248" s="46" t="str">
        <f t="shared" si="37"/>
        <v>N/A</v>
      </c>
      <c r="G248" s="54">
        <v>11068.784643999999</v>
      </c>
      <c r="H248" s="46" t="str">
        <f t="shared" si="38"/>
        <v>N/A</v>
      </c>
      <c r="I248" s="12">
        <v>32.340000000000003</v>
      </c>
      <c r="J248" s="12">
        <v>4.2679999999999998</v>
      </c>
      <c r="K248" s="47" t="s">
        <v>739</v>
      </c>
      <c r="L248" s="9" t="str">
        <f t="shared" si="39"/>
        <v>Yes</v>
      </c>
    </row>
    <row r="249" spans="1:12" ht="25.5" x14ac:dyDescent="0.2">
      <c r="A249" s="48" t="s">
        <v>1584</v>
      </c>
      <c r="B249" s="37" t="s">
        <v>213</v>
      </c>
      <c r="C249" s="46">
        <v>3.5088754437</v>
      </c>
      <c r="D249" s="46" t="str">
        <f t="shared" si="36"/>
        <v>N/A</v>
      </c>
      <c r="E249" s="46">
        <v>3.5712865366000002</v>
      </c>
      <c r="F249" s="46" t="str">
        <f t="shared" si="37"/>
        <v>N/A</v>
      </c>
      <c r="G249" s="46">
        <v>3.5197703261000002</v>
      </c>
      <c r="H249" s="46" t="str">
        <f t="shared" si="38"/>
        <v>N/A</v>
      </c>
      <c r="I249" s="12">
        <v>1.7789999999999999</v>
      </c>
      <c r="J249" s="12">
        <v>-1.44</v>
      </c>
      <c r="K249" s="47" t="s">
        <v>739</v>
      </c>
      <c r="L249" s="9" t="str">
        <f t="shared" si="39"/>
        <v>Yes</v>
      </c>
    </row>
    <row r="250" spans="1:12" ht="25.5" x14ac:dyDescent="0.2">
      <c r="A250" s="53" t="s">
        <v>1585</v>
      </c>
      <c r="B250" s="37" t="s">
        <v>213</v>
      </c>
      <c r="C250" s="46">
        <v>18.828968318000001</v>
      </c>
      <c r="D250" s="46" t="str">
        <f t="shared" si="36"/>
        <v>N/A</v>
      </c>
      <c r="E250" s="46">
        <v>19.442520412</v>
      </c>
      <c r="F250" s="46" t="str">
        <f t="shared" si="37"/>
        <v>N/A</v>
      </c>
      <c r="G250" s="46">
        <v>20.452699184</v>
      </c>
      <c r="H250" s="46" t="str">
        <f t="shared" si="38"/>
        <v>N/A</v>
      </c>
      <c r="I250" s="12">
        <v>3.2589999999999999</v>
      </c>
      <c r="J250" s="12">
        <v>5.1959999999999997</v>
      </c>
      <c r="K250" s="47" t="s">
        <v>739</v>
      </c>
      <c r="L250" s="9" t="str">
        <f t="shared" si="39"/>
        <v>Yes</v>
      </c>
    </row>
    <row r="251" spans="1:12" ht="25.5" x14ac:dyDescent="0.2">
      <c r="A251" s="53" t="s">
        <v>1586</v>
      </c>
      <c r="B251" s="37" t="s">
        <v>213</v>
      </c>
      <c r="C251" s="46">
        <v>17.16064561</v>
      </c>
      <c r="D251" s="46" t="str">
        <f t="shared" si="36"/>
        <v>N/A</v>
      </c>
      <c r="E251" s="46">
        <v>17.740956394000001</v>
      </c>
      <c r="F251" s="46" t="str">
        <f t="shared" si="37"/>
        <v>N/A</v>
      </c>
      <c r="G251" s="46">
        <v>18.133077535999998</v>
      </c>
      <c r="H251" s="46" t="str">
        <f t="shared" si="38"/>
        <v>N/A</v>
      </c>
      <c r="I251" s="12">
        <v>3.3820000000000001</v>
      </c>
      <c r="J251" s="12">
        <v>2.21</v>
      </c>
      <c r="K251" s="47" t="s">
        <v>739</v>
      </c>
      <c r="L251" s="9" t="str">
        <f t="shared" si="39"/>
        <v>Yes</v>
      </c>
    </row>
    <row r="252" spans="1:12" ht="25.5" x14ac:dyDescent="0.2">
      <c r="A252" s="53" t="s">
        <v>1587</v>
      </c>
      <c r="B252" s="37" t="s">
        <v>213</v>
      </c>
      <c r="C252" s="46">
        <v>0.1374770404</v>
      </c>
      <c r="D252" s="46" t="str">
        <f t="shared" si="36"/>
        <v>N/A</v>
      </c>
      <c r="E252" s="46">
        <v>0.13800068230000001</v>
      </c>
      <c r="F252" s="46" t="str">
        <f t="shared" si="37"/>
        <v>N/A</v>
      </c>
      <c r="G252" s="46">
        <v>0.14705444979999999</v>
      </c>
      <c r="H252" s="46" t="str">
        <f t="shared" si="38"/>
        <v>N/A</v>
      </c>
      <c r="I252" s="12">
        <v>0.38090000000000002</v>
      </c>
      <c r="J252" s="12">
        <v>6.5609999999999999</v>
      </c>
      <c r="K252" s="47" t="s">
        <v>739</v>
      </c>
      <c r="L252" s="9" t="str">
        <f t="shared" si="39"/>
        <v>Yes</v>
      </c>
    </row>
    <row r="253" spans="1:12" ht="25.5" x14ac:dyDescent="0.2">
      <c r="A253" s="53" t="s">
        <v>1588</v>
      </c>
      <c r="B253" s="37" t="s">
        <v>213</v>
      </c>
      <c r="C253" s="46">
        <v>0.16551973980000001</v>
      </c>
      <c r="D253" s="46" t="str">
        <f t="shared" si="36"/>
        <v>N/A</v>
      </c>
      <c r="E253" s="46">
        <v>0.15440403059999999</v>
      </c>
      <c r="F253" s="46" t="str">
        <f t="shared" si="37"/>
        <v>N/A</v>
      </c>
      <c r="G253" s="46">
        <v>0.1467716423</v>
      </c>
      <c r="H253" s="46" t="str">
        <f t="shared" si="38"/>
        <v>N/A</v>
      </c>
      <c r="I253" s="12">
        <v>-6.72</v>
      </c>
      <c r="J253" s="12">
        <v>-4.9400000000000004</v>
      </c>
      <c r="K253" s="47" t="s">
        <v>739</v>
      </c>
      <c r="L253" s="9" t="str">
        <f t="shared" si="39"/>
        <v>Yes</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359504</v>
      </c>
      <c r="D7" s="34" t="str">
        <f>IF($B7="N/A","N/A",IF(C7&gt;15,"No",IF(C7&lt;-15,"No","Yes")))</f>
        <v>N/A</v>
      </c>
      <c r="E7" s="33">
        <v>362939</v>
      </c>
      <c r="F7" s="34" t="str">
        <f>IF($B7="N/A","N/A",IF(E7&gt;15,"No",IF(E7&lt;-15,"No","Yes")))</f>
        <v>N/A</v>
      </c>
      <c r="G7" s="33">
        <v>352084</v>
      </c>
      <c r="H7" s="34" t="str">
        <f>IF($B7="N/A","N/A",IF(G7&gt;15,"No",IF(G7&lt;-15,"No","Yes")))</f>
        <v>N/A</v>
      </c>
      <c r="I7" s="35">
        <v>0.95550000000000002</v>
      </c>
      <c r="J7" s="35">
        <v>-2.99</v>
      </c>
      <c r="K7" s="34" t="str">
        <f t="shared" ref="K7:K24" si="0">IF(J7="Div by 0", "N/A", IF(J7="N/A","N/A", IF(J7&gt;30, "No", IF(J7&lt;-30, "No", "Yes"))))</f>
        <v>Yes</v>
      </c>
    </row>
    <row r="8" spans="1:11" x14ac:dyDescent="0.2">
      <c r="A8" s="28" t="s">
        <v>361</v>
      </c>
      <c r="B8" s="32" t="s">
        <v>213</v>
      </c>
      <c r="C8" s="36" t="s">
        <v>213</v>
      </c>
      <c r="D8" s="34" t="str">
        <f>IF($B8="N/A","N/A",IF(C8&gt;15,"No",IF(C8&lt;-15,"No","Yes")))</f>
        <v>N/A</v>
      </c>
      <c r="E8" s="36">
        <v>95.226746091999999</v>
      </c>
      <c r="F8" s="34" t="str">
        <f>IF($B8="N/A","N/A",IF(E8&gt;15,"No",IF(E8&lt;-15,"No","Yes")))</f>
        <v>N/A</v>
      </c>
      <c r="G8" s="36">
        <v>95.684552550000006</v>
      </c>
      <c r="H8" s="34" t="str">
        <f>IF($B8="N/A","N/A",IF(G8&gt;15,"No",IF(G8&lt;-15,"No","Yes")))</f>
        <v>N/A</v>
      </c>
      <c r="I8" s="35" t="s">
        <v>213</v>
      </c>
      <c r="J8" s="35">
        <v>0.48080000000000001</v>
      </c>
      <c r="K8" s="34" t="str">
        <f t="shared" si="0"/>
        <v>Yes</v>
      </c>
    </row>
    <row r="9" spans="1:11" x14ac:dyDescent="0.2">
      <c r="A9" s="28" t="s">
        <v>302</v>
      </c>
      <c r="B9" s="37" t="s">
        <v>213</v>
      </c>
      <c r="C9" s="9">
        <v>0.95409230499999997</v>
      </c>
      <c r="D9" s="9" t="str">
        <f>IF($B9="N/A","N/A",IF(C9&gt;15,"No",IF(C9&lt;-15,"No","Yes")))</f>
        <v>N/A</v>
      </c>
      <c r="E9" s="9">
        <v>0.83044258130000004</v>
      </c>
      <c r="F9" s="9" t="str">
        <f>IF($B9="N/A","N/A",IF(E9&gt;15,"No",IF(E9&lt;-15,"No","Yes")))</f>
        <v>N/A</v>
      </c>
      <c r="G9" s="9">
        <v>0.56122970650000004</v>
      </c>
      <c r="H9" s="9" t="str">
        <f>IF($B9="N/A","N/A",IF(G9&gt;15,"No",IF(G9&lt;-15,"No","Yes")))</f>
        <v>N/A</v>
      </c>
      <c r="I9" s="10">
        <v>-13</v>
      </c>
      <c r="J9" s="10">
        <v>-32.4</v>
      </c>
      <c r="K9" s="9" t="str">
        <f t="shared" si="0"/>
        <v>No</v>
      </c>
    </row>
    <row r="10" spans="1:11" x14ac:dyDescent="0.2">
      <c r="A10" s="28" t="s">
        <v>303</v>
      </c>
      <c r="B10" s="37" t="s">
        <v>213</v>
      </c>
      <c r="C10" s="9">
        <v>3.9178979928</v>
      </c>
      <c r="D10" s="9" t="str">
        <f>IF($B10="N/A","N/A",IF(C10&gt;15,"No",IF(C10&lt;-15,"No","Yes")))</f>
        <v>N/A</v>
      </c>
      <c r="E10" s="9">
        <v>3.9428113264000002</v>
      </c>
      <c r="F10" s="9" t="str">
        <f>IF($B10="N/A","N/A",IF(E10&gt;15,"No",IF(E10&lt;-15,"No","Yes")))</f>
        <v>N/A</v>
      </c>
      <c r="G10" s="9">
        <v>3.7542177434999999</v>
      </c>
      <c r="H10" s="9" t="str">
        <f>IF($B10="N/A","N/A",IF(G10&gt;15,"No",IF(G10&lt;-15,"No","Yes")))</f>
        <v>N/A</v>
      </c>
      <c r="I10" s="10">
        <v>0.63590000000000002</v>
      </c>
      <c r="J10" s="10">
        <v>-4.78</v>
      </c>
      <c r="K10" s="9" t="str">
        <f t="shared" si="0"/>
        <v>Yes</v>
      </c>
    </row>
    <row r="11" spans="1:11" x14ac:dyDescent="0.2">
      <c r="A11" s="28" t="s">
        <v>817</v>
      </c>
      <c r="B11" s="37" t="s">
        <v>214</v>
      </c>
      <c r="C11" s="9">
        <v>99.980806888999993</v>
      </c>
      <c r="D11" s="9" t="str">
        <f>IF(OR($B11="N/A",$C11="N/A"),"N/A",IF(C11&gt;100,"No",IF(C11&lt;95,"No","Yes")))</f>
        <v>Yes</v>
      </c>
      <c r="E11" s="9">
        <v>99.996969187999994</v>
      </c>
      <c r="F11" s="9" t="str">
        <f>IF(OR($B11="N/A",$E11="N/A"),"N/A",IF(E11&gt;100,"No",IF(E11&lt;95,"No","Yes")))</f>
        <v>Yes</v>
      </c>
      <c r="G11" s="9">
        <v>100</v>
      </c>
      <c r="H11" s="9" t="str">
        <f>IF($B11="N/A","N/A",IF(G11&gt;100,"No",IF(G11&lt;95,"No","Yes")))</f>
        <v>Yes</v>
      </c>
      <c r="I11" s="10">
        <v>1.6199999999999999E-2</v>
      </c>
      <c r="J11" s="10">
        <v>3.0000000000000001E-3</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99.922949396999996</v>
      </c>
      <c r="D13" s="9" t="str">
        <f t="shared" si="1"/>
        <v>Yes</v>
      </c>
      <c r="E13" s="9">
        <v>99.994213904000006</v>
      </c>
      <c r="F13" s="9" t="str">
        <f t="shared" si="2"/>
        <v>Yes</v>
      </c>
      <c r="G13" s="9">
        <v>100</v>
      </c>
      <c r="H13" s="9" t="str">
        <f t="shared" si="3"/>
        <v>Yes</v>
      </c>
      <c r="I13" s="10">
        <v>7.1300000000000002E-2</v>
      </c>
      <c r="J13" s="10">
        <v>5.7999999999999996E-3</v>
      </c>
      <c r="K13" s="9" t="str">
        <f t="shared" si="0"/>
        <v>Yes</v>
      </c>
    </row>
    <row r="14" spans="1:11" x14ac:dyDescent="0.2">
      <c r="A14" s="31" t="s">
        <v>305</v>
      </c>
      <c r="B14" s="37" t="s">
        <v>213</v>
      </c>
      <c r="C14" s="38">
        <v>341989</v>
      </c>
      <c r="D14" s="9" t="str">
        <f>IF($B14="N/A","N/A",IF(C14&gt;15,"No",IF(C14&lt;-15,"No","Yes")))</f>
        <v>N/A</v>
      </c>
      <c r="E14" s="38">
        <v>345615</v>
      </c>
      <c r="F14" s="9" t="str">
        <f>IF($B14="N/A","N/A",IF(E14&gt;15,"No",IF(E14&lt;-15,"No","Yes")))</f>
        <v>N/A</v>
      </c>
      <c r="G14" s="38">
        <v>336890</v>
      </c>
      <c r="H14" s="9" t="str">
        <f>IF($B14="N/A","N/A",IF(G14&gt;15,"No",IF(G14&lt;-15,"No","Yes")))</f>
        <v>N/A</v>
      </c>
      <c r="I14" s="10">
        <v>1.06</v>
      </c>
      <c r="J14" s="10">
        <v>-2.52</v>
      </c>
      <c r="K14" s="9" t="str">
        <f t="shared" si="0"/>
        <v>Yes</v>
      </c>
    </row>
    <row r="15" spans="1:11" x14ac:dyDescent="0.2">
      <c r="A15" s="28" t="s">
        <v>435</v>
      </c>
      <c r="B15" s="37" t="s">
        <v>215</v>
      </c>
      <c r="C15" s="9">
        <v>4.6612610346999999</v>
      </c>
      <c r="D15" s="9" t="str">
        <f>IF($B15="N/A","N/A",IF(C15&gt;20,"No",IF(C15&lt;5,"No","Yes")))</f>
        <v>No</v>
      </c>
      <c r="E15" s="9">
        <v>4.5796623409999997</v>
      </c>
      <c r="F15" s="9" t="str">
        <f>IF($B15="N/A","N/A",IF(E15&gt;20,"No",IF(E15&lt;5,"No","Yes")))</f>
        <v>No</v>
      </c>
      <c r="G15" s="9">
        <v>4.6617590310999999</v>
      </c>
      <c r="H15" s="9" t="str">
        <f>IF($B15="N/A","N/A",IF(G15&gt;20,"No",IF(G15&lt;5,"No","Yes")))</f>
        <v>No</v>
      </c>
      <c r="I15" s="10">
        <v>-1.75</v>
      </c>
      <c r="J15" s="10">
        <v>1.7929999999999999</v>
      </c>
      <c r="K15" s="9" t="str">
        <f t="shared" si="0"/>
        <v>Yes</v>
      </c>
    </row>
    <row r="16" spans="1:11" x14ac:dyDescent="0.2">
      <c r="A16" s="28" t="s">
        <v>436</v>
      </c>
      <c r="B16" s="37" t="s">
        <v>213</v>
      </c>
      <c r="C16" s="9" t="s">
        <v>213</v>
      </c>
      <c r="D16" s="9" t="str">
        <f>IF($B16="N/A","N/A",IF(C16&gt;15,"No",IF(C16&lt;-15,"No","Yes")))</f>
        <v>N/A</v>
      </c>
      <c r="E16" s="9">
        <v>95.420337658999998</v>
      </c>
      <c r="F16" s="9" t="str">
        <f>IF($B16="N/A","N/A",IF(E16&gt;15,"No",IF(E16&lt;-15,"No","Yes")))</f>
        <v>N/A</v>
      </c>
      <c r="G16" s="9">
        <v>95.338240968999997</v>
      </c>
      <c r="H16" s="9" t="str">
        <f>IF($B16="N/A","N/A",IF(G16&gt;15,"No",IF(G16&lt;-15,"No","Yes")))</f>
        <v>N/A</v>
      </c>
      <c r="I16" s="10" t="s">
        <v>213</v>
      </c>
      <c r="J16" s="10">
        <v>-8.5999999999999993E-2</v>
      </c>
      <c r="K16" s="9" t="str">
        <f t="shared" si="0"/>
        <v>Yes</v>
      </c>
    </row>
    <row r="17" spans="1:11" x14ac:dyDescent="0.2">
      <c r="A17" s="28" t="s">
        <v>437</v>
      </c>
      <c r="B17" s="37" t="s">
        <v>213</v>
      </c>
      <c r="C17" s="9">
        <v>11.740436096</v>
      </c>
      <c r="D17" s="9" t="str">
        <f>IF($B17="N/A","N/A",IF(C17&gt;15,"No",IF(C17&lt;-15,"No","Yes")))</f>
        <v>N/A</v>
      </c>
      <c r="E17" s="9">
        <v>10.74953344</v>
      </c>
      <c r="F17" s="9" t="str">
        <f>IF($B17="N/A","N/A",IF(E17&gt;15,"No",IF(E17&lt;-15,"No","Yes")))</f>
        <v>N/A</v>
      </c>
      <c r="G17" s="9">
        <v>12.535842560000001</v>
      </c>
      <c r="H17" s="9" t="str">
        <f>IF($B17="N/A","N/A",IF(G17&gt;15,"No",IF(G17&lt;-15,"No","Yes")))</f>
        <v>N/A</v>
      </c>
      <c r="I17" s="10">
        <v>-8.44</v>
      </c>
      <c r="J17" s="10">
        <v>16.62</v>
      </c>
      <c r="K17" s="9" t="str">
        <f t="shared" si="0"/>
        <v>Yes</v>
      </c>
    </row>
    <row r="18" spans="1:11" x14ac:dyDescent="0.2">
      <c r="A18" s="28" t="s">
        <v>819</v>
      </c>
      <c r="B18" s="37" t="s">
        <v>213</v>
      </c>
      <c r="C18" s="98">
        <v>2999.5822271000002</v>
      </c>
      <c r="D18" s="9" t="str">
        <f>IF($B18="N/A","N/A",IF(C18&gt;15,"No",IF(C18&lt;-15,"No","Yes")))</f>
        <v>N/A</v>
      </c>
      <c r="E18" s="98">
        <v>1351.5146964</v>
      </c>
      <c r="F18" s="9" t="str">
        <f>IF($B18="N/A","N/A",IF(E18&gt;15,"No",IF(E18&lt;-15,"No","Yes")))</f>
        <v>N/A</v>
      </c>
      <c r="G18" s="98">
        <v>1737.7428726999999</v>
      </c>
      <c r="H18" s="9" t="str">
        <f>IF($B18="N/A","N/A",IF(G18&gt;15,"No",IF(G18&lt;-15,"No","Yes")))</f>
        <v>N/A</v>
      </c>
      <c r="I18" s="10">
        <v>-54.9</v>
      </c>
      <c r="J18" s="10">
        <v>28.58</v>
      </c>
      <c r="K18" s="9" t="str">
        <f t="shared" si="0"/>
        <v>Yes</v>
      </c>
    </row>
    <row r="19" spans="1:11" x14ac:dyDescent="0.2">
      <c r="A19" s="3" t="s">
        <v>306</v>
      </c>
      <c r="B19" s="37" t="s">
        <v>213</v>
      </c>
      <c r="C19" s="38">
        <v>110</v>
      </c>
      <c r="D19" s="37" t="s">
        <v>213</v>
      </c>
      <c r="E19" s="38">
        <v>95</v>
      </c>
      <c r="F19" s="37" t="s">
        <v>213</v>
      </c>
      <c r="G19" s="38">
        <v>84</v>
      </c>
      <c r="H19" s="9" t="str">
        <f>IF($B19="N/A","N/A",IF(G19&gt;15,"No",IF(G19&lt;-15,"No","Yes")))</f>
        <v>N/A</v>
      </c>
      <c r="I19" s="10">
        <v>-13.6</v>
      </c>
      <c r="J19" s="10">
        <v>-11.6</v>
      </c>
      <c r="K19" s="9" t="str">
        <f t="shared" si="0"/>
        <v>Yes</v>
      </c>
    </row>
    <row r="20" spans="1:11" x14ac:dyDescent="0.2">
      <c r="A20" s="3" t="s">
        <v>346</v>
      </c>
      <c r="B20" s="37" t="s">
        <v>213</v>
      </c>
      <c r="C20" s="8" t="s">
        <v>213</v>
      </c>
      <c r="D20" s="37" t="s">
        <v>213</v>
      </c>
      <c r="E20" s="8">
        <v>2.61751975E-2</v>
      </c>
      <c r="F20" s="37" t="s">
        <v>213</v>
      </c>
      <c r="G20" s="8">
        <v>2.3857943E-2</v>
      </c>
      <c r="H20" s="9" t="str">
        <f>IF($B20="N/A","N/A",IF(G20&gt;15,"No",IF(G20&lt;-15,"No","Yes")))</f>
        <v>N/A</v>
      </c>
      <c r="I20" s="10" t="s">
        <v>213</v>
      </c>
      <c r="J20" s="10">
        <v>-8.85</v>
      </c>
      <c r="K20" s="9" t="str">
        <f t="shared" si="0"/>
        <v>Yes</v>
      </c>
    </row>
    <row r="21" spans="1:11" ht="25.5" x14ac:dyDescent="0.2">
      <c r="A21" s="3" t="s">
        <v>820</v>
      </c>
      <c r="B21" s="37" t="s">
        <v>213</v>
      </c>
      <c r="C21" s="39">
        <v>12659</v>
      </c>
      <c r="D21" s="9" t="str">
        <f>IF($B21="N/A","N/A",IF(C21&gt;60,"No",IF(C21&lt;15,"No","Yes")))</f>
        <v>N/A</v>
      </c>
      <c r="E21" s="39">
        <v>7478.1052632000001</v>
      </c>
      <c r="F21" s="9" t="str">
        <f>IF($B21="N/A","N/A",IF(E21&gt;60,"No",IF(E21&lt;15,"No","Yes")))</f>
        <v>N/A</v>
      </c>
      <c r="G21" s="39">
        <v>15114.428571</v>
      </c>
      <c r="H21" s="9" t="str">
        <f>IF($B21="N/A","N/A",IF(G21&gt;60,"No",IF(G21&lt;15,"No","Yes")))</f>
        <v>N/A</v>
      </c>
      <c r="I21" s="10">
        <v>-40.9</v>
      </c>
      <c r="J21" s="10">
        <v>102.1</v>
      </c>
      <c r="K21" s="9" t="str">
        <f t="shared" si="0"/>
        <v>No</v>
      </c>
    </row>
    <row r="22" spans="1:11" x14ac:dyDescent="0.2">
      <c r="A22" s="3" t="s">
        <v>821</v>
      </c>
      <c r="B22" s="37" t="s">
        <v>217</v>
      </c>
      <c r="C22" s="38">
        <v>20</v>
      </c>
      <c r="D22" s="9" t="str">
        <f>IF($B22="N/A","N/A",IF(C22="N/A","N/A",IF(C22=0,"Yes","No")))</f>
        <v>No</v>
      </c>
      <c r="E22" s="38">
        <v>16</v>
      </c>
      <c r="F22" s="9" t="str">
        <f>IF($B22="N/A","N/A",IF(E22="N/A","N/A",IF(E22=0,"Yes","No")))</f>
        <v>No</v>
      </c>
      <c r="G22" s="38">
        <v>11</v>
      </c>
      <c r="H22" s="9" t="str">
        <f>IF($B22="N/A","N/A",IF(G22=0,"Yes","No"))</f>
        <v>No</v>
      </c>
      <c r="I22" s="10">
        <v>-20</v>
      </c>
      <c r="J22" s="10">
        <v>-31.3</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326048</v>
      </c>
      <c r="D6" s="9" t="str">
        <f>IF($B6="N/A","N/A",IF(C6&gt;15,"No",IF(C6&lt;-15,"No","Yes")))</f>
        <v>N/A</v>
      </c>
      <c r="E6" s="38">
        <v>329787</v>
      </c>
      <c r="F6" s="9" t="str">
        <f>IF($B6="N/A","N/A",IF(E6&gt;15,"No",IF(E6&lt;-15,"No","Yes")))</f>
        <v>N/A</v>
      </c>
      <c r="G6" s="38">
        <v>321185</v>
      </c>
      <c r="H6" s="9" t="str">
        <f>IF($B6="N/A","N/A",IF(G6&gt;15,"No",IF(G6&lt;-15,"No","Yes")))</f>
        <v>N/A</v>
      </c>
      <c r="I6" s="10">
        <v>1.147</v>
      </c>
      <c r="J6" s="10">
        <v>-2.61</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7147.1217121</v>
      </c>
      <c r="D9" s="9" t="str">
        <f>IF($B9="N/A","N/A",IF(C9&gt;7000,"No",IF(C9&lt;2000,"No","Yes")))</f>
        <v>No</v>
      </c>
      <c r="E9" s="98">
        <v>6894.9046748000001</v>
      </c>
      <c r="F9" s="9" t="str">
        <f>IF($B9="N/A","N/A",IF(E9&gt;7000,"No",IF(E9&lt;2000,"No","Yes")))</f>
        <v>Yes</v>
      </c>
      <c r="G9" s="98">
        <v>7128.5158803000004</v>
      </c>
      <c r="H9" s="9" t="str">
        <f>IF($B9="N/A","N/A",IF(G9&gt;7000,"No",IF(G9&lt;2000,"No","Yes")))</f>
        <v>No</v>
      </c>
      <c r="I9" s="10">
        <v>-3.53</v>
      </c>
      <c r="J9" s="10">
        <v>3.3879999999999999</v>
      </c>
      <c r="K9" s="9" t="str">
        <f t="shared" si="0"/>
        <v>Yes</v>
      </c>
    </row>
    <row r="10" spans="1:11" x14ac:dyDescent="0.2">
      <c r="A10" s="112" t="s">
        <v>825</v>
      </c>
      <c r="B10" s="37" t="s">
        <v>213</v>
      </c>
      <c r="C10" s="98">
        <v>1481.24198</v>
      </c>
      <c r="D10" s="9" t="str">
        <f>IF($B10="N/A","N/A",IF(C10&gt;15,"No",IF(C10&lt;-15,"No","Yes")))</f>
        <v>N/A</v>
      </c>
      <c r="E10" s="98">
        <v>1469.2138221</v>
      </c>
      <c r="F10" s="9" t="str">
        <f>IF($B10="N/A","N/A",IF(E10&gt;15,"No",IF(E10&lt;-15,"No","Yes")))</f>
        <v>N/A</v>
      </c>
      <c r="G10" s="98">
        <v>1529.7119608</v>
      </c>
      <c r="H10" s="9" t="str">
        <f>IF($B10="N/A","N/A",IF(G10&gt;15,"No",IF(G10&lt;-15,"No","Yes")))</f>
        <v>N/A</v>
      </c>
      <c r="I10" s="10">
        <v>-0.81200000000000006</v>
      </c>
      <c r="J10" s="10">
        <v>4.1180000000000003</v>
      </c>
      <c r="K10" s="9" t="str">
        <f t="shared" si="0"/>
        <v>Yes</v>
      </c>
    </row>
    <row r="11" spans="1:11" x14ac:dyDescent="0.2">
      <c r="A11" s="112" t="s">
        <v>309</v>
      </c>
      <c r="B11" s="37" t="s">
        <v>219</v>
      </c>
      <c r="C11" s="9">
        <v>0.45606781819999997</v>
      </c>
      <c r="D11" s="9" t="str">
        <f>IF($B11="N/A","N/A",IF(C11&gt;10,"No",IF(C11&lt;=0,"No","Yes")))</f>
        <v>Yes</v>
      </c>
      <c r="E11" s="9">
        <v>0.43088417680000002</v>
      </c>
      <c r="F11" s="9" t="str">
        <f>IF($B11="N/A","N/A",IF(E11&gt;10,"No",IF(E11&lt;=0,"No","Yes")))</f>
        <v>Yes</v>
      </c>
      <c r="G11" s="9">
        <v>0.4231206314</v>
      </c>
      <c r="H11" s="9" t="str">
        <f>IF($B11="N/A","N/A",IF(G11&gt;10,"No",IF(G11&lt;=0,"No","Yes")))</f>
        <v>Yes</v>
      </c>
      <c r="I11" s="10">
        <v>-5.52</v>
      </c>
      <c r="J11" s="10">
        <v>-1.8</v>
      </c>
      <c r="K11" s="9" t="str">
        <f t="shared" si="0"/>
        <v>Yes</v>
      </c>
    </row>
    <row r="12" spans="1:11" x14ac:dyDescent="0.2">
      <c r="A12" s="112" t="s">
        <v>826</v>
      </c>
      <c r="B12" s="37" t="s">
        <v>213</v>
      </c>
      <c r="C12" s="98">
        <v>5816.9704101999996</v>
      </c>
      <c r="D12" s="9" t="str">
        <f>IF($B12="N/A","N/A",IF(C12&gt;15,"No",IF(C12&lt;-15,"No","Yes")))</f>
        <v>N/A</v>
      </c>
      <c r="E12" s="98">
        <v>5023.2132301000001</v>
      </c>
      <c r="F12" s="9" t="str">
        <f>IF($B12="N/A","N/A",IF(E12&gt;15,"No",IF(E12&lt;-15,"No","Yes")))</f>
        <v>N/A</v>
      </c>
      <c r="G12" s="98">
        <v>5240.9558499000004</v>
      </c>
      <c r="H12" s="9" t="str">
        <f>IF($B12="N/A","N/A",IF(G12&gt;15,"No",IF(G12&lt;-15,"No","Yes")))</f>
        <v>N/A</v>
      </c>
      <c r="I12" s="10">
        <v>-13.6</v>
      </c>
      <c r="J12" s="10">
        <v>4.335</v>
      </c>
      <c r="K12" s="9" t="str">
        <f t="shared" si="0"/>
        <v>Yes</v>
      </c>
    </row>
    <row r="13" spans="1:11" x14ac:dyDescent="0.2">
      <c r="A13" s="112" t="s">
        <v>310</v>
      </c>
      <c r="B13" s="37" t="s">
        <v>214</v>
      </c>
      <c r="C13" s="8">
        <v>94.026953086999995</v>
      </c>
      <c r="D13" s="9" t="str">
        <f>IF($B13="N/A","N/A",IF(C13&gt;100,"No",IF(C13&lt;95,"No","Yes")))</f>
        <v>No</v>
      </c>
      <c r="E13" s="8">
        <v>92.855388477999995</v>
      </c>
      <c r="F13" s="9" t="str">
        <f>IF($B13="N/A","N/A",IF(E13&gt;100,"No",IF(E13&lt;95,"No","Yes")))</f>
        <v>No</v>
      </c>
      <c r="G13" s="8">
        <v>91.391254262000004</v>
      </c>
      <c r="H13" s="9" t="str">
        <f>IF($B13="N/A","N/A",IF(G13&gt;100,"No",IF(G13&lt;95,"No","Yes")))</f>
        <v>No</v>
      </c>
      <c r="I13" s="10">
        <v>-1.25</v>
      </c>
      <c r="J13" s="10">
        <v>-1.58</v>
      </c>
      <c r="K13" s="9" t="str">
        <f t="shared" si="0"/>
        <v>Yes</v>
      </c>
    </row>
    <row r="14" spans="1:11" x14ac:dyDescent="0.2">
      <c r="A14" s="112" t="s">
        <v>827</v>
      </c>
      <c r="B14" s="37" t="s">
        <v>220</v>
      </c>
      <c r="C14" s="8">
        <v>1.1750741258999999</v>
      </c>
      <c r="D14" s="9" t="str">
        <f>IF($B14="N/A","N/A",IF(C14&gt;1,"Yes","No"))</f>
        <v>Yes</v>
      </c>
      <c r="E14" s="8">
        <v>1.1736011102999999</v>
      </c>
      <c r="F14" s="9" t="str">
        <f>IF($B14="N/A","N/A",IF(E14&gt;1,"Yes","No"))</f>
        <v>Yes</v>
      </c>
      <c r="G14" s="8">
        <v>1.1774064421999999</v>
      </c>
      <c r="H14" s="9" t="str">
        <f>IF($B14="N/A","N/A",IF(G14&gt;1,"Yes","No"))</f>
        <v>Yes</v>
      </c>
      <c r="I14" s="10">
        <v>-0.125</v>
      </c>
      <c r="J14" s="10">
        <v>0.32419999999999999</v>
      </c>
      <c r="K14" s="9" t="str">
        <f t="shared" si="0"/>
        <v>Yes</v>
      </c>
    </row>
    <row r="15" spans="1:11" x14ac:dyDescent="0.2">
      <c r="A15" s="112" t="s">
        <v>311</v>
      </c>
      <c r="B15" s="37" t="s">
        <v>214</v>
      </c>
      <c r="C15" s="8">
        <v>93.880655609000002</v>
      </c>
      <c r="D15" s="9" t="str">
        <f>IF($B15="N/A","N/A",IF(C15&gt;100,"No",IF(C15&lt;95,"No","Yes")))</f>
        <v>No</v>
      </c>
      <c r="E15" s="8">
        <v>92.743498075999995</v>
      </c>
      <c r="F15" s="9" t="str">
        <f>IF($B15="N/A","N/A",IF(E15&gt;100,"No",IF(E15&lt;95,"No","Yes")))</f>
        <v>No</v>
      </c>
      <c r="G15" s="8">
        <v>91.382225196999997</v>
      </c>
      <c r="H15" s="9" t="str">
        <f>IF($B15="N/A","N/A",IF(G15&gt;100,"No",IF(G15&lt;95,"No","Yes")))</f>
        <v>No</v>
      </c>
      <c r="I15" s="10">
        <v>-1.21</v>
      </c>
      <c r="J15" s="10">
        <v>-1.47</v>
      </c>
      <c r="K15" s="9" t="str">
        <f t="shared" si="0"/>
        <v>Yes</v>
      </c>
    </row>
    <row r="16" spans="1:11" x14ac:dyDescent="0.2">
      <c r="A16" s="112" t="s">
        <v>828</v>
      </c>
      <c r="B16" s="37" t="s">
        <v>221</v>
      </c>
      <c r="C16" s="8">
        <v>10.117518687</v>
      </c>
      <c r="D16" s="9" t="str">
        <f>IF($B16="N/A","N/A",IF(C16&gt;3,"Yes","No"))</f>
        <v>Yes</v>
      </c>
      <c r="E16" s="8">
        <v>10.188945125</v>
      </c>
      <c r="F16" s="9" t="str">
        <f>IF($B16="N/A","N/A",IF(E16&gt;3,"Yes","No"))</f>
        <v>Yes</v>
      </c>
      <c r="G16" s="8">
        <v>10.148044673999999</v>
      </c>
      <c r="H16" s="9" t="str">
        <f>IF($B16="N/A","N/A",IF(G16&gt;3,"Yes","No"))</f>
        <v>Yes</v>
      </c>
      <c r="I16" s="10">
        <v>0.70599999999999996</v>
      </c>
      <c r="J16" s="10">
        <v>-0.40100000000000002</v>
      </c>
      <c r="K16" s="9" t="str">
        <f t="shared" si="0"/>
        <v>Yes</v>
      </c>
    </row>
    <row r="17" spans="1:11" x14ac:dyDescent="0.2">
      <c r="A17" s="112" t="s">
        <v>829</v>
      </c>
      <c r="B17" s="37" t="s">
        <v>222</v>
      </c>
      <c r="C17" s="8">
        <v>3.9149661017000001</v>
      </c>
      <c r="D17" s="9" t="str">
        <f>IF($B17="N/A","N/A",IF(C17&gt;=8,"No",IF(C17&lt;2,"No","Yes")))</f>
        <v>Yes</v>
      </c>
      <c r="E17" s="8">
        <v>3.8277253720000002</v>
      </c>
      <c r="F17" s="9" t="str">
        <f>IF($B17="N/A","N/A",IF(E17&gt;=8,"No",IF(E17&lt;2,"No","Yes")))</f>
        <v>Yes</v>
      </c>
      <c r="G17" s="8">
        <v>3.7793005980999999</v>
      </c>
      <c r="H17" s="9" t="str">
        <f>IF($B17="N/A","N/A",IF(G17&gt;=8,"No",IF(G17&lt;2,"No","Yes")))</f>
        <v>Yes</v>
      </c>
      <c r="I17" s="10">
        <v>-2.23</v>
      </c>
      <c r="J17" s="10">
        <v>-1.27</v>
      </c>
      <c r="K17" s="9" t="str">
        <f t="shared" si="0"/>
        <v>Yes</v>
      </c>
    </row>
    <row r="18" spans="1:11" x14ac:dyDescent="0.2">
      <c r="A18" s="112" t="s">
        <v>830</v>
      </c>
      <c r="B18" s="37" t="s">
        <v>222</v>
      </c>
      <c r="C18" s="8">
        <v>5.1143917698000001</v>
      </c>
      <c r="D18" s="9" t="str">
        <f>IF($B18="N/A","N/A",IF(C18&gt;=8,"No",IF(C18&lt;2,"No","Yes")))</f>
        <v>Yes</v>
      </c>
      <c r="E18" s="8">
        <v>5.0463156176000004</v>
      </c>
      <c r="F18" s="9" t="str">
        <f>IF($B18="N/A","N/A",IF(E18&gt;=8,"No",IF(E18&lt;2,"No","Yes")))</f>
        <v>Yes</v>
      </c>
      <c r="G18" s="8">
        <v>5.0919583695000004</v>
      </c>
      <c r="H18" s="9" t="str">
        <f>IF($B18="N/A","N/A",IF(G18&gt;=8,"No",IF(G18&lt;2,"No","Yes")))</f>
        <v>Yes</v>
      </c>
      <c r="I18" s="10">
        <v>-1.33</v>
      </c>
      <c r="J18" s="10">
        <v>0.90449999999999997</v>
      </c>
      <c r="K18" s="9" t="str">
        <f t="shared" si="0"/>
        <v>Yes</v>
      </c>
    </row>
    <row r="19" spans="1:11" x14ac:dyDescent="0.2">
      <c r="A19" s="112" t="s">
        <v>312</v>
      </c>
      <c r="B19" s="37" t="s">
        <v>223</v>
      </c>
      <c r="C19" s="8">
        <v>94.028486603000005</v>
      </c>
      <c r="D19" s="9" t="str">
        <f>IF(OR($B19="N/A",$C19="N/A"),"N/A",IF(C19&gt;100,"No",IF(C19&lt;98,"No","Yes")))</f>
        <v>No</v>
      </c>
      <c r="E19" s="8">
        <v>92.855691703999995</v>
      </c>
      <c r="F19" s="9" t="str">
        <f>IF(OR($B19="N/A",$E19="N/A"),"N/A",IF(E19&gt;100,"No",IF(E19&lt;98,"No","Yes")))</f>
        <v>No</v>
      </c>
      <c r="G19" s="8">
        <v>91.391254262000004</v>
      </c>
      <c r="H19" s="9" t="str">
        <f>IF($B19="N/A","N/A",IF(G19&gt;100,"No",IF(G19&lt;98,"No","Yes")))</f>
        <v>No</v>
      </c>
      <c r="I19" s="10">
        <v>-1.25</v>
      </c>
      <c r="J19" s="10">
        <v>-1.58</v>
      </c>
      <c r="K19" s="9" t="str">
        <f t="shared" si="0"/>
        <v>Yes</v>
      </c>
    </row>
    <row r="20" spans="1:11" x14ac:dyDescent="0.2">
      <c r="A20" s="112" t="s">
        <v>31</v>
      </c>
      <c r="B20" s="62" t="s">
        <v>214</v>
      </c>
      <c r="C20" s="8">
        <v>93.964692314999994</v>
      </c>
      <c r="D20" s="9" t="str">
        <f>IF($B20="N/A","N/A",IF(C20&gt;100,"No",IF(C20&lt;95,"No","Yes")))</f>
        <v>No</v>
      </c>
      <c r="E20" s="8">
        <v>92.792317466</v>
      </c>
      <c r="F20" s="9" t="str">
        <f>IF($B20="N/A","N/A",IF(E20&gt;100,"No",IF(E20&lt;95,"No","Yes")))</f>
        <v>No</v>
      </c>
      <c r="G20" s="8">
        <v>91.335211794000003</v>
      </c>
      <c r="H20" s="9" t="str">
        <f>IF($B20="N/A","N/A",IF(G20&gt;100,"No",IF(G20&lt;95,"No","Yes")))</f>
        <v>No</v>
      </c>
      <c r="I20" s="10">
        <v>-1.25</v>
      </c>
      <c r="J20" s="10">
        <v>-1.57</v>
      </c>
      <c r="K20" s="9" t="str">
        <f t="shared" si="0"/>
        <v>Yes</v>
      </c>
    </row>
    <row r="21" spans="1:11" x14ac:dyDescent="0.2">
      <c r="A21" s="112" t="s">
        <v>313</v>
      </c>
      <c r="B21" s="37" t="s">
        <v>214</v>
      </c>
      <c r="C21" s="8">
        <v>99.954914614000003</v>
      </c>
      <c r="D21" s="9" t="str">
        <f>IF($B21="N/A","N/A",IF(C21&gt;100,"No",IF(C21&lt;95,"No","Yes")))</f>
        <v>Yes</v>
      </c>
      <c r="E21" s="8">
        <v>99.962703199000003</v>
      </c>
      <c r="F21" s="9" t="str">
        <f>IF($B21="N/A","N/A",IF(E21&gt;100,"No",IF(E21&lt;95,"No","Yes")))</f>
        <v>Yes</v>
      </c>
      <c r="G21" s="8">
        <v>99.951429860999994</v>
      </c>
      <c r="H21" s="9" t="str">
        <f>IF($B21="N/A","N/A",IF(G21&gt;100,"No",IF(G21&lt;95,"No","Yes")))</f>
        <v>Yes</v>
      </c>
      <c r="I21" s="10">
        <v>7.7999999999999996E-3</v>
      </c>
      <c r="J21" s="10">
        <v>-1.0999999999999999E-2</v>
      </c>
      <c r="K21" s="9" t="str">
        <f t="shared" si="0"/>
        <v>Yes</v>
      </c>
    </row>
    <row r="22" spans="1:11" x14ac:dyDescent="0.2">
      <c r="A22" s="112" t="s">
        <v>1709</v>
      </c>
      <c r="B22" s="37" t="s">
        <v>224</v>
      </c>
      <c r="C22" s="8">
        <v>0.95691431940000005</v>
      </c>
      <c r="D22" s="9" t="str">
        <f>IF($B22="N/A","N/A",IF(C22&gt;5,"No",IF(C22&lt;=0,"No","Yes")))</f>
        <v>Yes</v>
      </c>
      <c r="E22" s="8">
        <v>0.96820068709999996</v>
      </c>
      <c r="F22" s="9" t="str">
        <f>IF($B22="N/A","N/A",IF(E22&gt;5,"No",IF(E22&lt;=0,"No","Yes")))</f>
        <v>Yes</v>
      </c>
      <c r="G22" s="8">
        <v>0.91504895929999996</v>
      </c>
      <c r="H22" s="9" t="str">
        <f>IF($B22="N/A","N/A",IF(G22&gt;5,"No",IF(G22&lt;=0,"No","Yes")))</f>
        <v>Yes</v>
      </c>
      <c r="I22" s="10">
        <v>1.179</v>
      </c>
      <c r="J22" s="10">
        <v>-5.49</v>
      </c>
      <c r="K22" s="9" t="str">
        <f t="shared" si="0"/>
        <v>Yes</v>
      </c>
    </row>
    <row r="23" spans="1:11" x14ac:dyDescent="0.2">
      <c r="A23" s="112" t="s">
        <v>314</v>
      </c>
      <c r="B23" s="37" t="s">
        <v>223</v>
      </c>
      <c r="C23" s="8">
        <v>100</v>
      </c>
      <c r="D23" s="9" t="str">
        <f>IF($B23="N/A","N/A",IF(C23&gt;100,"No",IF(C23&lt;98,"No","Yes")))</f>
        <v>Yes</v>
      </c>
      <c r="E23" s="8">
        <v>99.994845158000004</v>
      </c>
      <c r="F23" s="9" t="str">
        <f>IF($B23="N/A","N/A",IF(E23&gt;100,"No",IF(E23&lt;98,"No","Yes")))</f>
        <v>Yes</v>
      </c>
      <c r="G23" s="8">
        <v>99.800737892000001</v>
      </c>
      <c r="H23" s="9" t="str">
        <f>IF($B23="N/A","N/A",IF(G23&gt;100,"No",IF(G23&lt;98,"No","Yes")))</f>
        <v>Yes</v>
      </c>
      <c r="I23" s="10">
        <v>-5.0000000000000001E-3</v>
      </c>
      <c r="J23" s="10">
        <v>-0.19400000000000001</v>
      </c>
      <c r="K23" s="9" t="str">
        <f t="shared" si="0"/>
        <v>Yes</v>
      </c>
    </row>
    <row r="24" spans="1:11" x14ac:dyDescent="0.2">
      <c r="A24" s="112" t="s">
        <v>831</v>
      </c>
      <c r="B24" s="37" t="s">
        <v>225</v>
      </c>
      <c r="C24" s="8">
        <v>5.2991093335999997</v>
      </c>
      <c r="D24" s="9" t="str">
        <f>IF($B24="N/A","N/A",IF(C24&gt;=2,"Yes","No"))</f>
        <v>Yes</v>
      </c>
      <c r="E24" s="8">
        <v>5.3349334385000002</v>
      </c>
      <c r="F24" s="9" t="str">
        <f>IF($B24="N/A","N/A",IF(E24&gt;=2,"Yes","No"))</f>
        <v>Yes</v>
      </c>
      <c r="G24" s="8">
        <v>5.3342588404000004</v>
      </c>
      <c r="H24" s="9" t="str">
        <f>IF($B24="N/A","N/A",IF(G24&gt;=2,"Yes","No"))</f>
        <v>Yes</v>
      </c>
      <c r="I24" s="10">
        <v>0.67600000000000005</v>
      </c>
      <c r="J24" s="10">
        <v>-1.2999999999999999E-2</v>
      </c>
      <c r="K24" s="9" t="str">
        <f t="shared" si="0"/>
        <v>Yes</v>
      </c>
    </row>
    <row r="25" spans="1:11" x14ac:dyDescent="0.2">
      <c r="A25" s="112" t="s">
        <v>832</v>
      </c>
      <c r="B25" s="37" t="s">
        <v>226</v>
      </c>
      <c r="C25" s="8">
        <v>5.5157522819000002</v>
      </c>
      <c r="D25" s="9" t="str">
        <f>IF($B25="N/A","N/A",IF(C25&gt;30,"No",IF(C25&lt;5,"No","Yes")))</f>
        <v>Yes</v>
      </c>
      <c r="E25" s="8">
        <v>4.9649755889999998</v>
      </c>
      <c r="F25" s="9" t="str">
        <f>IF($B25="N/A","N/A",IF(E25&gt;30,"No",IF(E25&lt;5,"No","Yes")))</f>
        <v>No</v>
      </c>
      <c r="G25" s="8">
        <v>9.0798483831999999</v>
      </c>
      <c r="H25" s="9" t="str">
        <f>IF($B25="N/A","N/A",IF(G25&gt;30,"No",IF(G25&lt;5,"No","Yes")))</f>
        <v>Yes</v>
      </c>
      <c r="I25" s="10">
        <v>-9.99</v>
      </c>
      <c r="J25" s="10">
        <v>82.88</v>
      </c>
      <c r="K25" s="9" t="str">
        <f t="shared" si="0"/>
        <v>No</v>
      </c>
    </row>
    <row r="26" spans="1:11" x14ac:dyDescent="0.2">
      <c r="A26" s="112" t="s">
        <v>833</v>
      </c>
      <c r="B26" s="37" t="s">
        <v>227</v>
      </c>
      <c r="C26" s="8">
        <v>29.995890176</v>
      </c>
      <c r="D26" s="9" t="str">
        <f>IF($B26="N/A","N/A",IF(C26&gt;75,"No",IF(C26&lt;15,"No","Yes")))</f>
        <v>Yes</v>
      </c>
      <c r="E26" s="8">
        <v>31.118051976</v>
      </c>
      <c r="F26" s="9" t="str">
        <f>IF($B26="N/A","N/A",IF(E26&gt;75,"No",IF(E26&lt;15,"No","Yes")))</f>
        <v>Yes</v>
      </c>
      <c r="G26" s="8">
        <v>27.874713378999999</v>
      </c>
      <c r="H26" s="9" t="str">
        <f>IF($B26="N/A","N/A",IF(G26&gt;75,"No",IF(G26&lt;15,"No","Yes")))</f>
        <v>Yes</v>
      </c>
      <c r="I26" s="10">
        <v>3.7410000000000001</v>
      </c>
      <c r="J26" s="10">
        <v>-10.4</v>
      </c>
      <c r="K26" s="9" t="str">
        <f t="shared" si="0"/>
        <v>Yes</v>
      </c>
    </row>
    <row r="27" spans="1:11" x14ac:dyDescent="0.2">
      <c r="A27" s="112" t="s">
        <v>834</v>
      </c>
      <c r="B27" s="37" t="s">
        <v>228</v>
      </c>
      <c r="C27" s="8">
        <v>64.158651487</v>
      </c>
      <c r="D27" s="9" t="str">
        <f>IF($B27="N/A","N/A",IF(C27&gt;70,"No",IF(C27&lt;25,"No","Yes")))</f>
        <v>Yes</v>
      </c>
      <c r="E27" s="8">
        <v>63.558237560000002</v>
      </c>
      <c r="F27" s="9" t="str">
        <f>IF($B27="N/A","N/A",IF(E27&gt;70,"No",IF(E27&lt;25,"No","Yes")))</f>
        <v>Yes</v>
      </c>
      <c r="G27" s="8">
        <v>62.436475377999997</v>
      </c>
      <c r="H27" s="9" t="str">
        <f>IF($B27="N/A","N/A",IF(G27&gt;70,"No",IF(G27&lt;25,"No","Yes")))</f>
        <v>Yes</v>
      </c>
      <c r="I27" s="10">
        <v>-0.93600000000000005</v>
      </c>
      <c r="J27" s="10">
        <v>-1.76</v>
      </c>
      <c r="K27" s="9" t="str">
        <f t="shared" si="0"/>
        <v>Yes</v>
      </c>
    </row>
    <row r="28" spans="1:11" x14ac:dyDescent="0.2">
      <c r="A28" s="112" t="s">
        <v>318</v>
      </c>
      <c r="B28" s="37" t="s">
        <v>229</v>
      </c>
      <c r="C28" s="8">
        <v>59.739670232999998</v>
      </c>
      <c r="D28" s="9" t="str">
        <f>IF($B28="N/A","N/A",IF(C28&gt;70,"No",IF(C28&lt;35,"No","Yes")))</f>
        <v>Yes</v>
      </c>
      <c r="E28" s="8">
        <v>60.780139908000002</v>
      </c>
      <c r="F28" s="9" t="str">
        <f>IF($B28="N/A","N/A",IF(E28&gt;70,"No",IF(E28&lt;35,"No","Yes")))</f>
        <v>Yes</v>
      </c>
      <c r="G28" s="8">
        <v>60.8107477</v>
      </c>
      <c r="H28" s="9" t="str">
        <f>IF($B28="N/A","N/A",IF(G28&gt;70,"No",IF(G28&lt;35,"No","Yes")))</f>
        <v>Yes</v>
      </c>
      <c r="I28" s="10">
        <v>1.742</v>
      </c>
      <c r="J28" s="10">
        <v>5.04E-2</v>
      </c>
      <c r="K28" s="9" t="str">
        <f t="shared" si="0"/>
        <v>Yes</v>
      </c>
    </row>
    <row r="29" spans="1:11" x14ac:dyDescent="0.2">
      <c r="A29" s="112" t="s">
        <v>835</v>
      </c>
      <c r="B29" s="37" t="s">
        <v>220</v>
      </c>
      <c r="C29" s="8">
        <v>2.0738474176000001</v>
      </c>
      <c r="D29" s="9" t="str">
        <f>IF($B29="N/A","N/A",IF(C29&gt;1,"Yes","No"))</f>
        <v>Yes</v>
      </c>
      <c r="E29" s="8">
        <v>2.0370375913999998</v>
      </c>
      <c r="F29" s="9" t="str">
        <f>IF($B29="N/A","N/A",IF(E29&gt;1,"Yes","No"))</f>
        <v>Yes</v>
      </c>
      <c r="G29" s="8">
        <v>2.0119652868000002</v>
      </c>
      <c r="H29" s="9" t="str">
        <f>IF($B29="N/A","N/A",IF(G29&gt;1,"Yes","No"))</f>
        <v>Yes</v>
      </c>
      <c r="I29" s="10">
        <v>-1.77</v>
      </c>
      <c r="J29" s="10">
        <v>-1.23</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99.999486599999997</v>
      </c>
      <c r="D31" s="9" t="str">
        <f>IF($B31="N/A","N/A",IF(C31&gt;15,"No",IF(C31&lt;-15,"No","Yes")))</f>
        <v>N/A</v>
      </c>
      <c r="E31" s="8">
        <v>100</v>
      </c>
      <c r="F31" s="9" t="str">
        <f>IF($B31="N/A","N/A",IF(E31&gt;15,"No",IF(E31&lt;-15,"No","Yes")))</f>
        <v>N/A</v>
      </c>
      <c r="G31" s="8">
        <v>100</v>
      </c>
      <c r="H31" s="9" t="str">
        <f>IF($B31="N/A","N/A",IF(G31&gt;15,"No",IF(G31&lt;-15,"No","Yes")))</f>
        <v>N/A</v>
      </c>
      <c r="I31" s="10">
        <v>5.0000000000000001E-4</v>
      </c>
      <c r="J31" s="10">
        <v>0</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99.999486598000004</v>
      </c>
      <c r="D33" s="9" t="str">
        <f>IF($B33="N/A","N/A",IF(C33&gt;15,"No",IF(C33&lt;-15,"No","Yes")))</f>
        <v>N/A</v>
      </c>
      <c r="E33" s="8">
        <v>99.996507769999994</v>
      </c>
      <c r="F33" s="9" t="str">
        <f>IF($B33="N/A","N/A",IF(E33&gt;15,"No",IF(E33&lt;-15,"No","Yes")))</f>
        <v>N/A</v>
      </c>
      <c r="G33" s="8">
        <v>99.996416045999993</v>
      </c>
      <c r="H33" s="9" t="str">
        <f>IF($B33="N/A","N/A",IF(G33&gt;15,"No",IF(G33&lt;-15,"No","Yes")))</f>
        <v>N/A</v>
      </c>
      <c r="I33" s="10">
        <v>-3.0000000000000001E-3</v>
      </c>
      <c r="J33" s="10">
        <v>0</v>
      </c>
      <c r="K33" s="9" t="str">
        <f t="shared" si="0"/>
        <v>Yes</v>
      </c>
    </row>
    <row r="34" spans="1:11" x14ac:dyDescent="0.2">
      <c r="A34" s="112" t="s">
        <v>322</v>
      </c>
      <c r="B34" s="37" t="s">
        <v>230</v>
      </c>
      <c r="C34" s="8">
        <v>91.559831681000006</v>
      </c>
      <c r="D34" s="9" t="str">
        <f>IF($B34="N/A","N/A",IF(C34&gt;=90,"Yes","No"))</f>
        <v>Yes</v>
      </c>
      <c r="E34" s="8">
        <v>92.510923716999997</v>
      </c>
      <c r="F34" s="9" t="str">
        <f>IF($B34="N/A","N/A",IF(E34&gt;=90,"Yes","No"))</f>
        <v>Yes</v>
      </c>
      <c r="G34" s="8">
        <v>90.776655199000004</v>
      </c>
      <c r="H34" s="9" t="str">
        <f>IF($B34="N/A","N/A",IF(G34&gt;=90,"Yes","No"))</f>
        <v>Yes</v>
      </c>
      <c r="I34" s="10">
        <v>1.0389999999999999</v>
      </c>
      <c r="J34" s="10">
        <v>-1.87</v>
      </c>
      <c r="K34" s="9" t="str">
        <f t="shared" si="0"/>
        <v>Yes</v>
      </c>
    </row>
    <row r="35" spans="1:11" x14ac:dyDescent="0.2">
      <c r="A35" s="112" t="s">
        <v>323</v>
      </c>
      <c r="B35" s="37" t="s">
        <v>213</v>
      </c>
      <c r="C35" s="8">
        <v>17.860253705000002</v>
      </c>
      <c r="D35" s="9" t="str">
        <f>IF($B35="N/A","N/A",IF(C35&gt;15,"No",IF(C35&lt;-15,"No","Yes")))</f>
        <v>N/A</v>
      </c>
      <c r="E35" s="8">
        <v>17.470367237000001</v>
      </c>
      <c r="F35" s="9" t="str">
        <f>IF($B35="N/A","N/A",IF(E35&gt;15,"No",IF(E35&lt;-15,"No","Yes")))</f>
        <v>N/A</v>
      </c>
      <c r="G35" s="8">
        <v>17.183554649000001</v>
      </c>
      <c r="H35" s="9" t="str">
        <f>IF($B35="N/A","N/A",IF(G35&gt;15,"No",IF(G35&lt;-15,"No","Yes")))</f>
        <v>N/A</v>
      </c>
      <c r="I35" s="10">
        <v>-2.1800000000000002</v>
      </c>
      <c r="J35" s="10">
        <v>-1.64</v>
      </c>
      <c r="K35" s="9" t="str">
        <f t="shared" si="0"/>
        <v>Yes</v>
      </c>
    </row>
    <row r="36" spans="1:11" ht="25.5" x14ac:dyDescent="0.2">
      <c r="A36" s="112" t="s">
        <v>369</v>
      </c>
      <c r="B36" s="37" t="s">
        <v>213</v>
      </c>
      <c r="C36" s="8">
        <v>7.5473549906999997</v>
      </c>
      <c r="D36" s="9" t="str">
        <f>IF($B36="N/A","N/A",IF(C36&gt;15,"No",IF(C36&lt;-15,"No","Yes")))</f>
        <v>N/A</v>
      </c>
      <c r="E36" s="8">
        <v>7.5545731032000001</v>
      </c>
      <c r="F36" s="9" t="str">
        <f>IF($B36="N/A","N/A",IF(E36&gt;15,"No",IF(E36&lt;-15,"No","Yes")))</f>
        <v>N/A</v>
      </c>
      <c r="G36" s="8">
        <v>7.6557124399000003</v>
      </c>
      <c r="H36" s="9" t="str">
        <f>IF($B36="N/A","N/A",IF(G36&gt;15,"No",IF(G36&lt;-15,"No","Yes")))</f>
        <v>N/A</v>
      </c>
      <c r="I36" s="10">
        <v>9.5600000000000004E-2</v>
      </c>
      <c r="J36" s="10">
        <v>1.339</v>
      </c>
      <c r="K36" s="9" t="str">
        <f t="shared" si="0"/>
        <v>Yes</v>
      </c>
    </row>
    <row r="37" spans="1:11" x14ac:dyDescent="0.2">
      <c r="A37" s="112" t="s">
        <v>374</v>
      </c>
      <c r="B37" s="37" t="s">
        <v>231</v>
      </c>
      <c r="C37" s="8">
        <v>75.878091569000006</v>
      </c>
      <c r="D37" s="9" t="str">
        <f>IF($B37="N/A","N/A",IF(C37&gt;90,"No",IF(C37&lt;75,"No","Yes")))</f>
        <v>Yes</v>
      </c>
      <c r="E37" s="8">
        <v>76.554564006000007</v>
      </c>
      <c r="F37" s="9" t="str">
        <f>IF($B37="N/A","N/A",IF(E37&gt;90,"No",IF(E37&lt;75,"No","Yes")))</f>
        <v>Yes</v>
      </c>
      <c r="G37" s="8">
        <v>75.454021824999998</v>
      </c>
      <c r="H37" s="9" t="str">
        <f>IF($B37="N/A","N/A",IF(G37&gt;90,"No",IF(G37&lt;75,"No","Yes")))</f>
        <v>Yes</v>
      </c>
      <c r="I37" s="10">
        <v>0.89149999999999996</v>
      </c>
      <c r="J37" s="10">
        <v>-1.44</v>
      </c>
      <c r="K37" s="9" t="str">
        <f>IF(J37="Div by 0", "N/A", IF(J37="N/A","N/A", IF(J37&gt;30, "No", IF(J37&lt;-30, "No", "Yes"))))</f>
        <v>Yes</v>
      </c>
    </row>
    <row r="38" spans="1:11" x14ac:dyDescent="0.2">
      <c r="A38" s="112" t="s">
        <v>375</v>
      </c>
      <c r="B38" s="37" t="s">
        <v>232</v>
      </c>
      <c r="C38" s="8">
        <v>12.642617037999999</v>
      </c>
      <c r="D38" s="9" t="str">
        <f>IF($B38="N/A","N/A",IF(C38&gt;10,"No",IF(C38&lt;1,"No","Yes")))</f>
        <v>No</v>
      </c>
      <c r="E38" s="8">
        <v>13.009306006999999</v>
      </c>
      <c r="F38" s="9" t="str">
        <f>IF($B38="N/A","N/A",IF(E38&gt;10,"No",IF(E38&lt;1,"No","Yes")))</f>
        <v>No</v>
      </c>
      <c r="G38" s="8">
        <v>12.360166259</v>
      </c>
      <c r="H38" s="9" t="str">
        <f>IF($B38="N/A","N/A",IF(G38&gt;10,"No",IF(G38&lt;1,"No","Yes")))</f>
        <v>No</v>
      </c>
      <c r="I38" s="10">
        <v>2.9</v>
      </c>
      <c r="J38" s="10">
        <v>-4.99</v>
      </c>
      <c r="K38" s="9" t="str">
        <f>IF(J38="Div by 0", "N/A", IF(J38="N/A","N/A", IF(J38&gt;30, "No", IF(J38&lt;-30, "No", "Yes"))))</f>
        <v>Yes</v>
      </c>
    </row>
    <row r="39" spans="1:11" x14ac:dyDescent="0.2">
      <c r="A39" s="112" t="s">
        <v>376</v>
      </c>
      <c r="B39" s="37" t="s">
        <v>233</v>
      </c>
      <c r="C39" s="8">
        <v>4.6618902699999999E-2</v>
      </c>
      <c r="D39" s="9" t="str">
        <f>IF($B39="N/A","N/A",IF(C39&gt;2,"No",IF(C39&lt;=0,"No","Yes")))</f>
        <v>Yes</v>
      </c>
      <c r="E39" s="8">
        <v>4.0329060899999998E-2</v>
      </c>
      <c r="F39" s="9" t="str">
        <f>IF($B39="N/A","N/A",IF(E39&gt;2,"No",IF(E39&lt;=0,"No","Yes")))</f>
        <v>Yes</v>
      </c>
      <c r="G39" s="8">
        <v>6.6939614199999997E-2</v>
      </c>
      <c r="H39" s="9" t="str">
        <f>IF($B39="N/A","N/A",IF(G39&gt;2,"No",IF(G39&lt;=0,"No","Yes")))</f>
        <v>Yes</v>
      </c>
      <c r="I39" s="10">
        <v>-13.5</v>
      </c>
      <c r="J39" s="10">
        <v>65.98</v>
      </c>
      <c r="K39" s="9" t="str">
        <f>IF(J39="Div by 0", "N/A", IF(J39="N/A","N/A", IF(J39&gt;30, "No", IF(J39&lt;-30, "No", "Yes"))))</f>
        <v>No</v>
      </c>
    </row>
    <row r="40" spans="1:11" x14ac:dyDescent="0.2">
      <c r="A40" s="112" t="s">
        <v>377</v>
      </c>
      <c r="B40" s="37" t="s">
        <v>234</v>
      </c>
      <c r="C40" s="8">
        <v>0.96734223180000001</v>
      </c>
      <c r="D40" s="9" t="str">
        <f>IF($B40="N/A","N/A",IF(C40&gt;3,"No",IF(C40&lt;=0,"No","Yes")))</f>
        <v>Yes</v>
      </c>
      <c r="E40" s="8">
        <v>0.92999420840000002</v>
      </c>
      <c r="F40" s="9" t="str">
        <f>IF($B40="N/A","N/A",IF(E40&gt;3,"No",IF(E40&lt;=0,"No","Yes")))</f>
        <v>Yes</v>
      </c>
      <c r="G40" s="8">
        <v>0.89543409559999998</v>
      </c>
      <c r="H40" s="9" t="str">
        <f>IF($B40="N/A","N/A",IF(G40&gt;3,"No",IF(G40&lt;=0,"No","Yes")))</f>
        <v>Yes</v>
      </c>
      <c r="I40" s="10">
        <v>-3.86</v>
      </c>
      <c r="J40" s="10">
        <v>-3.72</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15941</v>
      </c>
      <c r="D6" s="9" t="str">
        <f>IF($B6="N/A","N/A",IF(C6&gt;15,"No",IF(C6&lt;-15,"No","Yes")))</f>
        <v>N/A</v>
      </c>
      <c r="E6" s="38">
        <v>15828</v>
      </c>
      <c r="F6" s="9" t="str">
        <f>IF($B6="N/A","N/A",IF(E6&gt;15,"No",IF(E6&lt;-15,"No","Yes")))</f>
        <v>N/A</v>
      </c>
      <c r="G6" s="38">
        <v>15705</v>
      </c>
      <c r="H6" s="9" t="str">
        <f>IF($B6="N/A","N/A",IF(G6&gt;15,"No",IF(G6&lt;-15,"No","Yes")))</f>
        <v>N/A</v>
      </c>
      <c r="I6" s="10">
        <v>-0.70899999999999996</v>
      </c>
      <c r="J6" s="10">
        <v>-0.77700000000000002</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1464.6781255999999</v>
      </c>
      <c r="D9" s="9" t="str">
        <f>IF($B9="N/A","N/A",IF(C9&gt;15,"No",IF(C9&lt;-15,"No","Yes")))</f>
        <v>N/A</v>
      </c>
      <c r="E9" s="98">
        <v>1447.0899039999999</v>
      </c>
      <c r="F9" s="9" t="str">
        <f>IF($B9="N/A","N/A",IF(E9&gt;15,"No",IF(E9&lt;-15,"No","Yes")))</f>
        <v>N/A</v>
      </c>
      <c r="G9" s="98">
        <v>1306.8094874000001</v>
      </c>
      <c r="H9" s="9" t="str">
        <f>IF($B9="N/A","N/A",IF(G9&gt;15,"No",IF(G9&lt;-15,"No","Yes")))</f>
        <v>N/A</v>
      </c>
      <c r="I9" s="10">
        <v>-1.2</v>
      </c>
      <c r="J9" s="10">
        <v>-9.69</v>
      </c>
      <c r="K9" s="9" t="str">
        <f t="shared" si="0"/>
        <v>Yes</v>
      </c>
    </row>
    <row r="10" spans="1:11" x14ac:dyDescent="0.2">
      <c r="A10" s="112" t="s">
        <v>309</v>
      </c>
      <c r="B10" s="37" t="s">
        <v>213</v>
      </c>
      <c r="C10" s="8">
        <v>0.40148045919999997</v>
      </c>
      <c r="D10" s="9" t="str">
        <f>IF($B10="N/A","N/A",IF(C10&gt;15,"No",IF(C10&lt;-15,"No","Yes")))</f>
        <v>N/A</v>
      </c>
      <c r="E10" s="8">
        <v>0.4296183978</v>
      </c>
      <c r="F10" s="9" t="str">
        <f>IF($B10="N/A","N/A",IF(E10&gt;15,"No",IF(E10&lt;-15,"No","Yes")))</f>
        <v>N/A</v>
      </c>
      <c r="G10" s="8">
        <v>0.40114613180000003</v>
      </c>
      <c r="H10" s="9" t="str">
        <f>IF($B10="N/A","N/A",IF(G10&gt;15,"No",IF(G10&lt;-15,"No","Yes")))</f>
        <v>N/A</v>
      </c>
      <c r="I10" s="10">
        <v>7.0090000000000003</v>
      </c>
      <c r="J10" s="10">
        <v>-6.63</v>
      </c>
      <c r="K10" s="9" t="str">
        <f t="shared" si="0"/>
        <v>Yes</v>
      </c>
    </row>
    <row r="11" spans="1:11" x14ac:dyDescent="0.2">
      <c r="A11" s="112" t="s">
        <v>826</v>
      </c>
      <c r="B11" s="37" t="s">
        <v>213</v>
      </c>
      <c r="C11" s="98">
        <v>703.140625</v>
      </c>
      <c r="D11" s="9" t="str">
        <f>IF($B11="N/A","N/A",IF(C11&gt;15,"No",IF(C11&lt;-15,"No","Yes")))</f>
        <v>N/A</v>
      </c>
      <c r="E11" s="98">
        <v>842.57352940999999</v>
      </c>
      <c r="F11" s="9" t="str">
        <f>IF($B11="N/A","N/A",IF(E11&gt;15,"No",IF(E11&lt;-15,"No","Yes")))</f>
        <v>N/A</v>
      </c>
      <c r="G11" s="98">
        <v>670.57142856999997</v>
      </c>
      <c r="H11" s="9" t="str">
        <f>IF($B11="N/A","N/A",IF(G11&gt;15,"No",IF(G11&lt;-15,"No","Yes")))</f>
        <v>N/A</v>
      </c>
      <c r="I11" s="10">
        <v>19.829999999999998</v>
      </c>
      <c r="J11" s="10">
        <v>-20.399999999999999</v>
      </c>
      <c r="K11" s="9" t="str">
        <f t="shared" si="0"/>
        <v>Yes</v>
      </c>
    </row>
    <row r="12" spans="1:11" x14ac:dyDescent="0.2">
      <c r="A12" s="112" t="s">
        <v>310</v>
      </c>
      <c r="B12" s="37" t="s">
        <v>214</v>
      </c>
      <c r="C12" s="8">
        <v>100</v>
      </c>
      <c r="D12" s="9" t="str">
        <f>IF($B12="N/A","N/A",IF(C12&gt;100,"No",IF(C12&lt;95,"No","Yes")))</f>
        <v>Yes</v>
      </c>
      <c r="E12" s="8">
        <v>100</v>
      </c>
      <c r="F12" s="9" t="str">
        <f>IF($B12="N/A","N/A",IF(E12&gt;100,"No",IF(E12&lt;95,"No","Yes")))</f>
        <v>Yes</v>
      </c>
      <c r="G12" s="8">
        <v>100</v>
      </c>
      <c r="H12" s="9" t="str">
        <f>IF($B12="N/A","N/A",IF(G12&gt;100,"No",IF(G12&lt;95,"No","Yes")))</f>
        <v>Yes</v>
      </c>
      <c r="I12" s="10">
        <v>0</v>
      </c>
      <c r="J12" s="10">
        <v>0</v>
      </c>
      <c r="K12" s="9" t="str">
        <f t="shared" si="0"/>
        <v>Yes</v>
      </c>
    </row>
    <row r="13" spans="1:11" x14ac:dyDescent="0.2">
      <c r="A13" s="112" t="s">
        <v>827</v>
      </c>
      <c r="B13" s="37" t="s">
        <v>220</v>
      </c>
      <c r="C13" s="8">
        <v>1.395395521</v>
      </c>
      <c r="D13" s="9" t="str">
        <f>IF($B13="N/A","N/A",IF(C13&gt;1,"Yes","No"))</f>
        <v>Yes</v>
      </c>
      <c r="E13" s="8">
        <v>1.4071266111</v>
      </c>
      <c r="F13" s="9" t="str">
        <f>IF($B13="N/A","N/A",IF(E13&gt;1,"Yes","No"))</f>
        <v>Yes</v>
      </c>
      <c r="G13" s="8">
        <v>1.4118433619999999</v>
      </c>
      <c r="H13" s="9" t="str">
        <f>IF($B13="N/A","N/A",IF(G13&gt;1,"Yes","No"))</f>
        <v>Yes</v>
      </c>
      <c r="I13" s="10">
        <v>0.8407</v>
      </c>
      <c r="J13" s="10">
        <v>0.3352</v>
      </c>
      <c r="K13" s="9" t="str">
        <f t="shared" si="0"/>
        <v>Yes</v>
      </c>
    </row>
    <row r="14" spans="1:11" x14ac:dyDescent="0.2">
      <c r="A14" s="112" t="s">
        <v>311</v>
      </c>
      <c r="B14" s="37" t="s">
        <v>214</v>
      </c>
      <c r="C14" s="8">
        <v>99.585973276000004</v>
      </c>
      <c r="D14" s="9" t="str">
        <f>IF($B14="N/A","N/A",IF(C14&gt;100,"No",IF(C14&lt;95,"No","Yes")))</f>
        <v>Yes</v>
      </c>
      <c r="E14" s="8">
        <v>99.753601212999996</v>
      </c>
      <c r="F14" s="9" t="str">
        <f>IF($B14="N/A","N/A",IF(E14&gt;100,"No",IF(E14&lt;95,"No","Yes")))</f>
        <v>Yes</v>
      </c>
      <c r="G14" s="8">
        <v>99.847182426000003</v>
      </c>
      <c r="H14" s="9" t="str">
        <f>IF($B14="N/A","N/A",IF(G14&gt;100,"No",IF(G14&lt;95,"No","Yes")))</f>
        <v>Yes</v>
      </c>
      <c r="I14" s="10">
        <v>0.16830000000000001</v>
      </c>
      <c r="J14" s="10">
        <v>9.3799999999999994E-2</v>
      </c>
      <c r="K14" s="9" t="str">
        <f t="shared" si="0"/>
        <v>Yes</v>
      </c>
    </row>
    <row r="15" spans="1:11" x14ac:dyDescent="0.2">
      <c r="A15" s="112" t="s">
        <v>828</v>
      </c>
      <c r="B15" s="37" t="s">
        <v>221</v>
      </c>
      <c r="C15" s="8">
        <v>14.027590550999999</v>
      </c>
      <c r="D15" s="9" t="str">
        <f>IF($B15="N/A","N/A",IF(C15&gt;3,"Yes","No"))</f>
        <v>Yes</v>
      </c>
      <c r="E15" s="8">
        <v>14.303312433</v>
      </c>
      <c r="F15" s="9" t="str">
        <f>IF($B15="N/A","N/A",IF(E15&gt;3,"Yes","No"))</f>
        <v>Yes</v>
      </c>
      <c r="G15" s="8">
        <v>14.429373127</v>
      </c>
      <c r="H15" s="9" t="str">
        <f>IF($B15="N/A","N/A",IF(G15&gt;3,"Yes","No"))</f>
        <v>Yes</v>
      </c>
      <c r="I15" s="10">
        <v>1.966</v>
      </c>
      <c r="J15" s="10">
        <v>0.88129999999999997</v>
      </c>
      <c r="K15" s="9" t="str">
        <f t="shared" si="0"/>
        <v>Yes</v>
      </c>
    </row>
    <row r="16" spans="1:11" x14ac:dyDescent="0.2">
      <c r="A16" s="112" t="s">
        <v>829</v>
      </c>
      <c r="B16" s="37" t="s">
        <v>222</v>
      </c>
      <c r="C16" s="8">
        <v>7.9714052288000001</v>
      </c>
      <c r="D16" s="9" t="str">
        <f>IF($B16="N/A","N/A",IF(C16&gt;=8,"No",IF(C16&lt;2,"No","Yes")))</f>
        <v>Yes</v>
      </c>
      <c r="E16" s="8">
        <v>8.0112537144000004</v>
      </c>
      <c r="F16" s="9" t="str">
        <f>IF($B16="N/A","N/A",IF(E16&gt;=8,"No",IF(E16&lt;2,"No","Yes")))</f>
        <v>No</v>
      </c>
      <c r="G16" s="8">
        <v>7.6979604844000002</v>
      </c>
      <c r="H16" s="9" t="str">
        <f>IF($B16="N/A","N/A",IF(G16&gt;=8,"No",IF(G16&lt;2,"No","Yes")))</f>
        <v>Yes</v>
      </c>
      <c r="I16" s="10">
        <v>0.49990000000000001</v>
      </c>
      <c r="J16" s="10">
        <v>-3.91</v>
      </c>
      <c r="K16" s="9" t="str">
        <f t="shared" si="0"/>
        <v>Yes</v>
      </c>
    </row>
    <row r="17" spans="1:11" x14ac:dyDescent="0.2">
      <c r="A17" s="112" t="s">
        <v>312</v>
      </c>
      <c r="B17" s="37"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2" t="s">
        <v>31</v>
      </c>
      <c r="B18" s="37" t="s">
        <v>214</v>
      </c>
      <c r="C18" s="8">
        <v>99.956088074999997</v>
      </c>
      <c r="D18" s="9" t="str">
        <f>IF($B18="N/A","N/A",IF(C18&gt;100,"No",IF(C18&lt;95,"No","Yes")))</f>
        <v>Yes</v>
      </c>
      <c r="E18" s="8">
        <v>99.987364165000002</v>
      </c>
      <c r="F18" s="9" t="str">
        <f>IF($B18="N/A","N/A",IF(E18&gt;100,"No",IF(E18&lt;95,"No","Yes")))</f>
        <v>Yes</v>
      </c>
      <c r="G18" s="8">
        <v>99.961795605999995</v>
      </c>
      <c r="H18" s="9" t="str">
        <f>IF($B18="N/A","N/A",IF(G18&gt;100,"No",IF(G18&lt;95,"No","Yes")))</f>
        <v>Yes</v>
      </c>
      <c r="I18" s="10">
        <v>3.1300000000000001E-2</v>
      </c>
      <c r="J18" s="10">
        <v>-2.5999999999999999E-2</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99.993632601000002</v>
      </c>
      <c r="H19" s="9" t="str">
        <f>IF($B19="N/A","N/A",IF(G19&gt;100,"No",IF(G19&lt;95,"No","Yes")))</f>
        <v>Yes</v>
      </c>
      <c r="I19" s="10">
        <v>0</v>
      </c>
      <c r="J19" s="10">
        <v>-6.0000000000000001E-3</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7.7572925161999997</v>
      </c>
      <c r="D21" s="9" t="str">
        <f>IF($B21="N/A","N/A",IF(C21&gt;=2,"Yes","No"))</f>
        <v>Yes</v>
      </c>
      <c r="E21" s="8">
        <v>7.8758529188999997</v>
      </c>
      <c r="F21" s="9" t="str">
        <f>IF($B21="N/A","N/A",IF(E21&gt;=2,"Yes","No"))</f>
        <v>Yes</v>
      </c>
      <c r="G21" s="8">
        <v>7.9751671442000003</v>
      </c>
      <c r="H21" s="9" t="str">
        <f>IF($B21="N/A","N/A",IF(G21&gt;=2,"Yes","No"))</f>
        <v>Yes</v>
      </c>
      <c r="I21" s="10">
        <v>1.528</v>
      </c>
      <c r="J21" s="10">
        <v>1.2609999999999999</v>
      </c>
      <c r="K21" s="9" t="str">
        <f t="shared" si="0"/>
        <v>Yes</v>
      </c>
    </row>
    <row r="22" spans="1:11" x14ac:dyDescent="0.2">
      <c r="A22" s="112" t="s">
        <v>832</v>
      </c>
      <c r="B22" s="37" t="s">
        <v>226</v>
      </c>
      <c r="C22" s="8">
        <v>5.1816071765</v>
      </c>
      <c r="D22" s="9" t="str">
        <f>IF($B22="N/A","N/A",IF(C22&gt;30,"No",IF(C22&lt;5,"No","Yes")))</f>
        <v>Yes</v>
      </c>
      <c r="E22" s="8">
        <v>5.7935304523999998</v>
      </c>
      <c r="F22" s="9" t="str">
        <f>IF($B22="N/A","N/A",IF(E22&gt;30,"No",IF(E22&lt;5,"No","Yes")))</f>
        <v>Yes</v>
      </c>
      <c r="G22" s="8">
        <v>5.4759630690999996</v>
      </c>
      <c r="H22" s="9" t="str">
        <f>IF($B22="N/A","N/A",IF(G22&gt;30,"No",IF(G22&lt;5,"No","Yes")))</f>
        <v>Yes</v>
      </c>
      <c r="I22" s="10">
        <v>11.81</v>
      </c>
      <c r="J22" s="10">
        <v>-5.48</v>
      </c>
      <c r="K22" s="9" t="str">
        <f t="shared" si="0"/>
        <v>Yes</v>
      </c>
    </row>
    <row r="23" spans="1:11" x14ac:dyDescent="0.2">
      <c r="A23" s="112" t="s">
        <v>833</v>
      </c>
      <c r="B23" s="37" t="s">
        <v>227</v>
      </c>
      <c r="C23" s="8">
        <v>33.134684147999998</v>
      </c>
      <c r="D23" s="9" t="str">
        <f>IF($B23="N/A","N/A",IF(C23&gt;75,"No",IF(C23&lt;15,"No","Yes")))</f>
        <v>Yes</v>
      </c>
      <c r="E23" s="8">
        <v>33.396512508999997</v>
      </c>
      <c r="F23" s="9" t="str">
        <f>IF($B23="N/A","N/A",IF(E23&gt;75,"No",IF(E23&lt;15,"No","Yes")))</f>
        <v>Yes</v>
      </c>
      <c r="G23" s="8">
        <v>33.314231137</v>
      </c>
      <c r="H23" s="9" t="str">
        <f>IF($B23="N/A","N/A",IF(G23&gt;75,"No",IF(G23&lt;15,"No","Yes")))</f>
        <v>Yes</v>
      </c>
      <c r="I23" s="10">
        <v>0.79020000000000001</v>
      </c>
      <c r="J23" s="10">
        <v>-0.246</v>
      </c>
      <c r="K23" s="9" t="str">
        <f t="shared" si="0"/>
        <v>Yes</v>
      </c>
    </row>
    <row r="24" spans="1:11" x14ac:dyDescent="0.2">
      <c r="A24" s="112" t="s">
        <v>834</v>
      </c>
      <c r="B24" s="37" t="s">
        <v>228</v>
      </c>
      <c r="C24" s="8">
        <v>61.683708676000002</v>
      </c>
      <c r="D24" s="9" t="str">
        <f>IF($B24="N/A","N/A",IF(C24&gt;70,"No",IF(C24&lt;25,"No","Yes")))</f>
        <v>Yes</v>
      </c>
      <c r="E24" s="8">
        <v>60.803639121000003</v>
      </c>
      <c r="F24" s="9" t="str">
        <f>IF($B24="N/A","N/A",IF(E24&gt;70,"No",IF(E24&lt;25,"No","Yes")))</f>
        <v>Yes</v>
      </c>
      <c r="G24" s="8">
        <v>61.203438394999999</v>
      </c>
      <c r="H24" s="9" t="str">
        <f>IF($B24="N/A","N/A",IF(G24&gt;70,"No",IF(G24&lt;25,"No","Yes")))</f>
        <v>Yes</v>
      </c>
      <c r="I24" s="10">
        <v>-1.43</v>
      </c>
      <c r="J24" s="10">
        <v>0.65749999999999997</v>
      </c>
      <c r="K24" s="9" t="str">
        <f t="shared" si="0"/>
        <v>Yes</v>
      </c>
    </row>
    <row r="25" spans="1:11" x14ac:dyDescent="0.2">
      <c r="A25" s="112" t="s">
        <v>318</v>
      </c>
      <c r="B25" s="37" t="s">
        <v>229</v>
      </c>
      <c r="C25" s="8">
        <v>55.692867448999998</v>
      </c>
      <c r="D25" s="9" t="str">
        <f>IF($B25="N/A","N/A",IF(C25&gt;70,"No",IF(C25&lt;35,"No","Yes")))</f>
        <v>Yes</v>
      </c>
      <c r="E25" s="8">
        <v>57.682587818999998</v>
      </c>
      <c r="F25" s="9" t="str">
        <f>IF($B25="N/A","N/A",IF(E25&gt;70,"No",IF(E25&lt;35,"No","Yes")))</f>
        <v>Yes</v>
      </c>
      <c r="G25" s="8">
        <v>56.879974529999998</v>
      </c>
      <c r="H25" s="9" t="str">
        <f>IF($B25="N/A","N/A",IF(G25&gt;70,"No",IF(G25&lt;35,"No","Yes")))</f>
        <v>Yes</v>
      </c>
      <c r="I25" s="10">
        <v>3.573</v>
      </c>
      <c r="J25" s="10">
        <v>-1.39</v>
      </c>
      <c r="K25" s="9" t="str">
        <f t="shared" si="0"/>
        <v>Yes</v>
      </c>
    </row>
    <row r="26" spans="1:11" x14ac:dyDescent="0.2">
      <c r="A26" s="112" t="s">
        <v>835</v>
      </c>
      <c r="B26" s="37" t="s">
        <v>220</v>
      </c>
      <c r="C26" s="8">
        <v>3.2479161972999999</v>
      </c>
      <c r="D26" s="9" t="str">
        <f>IF($B26="N/A","N/A",IF(C26&gt;1,"Yes","No"))</f>
        <v>Yes</v>
      </c>
      <c r="E26" s="8">
        <v>3.2510405257000001</v>
      </c>
      <c r="F26" s="9" t="str">
        <f>IF($B26="N/A","N/A",IF(E26&gt;1,"Yes","No"))</f>
        <v>Yes</v>
      </c>
      <c r="G26" s="8">
        <v>3.2342997872999999</v>
      </c>
      <c r="H26" s="9" t="str">
        <f>IF($B26="N/A","N/A",IF(G26&gt;1,"Yes","No"))</f>
        <v>Yes</v>
      </c>
      <c r="I26" s="10">
        <v>9.6199999999999994E-2</v>
      </c>
      <c r="J26" s="10">
        <v>-0.51500000000000001</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99.943541809999999</v>
      </c>
      <c r="D31" s="9" t="str">
        <f>IF($B31="N/A","N/A",IF(C31&gt;=90,"Yes","No"))</f>
        <v>Yes</v>
      </c>
      <c r="E31" s="8">
        <v>99.823098306999995</v>
      </c>
      <c r="F31" s="9" t="str">
        <f>IF($B31="N/A","N/A",IF(E31&gt;=90,"Yes","No"))</f>
        <v>Yes</v>
      </c>
      <c r="G31" s="8">
        <v>99.942693410000004</v>
      </c>
      <c r="H31" s="9" t="str">
        <f>IF($B31="N/A","N/A",IF(G31&gt;=90,"Yes","No"))</f>
        <v>Yes</v>
      </c>
      <c r="I31" s="10">
        <v>-0.121</v>
      </c>
      <c r="J31" s="10">
        <v>0.1198</v>
      </c>
      <c r="K31" s="9" t="str">
        <f t="shared" si="0"/>
        <v>Yes</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3430</v>
      </c>
      <c r="D6" s="9" t="str">
        <f>IF(OR($B6="N/A",$C6="N/A"),"N/A",IF(C6&lt;0,"No","Yes"))</f>
        <v>N/A</v>
      </c>
      <c r="E6" s="38">
        <v>3014</v>
      </c>
      <c r="F6" s="9" t="str">
        <f>IF($B6="N/A","N/A",IF(E6&lt;0,"No","Yes"))</f>
        <v>N/A</v>
      </c>
      <c r="G6" s="38">
        <v>1976</v>
      </c>
      <c r="H6" s="9" t="str">
        <f>IF($B6="N/A","N/A",IF(G6&lt;0,"No","Yes"))</f>
        <v>N/A</v>
      </c>
      <c r="I6" s="10">
        <v>-12.1</v>
      </c>
      <c r="J6" s="10">
        <v>-34.4</v>
      </c>
      <c r="K6" s="9" t="str">
        <f t="shared" ref="K6:K35" si="0">IF(J6="Div by 0", "N/A", IF(J6="N/A","N/A", IF(J6&gt;30, "No", IF(J6&lt;-30, "No", "Yes"))))</f>
        <v>No</v>
      </c>
    </row>
    <row r="7" spans="1:11" x14ac:dyDescent="0.2">
      <c r="A7" s="112" t="s">
        <v>438</v>
      </c>
      <c r="B7" s="107" t="s">
        <v>213</v>
      </c>
      <c r="C7" s="9">
        <v>0</v>
      </c>
      <c r="D7" s="9" t="str">
        <f t="shared" ref="D7:D17" si="1">IF(OR($B7="N/A",$C7="N/A"),"N/A",IF(C7&lt;0,"No","Yes"))</f>
        <v>N/A</v>
      </c>
      <c r="E7" s="9">
        <v>0</v>
      </c>
      <c r="F7" s="9" t="str">
        <f t="shared" ref="F7:F17" si="2">IF($B7="N/A","N/A",IF(E7&lt;0,"No","Yes"))</f>
        <v>N/A</v>
      </c>
      <c r="G7" s="9">
        <v>0</v>
      </c>
      <c r="H7" s="9" t="str">
        <f t="shared" ref="H7:H17" si="3">IF($B7="N/A","N/A",IF(G7&lt;0,"No","Yes"))</f>
        <v>N/A</v>
      </c>
      <c r="I7" s="10" t="s">
        <v>1747</v>
      </c>
      <c r="J7" s="10" t="s">
        <v>1747</v>
      </c>
      <c r="K7" s="9" t="str">
        <f t="shared" si="0"/>
        <v>N/A</v>
      </c>
    </row>
    <row r="8" spans="1:11" x14ac:dyDescent="0.2">
      <c r="A8" s="112" t="s">
        <v>439</v>
      </c>
      <c r="B8" s="107" t="s">
        <v>213</v>
      </c>
      <c r="C8" s="9">
        <v>0.61224489800000004</v>
      </c>
      <c r="D8" s="9" t="str">
        <f t="shared" si="1"/>
        <v>N/A</v>
      </c>
      <c r="E8" s="9">
        <v>0.72992700730000004</v>
      </c>
      <c r="F8" s="9" t="str">
        <f t="shared" si="2"/>
        <v>N/A</v>
      </c>
      <c r="G8" s="9">
        <v>0.55668016190000003</v>
      </c>
      <c r="H8" s="9" t="str">
        <f t="shared" si="3"/>
        <v>N/A</v>
      </c>
      <c r="I8" s="10">
        <v>19.22</v>
      </c>
      <c r="J8" s="10">
        <v>-23.7</v>
      </c>
      <c r="K8" s="9" t="str">
        <f t="shared" si="0"/>
        <v>Yes</v>
      </c>
    </row>
    <row r="9" spans="1:11" x14ac:dyDescent="0.2">
      <c r="A9" s="112" t="s">
        <v>440</v>
      </c>
      <c r="B9" s="107" t="s">
        <v>213</v>
      </c>
      <c r="C9" s="9">
        <v>24.052478134000001</v>
      </c>
      <c r="D9" s="9" t="str">
        <f t="shared" si="1"/>
        <v>N/A</v>
      </c>
      <c r="E9" s="9">
        <v>24.684804246999999</v>
      </c>
      <c r="F9" s="9" t="str">
        <f t="shared" si="2"/>
        <v>N/A</v>
      </c>
      <c r="G9" s="9">
        <v>23.633603238999999</v>
      </c>
      <c r="H9" s="9" t="str">
        <f t="shared" si="3"/>
        <v>N/A</v>
      </c>
      <c r="I9" s="10">
        <v>2.629</v>
      </c>
      <c r="J9" s="10">
        <v>-4.26</v>
      </c>
      <c r="K9" s="9" t="str">
        <f t="shared" si="0"/>
        <v>Yes</v>
      </c>
    </row>
    <row r="10" spans="1:11" x14ac:dyDescent="0.2">
      <c r="A10" s="112" t="s">
        <v>441</v>
      </c>
      <c r="B10" s="107" t="s">
        <v>213</v>
      </c>
      <c r="C10" s="9">
        <v>75.335276968000002</v>
      </c>
      <c r="D10" s="9" t="str">
        <f t="shared" si="1"/>
        <v>N/A</v>
      </c>
      <c r="E10" s="9">
        <v>74.585268745999997</v>
      </c>
      <c r="F10" s="9" t="str">
        <f t="shared" si="2"/>
        <v>N/A</v>
      </c>
      <c r="G10" s="9">
        <v>75.809716598999998</v>
      </c>
      <c r="H10" s="9" t="str">
        <f t="shared" si="3"/>
        <v>N/A</v>
      </c>
      <c r="I10" s="10">
        <v>-0.996</v>
      </c>
      <c r="J10" s="10">
        <v>1.6419999999999999</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100</v>
      </c>
      <c r="D12" s="9" t="str">
        <f t="shared" si="1"/>
        <v>N/A</v>
      </c>
      <c r="E12" s="9">
        <v>99.734571997000003</v>
      </c>
      <c r="F12" s="9" t="str">
        <f t="shared" si="2"/>
        <v>N/A</v>
      </c>
      <c r="G12" s="9">
        <v>98.987854251000002</v>
      </c>
      <c r="H12" s="9" t="str">
        <f t="shared" si="3"/>
        <v>N/A</v>
      </c>
      <c r="I12" s="10">
        <v>-0.26500000000000001</v>
      </c>
      <c r="J12" s="10">
        <v>-0.749</v>
      </c>
      <c r="K12" s="9" t="str">
        <f t="shared" si="0"/>
        <v>Yes</v>
      </c>
    </row>
    <row r="13" spans="1:11" x14ac:dyDescent="0.2">
      <c r="A13" s="28" t="s">
        <v>827</v>
      </c>
      <c r="B13" s="107" t="s">
        <v>213</v>
      </c>
      <c r="C13" s="9">
        <v>1.1586005830999999</v>
      </c>
      <c r="D13" s="9" t="str">
        <f t="shared" si="1"/>
        <v>N/A</v>
      </c>
      <c r="E13" s="9">
        <v>1.1743180306000001</v>
      </c>
      <c r="F13" s="9" t="str">
        <f t="shared" si="2"/>
        <v>N/A</v>
      </c>
      <c r="G13" s="9">
        <v>1.2060327198</v>
      </c>
      <c r="H13" s="9" t="str">
        <f t="shared" si="3"/>
        <v>N/A</v>
      </c>
      <c r="I13" s="10">
        <v>1.357</v>
      </c>
      <c r="J13" s="10">
        <v>2.7010000000000001</v>
      </c>
      <c r="K13" s="9" t="str">
        <f t="shared" si="0"/>
        <v>Yes</v>
      </c>
    </row>
    <row r="14" spans="1:11" x14ac:dyDescent="0.2">
      <c r="A14" s="28" t="s">
        <v>311</v>
      </c>
      <c r="B14" s="107" t="s">
        <v>213</v>
      </c>
      <c r="C14" s="9">
        <v>99.970845480999998</v>
      </c>
      <c r="D14" s="9" t="str">
        <f t="shared" si="1"/>
        <v>N/A</v>
      </c>
      <c r="E14" s="9">
        <v>99.966821499999995</v>
      </c>
      <c r="F14" s="9" t="str">
        <f t="shared" si="2"/>
        <v>N/A</v>
      </c>
      <c r="G14" s="9">
        <v>99.038461538000007</v>
      </c>
      <c r="H14" s="9" t="str">
        <f t="shared" si="3"/>
        <v>N/A</v>
      </c>
      <c r="I14" s="10">
        <v>-4.0000000000000001E-3</v>
      </c>
      <c r="J14" s="10">
        <v>-0.92900000000000005</v>
      </c>
      <c r="K14" s="9" t="str">
        <f t="shared" si="0"/>
        <v>Yes</v>
      </c>
    </row>
    <row r="15" spans="1:11" x14ac:dyDescent="0.2">
      <c r="A15" s="28" t="s">
        <v>828</v>
      </c>
      <c r="B15" s="107" t="s">
        <v>213</v>
      </c>
      <c r="C15" s="9">
        <v>10.821230678999999</v>
      </c>
      <c r="D15" s="9" t="str">
        <f t="shared" si="1"/>
        <v>N/A</v>
      </c>
      <c r="E15" s="9">
        <v>10.839030866</v>
      </c>
      <c r="F15" s="9" t="str">
        <f t="shared" si="2"/>
        <v>N/A</v>
      </c>
      <c r="G15" s="9">
        <v>10.887072049</v>
      </c>
      <c r="H15" s="9" t="str">
        <f t="shared" si="3"/>
        <v>N/A</v>
      </c>
      <c r="I15" s="10">
        <v>0.16450000000000001</v>
      </c>
      <c r="J15" s="10">
        <v>0.44319999999999998</v>
      </c>
      <c r="K15" s="9" t="str">
        <f t="shared" si="0"/>
        <v>Yes</v>
      </c>
    </row>
    <row r="16" spans="1:11" x14ac:dyDescent="0.2">
      <c r="A16" s="28" t="s">
        <v>837</v>
      </c>
      <c r="B16" s="107" t="s">
        <v>213</v>
      </c>
      <c r="C16" s="9">
        <v>2.4047271665999999</v>
      </c>
      <c r="D16" s="9" t="str">
        <f t="shared" si="1"/>
        <v>N/A</v>
      </c>
      <c r="E16" s="9">
        <v>2.3461150353</v>
      </c>
      <c r="F16" s="9" t="str">
        <f t="shared" si="2"/>
        <v>N/A</v>
      </c>
      <c r="G16" s="9">
        <v>2.4168811117</v>
      </c>
      <c r="H16" s="9" t="str">
        <f t="shared" si="3"/>
        <v>N/A</v>
      </c>
      <c r="I16" s="10">
        <v>-2.44</v>
      </c>
      <c r="J16" s="10">
        <v>3.016</v>
      </c>
      <c r="K16" s="9" t="str">
        <f t="shared" si="0"/>
        <v>Yes</v>
      </c>
    </row>
    <row r="17" spans="1:11" x14ac:dyDescent="0.2">
      <c r="A17" s="28" t="s">
        <v>830</v>
      </c>
      <c r="B17" s="107" t="s">
        <v>213</v>
      </c>
      <c r="C17" s="9">
        <v>3.2017492711000002</v>
      </c>
      <c r="D17" s="9" t="str">
        <f t="shared" si="1"/>
        <v>N/A</v>
      </c>
      <c r="E17" s="9">
        <v>3.3402061856</v>
      </c>
      <c r="F17" s="9" t="str">
        <f t="shared" si="2"/>
        <v>N/A</v>
      </c>
      <c r="G17" s="9">
        <v>3.5711392405</v>
      </c>
      <c r="H17" s="9" t="str">
        <f t="shared" si="3"/>
        <v>N/A</v>
      </c>
      <c r="I17" s="10">
        <v>4.3239999999999998</v>
      </c>
      <c r="J17" s="10">
        <v>6.9139999999999997</v>
      </c>
      <c r="K17" s="9" t="str">
        <f t="shared" si="0"/>
        <v>Yes</v>
      </c>
    </row>
    <row r="18" spans="1:11" x14ac:dyDescent="0.2">
      <c r="A18" s="112" t="s">
        <v>312</v>
      </c>
      <c r="B18" s="37"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
      <c r="A19" s="112" t="s">
        <v>31</v>
      </c>
      <c r="B19" s="37" t="s">
        <v>214</v>
      </c>
      <c r="C19" s="9">
        <v>99.941690961999996</v>
      </c>
      <c r="D19" s="9" t="str">
        <f>IF(OR($B19="N/A",$C19="N/A"),"N/A",IF(C19&gt;100,"No",IF(C19&lt;95,"No","Yes")))</f>
        <v>Yes</v>
      </c>
      <c r="E19" s="9">
        <v>99.767750497999998</v>
      </c>
      <c r="F19" s="9" t="str">
        <f>IF(OR($B19="N/A",$E19="N/A"),"N/A",IF(E19&gt;100,"No",IF(E19&lt;98,"No","Yes")))</f>
        <v>Yes</v>
      </c>
      <c r="G19" s="9">
        <v>100</v>
      </c>
      <c r="H19" s="9" t="str">
        <f>IF($B19="N/A","N/A",IF(G19&gt;100,"No",IF(G19&lt;95,"No","Yes")))</f>
        <v>Yes</v>
      </c>
      <c r="I19" s="10">
        <v>-0.17399999999999999</v>
      </c>
      <c r="J19" s="10">
        <v>0.23280000000000001</v>
      </c>
      <c r="K19" s="9" t="str">
        <f t="shared" si="0"/>
        <v>Yes</v>
      </c>
    </row>
    <row r="20" spans="1:11" x14ac:dyDescent="0.2">
      <c r="A20" s="28" t="s">
        <v>313</v>
      </c>
      <c r="B20" s="107" t="s">
        <v>213</v>
      </c>
      <c r="C20" s="9">
        <v>99.941690961999996</v>
      </c>
      <c r="D20" s="9" t="str">
        <f t="shared" ref="D20:D35" si="4">IF(OR($B20="N/A",$C20="N/A"),"N/A",IF(C20&lt;0,"No","Yes"))</f>
        <v>N/A</v>
      </c>
      <c r="E20" s="9">
        <v>99.933642999</v>
      </c>
      <c r="F20" s="9" t="str">
        <f t="shared" ref="F20:F34" si="5">IF($B20="N/A","N/A",IF(E20&lt;0,"No","Yes"))</f>
        <v>N/A</v>
      </c>
      <c r="G20" s="9">
        <v>100</v>
      </c>
      <c r="H20" s="9" t="str">
        <f t="shared" ref="H20:H35" si="6">IF($B20="N/A","N/A",IF(G20&lt;0,"No","Yes"))</f>
        <v>N/A</v>
      </c>
      <c r="I20" s="10">
        <v>-8.0000000000000002E-3</v>
      </c>
      <c r="J20" s="10">
        <v>6.6400000000000001E-2</v>
      </c>
      <c r="K20" s="9" t="str">
        <f t="shared" si="0"/>
        <v>Yes</v>
      </c>
    </row>
    <row r="21" spans="1:11" x14ac:dyDescent="0.2">
      <c r="A21" s="28" t="s">
        <v>838</v>
      </c>
      <c r="B21" s="107" t="s">
        <v>213</v>
      </c>
      <c r="C21" s="9">
        <v>2.3323615160000002</v>
      </c>
      <c r="D21" s="9" t="str">
        <f t="shared" si="4"/>
        <v>N/A</v>
      </c>
      <c r="E21" s="9">
        <v>2.0570670205999999</v>
      </c>
      <c r="F21" s="9" t="str">
        <f t="shared" si="5"/>
        <v>N/A</v>
      </c>
      <c r="G21" s="9">
        <v>2.7834008096999998</v>
      </c>
      <c r="H21" s="9" t="str">
        <f t="shared" si="6"/>
        <v>N/A</v>
      </c>
      <c r="I21" s="10">
        <v>-11.8</v>
      </c>
      <c r="J21" s="10">
        <v>35.31</v>
      </c>
      <c r="K21" s="9" t="str">
        <f t="shared" si="0"/>
        <v>No</v>
      </c>
    </row>
    <row r="22" spans="1:11" x14ac:dyDescent="0.2">
      <c r="A22" s="28" t="s">
        <v>314</v>
      </c>
      <c r="B22" s="107"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8" t="s">
        <v>831</v>
      </c>
      <c r="B23" s="107" t="s">
        <v>213</v>
      </c>
      <c r="C23" s="9">
        <v>4.4967930028999996</v>
      </c>
      <c r="D23" s="9" t="str">
        <f t="shared" si="4"/>
        <v>N/A</v>
      </c>
      <c r="E23" s="9">
        <v>4.7305905773000001</v>
      </c>
      <c r="F23" s="9" t="str">
        <f t="shared" si="5"/>
        <v>N/A</v>
      </c>
      <c r="G23" s="9">
        <v>4.8992914980000002</v>
      </c>
      <c r="H23" s="9" t="str">
        <f t="shared" si="6"/>
        <v>N/A</v>
      </c>
      <c r="I23" s="10">
        <v>5.1989999999999998</v>
      </c>
      <c r="J23" s="10">
        <v>3.5659999999999998</v>
      </c>
      <c r="K23" s="9" t="str">
        <f t="shared" si="0"/>
        <v>Yes</v>
      </c>
    </row>
    <row r="24" spans="1:11" x14ac:dyDescent="0.2">
      <c r="A24" s="28" t="s">
        <v>315</v>
      </c>
      <c r="B24" s="107" t="s">
        <v>213</v>
      </c>
      <c r="C24" s="9">
        <v>6.7638483965000002</v>
      </c>
      <c r="D24" s="9" t="str">
        <f t="shared" si="4"/>
        <v>N/A</v>
      </c>
      <c r="E24" s="9">
        <v>6.9011280690000003</v>
      </c>
      <c r="F24" s="9" t="str">
        <f t="shared" si="5"/>
        <v>N/A</v>
      </c>
      <c r="G24" s="9">
        <v>5.9210526316000003</v>
      </c>
      <c r="H24" s="9" t="str">
        <f t="shared" si="6"/>
        <v>N/A</v>
      </c>
      <c r="I24" s="10">
        <v>2.0299999999999998</v>
      </c>
      <c r="J24" s="10">
        <v>-14.2</v>
      </c>
      <c r="K24" s="9" t="str">
        <f t="shared" si="0"/>
        <v>Yes</v>
      </c>
    </row>
    <row r="25" spans="1:11" x14ac:dyDescent="0.2">
      <c r="A25" s="28" t="s">
        <v>316</v>
      </c>
      <c r="B25" s="107" t="s">
        <v>213</v>
      </c>
      <c r="C25" s="9">
        <v>17.2303207</v>
      </c>
      <c r="D25" s="9" t="str">
        <f t="shared" si="4"/>
        <v>N/A</v>
      </c>
      <c r="E25" s="9">
        <v>18.845388188000001</v>
      </c>
      <c r="F25" s="9" t="str">
        <f t="shared" si="5"/>
        <v>N/A</v>
      </c>
      <c r="G25" s="9">
        <v>18.927125505999999</v>
      </c>
      <c r="H25" s="9" t="str">
        <f t="shared" si="6"/>
        <v>N/A</v>
      </c>
      <c r="I25" s="10">
        <v>9.3729999999999993</v>
      </c>
      <c r="J25" s="10">
        <v>0.43369999999999997</v>
      </c>
      <c r="K25" s="9" t="str">
        <f t="shared" si="0"/>
        <v>Yes</v>
      </c>
    </row>
    <row r="26" spans="1:11" x14ac:dyDescent="0.2">
      <c r="A26" s="28" t="s">
        <v>317</v>
      </c>
      <c r="B26" s="107" t="s">
        <v>213</v>
      </c>
      <c r="C26" s="9">
        <v>76.005830904000007</v>
      </c>
      <c r="D26" s="9" t="str">
        <f t="shared" si="4"/>
        <v>N/A</v>
      </c>
      <c r="E26" s="9">
        <v>74.253483743000004</v>
      </c>
      <c r="F26" s="9" t="str">
        <f t="shared" si="5"/>
        <v>N/A</v>
      </c>
      <c r="G26" s="9">
        <v>75.151821862000006</v>
      </c>
      <c r="H26" s="9" t="str">
        <f t="shared" si="6"/>
        <v>N/A</v>
      </c>
      <c r="I26" s="10">
        <v>-2.31</v>
      </c>
      <c r="J26" s="10">
        <v>1.21</v>
      </c>
      <c r="K26" s="9" t="str">
        <f t="shared" si="0"/>
        <v>Yes</v>
      </c>
    </row>
    <row r="27" spans="1:11" x14ac:dyDescent="0.2">
      <c r="A27" s="28" t="s">
        <v>318</v>
      </c>
      <c r="B27" s="107" t="s">
        <v>213</v>
      </c>
      <c r="C27" s="9">
        <v>72.565597667999995</v>
      </c>
      <c r="D27" s="9" t="str">
        <f t="shared" si="4"/>
        <v>N/A</v>
      </c>
      <c r="E27" s="9">
        <v>72.528201725000002</v>
      </c>
      <c r="F27" s="9" t="str">
        <f t="shared" si="5"/>
        <v>N/A</v>
      </c>
      <c r="G27" s="9">
        <v>72.368421053000006</v>
      </c>
      <c r="H27" s="9" t="str">
        <f t="shared" si="6"/>
        <v>N/A</v>
      </c>
      <c r="I27" s="10">
        <v>-5.1999999999999998E-2</v>
      </c>
      <c r="J27" s="10">
        <v>-0.22</v>
      </c>
      <c r="K27" s="9" t="str">
        <f t="shared" si="0"/>
        <v>Yes</v>
      </c>
    </row>
    <row r="28" spans="1:11" x14ac:dyDescent="0.2">
      <c r="A28" s="28" t="s">
        <v>835</v>
      </c>
      <c r="B28" s="107" t="s">
        <v>213</v>
      </c>
      <c r="C28" s="9">
        <v>1.9622338288000001</v>
      </c>
      <c r="D28" s="9" t="str">
        <f t="shared" si="4"/>
        <v>N/A</v>
      </c>
      <c r="E28" s="9">
        <v>2.0718206769999998</v>
      </c>
      <c r="F28" s="9" t="str">
        <f t="shared" si="5"/>
        <v>N/A</v>
      </c>
      <c r="G28" s="9">
        <v>2.0916083915999999</v>
      </c>
      <c r="H28" s="9" t="str">
        <f t="shared" si="6"/>
        <v>N/A</v>
      </c>
      <c r="I28" s="10">
        <v>5.585</v>
      </c>
      <c r="J28" s="10">
        <v>0.95509999999999995</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100</v>
      </c>
      <c r="D30" s="9" t="str">
        <f t="shared" si="4"/>
        <v>N/A</v>
      </c>
      <c r="E30" s="9">
        <v>99.817017383000007</v>
      </c>
      <c r="F30" s="9" t="str">
        <f t="shared" si="5"/>
        <v>N/A</v>
      </c>
      <c r="G30" s="9">
        <v>94.755244755000007</v>
      </c>
      <c r="H30" s="9" t="str">
        <f t="shared" si="6"/>
        <v>N/A</v>
      </c>
      <c r="I30" s="10">
        <v>-0.183</v>
      </c>
      <c r="J30" s="10">
        <v>-5.07</v>
      </c>
      <c r="K30" s="9" t="str">
        <f t="shared" si="0"/>
        <v>Yes</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99.839292889000006</v>
      </c>
      <c r="D32" s="9" t="str">
        <f t="shared" si="4"/>
        <v>N/A</v>
      </c>
      <c r="E32" s="9">
        <v>100</v>
      </c>
      <c r="F32" s="9" t="str">
        <f t="shared" si="5"/>
        <v>N/A</v>
      </c>
      <c r="G32" s="9">
        <v>99.926199261999997</v>
      </c>
      <c r="H32" s="9" t="str">
        <f t="shared" si="6"/>
        <v>N/A</v>
      </c>
      <c r="I32" s="10">
        <v>0.161</v>
      </c>
      <c r="J32" s="10">
        <v>-7.3999999999999996E-2</v>
      </c>
      <c r="K32" s="9" t="str">
        <f t="shared" si="0"/>
        <v>Yes</v>
      </c>
    </row>
    <row r="33" spans="1:11" x14ac:dyDescent="0.2">
      <c r="A33" s="28" t="s">
        <v>322</v>
      </c>
      <c r="B33" s="107" t="s">
        <v>213</v>
      </c>
      <c r="C33" s="9">
        <v>100</v>
      </c>
      <c r="D33" s="9" t="str">
        <f t="shared" si="4"/>
        <v>N/A</v>
      </c>
      <c r="E33" s="9">
        <v>99.734571997000003</v>
      </c>
      <c r="F33" s="9" t="str">
        <f t="shared" si="5"/>
        <v>N/A</v>
      </c>
      <c r="G33" s="9">
        <v>99.949392712999995</v>
      </c>
      <c r="H33" s="9" t="str">
        <f t="shared" si="6"/>
        <v>N/A</v>
      </c>
      <c r="I33" s="10">
        <v>-0.26500000000000001</v>
      </c>
      <c r="J33" s="10">
        <v>0.21540000000000001</v>
      </c>
      <c r="K33" s="9" t="str">
        <f t="shared" si="0"/>
        <v>Yes</v>
      </c>
    </row>
    <row r="34" spans="1:11" x14ac:dyDescent="0.2">
      <c r="A34" s="28" t="s">
        <v>323</v>
      </c>
      <c r="B34" s="107" t="s">
        <v>213</v>
      </c>
      <c r="C34" s="9">
        <v>48.367346939000001</v>
      </c>
      <c r="D34" s="9" t="str">
        <f t="shared" si="4"/>
        <v>N/A</v>
      </c>
      <c r="E34" s="9">
        <v>45.421366954</v>
      </c>
      <c r="F34" s="9" t="str">
        <f t="shared" si="5"/>
        <v>N/A</v>
      </c>
      <c r="G34" s="9">
        <v>45.293522267</v>
      </c>
      <c r="H34" s="9" t="str">
        <f t="shared" si="6"/>
        <v>N/A</v>
      </c>
      <c r="I34" s="10">
        <v>-6.09</v>
      </c>
      <c r="J34" s="10">
        <v>-0.28100000000000003</v>
      </c>
      <c r="K34" s="9" t="str">
        <f t="shared" si="0"/>
        <v>Yes</v>
      </c>
    </row>
    <row r="35" spans="1:11" ht="25.5" x14ac:dyDescent="0.2">
      <c r="A35" s="28" t="s">
        <v>370</v>
      </c>
      <c r="B35" s="107" t="s">
        <v>213</v>
      </c>
      <c r="C35" s="9">
        <v>2.9154519E-2</v>
      </c>
      <c r="D35" s="9" t="str">
        <f t="shared" si="4"/>
        <v>N/A</v>
      </c>
      <c r="E35" s="9">
        <v>0.1658925017</v>
      </c>
      <c r="F35" s="9" t="str">
        <f>IF($B35="N/A","N/A",IF(E35&lt;0,"No","Yes"))</f>
        <v>N/A</v>
      </c>
      <c r="G35" s="9">
        <v>0.20242914980000001</v>
      </c>
      <c r="H35" s="9" t="str">
        <f t="shared" si="6"/>
        <v>N/A</v>
      </c>
      <c r="I35" s="10">
        <v>469</v>
      </c>
      <c r="J35" s="10">
        <v>22.02</v>
      </c>
      <c r="K35" s="9" t="str">
        <f t="shared" si="0"/>
        <v>Yes</v>
      </c>
    </row>
    <row r="36" spans="1:11" x14ac:dyDescent="0.2">
      <c r="A36" s="31" t="s">
        <v>374</v>
      </c>
      <c r="B36" s="1" t="s">
        <v>213</v>
      </c>
      <c r="C36" s="8">
        <v>96.530612245</v>
      </c>
      <c r="D36" s="9" t="str">
        <f t="shared" ref="D36:D39" si="7">IF($B36="N/A","N/A",IF(C36&lt;0,"No","Yes"))</f>
        <v>N/A</v>
      </c>
      <c r="E36" s="8">
        <v>96.284007962999993</v>
      </c>
      <c r="F36" s="9" t="str">
        <f t="shared" ref="F36:F39" si="8">IF($B36="N/A","N/A",IF(E36&lt;0,"No","Yes"))</f>
        <v>N/A</v>
      </c>
      <c r="G36" s="8">
        <v>95.495951417000001</v>
      </c>
      <c r="H36" s="9" t="str">
        <f t="shared" ref="H36:H39" si="9">IF($B36="N/A","N/A",IF(G36&lt;0,"No","Yes"))</f>
        <v>N/A</v>
      </c>
      <c r="I36" s="10">
        <v>-0.255</v>
      </c>
      <c r="J36" s="10">
        <v>-0.81799999999999995</v>
      </c>
      <c r="K36" s="9" t="str">
        <f>IF(J36="Div by 0", "N/A", IF(J36="N/A","N/A", IF(J36&gt;30, "No", IF(J36&lt;-30, "No", "Yes"))))</f>
        <v>Yes</v>
      </c>
    </row>
    <row r="37" spans="1:11" x14ac:dyDescent="0.2">
      <c r="A37" s="31" t="s">
        <v>375</v>
      </c>
      <c r="B37" s="1" t="s">
        <v>213</v>
      </c>
      <c r="C37" s="8">
        <v>3.1195335276999998</v>
      </c>
      <c r="D37" s="9" t="str">
        <f t="shared" si="7"/>
        <v>N/A</v>
      </c>
      <c r="E37" s="8">
        <v>3.2514930325</v>
      </c>
      <c r="F37" s="9" t="str">
        <f t="shared" si="8"/>
        <v>N/A</v>
      </c>
      <c r="G37" s="8">
        <v>3.4412955466000001</v>
      </c>
      <c r="H37" s="9" t="str">
        <f t="shared" si="9"/>
        <v>N/A</v>
      </c>
      <c r="I37" s="10">
        <v>4.2300000000000004</v>
      </c>
      <c r="J37" s="10">
        <v>5.8369999999999997</v>
      </c>
      <c r="K37" s="9" t="str">
        <f>IF(J37="Div by 0", "N/A", IF(J37="N/A","N/A", IF(J37&gt;30, "No", IF(J37&lt;-30, "No", "Yes"))))</f>
        <v>Yes</v>
      </c>
    </row>
    <row r="38" spans="1:11" x14ac:dyDescent="0.2">
      <c r="A38" s="31" t="s">
        <v>376</v>
      </c>
      <c r="B38" s="1" t="s">
        <v>213</v>
      </c>
      <c r="C38" s="8">
        <v>0</v>
      </c>
      <c r="D38" s="9" t="str">
        <f t="shared" si="7"/>
        <v>N/A</v>
      </c>
      <c r="E38" s="8">
        <v>0</v>
      </c>
      <c r="F38" s="9" t="str">
        <f t="shared" si="8"/>
        <v>N/A</v>
      </c>
      <c r="G38" s="8">
        <v>0</v>
      </c>
      <c r="H38" s="9" t="str">
        <f t="shared" si="9"/>
        <v>N/A</v>
      </c>
      <c r="I38" s="10" t="s">
        <v>1747</v>
      </c>
      <c r="J38" s="10" t="s">
        <v>1747</v>
      </c>
      <c r="K38" s="9" t="str">
        <f>IF(J38="Div by 0", "N/A", IF(J38="N/A","N/A", IF(J38&gt;30, "No", IF(J38&lt;-30, "No", "Yes"))))</f>
        <v>N/A</v>
      </c>
    </row>
    <row r="39" spans="1:11" x14ac:dyDescent="0.2">
      <c r="A39" s="31" t="s">
        <v>377</v>
      </c>
      <c r="B39" s="1" t="s">
        <v>213</v>
      </c>
      <c r="C39" s="8">
        <v>0.2332361516</v>
      </c>
      <c r="D39" s="9" t="str">
        <f t="shared" si="7"/>
        <v>N/A</v>
      </c>
      <c r="E39" s="8">
        <v>0.199071002</v>
      </c>
      <c r="F39" s="9" t="str">
        <f t="shared" si="8"/>
        <v>N/A</v>
      </c>
      <c r="G39" s="8">
        <v>0.30364372470000001</v>
      </c>
      <c r="H39" s="9" t="str">
        <f t="shared" si="9"/>
        <v>N/A</v>
      </c>
      <c r="I39" s="10">
        <v>-14.6</v>
      </c>
      <c r="J39" s="10">
        <v>52.53</v>
      </c>
      <c r="K39" s="9" t="str">
        <f>IF(J39="Div by 0", "N/A", IF(J39="N/A","N/A", IF(J39&gt;30, "No", IF(J39&lt;-30, "No", "Yes"))))</f>
        <v>No</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892300</v>
      </c>
      <c r="D7" s="34" t="str">
        <f>IF($B7="N/A","N/A",IF(C7&gt;15,"No",IF(C7&lt;-15,"No","Yes")))</f>
        <v>N/A</v>
      </c>
      <c r="E7" s="33">
        <v>863835</v>
      </c>
      <c r="F7" s="34" t="str">
        <f>IF($B7="N/A","N/A",IF(E7&gt;15,"No",IF(E7&lt;-15,"No","Yes")))</f>
        <v>N/A</v>
      </c>
      <c r="G7" s="33">
        <v>831202</v>
      </c>
      <c r="H7" s="34" t="str">
        <f>IF($B7="N/A","N/A",IF(G7&gt;15,"No",IF(G7&lt;-15,"No","Yes")))</f>
        <v>N/A</v>
      </c>
      <c r="I7" s="35">
        <v>-3.19</v>
      </c>
      <c r="J7" s="35">
        <v>-3.78</v>
      </c>
      <c r="K7" s="34" t="str">
        <f t="shared" ref="K7:K24" si="0">IF(J7="Div by 0", "N/A", IF(J7="N/A","N/A", IF(J7&gt;30, "No", IF(J7&lt;-30, "No", "Yes"))))</f>
        <v>Yes</v>
      </c>
    </row>
    <row r="8" spans="1:11" x14ac:dyDescent="0.2">
      <c r="A8" s="109" t="s">
        <v>362</v>
      </c>
      <c r="B8" s="32" t="s">
        <v>213</v>
      </c>
      <c r="C8" s="36" t="s">
        <v>213</v>
      </c>
      <c r="D8" s="34" t="str">
        <f>IF($B8="N/A","N/A",IF(C8&gt;15,"No",IF(C8&lt;-15,"No","Yes")))</f>
        <v>N/A</v>
      </c>
      <c r="E8" s="36">
        <v>99.865946621999996</v>
      </c>
      <c r="F8" s="34" t="str">
        <f>IF($B8="N/A","N/A",IF(E8&gt;15,"No",IF(E8&lt;-15,"No","Yes")))</f>
        <v>N/A</v>
      </c>
      <c r="G8" s="36">
        <v>99.951997227999996</v>
      </c>
      <c r="H8" s="34" t="str">
        <f>IF($B8="N/A","N/A",IF(G8&gt;15,"No",IF(G8&lt;-15,"No","Yes")))</f>
        <v>N/A</v>
      </c>
      <c r="I8" s="35" t="s">
        <v>213</v>
      </c>
      <c r="J8" s="35">
        <v>8.6199999999999999E-2</v>
      </c>
      <c r="K8" s="34" t="str">
        <f t="shared" si="0"/>
        <v>Yes</v>
      </c>
    </row>
    <row r="9" spans="1:11" x14ac:dyDescent="0.2">
      <c r="A9" s="109" t="s">
        <v>119</v>
      </c>
      <c r="B9" s="37" t="s">
        <v>213</v>
      </c>
      <c r="C9" s="8">
        <v>1.2327691999999999E-3</v>
      </c>
      <c r="D9" s="9" t="str">
        <f>IF($B9="N/A","N/A",IF(C9&gt;15,"No",IF(C9&lt;-15,"No","Yes")))</f>
        <v>N/A</v>
      </c>
      <c r="E9" s="8">
        <v>1.3891541999999999E-3</v>
      </c>
      <c r="F9" s="9" t="str">
        <f>IF($B9="N/A","N/A",IF(E9&gt;15,"No",IF(E9&lt;-15,"No","Yes")))</f>
        <v>N/A</v>
      </c>
      <c r="G9" s="8">
        <v>3.6092310000000001E-4</v>
      </c>
      <c r="H9" s="9" t="str">
        <f>IF($B9="N/A","N/A",IF(G9&gt;15,"No",IF(G9&lt;-15,"No","Yes")))</f>
        <v>N/A</v>
      </c>
      <c r="I9" s="10">
        <v>12.69</v>
      </c>
      <c r="J9" s="10">
        <v>-74</v>
      </c>
      <c r="K9" s="9" t="str">
        <f t="shared" si="0"/>
        <v>No</v>
      </c>
    </row>
    <row r="10" spans="1:11" x14ac:dyDescent="0.2">
      <c r="A10" s="109" t="s">
        <v>120</v>
      </c>
      <c r="B10" s="37" t="s">
        <v>213</v>
      </c>
      <c r="C10" s="8">
        <v>0.13784601590000001</v>
      </c>
      <c r="D10" s="9" t="str">
        <f>IF($B10="N/A","N/A",IF(C10&gt;15,"No",IF(C10&lt;-15,"No","Yes")))</f>
        <v>N/A</v>
      </c>
      <c r="E10" s="8">
        <v>0.13266422410000001</v>
      </c>
      <c r="F10" s="9" t="str">
        <f>IF($B10="N/A","N/A",IF(E10&gt;15,"No",IF(E10&lt;-15,"No","Yes")))</f>
        <v>N/A</v>
      </c>
      <c r="G10" s="8">
        <v>4.7641848799999997E-2</v>
      </c>
      <c r="H10" s="9" t="str">
        <f>IF($B10="N/A","N/A",IF(G10&gt;15,"No",IF(G10&lt;-15,"No","Yes")))</f>
        <v>N/A</v>
      </c>
      <c r="I10" s="10">
        <v>-3.76</v>
      </c>
      <c r="J10" s="10">
        <v>-64.099999999999994</v>
      </c>
      <c r="K10" s="9" t="str">
        <f t="shared" si="0"/>
        <v>No</v>
      </c>
    </row>
    <row r="11" spans="1:11" x14ac:dyDescent="0.2">
      <c r="A11" s="109" t="s">
        <v>839</v>
      </c>
      <c r="B11" s="37" t="s">
        <v>214</v>
      </c>
      <c r="C11" s="8">
        <v>95.442340020000003</v>
      </c>
      <c r="D11" s="9" t="str">
        <f>IF(OR($B11="N/A",$C11="N/A"),"N/A",IF(C11&gt;100,"No",IF(C11&lt;95,"No","Yes")))</f>
        <v>Yes</v>
      </c>
      <c r="E11" s="8">
        <v>96.553276956999994</v>
      </c>
      <c r="F11" s="9" t="str">
        <f>IF(OR($B11="N/A",$E11="N/A"),"N/A",IF(E11&gt;100,"No",IF(E11&lt;95,"No","Yes")))</f>
        <v>Yes</v>
      </c>
      <c r="G11" s="8">
        <v>96.718005972</v>
      </c>
      <c r="H11" s="9" t="str">
        <f>IF($B11="N/A","N/A",IF(G11&gt;100,"No",IF(G11&lt;95,"No","Yes")))</f>
        <v>Yes</v>
      </c>
      <c r="I11" s="10">
        <v>1.1639999999999999</v>
      </c>
      <c r="J11" s="10">
        <v>0.1706</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1.5628151966999999</v>
      </c>
      <c r="D13" s="9" t="str">
        <f t="shared" si="1"/>
        <v>No</v>
      </c>
      <c r="E13" s="8">
        <v>1.6268153061999999</v>
      </c>
      <c r="F13" s="9" t="str">
        <f t="shared" si="2"/>
        <v>No</v>
      </c>
      <c r="G13" s="8">
        <v>1.5886631649</v>
      </c>
      <c r="H13" s="9" t="str">
        <f t="shared" si="3"/>
        <v>No</v>
      </c>
      <c r="I13" s="10">
        <v>4.0949999999999998</v>
      </c>
      <c r="J13" s="10">
        <v>-2.35</v>
      </c>
      <c r="K13" s="9" t="str">
        <f t="shared" si="0"/>
        <v>Yes</v>
      </c>
    </row>
    <row r="14" spans="1:11" x14ac:dyDescent="0.2">
      <c r="A14" s="109" t="s">
        <v>13</v>
      </c>
      <c r="B14" s="37" t="s">
        <v>213</v>
      </c>
      <c r="C14" s="38">
        <v>891059</v>
      </c>
      <c r="D14" s="9" t="str">
        <f>IF($B14="N/A","N/A",IF(C14&gt;15,"No",IF(C14&lt;-15,"No","Yes")))</f>
        <v>N/A</v>
      </c>
      <c r="E14" s="38">
        <v>862677</v>
      </c>
      <c r="F14" s="9" t="str">
        <f>IF($B14="N/A","N/A",IF(E14&gt;15,"No",IF(E14&lt;-15,"No","Yes")))</f>
        <v>N/A</v>
      </c>
      <c r="G14" s="38">
        <v>830803</v>
      </c>
      <c r="H14" s="9" t="str">
        <f>IF($B14="N/A","N/A",IF(G14&gt;15,"No",IF(G14&lt;-15,"No","Yes")))</f>
        <v>N/A</v>
      </c>
      <c r="I14" s="10">
        <v>-3.19</v>
      </c>
      <c r="J14" s="10">
        <v>-3.69</v>
      </c>
      <c r="K14" s="9" t="str">
        <f t="shared" si="0"/>
        <v>Yes</v>
      </c>
    </row>
    <row r="15" spans="1:11" x14ac:dyDescent="0.2">
      <c r="A15" s="109" t="s">
        <v>442</v>
      </c>
      <c r="B15" s="37" t="s">
        <v>215</v>
      </c>
      <c r="C15" s="8">
        <v>0</v>
      </c>
      <c r="D15" s="9" t="str">
        <f>IF($B15="N/A","N/A",IF(C15&gt;20,"No",IF(C15&lt;5,"No","Yes")))</f>
        <v>No</v>
      </c>
      <c r="E15" s="8">
        <v>0</v>
      </c>
      <c r="F15" s="9" t="str">
        <f>IF($B15="N/A","N/A",IF(E15&gt;20,"No",IF(E15&lt;5,"No","Yes")))</f>
        <v>No</v>
      </c>
      <c r="G15" s="8">
        <v>0</v>
      </c>
      <c r="H15" s="9" t="str">
        <f>IF($B15="N/A","N/A",IF(G15&gt;20,"No",IF(G15&lt;5,"No","Yes")))</f>
        <v>No</v>
      </c>
      <c r="I15" s="10" t="s">
        <v>1747</v>
      </c>
      <c r="J15" s="10" t="s">
        <v>1747</v>
      </c>
      <c r="K15" s="9" t="str">
        <f t="shared" si="0"/>
        <v>N/A</v>
      </c>
    </row>
    <row r="16" spans="1:11" x14ac:dyDescent="0.2">
      <c r="A16" s="109" t="s">
        <v>443</v>
      </c>
      <c r="B16" s="32" t="s">
        <v>213</v>
      </c>
      <c r="C16" s="8" t="s">
        <v>213</v>
      </c>
      <c r="D16" s="9" t="str">
        <f>IF($B16="N/A","N/A",IF(C16&gt;15,"No",IF(C16&lt;-15,"No","Yes")))</f>
        <v>N/A</v>
      </c>
      <c r="E16" s="8">
        <v>100</v>
      </c>
      <c r="F16" s="9" t="str">
        <f>IF($B16="N/A","N/A",IF(E16&gt;15,"No",IF(E16&lt;-15,"No","Yes")))</f>
        <v>N/A</v>
      </c>
      <c r="G16" s="8">
        <v>100</v>
      </c>
      <c r="H16" s="9" t="str">
        <f>IF($B16="N/A","N/A",IF(G16&gt;15,"No",IF(G16&lt;-15,"No","Yes")))</f>
        <v>N/A</v>
      </c>
      <c r="I16" s="10" t="s">
        <v>213</v>
      </c>
      <c r="J16" s="10">
        <v>0</v>
      </c>
      <c r="K16" s="9" t="str">
        <f t="shared" si="0"/>
        <v>Yes</v>
      </c>
    </row>
    <row r="17" spans="1:11" x14ac:dyDescent="0.2">
      <c r="A17" s="109" t="s">
        <v>444</v>
      </c>
      <c r="B17" s="37" t="s">
        <v>235</v>
      </c>
      <c r="C17" s="8">
        <v>4.7364989298999998</v>
      </c>
      <c r="D17" s="9" t="str">
        <f>IF($B17="N/A","N/A",IF(C17&gt;1,"Yes","No"))</f>
        <v>Yes</v>
      </c>
      <c r="E17" s="8">
        <v>5.4384201735</v>
      </c>
      <c r="F17" s="9" t="str">
        <f>IF($B17="N/A","N/A",IF(E17&gt;1,"Yes","No"))</f>
        <v>Yes</v>
      </c>
      <c r="G17" s="8">
        <v>4.309084103</v>
      </c>
      <c r="H17" s="9" t="str">
        <f>IF($B17="N/A","N/A",IF(G17&gt;1,"Yes","No"))</f>
        <v>Yes</v>
      </c>
      <c r="I17" s="10">
        <v>14.82</v>
      </c>
      <c r="J17" s="10">
        <v>-20.8</v>
      </c>
      <c r="K17" s="9" t="str">
        <f t="shared" si="0"/>
        <v>Yes</v>
      </c>
    </row>
    <row r="18" spans="1:11" x14ac:dyDescent="0.2">
      <c r="A18" s="109" t="s">
        <v>862</v>
      </c>
      <c r="B18" s="37" t="s">
        <v>213</v>
      </c>
      <c r="C18" s="110">
        <v>310.00518896</v>
      </c>
      <c r="D18" s="9" t="str">
        <f>IF($B18="N/A","N/A",IF(C18&gt;15,"No",IF(C18&lt;-15,"No","Yes")))</f>
        <v>N/A</v>
      </c>
      <c r="E18" s="110">
        <v>295.89447096999999</v>
      </c>
      <c r="F18" s="9" t="str">
        <f>IF($B18="N/A","N/A",IF(E18&gt;15,"No",IF(E18&lt;-15,"No","Yes")))</f>
        <v>N/A</v>
      </c>
      <c r="G18" s="110">
        <v>373.74134077999997</v>
      </c>
      <c r="H18" s="9" t="str">
        <f>IF($B18="N/A","N/A",IF(G18&gt;15,"No",IF(G18&lt;-15,"No","Yes")))</f>
        <v>N/A</v>
      </c>
      <c r="I18" s="10">
        <v>-4.55</v>
      </c>
      <c r="J18" s="10">
        <v>26.31</v>
      </c>
      <c r="K18" s="9" t="str">
        <f t="shared" si="0"/>
        <v>Yes</v>
      </c>
    </row>
    <row r="19" spans="1:11" x14ac:dyDescent="0.2">
      <c r="A19" s="3" t="s">
        <v>131</v>
      </c>
      <c r="B19" s="37" t="s">
        <v>213</v>
      </c>
      <c r="C19" s="38">
        <v>435</v>
      </c>
      <c r="D19" s="37" t="s">
        <v>213</v>
      </c>
      <c r="E19" s="38">
        <v>391</v>
      </c>
      <c r="F19" s="37" t="s">
        <v>213</v>
      </c>
      <c r="G19" s="38">
        <v>600</v>
      </c>
      <c r="H19" s="9" t="str">
        <f>IF($B19="N/A","N/A",IF(G19&gt;15,"No",IF(G19&lt;-15,"No","Yes")))</f>
        <v>N/A</v>
      </c>
      <c r="I19" s="10">
        <v>-10.1</v>
      </c>
      <c r="J19" s="10">
        <v>53.45</v>
      </c>
      <c r="K19" s="9" t="str">
        <f t="shared" si="0"/>
        <v>No</v>
      </c>
    </row>
    <row r="20" spans="1:11" x14ac:dyDescent="0.2">
      <c r="A20" s="3" t="s">
        <v>346</v>
      </c>
      <c r="B20" s="32" t="s">
        <v>213</v>
      </c>
      <c r="C20" s="8" t="s">
        <v>213</v>
      </c>
      <c r="D20" s="37" t="s">
        <v>213</v>
      </c>
      <c r="E20" s="8">
        <v>4.5263273700000002E-2</v>
      </c>
      <c r="F20" s="37" t="s">
        <v>213</v>
      </c>
      <c r="G20" s="8">
        <v>7.2184619399999997E-2</v>
      </c>
      <c r="H20" s="9" t="str">
        <f>IF($B20="N/A","N/A",IF(G20&gt;15,"No",IF(G20&lt;-15,"No","Yes")))</f>
        <v>N/A</v>
      </c>
      <c r="I20" s="10" t="s">
        <v>213</v>
      </c>
      <c r="J20" s="10">
        <v>59.48</v>
      </c>
      <c r="K20" s="9" t="str">
        <f t="shared" si="0"/>
        <v>No</v>
      </c>
    </row>
    <row r="21" spans="1:11" ht="25.5" x14ac:dyDescent="0.2">
      <c r="A21" s="3" t="s">
        <v>841</v>
      </c>
      <c r="B21" s="37" t="s">
        <v>213</v>
      </c>
      <c r="C21" s="110">
        <v>5357.0505746999997</v>
      </c>
      <c r="D21" s="9" t="str">
        <f>IF($B21="N/A","N/A",IF(C21&gt;60,"No",IF(C21&lt;15,"No","Yes")))</f>
        <v>N/A</v>
      </c>
      <c r="E21" s="110">
        <v>5576.7698209999999</v>
      </c>
      <c r="F21" s="9" t="str">
        <f>IF($B21="N/A","N/A",IF(E21&gt;60,"No",IF(E21&lt;15,"No","Yes")))</f>
        <v>N/A</v>
      </c>
      <c r="G21" s="110">
        <v>4542.5583333000004</v>
      </c>
      <c r="H21" s="9" t="str">
        <f>IF($B21="N/A","N/A",IF(G21&gt;60,"No",IF(G21&lt;15,"No","Yes")))</f>
        <v>N/A</v>
      </c>
      <c r="I21" s="10">
        <v>4.101</v>
      </c>
      <c r="J21" s="10">
        <v>-18.5</v>
      </c>
      <c r="K21" s="9" t="str">
        <f t="shared" si="0"/>
        <v>Yes</v>
      </c>
    </row>
    <row r="22" spans="1:11" x14ac:dyDescent="0.2">
      <c r="A22" s="3" t="s">
        <v>27</v>
      </c>
      <c r="B22" s="37" t="s">
        <v>217</v>
      </c>
      <c r="C22" s="38">
        <v>0</v>
      </c>
      <c r="D22" s="9" t="str">
        <f>IF($B22="N/A","N/A",IF(C22="N/A","N/A",IF(C22=0,"Yes","No")))</f>
        <v>Yes</v>
      </c>
      <c r="E22" s="38">
        <v>0</v>
      </c>
      <c r="F22" s="9" t="str">
        <f>IF($B22="N/A","N/A",IF(E22="N/A","N/A",IF(E22=0,"Yes","No")))</f>
        <v>Yes</v>
      </c>
      <c r="G22" s="38">
        <v>11</v>
      </c>
      <c r="H22" s="9" t="str">
        <f>IF($B22="N/A","N/A",IF(G22=0,"Yes","No"))</f>
        <v>No</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891059</v>
      </c>
      <c r="D6" s="9" t="str">
        <f>IF($B6="N/A","N/A",IF(C6&gt;15,"No",IF(C6&lt;-15,"No","Yes")))</f>
        <v>N/A</v>
      </c>
      <c r="E6" s="38">
        <v>862677</v>
      </c>
      <c r="F6" s="9" t="str">
        <f>IF($B6="N/A","N/A",IF(E6&gt;15,"No",IF(E6&lt;-15,"No","Yes")))</f>
        <v>N/A</v>
      </c>
      <c r="G6" s="38">
        <v>830803</v>
      </c>
      <c r="H6" s="9" t="str">
        <f>IF($B6="N/A","N/A",IF(G6&gt;15,"No",IF(G6&lt;-15,"No","Yes")))</f>
        <v>N/A</v>
      </c>
      <c r="I6" s="10">
        <v>-3.19</v>
      </c>
      <c r="J6" s="10">
        <v>-3.69</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95.627599332000003</v>
      </c>
      <c r="D9" s="9" t="str">
        <f>IF($B9="N/A","N/A",IF(C9&gt;100,"No",IF(C9&lt;50,"No","Yes")))</f>
        <v>Yes</v>
      </c>
      <c r="E9" s="39">
        <v>94.384233874000003</v>
      </c>
      <c r="F9" s="9" t="str">
        <f>IF($B9="N/A","N/A",IF(E9&gt;100,"No",IF(E9&lt;50,"No","Yes")))</f>
        <v>Yes</v>
      </c>
      <c r="G9" s="39">
        <v>96.891722985000001</v>
      </c>
      <c r="H9" s="9" t="str">
        <f>IF($B9="N/A","N/A",IF(G9&gt;100,"No",IF(G9&lt;50,"No","Yes")))</f>
        <v>Yes</v>
      </c>
      <c r="I9" s="10">
        <v>-1.3</v>
      </c>
      <c r="J9" s="10">
        <v>2.657</v>
      </c>
      <c r="K9" s="9" t="str">
        <f t="shared" si="0"/>
        <v>Yes</v>
      </c>
    </row>
    <row r="10" spans="1:11" ht="25.5" x14ac:dyDescent="0.2">
      <c r="A10" s="91" t="s">
        <v>844</v>
      </c>
      <c r="B10" s="37" t="s">
        <v>213</v>
      </c>
      <c r="C10" s="39">
        <v>208.16172854000001</v>
      </c>
      <c r="D10" s="9" t="str">
        <f>IF($B10="N/A","N/A",IF(C10&gt;15,"No",IF(C10&lt;-15,"No","Yes")))</f>
        <v>N/A</v>
      </c>
      <c r="E10" s="39">
        <v>217.0479441</v>
      </c>
      <c r="F10" s="9" t="str">
        <f>IF($B10="N/A","N/A",IF(E10&gt;15,"No",IF(E10&lt;-15,"No","Yes")))</f>
        <v>N/A</v>
      </c>
      <c r="G10" s="39">
        <v>222.64083045999999</v>
      </c>
      <c r="H10" s="9" t="str">
        <f>IF($B10="N/A","N/A",IF(G10&gt;15,"No",IF(G10&lt;-15,"No","Yes")))</f>
        <v>N/A</v>
      </c>
      <c r="I10" s="10">
        <v>4.2690000000000001</v>
      </c>
      <c r="J10" s="10">
        <v>2.577</v>
      </c>
      <c r="K10" s="9" t="str">
        <f t="shared" si="0"/>
        <v>Yes</v>
      </c>
    </row>
    <row r="11" spans="1:11" ht="25.5" x14ac:dyDescent="0.2">
      <c r="A11" s="91" t="s">
        <v>845</v>
      </c>
      <c r="B11" s="37" t="s">
        <v>213</v>
      </c>
      <c r="C11" s="39">
        <v>97.250869186000003</v>
      </c>
      <c r="D11" s="9" t="str">
        <f>IF($B11="N/A","N/A",IF(C11&gt;15,"No",IF(C11&lt;-15,"No","Yes")))</f>
        <v>N/A</v>
      </c>
      <c r="E11" s="39">
        <v>98.378261710999993</v>
      </c>
      <c r="F11" s="9" t="str">
        <f>IF($B11="N/A","N/A",IF(E11&gt;15,"No",IF(E11&lt;-15,"No","Yes")))</f>
        <v>N/A</v>
      </c>
      <c r="G11" s="39">
        <v>103.18850673999999</v>
      </c>
      <c r="H11" s="9" t="str">
        <f>IF($B11="N/A","N/A",IF(G11&gt;15,"No",IF(G11&lt;-15,"No","Yes")))</f>
        <v>N/A</v>
      </c>
      <c r="I11" s="10">
        <v>1.159</v>
      </c>
      <c r="J11" s="10">
        <v>4.8899999999999997</v>
      </c>
      <c r="K11" s="9" t="str">
        <f t="shared" si="0"/>
        <v>Yes</v>
      </c>
    </row>
    <row r="12" spans="1:11" ht="25.5" x14ac:dyDescent="0.2">
      <c r="A12" s="91" t="s">
        <v>846</v>
      </c>
      <c r="B12" s="37" t="s">
        <v>213</v>
      </c>
      <c r="C12" s="39">
        <v>741.58923993999997</v>
      </c>
      <c r="D12" s="9" t="str">
        <f>IF($B12="N/A","N/A",IF(C12&gt;15,"No",IF(C12&lt;-15,"No","Yes")))</f>
        <v>N/A</v>
      </c>
      <c r="E12" s="39">
        <v>764.52510940000002</v>
      </c>
      <c r="F12" s="9" t="str">
        <f>IF($B12="N/A","N/A",IF(E12&gt;15,"No",IF(E12&lt;-15,"No","Yes")))</f>
        <v>N/A</v>
      </c>
      <c r="G12" s="39">
        <v>791.79593924000005</v>
      </c>
      <c r="H12" s="9" t="str">
        <f>IF($B12="N/A","N/A",IF(G12&gt;15,"No",IF(G12&lt;-15,"No","Yes")))</f>
        <v>N/A</v>
      </c>
      <c r="I12" s="10">
        <v>3.093</v>
      </c>
      <c r="J12" s="10">
        <v>3.5670000000000002</v>
      </c>
      <c r="K12" s="9" t="str">
        <f t="shared" si="0"/>
        <v>Yes</v>
      </c>
    </row>
    <row r="13" spans="1:11" x14ac:dyDescent="0.2">
      <c r="A13" s="91" t="s">
        <v>655</v>
      </c>
      <c r="B13" s="37" t="s">
        <v>237</v>
      </c>
      <c r="C13" s="8">
        <v>79.689560399000001</v>
      </c>
      <c r="D13" s="9" t="str">
        <f>IF($B13="N/A","N/A",IF(C13&gt;99,"No",IF(C13&lt;75,"No","Yes")))</f>
        <v>Yes</v>
      </c>
      <c r="E13" s="8">
        <v>80.745632490000006</v>
      </c>
      <c r="F13" s="9" t="str">
        <f>IF($B13="N/A","N/A",IF(E13&gt;99,"No",IF(E13&lt;75,"No","Yes")))</f>
        <v>Yes</v>
      </c>
      <c r="G13" s="8">
        <v>81.295445490999995</v>
      </c>
      <c r="H13" s="9" t="str">
        <f>IF($B13="N/A","N/A",IF(G13&gt;99,"No",IF(G13&lt;75,"No","Yes")))</f>
        <v>Yes</v>
      </c>
      <c r="I13" s="10">
        <v>1.325</v>
      </c>
      <c r="J13" s="10">
        <v>0.68089999999999995</v>
      </c>
      <c r="K13" s="9" t="str">
        <f t="shared" ref="K13:K24" si="1">IF(J13="Div by 0", "N/A", IF(J13="N/A","N/A", IF(J13&gt;30, "No", IF(J13&lt;-30, "No", "Yes"))))</f>
        <v>Yes</v>
      </c>
    </row>
    <row r="14" spans="1:11" x14ac:dyDescent="0.2">
      <c r="A14" s="91" t="s">
        <v>495</v>
      </c>
      <c r="B14" s="37" t="s">
        <v>213</v>
      </c>
      <c r="C14" s="9">
        <v>95.172100083999993</v>
      </c>
      <c r="D14" s="9" t="str">
        <f>IF($B14="N/A","N/A",IF(C14&gt;15,"No",IF(C14&lt;-15,"No","Yes")))</f>
        <v>N/A</v>
      </c>
      <c r="E14" s="9">
        <v>94.539704323999999</v>
      </c>
      <c r="F14" s="9" t="str">
        <f>IF($B14="N/A","N/A",IF(E14&gt;15,"No",IF(E14&lt;-15,"No","Yes")))</f>
        <v>N/A</v>
      </c>
      <c r="G14" s="9">
        <v>95.609449144999999</v>
      </c>
      <c r="H14" s="9" t="str">
        <f>IF($B14="N/A","N/A",IF(G14&gt;15,"No",IF(G14&lt;-15,"No","Yes")))</f>
        <v>N/A</v>
      </c>
      <c r="I14" s="10">
        <v>-0.66400000000000003</v>
      </c>
      <c r="J14" s="10">
        <v>1.1319999999999999</v>
      </c>
      <c r="K14" s="9" t="str">
        <f t="shared" si="1"/>
        <v>Yes</v>
      </c>
    </row>
    <row r="15" spans="1:11" x14ac:dyDescent="0.2">
      <c r="A15" s="91" t="s">
        <v>847</v>
      </c>
      <c r="B15" s="37" t="s">
        <v>213</v>
      </c>
      <c r="C15" s="38">
        <v>26.179875969000001</v>
      </c>
      <c r="D15" s="9" t="str">
        <f>IF($B15="N/A","N/A",IF(C15&gt;15,"No",IF(C15&lt;-15,"No","Yes")))</f>
        <v>N/A</v>
      </c>
      <c r="E15" s="10">
        <v>26.849360478000001</v>
      </c>
      <c r="F15" s="9" t="str">
        <f>IF($B15="N/A","N/A",IF(E15&gt;15,"No",IF(E15&lt;-15,"No","Yes")))</f>
        <v>N/A</v>
      </c>
      <c r="G15" s="10">
        <v>27.546027803000001</v>
      </c>
      <c r="H15" s="9" t="str">
        <f>IF($B15="N/A","N/A",IF(G15&gt;15,"No",IF(G15&lt;-15,"No","Yes")))</f>
        <v>N/A</v>
      </c>
      <c r="I15" s="10">
        <v>2.5569999999999999</v>
      </c>
      <c r="J15" s="10">
        <v>2.5950000000000002</v>
      </c>
      <c r="K15" s="9" t="str">
        <f t="shared" si="1"/>
        <v>Yes</v>
      </c>
    </row>
    <row r="16" spans="1:11" x14ac:dyDescent="0.2">
      <c r="A16" s="88" t="s">
        <v>656</v>
      </c>
      <c r="B16" s="62" t="s">
        <v>238</v>
      </c>
      <c r="C16" s="9">
        <v>15.903324022</v>
      </c>
      <c r="D16" s="9" t="str">
        <f>IF($B16="N/A","N/A",IF(C16&gt;20,"No",IF(C16&lt;=0,"No","Yes")))</f>
        <v>Yes</v>
      </c>
      <c r="E16" s="9">
        <v>14.826522557000001</v>
      </c>
      <c r="F16" s="9" t="str">
        <f>IF($B16="N/A","N/A",IF(E16&gt;20,"No",IF(E16&lt;=0,"No","Yes")))</f>
        <v>Yes</v>
      </c>
      <c r="G16" s="9">
        <v>14.679292202999999</v>
      </c>
      <c r="H16" s="9" t="str">
        <f>IF($B16="N/A","N/A",IF(G16&gt;20,"No",IF(G16&lt;=0,"No","Yes")))</f>
        <v>Yes</v>
      </c>
      <c r="I16" s="10">
        <v>-6.77</v>
      </c>
      <c r="J16" s="10">
        <v>-0.99299999999999999</v>
      </c>
      <c r="K16" s="9" t="str">
        <f t="shared" si="1"/>
        <v>Yes</v>
      </c>
    </row>
    <row r="17" spans="1:11" x14ac:dyDescent="0.2">
      <c r="A17" s="88" t="s">
        <v>371</v>
      </c>
      <c r="B17" s="37" t="s">
        <v>213</v>
      </c>
      <c r="C17" s="9">
        <v>97.631044118999995</v>
      </c>
      <c r="D17" s="9" t="str">
        <f>IF($B17="N/A","N/A",IF(C17&gt;15,"No",IF(C17&lt;-15,"No","Yes")))</f>
        <v>N/A</v>
      </c>
      <c r="E17" s="9">
        <v>96.943043665000005</v>
      </c>
      <c r="F17" s="9" t="str">
        <f>IF($B17="N/A","N/A",IF(E17&gt;15,"No",IF(E17&lt;-15,"No","Yes")))</f>
        <v>N/A</v>
      </c>
      <c r="G17" s="9">
        <v>96.864442913999994</v>
      </c>
      <c r="H17" s="9" t="str">
        <f>IF($B17="N/A","N/A",IF(G17&gt;15,"No",IF(G17&lt;-15,"No","Yes")))</f>
        <v>N/A</v>
      </c>
      <c r="I17" s="10">
        <v>-0.70499999999999996</v>
      </c>
      <c r="J17" s="10">
        <v>-8.1000000000000003E-2</v>
      </c>
      <c r="K17" s="9" t="str">
        <f t="shared" si="1"/>
        <v>Yes</v>
      </c>
    </row>
    <row r="18" spans="1:11" x14ac:dyDescent="0.2">
      <c r="A18" s="88" t="s">
        <v>848</v>
      </c>
      <c r="B18" s="37" t="s">
        <v>213</v>
      </c>
      <c r="C18" s="10">
        <v>22.198668604000002</v>
      </c>
      <c r="D18" s="9" t="str">
        <f>IF($B18="N/A","N/A",IF(C18&gt;15,"No",IF(C18&lt;-15,"No","Yes")))</f>
        <v>N/A</v>
      </c>
      <c r="E18" s="10">
        <v>24.214153797000002</v>
      </c>
      <c r="F18" s="9" t="str">
        <f>IF($B18="N/A","N/A",IF(E18&gt;15,"No",IF(E18&lt;-15,"No","Yes")))</f>
        <v>N/A</v>
      </c>
      <c r="G18" s="10">
        <v>25.210434091</v>
      </c>
      <c r="H18" s="9" t="str">
        <f>IF($B18="N/A","N/A",IF(G18&gt;15,"No",IF(G18&lt;-15,"No","Yes")))</f>
        <v>N/A</v>
      </c>
      <c r="I18" s="10">
        <v>9.0790000000000006</v>
      </c>
      <c r="J18" s="10">
        <v>4.1139999999999999</v>
      </c>
      <c r="K18" s="9" t="str">
        <f t="shared" si="1"/>
        <v>Yes</v>
      </c>
    </row>
    <row r="19" spans="1:11" x14ac:dyDescent="0.2">
      <c r="A19" s="91" t="s">
        <v>657</v>
      </c>
      <c r="B19" s="62" t="s">
        <v>239</v>
      </c>
      <c r="C19" s="9">
        <v>2.8711903476999998</v>
      </c>
      <c r="D19" s="9" t="str">
        <f>IF($B19="N/A","N/A",IF(C19&gt;10,"No",IF(C19&lt;=0,"No","Yes")))</f>
        <v>Yes</v>
      </c>
      <c r="E19" s="9">
        <v>2.9320359763999999</v>
      </c>
      <c r="F19" s="9" t="str">
        <f>IF($B19="N/A","N/A",IF(E19&gt;10,"No",IF(E19&lt;=0,"No","Yes")))</f>
        <v>Yes</v>
      </c>
      <c r="G19" s="9">
        <v>2.5778674367000001</v>
      </c>
      <c r="H19" s="9" t="str">
        <f>IF($B19="N/A","N/A",IF(G19&gt;10,"No",IF(G19&lt;=0,"No","Yes")))</f>
        <v>Yes</v>
      </c>
      <c r="I19" s="10">
        <v>2.1190000000000002</v>
      </c>
      <c r="J19" s="10">
        <v>-12.1</v>
      </c>
      <c r="K19" s="9" t="str">
        <f t="shared" si="1"/>
        <v>Yes</v>
      </c>
    </row>
    <row r="20" spans="1:11" x14ac:dyDescent="0.2">
      <c r="A20" s="91" t="s">
        <v>129</v>
      </c>
      <c r="B20" s="37" t="s">
        <v>213</v>
      </c>
      <c r="C20" s="9">
        <v>89.395716073000003</v>
      </c>
      <c r="D20" s="9" t="str">
        <f>IF($B20="N/A","N/A",IF(C20&gt;15,"No",IF(C20&lt;-15,"No","Yes")))</f>
        <v>N/A</v>
      </c>
      <c r="E20" s="9">
        <v>84.632719222000006</v>
      </c>
      <c r="F20" s="9" t="str">
        <f>IF($B20="N/A","N/A",IF(E20&gt;15,"No",IF(E20&lt;-15,"No","Yes")))</f>
        <v>N/A</v>
      </c>
      <c r="G20" s="9">
        <v>93.640565906000006</v>
      </c>
      <c r="H20" s="9" t="str">
        <f>IF($B20="N/A","N/A",IF(G20&gt;15,"No",IF(G20&lt;-15,"No","Yes")))</f>
        <v>N/A</v>
      </c>
      <c r="I20" s="10">
        <v>-5.33</v>
      </c>
      <c r="J20" s="10">
        <v>10.64</v>
      </c>
      <c r="K20" s="9" t="str">
        <f t="shared" si="1"/>
        <v>Yes</v>
      </c>
    </row>
    <row r="21" spans="1:11" x14ac:dyDescent="0.2">
      <c r="A21" s="91" t="s">
        <v>849</v>
      </c>
      <c r="B21" s="37" t="s">
        <v>213</v>
      </c>
      <c r="C21" s="10">
        <v>20.347951554000002</v>
      </c>
      <c r="D21" s="9" t="str">
        <f>IF($B21="N/A","N/A",IF(C21&gt;15,"No",IF(C21&lt;-15,"No","Yes")))</f>
        <v>N/A</v>
      </c>
      <c r="E21" s="10">
        <v>21.967907694000001</v>
      </c>
      <c r="F21" s="9" t="str">
        <f>IF($B21="N/A","N/A",IF(E21&gt;15,"No",IF(E21&lt;-15,"No","Yes")))</f>
        <v>N/A</v>
      </c>
      <c r="G21" s="10">
        <v>23.467514336000001</v>
      </c>
      <c r="H21" s="9" t="str">
        <f>IF($B21="N/A","N/A",IF(G21&gt;15,"No",IF(G21&lt;-15,"No","Yes")))</f>
        <v>N/A</v>
      </c>
      <c r="I21" s="10">
        <v>7.9610000000000003</v>
      </c>
      <c r="J21" s="10">
        <v>6.8259999999999996</v>
      </c>
      <c r="K21" s="9" t="str">
        <f t="shared" si="1"/>
        <v>Yes</v>
      </c>
    </row>
    <row r="22" spans="1:11" x14ac:dyDescent="0.2">
      <c r="A22" s="91" t="s">
        <v>1710</v>
      </c>
      <c r="B22" s="62" t="s">
        <v>224</v>
      </c>
      <c r="C22" s="9">
        <v>1.5359252305</v>
      </c>
      <c r="D22" s="9" t="str">
        <f>IF($B22="N/A","N/A",IF(C22&gt;5,"No",IF(C22&lt;=0,"No","Yes")))</f>
        <v>Yes</v>
      </c>
      <c r="E22" s="9">
        <v>1.495808976</v>
      </c>
      <c r="F22" s="9" t="str">
        <f>IF($B22="N/A","N/A",IF(E22&gt;5,"No",IF(E22&lt;=0,"No","Yes")))</f>
        <v>Yes</v>
      </c>
      <c r="G22" s="9">
        <v>1.4473948698000001</v>
      </c>
      <c r="H22" s="9" t="str">
        <f>IF($B22="N/A","N/A",IF(G22&gt;5,"No",IF(G22&lt;=0,"No","Yes")))</f>
        <v>Yes</v>
      </c>
      <c r="I22" s="10">
        <v>-2.61</v>
      </c>
      <c r="J22" s="10">
        <v>-3.24</v>
      </c>
      <c r="K22" s="9" t="str">
        <f t="shared" si="1"/>
        <v>Yes</v>
      </c>
    </row>
    <row r="23" spans="1:11" x14ac:dyDescent="0.2">
      <c r="A23" s="91" t="s">
        <v>130</v>
      </c>
      <c r="B23" s="37" t="s">
        <v>213</v>
      </c>
      <c r="C23" s="9">
        <v>86.665205318999995</v>
      </c>
      <c r="D23" s="9" t="str">
        <f>IF($B23="N/A","N/A",IF(C23&gt;15,"No",IF(C23&lt;-15,"No","Yes")))</f>
        <v>N/A</v>
      </c>
      <c r="E23" s="9">
        <v>94.869807812000005</v>
      </c>
      <c r="F23" s="9" t="str">
        <f>IF($B23="N/A","N/A",IF(E23&gt;15,"No",IF(E23&lt;-15,"No","Yes")))</f>
        <v>N/A</v>
      </c>
      <c r="G23" s="9">
        <v>93.255717255999997</v>
      </c>
      <c r="H23" s="9" t="str">
        <f>IF($B23="N/A","N/A",IF(G23&gt;15,"No",IF(G23&lt;-15,"No","Yes")))</f>
        <v>N/A</v>
      </c>
      <c r="I23" s="10">
        <v>9.4670000000000005</v>
      </c>
      <c r="J23" s="10">
        <v>-1.7</v>
      </c>
      <c r="K23" s="9" t="str">
        <f t="shared" si="1"/>
        <v>Yes</v>
      </c>
    </row>
    <row r="24" spans="1:11" x14ac:dyDescent="0.2">
      <c r="A24" s="91" t="s">
        <v>850</v>
      </c>
      <c r="B24" s="37" t="s">
        <v>213</v>
      </c>
      <c r="C24" s="10">
        <v>12.499114746</v>
      </c>
      <c r="D24" s="9" t="str">
        <f>IF($B24="N/A","N/A",IF(C24&gt;15,"No",IF(C24&lt;-15,"No","Yes")))</f>
        <v>N/A</v>
      </c>
      <c r="E24" s="10">
        <v>12.002695638</v>
      </c>
      <c r="F24" s="9" t="str">
        <f>IF($B24="N/A","N/A",IF(E24&gt;15,"No",IF(E24&lt;-15,"No","Yes")))</f>
        <v>N/A</v>
      </c>
      <c r="G24" s="10">
        <v>13.255038344999999</v>
      </c>
      <c r="H24" s="9" t="str">
        <f>IF($B24="N/A","N/A",IF(G24&gt;15,"No",IF(G24&lt;-15,"No","Yes")))</f>
        <v>N/A</v>
      </c>
      <c r="I24" s="10">
        <v>-3.97</v>
      </c>
      <c r="J24" s="10">
        <v>10.43</v>
      </c>
      <c r="K24" s="9" t="str">
        <f t="shared" si="1"/>
        <v>Yes</v>
      </c>
    </row>
    <row r="25" spans="1:11" x14ac:dyDescent="0.2">
      <c r="A25" s="91" t="s">
        <v>15</v>
      </c>
      <c r="B25" s="37" t="s">
        <v>240</v>
      </c>
      <c r="C25" s="9">
        <v>0.2709135983</v>
      </c>
      <c r="D25" s="9" t="str">
        <f>IF($B25="N/A","N/A",IF(C25&gt;20,"No",IF(C25&lt;1,"No","Yes")))</f>
        <v>No</v>
      </c>
      <c r="E25" s="9">
        <v>0.2275475062</v>
      </c>
      <c r="F25" s="9" t="str">
        <f>IF($B25="N/A","N/A",IF(E25&gt;20,"No",IF(E25&lt;1,"No","Yes")))</f>
        <v>No</v>
      </c>
      <c r="G25" s="9">
        <v>0.16116937470000001</v>
      </c>
      <c r="H25" s="9" t="str">
        <f>IF($B25="N/A","N/A",IF(G25&gt;20,"No",IF(G25&lt;1,"No","Yes")))</f>
        <v>No</v>
      </c>
      <c r="I25" s="10">
        <v>-16</v>
      </c>
      <c r="J25" s="10">
        <v>-29.2</v>
      </c>
      <c r="K25" s="9" t="str">
        <f t="shared" ref="K25:K34" si="2">IF(J25="Div by 0", "N/A", IF(J25="N/A","N/A", IF(J25&gt;30, "No", IF(J25&lt;-30, "No", "Yes"))))</f>
        <v>Yes</v>
      </c>
    </row>
    <row r="26" spans="1:11" x14ac:dyDescent="0.2">
      <c r="A26" s="91" t="s">
        <v>159</v>
      </c>
      <c r="B26" s="37" t="s">
        <v>214</v>
      </c>
      <c r="C26" s="9">
        <v>93.976829816999995</v>
      </c>
      <c r="D26" s="9" t="str">
        <f>IF($B26="N/A","N/A",IF(C26&gt;100,"No",IF(C26&lt;95,"No","Yes")))</f>
        <v>No</v>
      </c>
      <c r="E26" s="9">
        <v>93.228635978</v>
      </c>
      <c r="F26" s="9" t="str">
        <f>IF($B26="N/A","N/A",IF(E26&gt;100,"No",IF(E26&lt;95,"No","Yes")))</f>
        <v>No</v>
      </c>
      <c r="G26" s="9">
        <v>94.392292757999996</v>
      </c>
      <c r="H26" s="9" t="str">
        <f>IF($B26="N/A","N/A",IF(G26&gt;100,"No",IF(G26&lt;95,"No","Yes")))</f>
        <v>No</v>
      </c>
      <c r="I26" s="10">
        <v>-0.79600000000000004</v>
      </c>
      <c r="J26" s="10">
        <v>1.248</v>
      </c>
      <c r="K26" s="9" t="str">
        <f t="shared" si="2"/>
        <v>Yes</v>
      </c>
    </row>
    <row r="27" spans="1:11" x14ac:dyDescent="0.2">
      <c r="A27" s="91" t="s">
        <v>32</v>
      </c>
      <c r="B27" s="37" t="s">
        <v>214</v>
      </c>
      <c r="C27" s="9">
        <v>99.650977096000005</v>
      </c>
      <c r="D27" s="9" t="str">
        <f>IF($B27="N/A","N/A",IF(C27&gt;100,"No",IF(C27&lt;95,"No","Yes")))</f>
        <v>Yes</v>
      </c>
      <c r="E27" s="9">
        <v>99.591504119999996</v>
      </c>
      <c r="F27" s="9" t="str">
        <f>IF($B27="N/A","N/A",IF(E27&gt;100,"No",IF(E27&lt;95,"No","Yes")))</f>
        <v>Yes</v>
      </c>
      <c r="G27" s="9">
        <v>99.427541787999999</v>
      </c>
      <c r="H27" s="9" t="str">
        <f>IF($B27="N/A","N/A",IF(G27&gt;100,"No",IF(G27&lt;95,"No","Yes")))</f>
        <v>Yes</v>
      </c>
      <c r="I27" s="10">
        <v>-0.06</v>
      </c>
      <c r="J27" s="10">
        <v>-0.16500000000000001</v>
      </c>
      <c r="K27" s="9" t="str">
        <f t="shared" si="2"/>
        <v>Yes</v>
      </c>
    </row>
    <row r="28" spans="1:11" x14ac:dyDescent="0.2">
      <c r="A28" s="91" t="s">
        <v>851</v>
      </c>
      <c r="B28" s="37" t="s">
        <v>226</v>
      </c>
      <c r="C28" s="9">
        <v>17.084089289000001</v>
      </c>
      <c r="D28" s="9" t="str">
        <f>IF($B28="N/A","N/A",IF(C28&gt;30,"No",IF(C28&lt;5,"No","Yes")))</f>
        <v>Yes</v>
      </c>
      <c r="E28" s="9">
        <v>16.296748076</v>
      </c>
      <c r="F28" s="9" t="str">
        <f>IF($B28="N/A","N/A",IF(E28&gt;30,"No",IF(E28&lt;5,"No","Yes")))</f>
        <v>Yes</v>
      </c>
      <c r="G28" s="9">
        <v>16.645178784999999</v>
      </c>
      <c r="H28" s="9" t="str">
        <f>IF($B28="N/A","N/A",IF(G28&gt;30,"No",IF(G28&lt;5,"No","Yes")))</f>
        <v>Yes</v>
      </c>
      <c r="I28" s="10">
        <v>-4.6100000000000003</v>
      </c>
      <c r="J28" s="10">
        <v>2.1379999999999999</v>
      </c>
      <c r="K28" s="9" t="str">
        <f t="shared" si="2"/>
        <v>Yes</v>
      </c>
    </row>
    <row r="29" spans="1:11" x14ac:dyDescent="0.2">
      <c r="A29" s="91" t="s">
        <v>852</v>
      </c>
      <c r="B29" s="37" t="s">
        <v>227</v>
      </c>
      <c r="C29" s="9">
        <v>47.121512609</v>
      </c>
      <c r="D29" s="9" t="str">
        <f>IF($B29="N/A","N/A",IF(C29&gt;75,"No",IF(C29&lt;15,"No","Yes")))</f>
        <v>Yes</v>
      </c>
      <c r="E29" s="9">
        <v>45.823619309000001</v>
      </c>
      <c r="F29" s="9" t="str">
        <f>IF($B29="N/A","N/A",IF(E29&gt;75,"No",IF(E29&lt;15,"No","Yes")))</f>
        <v>Yes</v>
      </c>
      <c r="G29" s="9">
        <v>46.234052058000003</v>
      </c>
      <c r="H29" s="9" t="str">
        <f>IF($B29="N/A","N/A",IF(G29&gt;75,"No",IF(G29&lt;15,"No","Yes")))</f>
        <v>Yes</v>
      </c>
      <c r="I29" s="10">
        <v>-2.75</v>
      </c>
      <c r="J29" s="10">
        <v>0.89570000000000005</v>
      </c>
      <c r="K29" s="9" t="str">
        <f t="shared" si="2"/>
        <v>Yes</v>
      </c>
    </row>
    <row r="30" spans="1:11" x14ac:dyDescent="0.2">
      <c r="A30" s="91" t="s">
        <v>853</v>
      </c>
      <c r="B30" s="37" t="s">
        <v>228</v>
      </c>
      <c r="C30" s="9">
        <v>34.920023559999997</v>
      </c>
      <c r="D30" s="9" t="str">
        <f>IF($B30="N/A","N/A",IF(C30&gt;70,"No",IF(C30&lt;25,"No","Yes")))</f>
        <v>Yes</v>
      </c>
      <c r="E30" s="9">
        <v>36.916823895</v>
      </c>
      <c r="F30" s="9" t="str">
        <f>IF($B30="N/A","N/A",IF(E30&gt;70,"No",IF(E30&lt;25,"No","Yes")))</f>
        <v>Yes</v>
      </c>
      <c r="G30" s="9">
        <v>36.101456697000003</v>
      </c>
      <c r="H30" s="9" t="str">
        <f>IF($B30="N/A","N/A",IF(G30&gt;70,"No",IF(G30&lt;25,"No","Yes")))</f>
        <v>Yes</v>
      </c>
      <c r="I30" s="10">
        <v>5.718</v>
      </c>
      <c r="J30" s="10">
        <v>-2.21</v>
      </c>
      <c r="K30" s="9" t="str">
        <f t="shared" si="2"/>
        <v>Yes</v>
      </c>
    </row>
    <row r="31" spans="1:11" x14ac:dyDescent="0.2">
      <c r="A31" s="91" t="s">
        <v>160</v>
      </c>
      <c r="B31" s="37" t="s">
        <v>214</v>
      </c>
      <c r="C31" s="9">
        <v>0</v>
      </c>
      <c r="D31" s="9" t="str">
        <f>IF($B31="N/A","N/A",IF(C31&gt;100,"No",IF(C31&lt;95,"No","Yes")))</f>
        <v>No</v>
      </c>
      <c r="E31" s="9">
        <v>0</v>
      </c>
      <c r="F31" s="9" t="str">
        <f>IF($B31="N/A","N/A",IF(E31&gt;100,"No",IF(E31&lt;95,"No","Yes")))</f>
        <v>No</v>
      </c>
      <c r="G31" s="9">
        <v>0</v>
      </c>
      <c r="H31" s="9" t="str">
        <f>IF($B31="N/A","N/A",IF(G31&gt;100,"No",IF(G31&lt;95,"No","Yes")))</f>
        <v>No</v>
      </c>
      <c r="I31" s="10" t="s">
        <v>1747</v>
      </c>
      <c r="J31" s="10" t="s">
        <v>1747</v>
      </c>
      <c r="K31" s="9" t="str">
        <f t="shared" si="2"/>
        <v>N/A</v>
      </c>
    </row>
    <row r="32" spans="1:11" x14ac:dyDescent="0.2">
      <c r="A32" s="31" t="s">
        <v>374</v>
      </c>
      <c r="B32" s="37" t="s">
        <v>241</v>
      </c>
      <c r="C32" s="9">
        <v>0</v>
      </c>
      <c r="D32" s="9" t="str">
        <f>IF($B32="N/A","N/A",IF(C32&gt;5,"No",IF(C32&lt;1,"No","Yes")))</f>
        <v>No</v>
      </c>
      <c r="E32" s="9">
        <v>0</v>
      </c>
      <c r="F32" s="9" t="str">
        <f>IF($B32="N/A","N/A",IF(E32&gt;5,"No",IF(E32&lt;1,"No","Yes")))</f>
        <v>No</v>
      </c>
      <c r="G32" s="9">
        <v>0</v>
      </c>
      <c r="H32" s="9" t="str">
        <f>IF($B32="N/A","N/A",IF(G32&gt;5,"No",IF(G32&lt;1,"No","Yes")))</f>
        <v>No</v>
      </c>
      <c r="I32" s="10" t="s">
        <v>1747</v>
      </c>
      <c r="J32" s="10" t="s">
        <v>1747</v>
      </c>
      <c r="K32" s="9" t="str">
        <f t="shared" si="2"/>
        <v>N/A</v>
      </c>
    </row>
    <row r="33" spans="1:11" x14ac:dyDescent="0.2">
      <c r="A33" s="31" t="s">
        <v>376</v>
      </c>
      <c r="B33" s="37" t="s">
        <v>242</v>
      </c>
      <c r="C33" s="9">
        <v>0</v>
      </c>
      <c r="D33" s="9" t="str">
        <f>IF($B33="N/A","N/A",IF(C33&gt;98,"No",IF(C33&lt;8,"No","Yes")))</f>
        <v>No</v>
      </c>
      <c r="E33" s="9">
        <v>0</v>
      </c>
      <c r="F33" s="9" t="str">
        <f>IF($B33="N/A","N/A",IF(E33&gt;98,"No",IF(E33&lt;8,"No","Yes")))</f>
        <v>No</v>
      </c>
      <c r="G33" s="9">
        <v>0</v>
      </c>
      <c r="H33" s="9" t="str">
        <f>IF($B33="N/A","N/A",IF(G33&gt;98,"No",IF(G33&lt;8,"No","Yes")))</f>
        <v>No</v>
      </c>
      <c r="I33" s="10" t="s">
        <v>1747</v>
      </c>
      <c r="J33" s="10" t="s">
        <v>1747</v>
      </c>
      <c r="K33" s="9" t="str">
        <f t="shared" si="2"/>
        <v>N/A</v>
      </c>
    </row>
    <row r="34" spans="1:11" x14ac:dyDescent="0.2">
      <c r="A34" s="31" t="s">
        <v>377</v>
      </c>
      <c r="B34" s="62" t="s">
        <v>224</v>
      </c>
      <c r="C34" s="9">
        <v>0</v>
      </c>
      <c r="D34" s="9" t="str">
        <f>IF($B34="N/A","N/A",IF(C34&gt;5,"No",IF(C34&lt;=0,"No","Yes")))</f>
        <v>No</v>
      </c>
      <c r="E34" s="9">
        <v>0</v>
      </c>
      <c r="F34" s="9" t="str">
        <f>IF($B34="N/A","N/A",IF(E34&gt;5,"No",IF(E34&lt;=0,"No","Yes")))</f>
        <v>No</v>
      </c>
      <c r="G34" s="9">
        <v>0</v>
      </c>
      <c r="H34" s="9" t="str">
        <f>IF($B34="N/A","N/A",IF(G34&gt;5,"No",IF(G34&lt;=0,"No","Yes")))</f>
        <v>No</v>
      </c>
      <c r="I34" s="10" t="s">
        <v>1747</v>
      </c>
      <c r="J34" s="10" t="s">
        <v>1747</v>
      </c>
      <c r="K34" s="9" t="str">
        <f t="shared" si="2"/>
        <v>N/A</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0</v>
      </c>
      <c r="D6" s="9" t="str">
        <f>IF($B6="N/A","N/A",IF(C6&gt;15,"No",IF(C6&lt;-15,"No","Yes")))</f>
        <v>N/A</v>
      </c>
      <c r="E6" s="38">
        <v>0</v>
      </c>
      <c r="F6" s="9" t="str">
        <f>IF($B6="N/A","N/A",IF(E6&gt;15,"No",IF(E6&lt;-15,"No","Yes")))</f>
        <v>N/A</v>
      </c>
      <c r="G6" s="38">
        <v>0</v>
      </c>
      <c r="H6" s="9" t="str">
        <f>IF($B6="N/A","N/A",IF(G6&gt;15,"No",IF(G6&lt;-15,"No","Yes")))</f>
        <v>N/A</v>
      </c>
      <c r="I6" s="10" t="s">
        <v>1747</v>
      </c>
      <c r="J6" s="10" t="s">
        <v>1747</v>
      </c>
      <c r="K6" s="9" t="str">
        <f t="shared" ref="K6:K22" si="0">IF(J6="Div by 0", "N/A", IF(J6="N/A","N/A", IF(J6&gt;30, "No", IF(J6&lt;-30, "No", "Yes"))))</f>
        <v>N/A</v>
      </c>
    </row>
    <row r="7" spans="1:11" x14ac:dyDescent="0.2">
      <c r="A7" s="91" t="s">
        <v>30</v>
      </c>
      <c r="B7" s="37" t="s">
        <v>213</v>
      </c>
      <c r="C7" s="8" t="s">
        <v>1747</v>
      </c>
      <c r="D7" s="9" t="str">
        <f>IF($B7="N/A","N/A",IF(C7&gt;15,"No",IF(C7&lt;-15,"No","Yes")))</f>
        <v>N/A</v>
      </c>
      <c r="E7" s="8" t="s">
        <v>1747</v>
      </c>
      <c r="F7" s="9" t="str">
        <f>IF($B7="N/A","N/A",IF(E7&gt;15,"No",IF(E7&lt;-15,"No","Yes")))</f>
        <v>N/A</v>
      </c>
      <c r="G7" s="8" t="s">
        <v>1747</v>
      </c>
      <c r="H7" s="9" t="str">
        <f>IF($B7="N/A","N/A",IF(G7&gt;15,"No",IF(G7&lt;-15,"No","Yes")))</f>
        <v>N/A</v>
      </c>
      <c r="I7" s="10" t="s">
        <v>1747</v>
      </c>
      <c r="J7" s="10" t="s">
        <v>1747</v>
      </c>
      <c r="K7" s="9" t="str">
        <f t="shared" si="0"/>
        <v>N/A</v>
      </c>
    </row>
    <row r="8" spans="1:11" x14ac:dyDescent="0.2">
      <c r="A8" s="91" t="s">
        <v>29</v>
      </c>
      <c r="B8" s="37" t="s">
        <v>217</v>
      </c>
      <c r="C8" s="8" t="s">
        <v>1747</v>
      </c>
      <c r="D8" s="9" t="str">
        <f>IF($B8="N/A","N/A",IF(C8=0,"Yes","No"))</f>
        <v>No</v>
      </c>
      <c r="E8" s="8" t="s">
        <v>1747</v>
      </c>
      <c r="F8" s="9" t="str">
        <f>IF($B8="N/A","N/A",IF(E8=0,"Yes","No"))</f>
        <v>No</v>
      </c>
      <c r="G8" s="8" t="s">
        <v>1747</v>
      </c>
      <c r="H8" s="9" t="str">
        <f>IF($B8="N/A","N/A",IF(G8=0,"Yes","No"))</f>
        <v>No</v>
      </c>
      <c r="I8" s="10" t="s">
        <v>1747</v>
      </c>
      <c r="J8" s="10" t="s">
        <v>1747</v>
      </c>
      <c r="K8" s="9" t="str">
        <f t="shared" si="0"/>
        <v>N/A</v>
      </c>
    </row>
    <row r="9" spans="1:11" x14ac:dyDescent="0.2">
      <c r="A9" s="91" t="s">
        <v>854</v>
      </c>
      <c r="B9" s="37" t="s">
        <v>213</v>
      </c>
      <c r="C9" s="39" t="s">
        <v>1747</v>
      </c>
      <c r="D9" s="9" t="str">
        <f>IF($B9="N/A","N/A",IF(C9&gt;15,"No",IF(C9&lt;-15,"No","Yes")))</f>
        <v>N/A</v>
      </c>
      <c r="E9" s="39" t="s">
        <v>1747</v>
      </c>
      <c r="F9" s="9" t="str">
        <f>IF($B9="N/A","N/A",IF(E9&gt;15,"No",IF(E9&lt;-15,"No","Yes")))</f>
        <v>N/A</v>
      </c>
      <c r="G9" s="39" t="s">
        <v>1747</v>
      </c>
      <c r="H9" s="9" t="str">
        <f>IF($B9="N/A","N/A",IF(G9&gt;15,"No",IF(G9&lt;-15,"No","Yes")))</f>
        <v>N/A</v>
      </c>
      <c r="I9" s="10" t="s">
        <v>1747</v>
      </c>
      <c r="J9" s="10" t="s">
        <v>1747</v>
      </c>
      <c r="K9" s="9" t="str">
        <f t="shared" si="0"/>
        <v>N/A</v>
      </c>
    </row>
    <row r="10" spans="1:11" x14ac:dyDescent="0.2">
      <c r="A10" s="91" t="s">
        <v>655</v>
      </c>
      <c r="B10" s="37" t="s">
        <v>237</v>
      </c>
      <c r="C10" s="8" t="s">
        <v>1747</v>
      </c>
      <c r="D10" s="9" t="str">
        <f>IF($B10="N/A","N/A",IF(C10&gt;99,"No",IF(C10&lt;75,"No","Yes")))</f>
        <v>No</v>
      </c>
      <c r="E10" s="8" t="s">
        <v>1747</v>
      </c>
      <c r="F10" s="9" t="str">
        <f>IF($B10="N/A","N/A",IF(E10&gt;99,"No",IF(E10&lt;75,"No","Yes")))</f>
        <v>No</v>
      </c>
      <c r="G10" s="8" t="s">
        <v>1747</v>
      </c>
      <c r="H10" s="9" t="str">
        <f>IF($B10="N/A","N/A",IF(G10&gt;99,"No",IF(G10&lt;75,"No","Yes")))</f>
        <v>No</v>
      </c>
      <c r="I10" s="10" t="s">
        <v>1747</v>
      </c>
      <c r="J10" s="10" t="s">
        <v>1747</v>
      </c>
      <c r="K10" s="9" t="str">
        <f t="shared" si="0"/>
        <v>N/A</v>
      </c>
    </row>
    <row r="11" spans="1:11" x14ac:dyDescent="0.2">
      <c r="A11" s="88" t="s">
        <v>656</v>
      </c>
      <c r="B11" s="62" t="s">
        <v>238</v>
      </c>
      <c r="C11" s="9" t="s">
        <v>1747</v>
      </c>
      <c r="D11" s="9" t="str">
        <f>IF($B11="N/A","N/A",IF(C11&gt;20,"No",IF(C11&lt;=0,"No","Yes")))</f>
        <v>No</v>
      </c>
      <c r="E11" s="9" t="s">
        <v>1747</v>
      </c>
      <c r="F11" s="9" t="str">
        <f>IF($B11="N/A","N/A",IF(E11&gt;20,"No",IF(E11&lt;=0,"No","Yes")))</f>
        <v>No</v>
      </c>
      <c r="G11" s="9" t="s">
        <v>1747</v>
      </c>
      <c r="H11" s="9" t="str">
        <f>IF($B11="N/A","N/A",IF(G11&gt;20,"No",IF(G11&lt;=0,"No","Yes")))</f>
        <v>No</v>
      </c>
      <c r="I11" s="10" t="s">
        <v>1747</v>
      </c>
      <c r="J11" s="10" t="s">
        <v>1747</v>
      </c>
      <c r="K11" s="9" t="str">
        <f t="shared" si="0"/>
        <v>N/A</v>
      </c>
    </row>
    <row r="12" spans="1:11" x14ac:dyDescent="0.2">
      <c r="A12" s="91" t="s">
        <v>657</v>
      </c>
      <c r="B12" s="62" t="s">
        <v>239</v>
      </c>
      <c r="C12" s="9" t="s">
        <v>1747</v>
      </c>
      <c r="D12" s="9" t="str">
        <f>IF($B12="N/A","N/A",IF(C12&gt;10,"No",IF(C12&lt;=0,"No","Yes")))</f>
        <v>No</v>
      </c>
      <c r="E12" s="9" t="s">
        <v>1747</v>
      </c>
      <c r="F12" s="9" t="str">
        <f>IF($B12="N/A","N/A",IF(E12&gt;10,"No",IF(E12&lt;=0,"No","Yes")))</f>
        <v>No</v>
      </c>
      <c r="G12" s="9" t="s">
        <v>1747</v>
      </c>
      <c r="H12" s="9" t="str">
        <f>IF($B12="N/A","N/A",IF(G12&gt;10,"No",IF(G12&lt;=0,"No","Yes")))</f>
        <v>No</v>
      </c>
      <c r="I12" s="10" t="s">
        <v>1747</v>
      </c>
      <c r="J12" s="10" t="s">
        <v>1747</v>
      </c>
      <c r="K12" s="9" t="str">
        <f t="shared" si="0"/>
        <v>N/A</v>
      </c>
    </row>
    <row r="13" spans="1:11" x14ac:dyDescent="0.2">
      <c r="A13" s="91" t="s">
        <v>658</v>
      </c>
      <c r="B13" s="62" t="s">
        <v>224</v>
      </c>
      <c r="C13" s="9" t="s">
        <v>1747</v>
      </c>
      <c r="D13" s="9" t="str">
        <f>IF($B13="N/A","N/A",IF(C13&gt;5,"No",IF(C13&lt;=0,"No","Yes")))</f>
        <v>No</v>
      </c>
      <c r="E13" s="9" t="s">
        <v>1747</v>
      </c>
      <c r="F13" s="9" t="str">
        <f>IF($B13="N/A","N/A",IF(E13&gt;5,"No",IF(E13&lt;=0,"No","Yes")))</f>
        <v>No</v>
      </c>
      <c r="G13" s="9" t="s">
        <v>1747</v>
      </c>
      <c r="H13" s="9" t="str">
        <f>IF($B13="N/A","N/A",IF(G13&gt;5,"No",IF(G13&lt;=0,"No","Yes")))</f>
        <v>No</v>
      </c>
      <c r="I13" s="10" t="s">
        <v>1747</v>
      </c>
      <c r="J13" s="10" t="s">
        <v>1747</v>
      </c>
      <c r="K13" s="9" t="str">
        <f t="shared" si="0"/>
        <v>N/A</v>
      </c>
    </row>
    <row r="14" spans="1:11" x14ac:dyDescent="0.2">
      <c r="A14" s="91" t="s">
        <v>159</v>
      </c>
      <c r="B14" s="37" t="s">
        <v>214</v>
      </c>
      <c r="C14" s="9" t="s">
        <v>1747</v>
      </c>
      <c r="D14" s="9" t="str">
        <f>IF($B14="N/A","N/A",IF(C14&gt;100,"No",IF(C14&lt;95,"No","Yes")))</f>
        <v>No</v>
      </c>
      <c r="E14" s="9" t="s">
        <v>1747</v>
      </c>
      <c r="F14" s="9" t="str">
        <f>IF($B14="N/A","N/A",IF(E14&gt;100,"No",IF(E14&lt;95,"No","Yes")))</f>
        <v>No</v>
      </c>
      <c r="G14" s="9" t="s">
        <v>1747</v>
      </c>
      <c r="H14" s="9" t="str">
        <f>IF($B14="N/A","N/A",IF(G14&gt;100,"No",IF(G14&lt;95,"No","Yes")))</f>
        <v>No</v>
      </c>
      <c r="I14" s="10" t="s">
        <v>1747</v>
      </c>
      <c r="J14" s="10" t="s">
        <v>1747</v>
      </c>
      <c r="K14" s="9" t="str">
        <f t="shared" si="0"/>
        <v>N/A</v>
      </c>
    </row>
    <row r="15" spans="1:11" x14ac:dyDescent="0.2">
      <c r="A15" s="91" t="s">
        <v>32</v>
      </c>
      <c r="B15" s="37" t="s">
        <v>214</v>
      </c>
      <c r="C15" s="9" t="s">
        <v>1747</v>
      </c>
      <c r="D15" s="9" t="str">
        <f>IF($B15="N/A","N/A",IF(C15&gt;100,"No",IF(C15&lt;95,"No","Yes")))</f>
        <v>No</v>
      </c>
      <c r="E15" s="9" t="s">
        <v>1747</v>
      </c>
      <c r="F15" s="9" t="str">
        <f>IF($B15="N/A","N/A",IF(E15&gt;100,"No",IF(E15&lt;95,"No","Yes")))</f>
        <v>No</v>
      </c>
      <c r="G15" s="9" t="s">
        <v>1747</v>
      </c>
      <c r="H15" s="9" t="str">
        <f>IF($B15="N/A","N/A",IF(G15&gt;100,"No",IF(G15&lt;95,"No","Yes")))</f>
        <v>No</v>
      </c>
      <c r="I15" s="10" t="s">
        <v>1747</v>
      </c>
      <c r="J15" s="10" t="s">
        <v>1747</v>
      </c>
      <c r="K15" s="9" t="str">
        <f t="shared" si="0"/>
        <v>N/A</v>
      </c>
    </row>
    <row r="16" spans="1:11" x14ac:dyDescent="0.2">
      <c r="A16" s="91" t="s">
        <v>851</v>
      </c>
      <c r="B16" s="37" t="s">
        <v>226</v>
      </c>
      <c r="C16" s="9" t="s">
        <v>1747</v>
      </c>
      <c r="D16" s="9" t="str">
        <f>IF($B16="N/A","N/A",IF(C16&gt;30,"No",IF(C16&lt;5,"No","Yes")))</f>
        <v>No</v>
      </c>
      <c r="E16" s="9" t="s">
        <v>1747</v>
      </c>
      <c r="F16" s="9" t="str">
        <f>IF($B16="N/A","N/A",IF(E16&gt;30,"No",IF(E16&lt;5,"No","Yes")))</f>
        <v>No</v>
      </c>
      <c r="G16" s="9" t="s">
        <v>1747</v>
      </c>
      <c r="H16" s="9" t="str">
        <f>IF($B16="N/A","N/A",IF(G16&gt;30,"No",IF(G16&lt;5,"No","Yes")))</f>
        <v>No</v>
      </c>
      <c r="I16" s="10" t="s">
        <v>1747</v>
      </c>
      <c r="J16" s="10" t="s">
        <v>1747</v>
      </c>
      <c r="K16" s="9" t="str">
        <f t="shared" si="0"/>
        <v>N/A</v>
      </c>
    </row>
    <row r="17" spans="1:11" x14ac:dyDescent="0.2">
      <c r="A17" s="91" t="s">
        <v>852</v>
      </c>
      <c r="B17" s="37" t="s">
        <v>227</v>
      </c>
      <c r="C17" s="9" t="s">
        <v>1747</v>
      </c>
      <c r="D17" s="9" t="str">
        <f>IF($B17="N/A","N/A",IF(C17&gt;75,"No",IF(C17&lt;15,"No","Yes")))</f>
        <v>No</v>
      </c>
      <c r="E17" s="9" t="s">
        <v>1747</v>
      </c>
      <c r="F17" s="9" t="str">
        <f>IF($B17="N/A","N/A",IF(E17&gt;75,"No",IF(E17&lt;15,"No","Yes")))</f>
        <v>No</v>
      </c>
      <c r="G17" s="9" t="s">
        <v>1747</v>
      </c>
      <c r="H17" s="9" t="str">
        <f>IF($B17="N/A","N/A",IF(G17&gt;75,"No",IF(G17&lt;15,"No","Yes")))</f>
        <v>No</v>
      </c>
      <c r="I17" s="10" t="s">
        <v>1747</v>
      </c>
      <c r="J17" s="10" t="s">
        <v>1747</v>
      </c>
      <c r="K17" s="9" t="str">
        <f t="shared" si="0"/>
        <v>N/A</v>
      </c>
    </row>
    <row r="18" spans="1:11" x14ac:dyDescent="0.2">
      <c r="A18" s="91" t="s">
        <v>853</v>
      </c>
      <c r="B18" s="37" t="s">
        <v>228</v>
      </c>
      <c r="C18" s="9" t="s">
        <v>1747</v>
      </c>
      <c r="D18" s="9" t="str">
        <f>IF($B18="N/A","N/A",IF(C18&gt;70,"No",IF(C18&lt;25,"No","Yes")))</f>
        <v>No</v>
      </c>
      <c r="E18" s="9" t="s">
        <v>1747</v>
      </c>
      <c r="F18" s="9" t="str">
        <f>IF($B18="N/A","N/A",IF(E18&gt;70,"No",IF(E18&lt;25,"No","Yes")))</f>
        <v>No</v>
      </c>
      <c r="G18" s="9" t="s">
        <v>1747</v>
      </c>
      <c r="H18" s="9" t="str">
        <f>IF($B18="N/A","N/A",IF(G18&gt;70,"No",IF(G18&lt;25,"No","Yes")))</f>
        <v>No</v>
      </c>
      <c r="I18" s="10" t="s">
        <v>1747</v>
      </c>
      <c r="J18" s="10" t="s">
        <v>1747</v>
      </c>
      <c r="K18" s="9" t="str">
        <f t="shared" si="0"/>
        <v>N/A</v>
      </c>
    </row>
    <row r="19" spans="1:11" x14ac:dyDescent="0.2">
      <c r="A19" s="91" t="s">
        <v>160</v>
      </c>
      <c r="B19" s="37" t="s">
        <v>214</v>
      </c>
      <c r="C19" s="9" t="s">
        <v>1747</v>
      </c>
      <c r="D19" s="9" t="str">
        <f>IF($B19="N/A","N/A",IF(C19&gt;100,"No",IF(C19&lt;95,"No","Yes")))</f>
        <v>No</v>
      </c>
      <c r="E19" s="9" t="s">
        <v>1747</v>
      </c>
      <c r="F19" s="9" t="str">
        <f>IF($B19="N/A","N/A",IF(E19&gt;100,"No",IF(E19&lt;95,"No","Yes")))</f>
        <v>No</v>
      </c>
      <c r="G19" s="9" t="s">
        <v>1747</v>
      </c>
      <c r="H19" s="9" t="str">
        <f>IF($B19="N/A","N/A",IF(G19&gt;100,"No",IF(G19&lt;95,"No","Yes")))</f>
        <v>No</v>
      </c>
      <c r="I19" s="10" t="s">
        <v>1747</v>
      </c>
      <c r="J19" s="10" t="s">
        <v>1747</v>
      </c>
      <c r="K19" s="9" t="str">
        <f t="shared" si="0"/>
        <v>N/A</v>
      </c>
    </row>
    <row r="20" spans="1:11" x14ac:dyDescent="0.2">
      <c r="A20" s="31" t="s">
        <v>374</v>
      </c>
      <c r="B20" s="37" t="s">
        <v>241</v>
      </c>
      <c r="C20" s="9" t="s">
        <v>1747</v>
      </c>
      <c r="D20" s="9" t="str">
        <f>IF($B20="N/A","N/A",IF(C20&gt;5,"No",IF(C20&lt;1,"No","Yes")))</f>
        <v>No</v>
      </c>
      <c r="E20" s="9" t="s">
        <v>1747</v>
      </c>
      <c r="F20" s="9" t="str">
        <f>IF($B20="N/A","N/A",IF(E20&gt;5,"No",IF(E20&lt;1,"No","Yes")))</f>
        <v>No</v>
      </c>
      <c r="G20" s="9" t="s">
        <v>1747</v>
      </c>
      <c r="H20" s="9" t="str">
        <f>IF($B20="N/A","N/A",IF(G20&gt;5,"No",IF(G20&lt;1,"No","Yes")))</f>
        <v>No</v>
      </c>
      <c r="I20" s="10" t="s">
        <v>1747</v>
      </c>
      <c r="J20" s="10" t="s">
        <v>1747</v>
      </c>
      <c r="K20" s="9" t="str">
        <f t="shared" si="0"/>
        <v>N/A</v>
      </c>
    </row>
    <row r="21" spans="1:11" x14ac:dyDescent="0.2">
      <c r="A21" s="31" t="s">
        <v>376</v>
      </c>
      <c r="B21" s="37" t="s">
        <v>242</v>
      </c>
      <c r="C21" s="9" t="s">
        <v>1747</v>
      </c>
      <c r="D21" s="9" t="str">
        <f>IF($B21="N/A","N/A",IF(C21&gt;98,"No",IF(C21&lt;8,"No","Yes")))</f>
        <v>No</v>
      </c>
      <c r="E21" s="9" t="s">
        <v>1747</v>
      </c>
      <c r="F21" s="9" t="str">
        <f>IF($B21="N/A","N/A",IF(E21&gt;98,"No",IF(E21&lt;8,"No","Yes")))</f>
        <v>No</v>
      </c>
      <c r="G21" s="9" t="s">
        <v>1747</v>
      </c>
      <c r="H21" s="9" t="str">
        <f>IF($B21="N/A","N/A",IF(G21&gt;98,"No",IF(G21&lt;8,"No","Yes")))</f>
        <v>No</v>
      </c>
      <c r="I21" s="10" t="s">
        <v>1747</v>
      </c>
      <c r="J21" s="10" t="s">
        <v>1747</v>
      </c>
      <c r="K21" s="9" t="str">
        <f t="shared" si="0"/>
        <v>N/A</v>
      </c>
    </row>
    <row r="22" spans="1:11" x14ac:dyDescent="0.2">
      <c r="A22" s="31" t="s">
        <v>377</v>
      </c>
      <c r="B22" s="62" t="s">
        <v>224</v>
      </c>
      <c r="C22" s="9" t="s">
        <v>1747</v>
      </c>
      <c r="D22" s="9" t="str">
        <f>IF($B22="N/A","N/A",IF(C22&gt;5,"No",IF(C22&lt;=0,"No","Yes")))</f>
        <v>No</v>
      </c>
      <c r="E22" s="9" t="s">
        <v>1747</v>
      </c>
      <c r="F22" s="9" t="str">
        <f>IF($B22="N/A","N/A",IF(E22&gt;5,"No",IF(E22&lt;=0,"No","Yes")))</f>
        <v>No</v>
      </c>
      <c r="G22" s="9" t="s">
        <v>1747</v>
      </c>
      <c r="H22" s="9" t="str">
        <f>IF($B22="N/A","N/A",IF(G22&gt;5,"No",IF(G22&lt;=0,"No","Yes")))</f>
        <v>No</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2017-05-15T19:27:31Z</dcterms:modified>
  <dc:language>English</dc:language>
</cp:coreProperties>
</file>