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<sst xmlns="http://schemas.openxmlformats.org/spreadsheetml/2006/main" count="7629" uniqueCount="1744">
  <si>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</si>
  <si>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</si>
  <si>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</si>
  <si>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</si>
  <si>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</si>
  <si>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</si>
  <si>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</si>
  <si>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</si>
  <si>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</si>
  <si>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</si>
  <si>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</si>
  <si>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</si>
  <si>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</si>
  <si>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</si>
  <si>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</si>
  <si>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</si>
  <si>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</si>
  <si>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</si>
  <si>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</si>
  <si>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</si>
  <si>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</si>
  <si>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</si>
  <si>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</si>
  <si>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</si>
  <si>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</si>
  <si>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</si>
  <si>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</si>
  <si>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</si>
  <si>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</si>
  <si>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</si>
  <si>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</si>
  <si>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</si>
  <si>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</si>
  <si>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</si>
  <si>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</si>
  <si>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</si>
  <si>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</si>
  <si>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</si>
  <si>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</si>
  <si>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</si>
  <si>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</si>
  <si>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</si>
  <si>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</si>
  <si>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</si>
  <si>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</si>
  <si>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</si>
  <si>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</si>
  <si>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</si>
  <si>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</si>
  <si>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</si>
  <si>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</si>
  <si>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</si>
  <si>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</si>
  <si>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</si>
  <si>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</si>
  <si>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</si>
  <si>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</si>
  <si>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</si>
  <si>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</si>
  <si>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</si>
  <si>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</si>
  <si>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</si>
  <si>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</si>
  <si>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</si>
  <si>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</si>
  <si>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</si>
  <si>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</si>
  <si>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</si>
  <si>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</si>
  <si>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</si>
  <si>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</si>
  <si>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</si>
  <si>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</si>
  <si>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</si>
  <si>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</si>
  <si>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</si>
  <si>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</si>
  <si>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</si>
  <si>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</si>
  <si>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</si>
  <si>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</si>
  <si>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</si>
  <si>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</si>
  <si>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</si>
  <si>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</si>
  <si>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</si>
  <si>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</si>
  <si>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</si>
  <si>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</si>
  <si>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</si>
  <si>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</si>
  <si>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</si>
  <si>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</si>
  <si>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</si>
  <si>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</si>
  <si>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</si>
  <si>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</si>
  <si>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</si>
  <si>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</si>
  <si>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</si>
  <si>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</si>
  <si>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</si>
  <si>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</si>
  <si>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</si>
  <si>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</si>
  <si>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</si>
  <si>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</si>
  <si>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</si>
  <si>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</si>
  <si>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</si>
  <si>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</si>
  <si>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</si>
  <si>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</si>
  <si>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</si>
  <si>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</si>
  <si>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</si>
  <si>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</si>
  <si>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</si>
  <si>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</si>
  <si>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</si>
  <si>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</si>
  <si>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</si>
  <si>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</si>
  <si>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</si>
  <si>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</si>
  <si>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</si>
  <si>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</si>
  <si>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</si>
  <si>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</si>
  <si>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</si>
  <si>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</si>
  <si>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</si>
  <si>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</si>
  <si>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</si>
  <si>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</si>
  <si>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</si>
  <si>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</si>
  <si>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</si>
  <si>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</si>
  <si>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</si>
  <si>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</si>
  <si>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</si>
  <si>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</si>
  <si>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</si>
  <si>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</si>
  <si>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</si>
  <si>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</si>
  <si>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</si>
  <si>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</si>
  <si>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</si>
  <si>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</si>
  <si>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</si>
  <si>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</si>
  <si>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</si>
  <si>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</si>
  <si>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</si>
  <si>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</si>
  <si>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</si>
  <si>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</si>
  <si>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</si>
  <si>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</si>
  <si>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</si>
  <si>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</si>
  <si>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</si>
  <si>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</si>
  <si>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</si>
  <si>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</si>
  <si>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</si>
  <si>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</si>
  <si>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</si>
  <si>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</si>
  <si>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</si>
  <si>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</si>
  <si>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</si>
  <si>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</si>
  <si>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</si>
  <si>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</si>
  <si>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</si>
  <si>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</si>
  <si>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</si>
  <si>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</si>
  <si>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</si>
  <si>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</si>
  <si>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</si>
  <si>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</si>
  <si>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</si>
  <si>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</si>
  <si>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</si>
  <si>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</si>
  <si>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</si>
  <si>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</si>
  <si>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</si>
  <si>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</si>
  <si>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</si>
  <si>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</si>
  <si>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</si>
  <si>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</si>
  <si>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</si>
  <si>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</si>
  <si>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</si>
  <si>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</si>
  <si>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</si>
  <si>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</si>
  <si>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</si>
  <si>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</si>
  <si>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</si>
  <si>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</si>
  <si>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</si>
  <si>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</si>
  <si>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</si>
  <si>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</si>
  <si>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</si>
  <si>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</si>
  <si>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</si>
  <si>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</si>
  <si>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</si>
  <si>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</si>
  <si>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</si>
  <si>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</si>
  <si>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</si>
  <si>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</si>
  <si>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</si>
  <si>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</si>
  <si>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</si>
  <si>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</si>
  <si>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</si>
  <si>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</si>
  <si>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</si>
  <si>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</si>
  <si>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</si>
  <si>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</si>
  <si>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</si>
  <si>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</si>
  <si>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</si>
  <si>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</si>
  <si>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</si>
  <si>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</si>
  <si>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</si>
  <si>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</si>
  <si>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</si>
  <si>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</si>
  <si>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</si>
  <si>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</si>
  <si>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</si>
  <si>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</si>
  <si>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</si>
  <si>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</si>
  <si>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</si>
  <si>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</si>
  <si>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</si>
  <si>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</si>
  <si>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</si>
  <si>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</si>
  <si>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</si>
  <si>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</si>
  <si>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</si>
  <si>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</si>
  <si>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</si>
  <si>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</si>
  <si>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</si>
  <si>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</si>
  <si>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</si>
  <si>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</si>
  <si>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</si>
  <si>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</si>
  <si>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</si>
  <si>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</si>
  <si>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</si>
  <si>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</si>
  <si>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</si>
  <si>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</si>
  <si>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</si>
  <si>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</si>
  <si>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</si>
  <si>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</si>
  <si>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</si>
  <si>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</si>
  <si>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</si>
  <si>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</si>
  <si>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</si>
  <si>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</si>
  <si>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</si>
  <si>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</si>
  <si>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</si>
  <si>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</si>
  <si>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</si>
  <si>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</si>
  <si>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</si>
  <si>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</si>
  <si>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</si>
  <si>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</si>
  <si>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</si>
  <si>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</si>
  <si>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</si>
  <si>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</si>
  <si>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</si>
  <si>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</si>
  <si>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</si>
  <si>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</si>
  <si>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</si>
  <si>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</si>
  <si>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</si>
  <si>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</si>
  <si>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</si>
  <si>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</si>
  <si>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</si>
  <si>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</si>
  <si>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</si>
  <si>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</si>
  <si>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</si>
  <si>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</si>
  <si>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</si>
  <si>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</si>
  <si>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</si>
  <si>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</si>
  <si>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</si>
  <si>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</si>
  <si>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</si>
  <si>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</si>
  <si>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</si>
  <si>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</si>
  <si>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</si>
  <si>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</si>
  <si>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</si>
  <si>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</si>
  <si>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</si>
  <si>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</si>
  <si>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</si>
  <si>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</si>
  <si>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</si>
  <si>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</si>
  <si>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</si>
  <si>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</si>
  <si>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</si>
  <si>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</si>
  <si>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</si>
  <si>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</si>
  <si>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</si>
  <si>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</si>
  <si>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</si>
  <si>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</si>
  <si>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</si>
  <si>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</si>
  <si>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</si>
  <si>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</si>
  <si>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</si>
  <si>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</si>
  <si>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</si>
  <si>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</si>
  <si>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</si>
  <si>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</si>
  <si>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</si>
  <si>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</si>
  <si>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</si>
  <si>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</si>
  <si>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</si>
  <si>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</si>
  <si>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</si>
  <si>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</si>
  <si>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</si>
  <si>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</si>
  <si>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</si>
  <si>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</si>
  <si>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</si>
  <si>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</si>
  <si>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</si>
  <si>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</si>
  <si>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</si>
  <si>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</si>
  <si>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</si>
  <si>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</si>
  <si>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</si>
  <si>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</si>
  <si>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</si>
  <si>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</si>
  <si>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</si>
  <si>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</si>
  <si>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</si>
  <si>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</si>
  <si>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</si>
  <si>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</si>
  <si>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</si>
  <si>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</si>
  <si>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</si>
  <si>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</si>
  <si>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</si>
  <si>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</si>
  <si>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</si>
  <si>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</si>
  <si>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</si>
  <si>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</si>
  <si>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</si>
  <si>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</si>
  <si>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</si>
  <si>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</si>
  <si>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</si>
  <si>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</si>
  <si>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</si>
  <si>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</si>
  <si>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</si>
  <si>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</si>
  <si>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</si>
  <si>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</si>
  <si>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</si>
  <si>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</si>
  <si>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</si>
  <si>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</si>
  <si>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</si>
  <si>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</si>
  <si>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</si>
  <si>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</si>
  <si>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</si>
  <si>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</si>
  <si>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</si>
  <si>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</si>
  <si>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</si>
  <si>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</si>
  <si>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</si>
  <si>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</si>
  <si>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</si>
  <si>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</si>
  <si>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</si>
  <si>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</si>
  <si>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</si>
  <si>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</si>
  <si>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</si>
  <si>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</si>
  <si>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</si>
  <si>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</si>
  <si>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</si>
  <si>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</si>
  <si>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</si>
  <si>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</si>
  <si>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</si>
  <si>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</si>
  <si>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</si>
  <si>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</si>
  <si>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</si>
  <si>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</si>
  <si>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</si>
  <si>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</si>
  <si>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</si>
  <si>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</si>
  <si>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</si>
  <si>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</si>
  <si>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</si>
  <si>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</si>
  <si>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</si>
  <si>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</si>
  <si>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</si>
  <si>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</si>
  <si>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</si>
  <si>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</si>
  <si>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</si>
  <si>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</si>
  <si>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</si>
  <si>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</si>
  <si>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</si>
  <si>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</si>
  <si>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</si>
  <si>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</si>
  <si>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</si>
  <si>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</si>
  <si>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</si>
  <si>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</si>
  <si>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</si>
  <si>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</si>
  <si>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</si>
  <si>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</si>
  <si>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</si>
  <si>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</si>
  <si>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</si>
  <si>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</si>
  <si>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</si>
  <si>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</si>
  <si>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</si>
  <si>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</si>
  <si>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</si>
  <si>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</si>
  <si>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</si>
  <si>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</si>
  <si>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</si>
  <si>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</si>
  <si>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</si>
  <si>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</si>
  <si>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</si>
  <si>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</si>
  <si>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</si>
  <si>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</si>
  <si>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</si>
  <si>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</si>
  <si>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</si>
  <si>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</si>
  <si>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</si>
  <si>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</si>
  <si>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</si>
  <si>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</si>
  <si>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</si>
  <si>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</si>
  <si>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</si>
  <si>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</si>
  <si>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</si>
  <si>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</si>
  <si>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</si>
  <si>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</si>
  <si>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</si>
  <si>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</si>
  <si>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</si>
  <si>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</si>
  <si>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</si>
  <si>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</si>
  <si>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</si>
  <si>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</si>
  <si>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</si>
  <si>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</si>
  <si>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</si>
  <si>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</si>
  <si>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</si>
  <si>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</si>
  <si>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</si>
  <si>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</si>
  <si>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</si>
  <si>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</si>
  <si>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</si>
  <si>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</si>
  <si>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</si>
  <si>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</si>
  <si>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</si>
  <si>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</si>
  <si>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</si>
  <si>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</si>
  <si>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</si>
  <si>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</si>
  <si>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</si>
  <si>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</si>
  <si>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</si>
  <si>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</si>
  <si>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</si>
  <si>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</si>
  <si>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</si>
  <si>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</si>
  <si>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</si>
  <si>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</si>
  <si>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</si>
  <si>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</si>
  <si>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</si>
  <si>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</si>
  <si>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</si>
  <si>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</si>
  <si>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</si>
  <si>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</si>
  <si>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</si>
  <si>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</si>
  <si>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</si>
  <si>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</si>
  <si>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</si>
  <si>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</si>
  <si>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</si>
  <si>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</si>
  <si>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</si>
  <si>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</si>
  <si>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</si>
  <si>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</si>
  <si>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</si>
  <si>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</si>
  <si>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</si>
  <si>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</si>
  <si>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</si>
  <si>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</si>
  <si>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</si>
  <si>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</si>
  <si>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</si>
  <si>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</si>
  <si>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</si>
  <si>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</si>
  <si>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</si>
  <si>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</si>
  <si>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</si>
  <si>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</si>
  <si>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</si>
  <si>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</si>
  <si>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</si>
  <si>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</si>
  <si>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</si>
  <si>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</si>
  <si>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</si>
  <si>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</si>
  <si>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</si>
  <si>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</si>
  <si>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</si>
  <si>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</si>
  <si>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</si>
  <si>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</si>
  <si>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</si>
  <si>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</si>
  <si>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</si>
  <si>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</si>
  <si>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</si>
  <si>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</si>
  <si>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</si>
  <si>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</si>
  <si>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</si>
  <si>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</si>
  <si>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</si>
  <si>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</si>
  <si>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</si>
  <si>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</si>
  <si>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</si>
  <si>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</si>
  <si>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</si>
  <si>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</si>
  <si>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</si>
  <si>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</si>
  <si>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</si>
  <si>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</si>
  <si>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</si>
  <si>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</si>
  <si>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</si>
  <si>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</si>
  <si>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</si>
  <si>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</si>
  <si>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</si>
  <si>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</si>
  <si>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</si>
  <si>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</si>
  <si>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</si>
  <si>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</si>
  <si>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</si>
  <si>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</si>
  <si>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</si>
  <si>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</si>
  <si>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</si>
  <si>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</si>
  <si>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</si>
  <si>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</si>
  <si>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</si>
  <si>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</si>
  <si>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</si>
  <si>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</si>
  <si>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</si>
  <si>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</si>
  <si>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</si>
  <si>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</si>
  <si>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</si>
  <si>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</si>
  <si>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</si>
  <si>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</si>
  <si>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</si>
  <si>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</si>
  <si>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</si>
  <si>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</si>
  <si>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</si>
  <si>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</si>
  <si>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</si>
  <si>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</si>
  <si>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</si>
  <si>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</si>
  <si>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</si>
  <si>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</si>
  <si>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</si>
  <si>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</si>
  <si>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</si>
  <si>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</si>
  <si>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</si>
  <si>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</si>
  <si>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</si>
  <si>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</si>
  <si>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</si>
  <si>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</si>
  <si>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</si>
  <si>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</si>
  <si>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</si>
  <si>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</si>
  <si>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</si>
  <si>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</si>
  <si>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</si>
  <si>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</si>
  <si>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</si>
  <si>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</si>
  <si>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</si>
  <si>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</si>
  <si>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</si>
  <si>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</si>
  <si>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</si>
  <si>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</si>
  <si>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</si>
  <si>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</si>
  <si>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</si>
  <si>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</si>
  <si>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</si>
  <si>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</si>
  <si>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</si>
  <si>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</si>
  <si>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</si>
  <si>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</si>
  <si>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</si>
  <si>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</si>
  <si>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</si>
  <si>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</si>
  <si>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</si>
  <si>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</si>
  <si>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</si>
  <si>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</si>
  <si>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</si>
  <si>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</si>
  <si>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</si>
  <si>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</si>
  <si>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</si>
  <si>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</si>
  <si>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</si>
  <si>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</si>
  <si>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</si>
  <si>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</si>
  <si>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</si>
  <si>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</si>
  <si>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</si>
  <si>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</si>
  <si>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</si>
  <si>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</si>
  <si>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</si>
  <si>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</si>
  <si>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</si>
  <si>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</si>
  <si>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</si>
  <si>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</si>
  <si>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</si>
  <si>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</si>
  <si>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</si>
  <si>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</si>
  <si>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</si>
  <si>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</si>
  <si>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</si>
  <si>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</si>
  <si>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</si>
  <si>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</si>
  <si>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</si>
  <si>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</si>
  <si>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</si>
  <si>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</si>
  <si>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</si>
  <si>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</si>
  <si>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</si>
  <si>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</si>
  <si>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</si>
  <si>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</si>
  <si>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</si>
  <si>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</si>
  <si>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</si>
  <si>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</si>
  <si>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</si>
  <si>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</si>
  <si>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</si>
  <si>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</si>
  <si>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</si>
  <si>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</si>
  <si>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</si>
  <si>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</si>
  <si>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</si>
  <si>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</si>
  <si>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</si>
  <si>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</si>
  <si>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</si>
  <si>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</si>
  <si>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</si>
  <si>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</si>
  <si>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</si>
  <si>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</si>
  <si>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</si>
  <si>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</si>
  <si>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</si>
  <si>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</si>
  <si>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</si>
  <si>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</si>
  <si>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</si>
  <si>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</si>
  <si>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</si>
  <si>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</si>
  <si>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</si>
  <si>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</si>
  <si>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</si>
  <si>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</si>
  <si>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</si>
  <si>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</si>
  <si>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</si>
  <si>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</si>
  <si>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</si>
  <si>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</si>
  <si>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</si>
  <si>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</si>
  <si>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</si>
  <si>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</si>
  <si>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</si>
  <si>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</si>
  <si>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</si>
  <si>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</si>
  <si>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</si>
  <si>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</si>
  <si>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</si>
  <si>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</si>
  <si>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</si>
  <si>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</si>
  <si>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</si>
  <si>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</si>
  <si>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</si>
  <si>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</si>
  <si>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</si>
  <si>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</si>
  <si>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</si>
  <si>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</si>
  <si>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</si>
  <si>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</si>
  <si>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</si>
  <si>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</si>
  <si>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</si>
  <si>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</si>
  <si>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</si>
  <si>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</si>
  <si>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</si>
  <si>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</si>
  <si>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</si>
  <si>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</si>
  <si>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</si>
  <si>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</si>
  <si>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</si>
  <si>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</si>
  <si>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</si>
  <si>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</si>
  <si>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</si>
  <si>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</si>
  <si>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</si>
  <si>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</si>
  <si>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</si>
  <si>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</si>
  <si>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</si>
  <si>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</si>
  <si>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</si>
  <si>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</si>
  <si>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</si>
  <si>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</si>
  <si>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</si>
  <si>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</si>
  <si>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</si>
  <si>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</si>
  <si>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</si>
  <si>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</si>
  <si>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</si>
  <si>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</si>
  <si>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</si>
  <si>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</si>
  <si>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</si>
  <si>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</si>
  <si>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</si>
  <si>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</si>
  <si>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</si>
  <si>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</si>
  <si>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</si>
  <si>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</si>
  <si>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</si>
  <si>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</si>
  <si>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</si>
  <si>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</si>
  <si>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</si>
  <si>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</si>
  <si>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</si>
  <si>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</si>
  <si>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</si>
  <si>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</si>
  <si>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</si>
  <si>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</si>
  <si>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</si>
  <si>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</si>
  <si>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</si>
  <si>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</si>
  <si>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</si>
  <si>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</si>
  <si>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</si>
  <si>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</si>
  <si>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</si>
  <si>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</si>
  <si>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</si>
  <si>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</si>
  <si>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</si>
  <si>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</si>
  <si>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</si>
  <si>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</si>
  <si>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</si>
  <si>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</si>
  <si>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</si>
  <si>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</si>
  <si>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</si>
  <si>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</si>
  <si>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</si>
  <si>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</si>
  <si>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</si>
  <si>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</si>
  <si>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</si>
  <si>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</si>
  <si>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</si>
  <si>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</si>
  <si>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</si>
  <si>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</si>
  <si>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</si>
  <si>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</si>
  <si>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</si>
  <si>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</si>
  <si>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</si>
  <si>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</si>
  <si>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</si>
  <si>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</si>
  <si>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</si>
  <si>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</si>
  <si>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</si>
  <si>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</si>
  <si>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</si>
  <si>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</si>
  <si>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</si>
  <si>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</si>
  <si>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</si>
  <si>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</si>
  <si>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</si>
  <si>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</si>
  <si>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</si>
  <si>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</si>
  <si>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</si>
  <si>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</si>
  <si>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</si>
  <si>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</si>
  <si>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</si>
  <si>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</si>
  <si>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</si>
  <si>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</si>
  <si>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</si>
  <si>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</si>
  <si>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</si>
  <si>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</si>
  <si>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</si>
  <si>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</si>
  <si>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</si>
  <si>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</si>
  <si>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</si>
  <si>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</si>
  <si>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</si>
  <si>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</si>
  <si>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</si>
  <si>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</si>
  <si>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</si>
  <si>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</si>
  <si>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</si>
  <si>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</si>
  <si>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</si>
  <si>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</si>
  <si>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</si>
  <si>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</si>
  <si>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</si>
  <si>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</si>
  <si>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</si>
  <si>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</si>
  <si>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</si>
  <si>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</si>
  <si>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</si>
  <si>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</si>
  <si>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</si>
  <si>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</si>
  <si>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</si>
  <si>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</si>
  <si>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</si>
  <si>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</si>
  <si>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</si>
  <si>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</si>
  <si>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</si>
  <si>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</si>
  <si>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</si>
  <si>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</si>
  <si>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</si>
  <si>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</si>
  <si>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</si>
  <si>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</si>
  <si>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</si>
  <si>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</si>
  <si>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</si>
  <si>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</si>
  <si>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</si>
  <si>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</si>
  <si>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</si>
  <si>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</si>
  <si>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</si>
  <si>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</si>
  <si>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</si>
  <si>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</si>
  <si>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</si>
  <si>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</si>
  <si>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</si>
  <si>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</si>
  <si>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</si>
  <si>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</si>
  <si>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</si>
  <si>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</si>
  <si>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</si>
  <si>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</si>
  <si>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</si>
  <si>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</si>
  <si>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</si>
  <si>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</si>
  <si>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</si>
  <si>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</si>
  <si>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</si>
  <si>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</si>
  <si>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</si>
  <si>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</si>
  <si>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</si>
  <si>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</si>
  <si>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</si>
  <si>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</si>
  <si>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</si>
  <si>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</si>
  <si>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</si>
  <si>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</si>
  <si>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</si>
  <si>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</si>
  <si>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</si>
  <si>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</si>
  <si>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</si>
  <si>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</si>
  <si>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</si>
  <si>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</si>
  <si>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</si>
  <si>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</si>
  <si>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</si>
  <si>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</si>
  <si>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</si>
  <si>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</si>
  <si>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</si>
  <si>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</si>
  <si>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</si>
  <si>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</si>
  <si>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</si>
  <si>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</si>
  <si>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</si>
  <si>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</si>
  <si>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</si>
  <si>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</si>
  <si>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</si>
  <si>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</si>
  <si>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</si>
  <si>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</si>
  <si>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</si>
  <si>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</si>
  <si>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</si>
  <si>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</si>
  <si>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</si>
  <si>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</si>
  <si>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</si>
  <si>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</si>
  <si>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</si>
  <si>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</si>
  <si>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</si>
  <si>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</si>
  <si>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</si>
  <si>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</si>
  <si>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</si>
  <si>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</si>
  <si>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</si>
  <si>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</si>
  <si>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</si>
  <si>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</si>
  <si>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</si>
  <si>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</si>
  <si>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</si>
  <si>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</si>
  <si>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</si>
  <si>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</si>
  <si>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</si>
  <si>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</si>
  <si>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</si>
  <si>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</si>
  <si>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</si>
  <si>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</si>
  <si>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</si>
  <si>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</si>
  <si>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</si>
  <si>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</si>
  <si>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</si>
  <si>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</si>
  <si>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</si>
  <si>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</si>
  <si>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</si>
  <si>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</si>
  <si>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</si>
  <si>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</si>
  <si>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</si>
  <si>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</si>
  <si>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</si>
  <si>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</si>
  <si>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</si>
  <si>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</si>
  <si>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</si>
  <si>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</si>
  <si>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</si>
  <si>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</si>
  <si>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</si>
  <si>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</si>
  <si>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</si>
  <si>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</si>
  <si>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</si>
  <si>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</si>
  <si>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</si>
  <si>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</si>
  <si>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</si>
  <si>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</si>
  <si>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</si>
  <si>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</si>
  <si>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</si>
  <si>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</si>
  <si>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</si>
  <si>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</si>
  <si>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</si>
  <si>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</si>
  <si>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</si>
  <si>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</si>
  <si>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</si>
  <si>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</si>
  <si>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</si>
  <si>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</si>
  <si>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</si>
  <si>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</si>
  <si>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</si>
  <si>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</si>
  <si>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</si>
  <si>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</si>
  <si>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</si>
  <si>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</si>
  <si>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</si>
  <si>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</si>
  <si>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</si>
  <si>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</si>
  <si>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</si>
  <si>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</si>
  <si>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</si>
  <si>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</si>
  <si>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</si>
  <si>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</si>
  <si>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</si>
  <si>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</si>
  <si>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</si>
  <si>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</si>
  <si>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</si>
  <si>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</si>
  <si>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</si>
  <si>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</si>
  <si>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</si>
  <si>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</si>
  <si>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</si>
  <si>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</si>
  <si>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</si>
  <si>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</si>
  <si>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</si>
  <si>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</si>
  <si>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</si>
  <si>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</si>
  <si>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</si>
  <si>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</si>
  <si>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</si>
  <si>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</si>
  <si>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</si>
  <si>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</si>
  <si>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</si>
  <si>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</si>
  <si>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</si>
  <si>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</si>
  <si>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</si>
  <si>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</si>
  <si>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</si>
  <si>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</si>
  <si>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</si>
  <si>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</si>
  <si>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</si>
  <si>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</si>
  <si>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</si>
  <si>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</si>
  <si>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</si>
  <si>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</si>
  <si>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</si>
  <si>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</si>
  <si>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</si>
  <si>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</si>
  <si>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</si>
  <si>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</si>
  <si>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</si>
  <si>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</si>
  <si>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</si>
  <si>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</si>
  <si>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</si>
  <si>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</si>
  <si>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</si>
  <si>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</si>
  <si>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</si>
  <si>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</si>
  <si>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</si>
  <si>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</si>
  <si>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</si>
  <si>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</si>
  <si>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</si>
  <si>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</si>
  <si>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</si>
  <si>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</si>
  <si>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</si>
  <si>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</si>
  <si>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</si>
  <si>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</si>
  <si>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</si>
  <si>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</si>
  <si>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</si>
  <si>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</si>
  <si>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</si>
  <si>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</si>
  <si>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</si>
  <si>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</si>
  <si>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</si>
  <si>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</si>
  <si>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</si>
  <si>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</si>
  <si>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</si>
  <si>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</si>
  <si>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</si>
  <si>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</si>
  <si>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</si>
  <si>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</si>
  <si>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</si>
  <si>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</si>
  <si>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</si>
  <si>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</si>
  <si>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</si>
  <si>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</si>
  <si>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</si>
  <si>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</si>
  <si>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</si>
  <si>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</si>
  <si>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</si>
  <si>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</si>
  <si>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</si>
  <si>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</si>
  <si>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</si>
  <si>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</si>
  <si>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</si>
  <si>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</si>
  <si>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</si>
  <si>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</si>
  <si>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</si>
  <si>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</si>
  <si>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</si>
  <si>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</si>
  <si>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</si>
  <si>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</si>
  <si>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</si>
  <si>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</si>
  <si>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</si>
  <si>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</si>
  <si>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</si>
  <si>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</si>
  <si>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</si>
  <si>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</si>
  <si>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</si>
  <si>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</si>
  <si>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</si>
  <si>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</si>
  <si>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</si>
  <si>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</si>
  <si>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</si>
  <si>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</si>
  <si>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</si>
  <si>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</si>
  <si>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</si>
  <si>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</si>
  <si>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</si>
  <si>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</si>
  <si>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</si>
  <si>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</si>
  <si>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</si>
  <si>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</si>
  <si>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</si>
  <si>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</si>
  <si>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</si>
  <si>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</si>
  <si>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</si>
  <si>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</si>
  <si>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</si>
  <si>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</si>
  <si>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</si>
  <si>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</si>
  <si>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</si>
  <si>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</si>
  <si>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</si>
  <si>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</si>
  <si>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</si>
  <si>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</si>
  <si>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</si>
  <si>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</si>
  <si>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</si>
  <si>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</si>
  <si>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</si>
  <si>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</si>
  <si>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</si>
  <si>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</si>
  <si>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</si>
  <si>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</si>
  <si>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</si>
  <si>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</si>
  <si>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</si>
  <si>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</si>
  <si>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</si>
  <si>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</si>
  <si>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</si>
  <si>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</si>
  <si>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</si>
  <si>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</si>
  <si>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</si>
  <si>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</si>
  <si>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</si>
  <si>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</si>
  <si>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</si>
  <si>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</si>
  <si>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</si>
  <si>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</si>
  <si>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</si>
  <si>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</si>
  <si>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</si>
  <si>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</si>
  <si>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</si>
  <si>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</si>
  <si>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</si>
  <si>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</si>
  <si>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</si>
  <si>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</si>
  <si>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</si>
  <si>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</si>
  <si>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</si>
  <si>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</si>
  <si>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</si>
  <si>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</si>
  <si>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</si>
  <si>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</si>
  <si>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</si>
  <si>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</si>
  <si>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</si>
  <si>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</si>
  <si>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</si>
  <si>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</si>
  <si>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</si>
  <si>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</si>
  <si>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</si>
  <si>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</si>
  <si>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</si>
  <si>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</si>
  <si>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</si>
  <si>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</si>
  <si>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</si>
  <si>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</si>
  <si>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</si>
  <si>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</si>
  <si>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</si>
  <si>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</si>
  <si>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</si>
  <si>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</si>
  <si>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</si>
  <si>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</si>
  <si>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</si>
  <si>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</si>
  <si>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</si>
  <si>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</si>
  <si>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</si>
  <si>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</si>
  <si>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</si>
  <si>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</si>
  <si>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</si>
  <si>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</si>
  <si>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</si>
  <si>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</si>
  <si>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</si>
  <si>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</si>
  <si>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</si>
  <si>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</si>
  <si>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</si>
  <si>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</si>
  <si>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</si>
  <si>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</si>
  <si>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</si>
  <si>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</si>
  <si>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</si>
  <si>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</si>
  <si>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</si>
  <si>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</si>
  <si>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</si>
  <si>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</si>
  <si>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</si>
  <si>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</si>
  <si>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</si>
  <si>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</si>
  <si>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</si>
  <si>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</si>
  <si>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</si>
  <si>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</si>
  <si>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</si>
  <si>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</si>
  <si>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</si>
  <si>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</si>
  <si>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</si>
  <si>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</si>
  <si>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</si>
  <si>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</si>
  <si>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</si>
  <si>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</si>
  <si>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</si>
  <si>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</si>
  <si>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</si>
  <si>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</si>
  <si>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</si>
  <si>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</si>
  <si>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</si>
  <si>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</si>
  <si>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</si>
  <si>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</si>
  <si>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</si>
  <si>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</si>
  <si>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</si>
  <si>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</si>
  <si>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</si>
  <si>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</si>
  <si>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</si>
  <si>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</si>
  <si>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</si>
  <si>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</si>
  <si>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</si>
  <si>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</si>
  <si>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</si>
  <si>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</si>
  <si>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</si>
  <si>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</si>
  <si>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</si>
  <si>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</si>
  <si>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</si>
  <si>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</si>
  <si>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</si>
  <si>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</si>
  <si>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</si>
  <si>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</si>
  <si>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</si>
  <si>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</si>
  <si>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</si>
  <si>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</si>
  <si>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</si>
  <si>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</si>
  <si>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</si>
  <si>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</si>
  <si>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</si>
  <si>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</si>
  <si>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</si>
  <si>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</si>
  <si>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</si>
  <si>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</si>
  <si>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</si>
  <si>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</si>
  <si>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</si>
  <si>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</si>
  <si>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</si>
  <si>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</si>
  <si>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</si>
  <si>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</si>
  <si>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</si>
  <si>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</si>
  <si>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</si>
  <si>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</si>
  <si>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</si>
  <si>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</si>
  <si>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</si>
  <si>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</si>
  <si>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</si>
  <si>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</si>
  <si>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</si>
  <si>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</si>
  <si>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</si>
  <si>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</si>
  <si>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</si>
  <si>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</si>
  <si>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</si>
  <si>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</si>
  <si>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</si>
  <si>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</si>
  <si>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</si>
  <si>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</si>
  <si>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</si>
  <si>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</si>
  <si>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</si>
  <si>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</si>
  <si>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</si>
  <si>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</si>
  <si>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</si>
  <si>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</si>
  <si>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</si>
  <si>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</si>
  <si>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</si>
  <si>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</si>
  <si>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</si>
  <si>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</si>
  <si>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</si>
  <si>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</si>
  <si>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</si>
  <si>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</si>
  <si>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</si>
  <si>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</si>
  <si>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</si>
  <si>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</si>
  <si>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</si>
  <si>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</si>
  <si>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</si>
  <si>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</si>
  <si>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</si>
  <si>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</si>
  <si>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</si>
  <si>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</si>
  <si>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</si>
  <si>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</si>
  <si>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</si>
  <si>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</si>
  <si>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</si>
  <si>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</si>
  <si>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</si>
  <si>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</si>
  <si>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</si>
  <si>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</si>
  <si>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</si>
  <si>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</si>
  <si>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</si>
  <si>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</si>
  <si>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</si>
  <si>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</si>
  <si>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</si>
  <si>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</si>
  <si>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</si>
  <si>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</si>
  <si>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</si>
  <si>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</si>
  <si>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</si>
  <si>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</si>
  <si>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</si>
  <si>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</si>
  <si>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</si>
  <si>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</si>
  <si>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</si>
  <si>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</si>
  <si>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</si>
  <si>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</si>
  <si>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</si>
  <si>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</si>
  <si>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</si>
  <si>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</si>
  <si>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</si>
  <si>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</si>
  <si>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</si>
  <si>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</si>
  <si>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</si>
  <si>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</si>
  <si>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</si>
  <si>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</si>
  <si>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</si>
  <si>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</si>
  <si>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</si>
  <si>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</si>
  <si>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</si>
  <si>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</si>
  <si>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</si>
  <si>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</si>
  <si>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</si>
  <si>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</si>
  <si>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</si>
  <si>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</si>
  <si>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</si>
  <si>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</si>
  <si>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</si>
  <si>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</si>
  <si>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</si>
  <si>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</si>
  <si>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</si>
  <si>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</si>
  <si>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</si>
  <si>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</si>
  <si>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</si>
  <si>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</si>
  <si>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</si>
  <si>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</si>
  <si>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</si>
  <si>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</si>
  <si>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</si>
  <si>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</si>
  <si>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</si>
  <si>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</si>
  <si>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</si>
  <si>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</si>
  <si>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</si>
  <si>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</si>
  <si>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</si>
  <si>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</si>
  <si>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</si>
  <si>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</si>
  <si>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</si>
  <si>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</si>
  <si>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</si>
  <si>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</si>
  <si>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</si>
  <si>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</si>
  <si>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</si>
  <si>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</si>
  <si>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</si>
  <si>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</si>
  <si>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</si>
  <si>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</si>
  <si>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</si>
  <si>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</si>
  <si>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</si>
  <si>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</si>
  <si>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</si>
  <si>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</si>
  <si>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</si>
  <si>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</si>
  <si>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</si>
  <si>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</si>
  <si>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</si>
  <si>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</si>
  <si>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</si>
  <si>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</si>
  <si>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</si>
  <si>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</si>
  <si>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</si>
  <si>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</si>
  <si>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</si>
  <si>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</si>
  <si>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</si>
  <si>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</si>
  <si>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</si>
  <si>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</si>
  <si>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</si>
  <si>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</si>
  <si>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</si>
  <si>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</si>
  <si>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</si>
  <si>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</si>
  <si>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</si>
  <si>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</si>
  <si>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</si>
  <si>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</si>
  <si>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</si>
  <si>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</si>
  <si>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</si>
  <si>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</si>
  <si>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</si>
  <si>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</si>
  <si>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</si>
  <si>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</si>
  <si>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</si>
  <si>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</si>
  <si>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</si>
  <si>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</si>
  <si>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</si>
  <si>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</si>
  <si>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</si>
  <si>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</si>
  <si>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</si>
  <si>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</si>
  <si>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</si>
  <si>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</si>
  <si>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</si>
  <si>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</si>
  <si>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</si>
  <si>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</si>
  <si>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</si>
  <si>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</si>
  <si>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</si>
  <si>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</si>
  <si>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</si>
  <si>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</si>
  <si>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</si>
  <si>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</si>
  <si>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</si>
  <si>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</si>
  <si>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</si>
  <si>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</si>
  <si>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</si>
  <si>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</si>
  <si>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</si>
  <si>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</si>
  <si>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</si>
  <si>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</si>
  <si>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</si>
  <si>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</si>
  <si>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</si>
  <si>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</si>
  <si>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</si>
  <si>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</si>
  <si>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</si>
  <si>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</si>
  <si>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</si>
  <si>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</si>
  <si>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</si>
  <si>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</si>
  <si>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</si>
  <si>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</si>
  <si>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</si>
  <si>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</si>
  <si>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</si>
  <si>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</si>
  <si>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</si>
  <si>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</si>
  <si>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</si>
  <si>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</si>
  <si>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</si>
  <si>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</si>
  <si>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</si>
  <si>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</si>
  <si>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</si>
  <si>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</si>
  <si>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</si>
  <si>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</si>
  <si>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</si>
  <si>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</si>
  <si>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</si>
  <si>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</si>
  <si>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</si>
  <si>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</si>
  <si>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</si>
  <si>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</si>
  <si>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</si>
  <si>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</si>
  <si>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</si>
  <si>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</si>
  <si>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</si>
  <si>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</si>
  <si>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</si>
  <si>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</si>
  <si>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</si>
  <si>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</si>
  <si>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</si>
  <si>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</si>
  <si>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</si>
  <si>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Illinois</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</si>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</sst>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11</v>
      </c>
      <c r="F6" s="9" t="str">
        <f>IF($B6="N/A","N/A",IF(E6&lt;0,"No","Yes"))</f>
        <v>N/A</v>
      </c>
      <c r="G6" s="35">
        <v>12</v>
      </c>
      <c r="H6" s="9" t="str">
        <f>IF($B6="N/A","N/A",IF(G6&lt;0,"No","Yes"))</f>
        <v>N/A</v>
      </c>
      <c r="I6" s="10" t="s">
        <v>217</v>
      </c>
      <c r="J6" s="10">
        <v>9.0909999999999993</v>
      </c>
      <c r="K6" s="9" t="str">
        <f t="shared" ref="K6:K11" si="0">IF(J6="Div by 0", "N/A", IF(J6="N/A","N/A", IF(J6&gt;30, "No", IF(J6&lt;-30, "No", "Yes"))))</f>
        <v>Yes</v>
      </c>
    </row>
    <row r="7" spans="1:11" x14ac:dyDescent="0.2">
      <c r="A7" s="78" t="s">
        <v>445</v>
      </c>
      <c r="B7" s="97" t="s">
        <v>217</v>
      </c>
      <c r="C7" s="9" t="s">
        <v>217</v>
      </c>
      <c r="D7" s="9" t="str">
        <f t="shared" ref="D7:D11" si="1">IF($B7="N/A","N/A",IF(C7&lt;0,"No","Yes"))</f>
        <v>N/A</v>
      </c>
      <c r="E7" s="9">
        <v>0</v>
      </c>
      <c r="F7" s="9" t="str">
        <f t="shared" ref="F7:F11" si="2">IF($B7="N/A","N/A",IF(E7&lt;0,"No","Yes"))</f>
        <v>N/A</v>
      </c>
      <c r="G7" s="9">
        <v>0</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v>0</v>
      </c>
      <c r="F8" s="9" t="str">
        <f t="shared" si="2"/>
        <v>N/A</v>
      </c>
      <c r="G8" s="9">
        <v>0</v>
      </c>
      <c r="H8" s="9" t="str">
        <f t="shared" si="3"/>
        <v>N/A</v>
      </c>
      <c r="I8" s="10" t="s">
        <v>217</v>
      </c>
      <c r="J8" s="10" t="s">
        <v>1743</v>
      </c>
      <c r="K8" s="9" t="str">
        <f t="shared" si="0"/>
        <v>N/A</v>
      </c>
    </row>
    <row r="9" spans="1:11" x14ac:dyDescent="0.2">
      <c r="A9" s="78" t="s">
        <v>447</v>
      </c>
      <c r="B9" s="97" t="s">
        <v>217</v>
      </c>
      <c r="C9" s="9" t="s">
        <v>217</v>
      </c>
      <c r="D9" s="9" t="str">
        <f t="shared" si="1"/>
        <v>N/A</v>
      </c>
      <c r="E9" s="9">
        <v>90.909090909</v>
      </c>
      <c r="F9" s="9" t="str">
        <f t="shared" si="2"/>
        <v>N/A</v>
      </c>
      <c r="G9" s="9">
        <v>91.666666667000001</v>
      </c>
      <c r="H9" s="9" t="str">
        <f t="shared" si="3"/>
        <v>N/A</v>
      </c>
      <c r="I9" s="10" t="s">
        <v>217</v>
      </c>
      <c r="J9" s="10">
        <v>0.83330000000000004</v>
      </c>
      <c r="K9" s="9" t="str">
        <f t="shared" si="0"/>
        <v>Yes</v>
      </c>
    </row>
    <row r="10" spans="1:11" x14ac:dyDescent="0.2">
      <c r="A10" s="78" t="s">
        <v>448</v>
      </c>
      <c r="B10" s="97" t="s">
        <v>217</v>
      </c>
      <c r="C10" s="9" t="s">
        <v>217</v>
      </c>
      <c r="D10" s="9" t="str">
        <f t="shared" si="1"/>
        <v>N/A</v>
      </c>
      <c r="E10" s="9">
        <v>9.0909090909000003</v>
      </c>
      <c r="F10" s="9" t="str">
        <f t="shared" si="2"/>
        <v>N/A</v>
      </c>
      <c r="G10" s="9">
        <v>8.3333333333000006</v>
      </c>
      <c r="H10" s="9" t="str">
        <f t="shared" si="3"/>
        <v>N/A</v>
      </c>
      <c r="I10" s="10" t="s">
        <v>217</v>
      </c>
      <c r="J10" s="10">
        <v>-8.33</v>
      </c>
      <c r="K10" s="9" t="str">
        <f t="shared" si="0"/>
        <v>Yes</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0</v>
      </c>
      <c r="F12" s="9" t="str">
        <f t="shared" ref="F12:F23" si="5">IF($B12="N/A","N/A",IF(E12&lt;0,"No","Yes"))</f>
        <v>N/A</v>
      </c>
      <c r="G12" s="9">
        <v>0</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v>0</v>
      </c>
      <c r="F15" s="9" t="str">
        <f t="shared" si="5"/>
        <v>N/A</v>
      </c>
      <c r="G15" s="9">
        <v>0</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0</v>
      </c>
      <c r="F18" s="9" t="str">
        <f t="shared" si="5"/>
        <v>N/A</v>
      </c>
      <c r="G18" s="9">
        <v>0</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v>100</v>
      </c>
      <c r="F21" s="9" t="str">
        <f t="shared" si="5"/>
        <v>N/A</v>
      </c>
      <c r="G21" s="9">
        <v>100</v>
      </c>
      <c r="H21" s="9" t="str">
        <f t="shared" si="6"/>
        <v>N/A</v>
      </c>
      <c r="I21" s="10" t="s">
        <v>217</v>
      </c>
      <c r="J21" s="10">
        <v>0</v>
      </c>
      <c r="K21" s="9" t="str">
        <f t="shared" si="7"/>
        <v>Yes</v>
      </c>
    </row>
    <row r="22" spans="1:11" x14ac:dyDescent="0.2">
      <c r="A22" s="78" t="s">
        <v>1721</v>
      </c>
      <c r="B22" s="97" t="s">
        <v>217</v>
      </c>
      <c r="C22" s="9" t="s">
        <v>217</v>
      </c>
      <c r="D22" s="9" t="str">
        <f t="shared" si="4"/>
        <v>N/A</v>
      </c>
      <c r="E22" s="9">
        <v>100</v>
      </c>
      <c r="F22" s="9" t="str">
        <f t="shared" si="5"/>
        <v>N/A</v>
      </c>
      <c r="G22" s="9">
        <v>75</v>
      </c>
      <c r="H22" s="9" t="str">
        <f t="shared" si="6"/>
        <v>N/A</v>
      </c>
      <c r="I22" s="10" t="s">
        <v>217</v>
      </c>
      <c r="J22" s="10">
        <v>-25</v>
      </c>
      <c r="K22" s="9" t="str">
        <f t="shared" si="7"/>
        <v>Yes</v>
      </c>
    </row>
    <row r="23" spans="1:11" x14ac:dyDescent="0.2">
      <c r="A23" s="78" t="s">
        <v>852</v>
      </c>
      <c r="B23" s="97" t="s">
        <v>217</v>
      </c>
      <c r="C23" s="10" t="s">
        <v>217</v>
      </c>
      <c r="D23" s="9" t="str">
        <f t="shared" si="4"/>
        <v>N/A</v>
      </c>
      <c r="E23" s="10">
        <v>6.7272727272999999</v>
      </c>
      <c r="F23" s="9" t="str">
        <f t="shared" si="5"/>
        <v>N/A</v>
      </c>
      <c r="G23" s="10">
        <v>7.2222222222000001</v>
      </c>
      <c r="H23" s="9" t="str">
        <f t="shared" si="6"/>
        <v>N/A</v>
      </c>
      <c r="I23" s="10" t="s">
        <v>217</v>
      </c>
      <c r="J23" s="10">
        <v>7.3570000000000002</v>
      </c>
      <c r="K23" s="9" t="str">
        <f t="shared" si="7"/>
        <v>Yes</v>
      </c>
    </row>
    <row r="24" spans="1:11" x14ac:dyDescent="0.2">
      <c r="A24" s="78" t="s">
        <v>15</v>
      </c>
      <c r="B24" s="97" t="s">
        <v>217</v>
      </c>
      <c r="C24" s="9" t="s">
        <v>217</v>
      </c>
      <c r="D24" s="9" t="str">
        <f>IF($B24="N/A","N/A",IF(C24&lt;0,"No","Yes"))</f>
        <v>N/A</v>
      </c>
      <c r="E24" s="9">
        <v>0</v>
      </c>
      <c r="F24" s="9" t="str">
        <f>IF($B24="N/A","N/A",IF(E24&lt;0,"No","Yes"))</f>
        <v>N/A</v>
      </c>
      <c r="G24" s="9">
        <v>0</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v>0</v>
      </c>
      <c r="F25" s="9" t="str">
        <f>IF($B25="N/A","N/A",IF(E25&lt;0,"No","Yes"))</f>
        <v>N/A</v>
      </c>
      <c r="G25" s="9">
        <v>0</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0</v>
      </c>
      <c r="F27" s="9" t="str">
        <f t="shared" ref="F27:F30" si="10">IF($B27="N/A","N/A",IF(E27&lt;0,"No","Yes"))</f>
        <v>N/A</v>
      </c>
      <c r="G27" s="9">
        <v>0</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v>0</v>
      </c>
      <c r="F28" s="9" t="str">
        <f t="shared" si="10"/>
        <v>N/A</v>
      </c>
      <c r="G28" s="9">
        <v>0</v>
      </c>
      <c r="H28" s="9" t="str">
        <f t="shared" si="11"/>
        <v>N/A</v>
      </c>
      <c r="I28" s="10" t="s">
        <v>217</v>
      </c>
      <c r="J28" s="10" t="s">
        <v>1743</v>
      </c>
      <c r="K28" s="9" t="str">
        <f t="shared" si="8"/>
        <v>N/A</v>
      </c>
    </row>
    <row r="29" spans="1:11" x14ac:dyDescent="0.2">
      <c r="A29" s="28" t="s">
        <v>375</v>
      </c>
      <c r="B29" s="97" t="s">
        <v>217</v>
      </c>
      <c r="C29" s="9" t="s">
        <v>217</v>
      </c>
      <c r="D29" s="9" t="str">
        <f t="shared" si="9"/>
        <v>N/A</v>
      </c>
      <c r="E29" s="9">
        <v>0</v>
      </c>
      <c r="F29" s="9" t="str">
        <f t="shared" si="10"/>
        <v>N/A</v>
      </c>
      <c r="G29" s="9">
        <v>0</v>
      </c>
      <c r="H29" s="9" t="str">
        <f t="shared" si="11"/>
        <v>N/A</v>
      </c>
      <c r="I29" s="10" t="s">
        <v>217</v>
      </c>
      <c r="J29" s="10" t="s">
        <v>1743</v>
      </c>
      <c r="K29" s="9" t="str">
        <f t="shared" si="8"/>
        <v>N/A</v>
      </c>
    </row>
    <row r="30" spans="1:11" x14ac:dyDescent="0.2">
      <c r="A30" s="28" t="s">
        <v>376</v>
      </c>
      <c r="B30" s="97" t="s">
        <v>217</v>
      </c>
      <c r="C30" s="9" t="s">
        <v>217</v>
      </c>
      <c r="D30" s="9" t="str">
        <f t="shared" si="9"/>
        <v>N/A</v>
      </c>
      <c r="E30" s="9">
        <v>0</v>
      </c>
      <c r="F30" s="9" t="str">
        <f t="shared" si="10"/>
        <v>N/A</v>
      </c>
      <c r="G30" s="9">
        <v>0</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69873925</v>
      </c>
      <c r="D7" s="31" t="str">
        <f>IF($B7="N/A","N/A",IF(C7&gt;15,"No",IF(C7&lt;-15,"No","Yes")))</f>
        <v>N/A</v>
      </c>
      <c r="E7" s="30">
        <v>94512200</v>
      </c>
      <c r="F7" s="31" t="str">
        <f>IF($B7="N/A","N/A",IF(E7&gt;15,"No",IF(E7&lt;-15,"No","Yes")))</f>
        <v>N/A</v>
      </c>
      <c r="G7" s="30">
        <v>101257186</v>
      </c>
      <c r="H7" s="31" t="str">
        <f>IF($B7="N/A","N/A",IF(G7&gt;15,"No",IF(G7&lt;-15,"No","Yes")))</f>
        <v>N/A</v>
      </c>
      <c r="I7" s="32">
        <v>35.26</v>
      </c>
      <c r="J7" s="32">
        <v>7.1369999999999996</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76.230355641000003</v>
      </c>
      <c r="H8" s="31" t="str">
        <f>IF($B8="N/A","N/A",IF(G8&gt;15,"No",IF(G8&lt;-15,"No","Yes")))</f>
        <v>N/A</v>
      </c>
      <c r="I8" s="32" t="s">
        <v>217</v>
      </c>
      <c r="J8" s="32" t="s">
        <v>217</v>
      </c>
      <c r="K8" s="31" t="str">
        <f t="shared" si="0"/>
        <v>N/A</v>
      </c>
    </row>
    <row r="9" spans="1:11" x14ac:dyDescent="0.2">
      <c r="A9" s="81" t="s">
        <v>119</v>
      </c>
      <c r="B9" s="34" t="s">
        <v>217</v>
      </c>
      <c r="C9" s="90">
        <v>1.1261296685</v>
      </c>
      <c r="D9" s="9" t="str">
        <f>IF($B9="N/A","N/A",IF(C9&gt;15,"No",IF(C9&lt;-15,"No","Yes")))</f>
        <v>N/A</v>
      </c>
      <c r="E9" s="9">
        <v>1.3600297105000001</v>
      </c>
      <c r="F9" s="9" t="str">
        <f>IF($B9="N/A","N/A",IF(E9&gt;15,"No",IF(E9&lt;-15,"No","Yes")))</f>
        <v>N/A</v>
      </c>
      <c r="G9" s="9">
        <v>1.3107533919000001</v>
      </c>
      <c r="H9" s="9" t="str">
        <f>IF($B9="N/A","N/A",IF(G9&gt;15,"No",IF(G9&lt;-15,"No","Yes")))</f>
        <v>N/A</v>
      </c>
      <c r="I9" s="10">
        <v>20.77</v>
      </c>
      <c r="J9" s="10">
        <v>-3.62</v>
      </c>
      <c r="K9" s="9" t="str">
        <f t="shared" si="0"/>
        <v>Yes</v>
      </c>
    </row>
    <row r="10" spans="1:11" x14ac:dyDescent="0.2">
      <c r="A10" s="81" t="s">
        <v>120</v>
      </c>
      <c r="B10" s="34" t="s">
        <v>217</v>
      </c>
      <c r="C10" s="90">
        <v>1.1246126506</v>
      </c>
      <c r="D10" s="9" t="str">
        <f>IF($B10="N/A","N/A",IF(C10&gt;15,"No",IF(C10&lt;-15,"No","Yes")))</f>
        <v>N/A</v>
      </c>
      <c r="E10" s="9">
        <v>1.002446245</v>
      </c>
      <c r="F10" s="9" t="str">
        <f>IF($B10="N/A","N/A",IF(E10&gt;15,"No",IF(E10&lt;-15,"No","Yes")))</f>
        <v>N/A</v>
      </c>
      <c r="G10" s="9">
        <v>0.96230207310000004</v>
      </c>
      <c r="H10" s="9" t="str">
        <f>IF($B10="N/A","N/A",IF(G10&gt;15,"No",IF(G10&lt;-15,"No","Yes")))</f>
        <v>N/A</v>
      </c>
      <c r="I10" s="10">
        <v>-10.9</v>
      </c>
      <c r="J10" s="10">
        <v>-4</v>
      </c>
      <c r="K10" s="9" t="str">
        <f t="shared" si="0"/>
        <v>Yes</v>
      </c>
    </row>
    <row r="11" spans="1:11" x14ac:dyDescent="0.2">
      <c r="A11" s="81" t="s">
        <v>853</v>
      </c>
      <c r="B11" s="34" t="s">
        <v>217</v>
      </c>
      <c r="C11" s="90">
        <v>25.059727215999999</v>
      </c>
      <c r="D11" s="9" t="str">
        <f>IF($B11="N/A","N/A",IF(C11&gt;15,"No",IF(C11&lt;-15,"No","Yes")))</f>
        <v>N/A</v>
      </c>
      <c r="E11" s="9">
        <v>21.302109145999999</v>
      </c>
      <c r="F11" s="9" t="str">
        <f>IF($B11="N/A","N/A",IF(E11&gt;15,"No",IF(E11&lt;-15,"No","Yes")))</f>
        <v>N/A</v>
      </c>
      <c r="G11" s="9">
        <v>21.496588893999999</v>
      </c>
      <c r="H11" s="9" t="str">
        <f>IF($B11="N/A","N/A",IF(G11&gt;15,"No",IF(G11&lt;-15,"No","Yes")))</f>
        <v>N/A</v>
      </c>
      <c r="I11" s="10">
        <v>-15</v>
      </c>
      <c r="J11" s="10">
        <v>0.91300000000000003</v>
      </c>
      <c r="K11" s="9" t="str">
        <f t="shared" si="0"/>
        <v>Yes</v>
      </c>
    </row>
    <row r="12" spans="1:11" x14ac:dyDescent="0.2">
      <c r="A12" s="81" t="s">
        <v>854</v>
      </c>
      <c r="B12" s="92" t="s">
        <v>218</v>
      </c>
      <c r="C12" s="90" t="s">
        <v>217</v>
      </c>
      <c r="D12" s="9" t="str">
        <f>IF(OR($B12="N/A",$C12="N/A"),"N/A",IF(C12&gt;100,"No",IF(C12&lt;95,"No","Yes")))</f>
        <v>N/A</v>
      </c>
      <c r="E12" s="90">
        <v>70.360554741000001</v>
      </c>
      <c r="F12" s="9" t="str">
        <f>IF(OR($B12="N/A",$E12="N/A"),"N/A",IF(E12&gt;100,"No",IF(E12&lt;95,"No","Yes")))</f>
        <v>No</v>
      </c>
      <c r="G12" s="90">
        <v>66.115707510999997</v>
      </c>
      <c r="H12" s="9" t="str">
        <f>IF($B12="N/A","N/A",IF(G12&gt;100,"No",IF(G12&lt;95,"No","Yes")))</f>
        <v>No</v>
      </c>
      <c r="I12" s="93" t="s">
        <v>217</v>
      </c>
      <c r="J12" s="93">
        <v>-6.03</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82.061728947000006</v>
      </c>
      <c r="F15" s="9" t="str">
        <f>IF(OR($B15="N/A",$E15="N/A"),"N/A",IF(E15&gt;100,"No",IF(E15&lt;95,"No","Yes")))</f>
        <v>No</v>
      </c>
      <c r="G15" s="90">
        <v>80.153651365000002</v>
      </c>
      <c r="H15" s="9" t="str">
        <f>IF($B15="N/A","N/A",IF(G15&gt;100,"No",IF(G15&lt;95,"No","Yes")))</f>
        <v>No</v>
      </c>
      <c r="I15" s="93" t="s">
        <v>217</v>
      </c>
      <c r="J15" s="93">
        <v>-2.33</v>
      </c>
      <c r="K15" s="9" t="str">
        <f t="shared" si="0"/>
        <v>Yes</v>
      </c>
    </row>
    <row r="16" spans="1:11" x14ac:dyDescent="0.2">
      <c r="A16" s="81" t="s">
        <v>335</v>
      </c>
      <c r="B16" s="34" t="s">
        <v>217</v>
      </c>
      <c r="C16" s="79">
        <v>50791028</v>
      </c>
      <c r="D16" s="9" t="str">
        <f>IF($B16="N/A","N/A",IF(C16&gt;15,"No",IF(C16&lt;-15,"No","Yes")))</f>
        <v>N/A</v>
      </c>
      <c r="E16" s="35">
        <v>72146280</v>
      </c>
      <c r="F16" s="9" t="str">
        <f>IF($B16="N/A","N/A",IF(E16&gt;15,"No",IF(E16&lt;-15,"No","Yes")))</f>
        <v>N/A</v>
      </c>
      <c r="G16" s="35">
        <v>77188713</v>
      </c>
      <c r="H16" s="9" t="str">
        <f>IF($B16="N/A","N/A",IF(G16&gt;15,"No",IF(G16&lt;-15,"No","Yes")))</f>
        <v>N/A</v>
      </c>
      <c r="I16" s="10">
        <v>42.05</v>
      </c>
      <c r="J16" s="10">
        <v>6.9889999999999999</v>
      </c>
      <c r="K16" s="9" t="str">
        <f t="shared" si="0"/>
        <v>Yes</v>
      </c>
    </row>
    <row r="17" spans="1:11" x14ac:dyDescent="0.2">
      <c r="A17" s="81" t="s">
        <v>442</v>
      </c>
      <c r="B17" s="34" t="s">
        <v>219</v>
      </c>
      <c r="C17" s="90">
        <v>6.6180723886999999</v>
      </c>
      <c r="D17" s="9" t="str">
        <f>IF($B17="N/A","N/A",IF(C17&gt;20,"No",IF(C17&lt;5,"No","Yes")))</f>
        <v>Yes</v>
      </c>
      <c r="E17" s="9">
        <v>5.5218023714999998</v>
      </c>
      <c r="F17" s="9" t="str">
        <f>IF($B17="N/A","N/A",IF(E17&gt;20,"No",IF(E17&lt;5,"No","Yes")))</f>
        <v>Yes</v>
      </c>
      <c r="G17" s="9">
        <v>5.009396905</v>
      </c>
      <c r="H17" s="9" t="str">
        <f>IF($B17="N/A","N/A",IF(G17&gt;20,"No",IF(G17&lt;5,"No","Yes")))</f>
        <v>Yes</v>
      </c>
      <c r="I17" s="10">
        <v>-16.600000000000001</v>
      </c>
      <c r="J17" s="10">
        <v>-9.2799999999999994</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94.990603094999997</v>
      </c>
      <c r="H18" s="9" t="str">
        <f>IF($B18="N/A","N/A",IF(G18&gt;15,"No",IF(G18&lt;-15,"No","Yes")))</f>
        <v>N/A</v>
      </c>
      <c r="I18" s="10" t="s">
        <v>217</v>
      </c>
      <c r="J18" s="10" t="s">
        <v>217</v>
      </c>
      <c r="K18" s="9" t="str">
        <f t="shared" si="0"/>
        <v>N/A</v>
      </c>
    </row>
    <row r="19" spans="1:11" x14ac:dyDescent="0.2">
      <c r="A19" s="81" t="s">
        <v>444</v>
      </c>
      <c r="B19" s="34" t="s">
        <v>220</v>
      </c>
      <c r="C19" s="90">
        <v>0.73663403699999996</v>
      </c>
      <c r="D19" s="9" t="str">
        <f>IF($B19="N/A","N/A",IF(C19&gt;1,"Yes","No"))</f>
        <v>No</v>
      </c>
      <c r="E19" s="9">
        <v>1.8605061827</v>
      </c>
      <c r="F19" s="9" t="str">
        <f>IF($B19="N/A","N/A",IF(E19&gt;1,"Yes","No"))</f>
        <v>Yes</v>
      </c>
      <c r="G19" s="9">
        <v>3.1358159839000002</v>
      </c>
      <c r="H19" s="9" t="str">
        <f>IF($B19="N/A","N/A",IF(G19&gt;1,"Yes","No"))</f>
        <v>Yes</v>
      </c>
      <c r="I19" s="10">
        <v>152.6</v>
      </c>
      <c r="J19" s="10">
        <v>68.55</v>
      </c>
      <c r="K19" s="9" t="str">
        <f t="shared" si="0"/>
        <v>No</v>
      </c>
    </row>
    <row r="20" spans="1:11" x14ac:dyDescent="0.2">
      <c r="A20" s="81" t="s">
        <v>856</v>
      </c>
      <c r="B20" s="34" t="s">
        <v>217</v>
      </c>
      <c r="C20" s="83">
        <v>193.93705098000001</v>
      </c>
      <c r="D20" s="9" t="str">
        <f>IF($B20="N/A","N/A",IF(C20&gt;15,"No",IF(C20&lt;-15,"No","Yes")))</f>
        <v>N/A</v>
      </c>
      <c r="E20" s="36">
        <v>122.46580684</v>
      </c>
      <c r="F20" s="9" t="str">
        <f>IF($B20="N/A","N/A",IF(E20&gt;15,"No",IF(E20&lt;-15,"No","Yes")))</f>
        <v>N/A</v>
      </c>
      <c r="G20" s="36">
        <v>94.691835061999996</v>
      </c>
      <c r="H20" s="9" t="str">
        <f>IF($B20="N/A","N/A",IF(G20&gt;15,"No",IF(G20&lt;-15,"No","Yes")))</f>
        <v>N/A</v>
      </c>
      <c r="I20" s="10">
        <v>-36.9</v>
      </c>
      <c r="J20" s="10">
        <v>-22.7</v>
      </c>
      <c r="K20" s="9" t="str">
        <f t="shared" si="0"/>
        <v>Yes</v>
      </c>
    </row>
    <row r="21" spans="1:11" x14ac:dyDescent="0.2">
      <c r="A21" s="81" t="s">
        <v>34</v>
      </c>
      <c r="B21" s="34" t="s">
        <v>217</v>
      </c>
      <c r="C21" s="94">
        <v>2.1606136802</v>
      </c>
      <c r="D21" s="9" t="str">
        <f>IF($B21="N/A","N/A",IF(C21&gt;15,"No",IF(C21&lt;-15,"No","Yes")))</f>
        <v>N/A</v>
      </c>
      <c r="E21" s="95">
        <v>1.8006787042000001</v>
      </c>
      <c r="F21" s="9" t="str">
        <f>IF($B21="N/A","N/A",IF(E21&gt;15,"No",IF(E21&lt;-15,"No","Yes")))</f>
        <v>N/A</v>
      </c>
      <c r="G21" s="95">
        <v>1.6904397301</v>
      </c>
      <c r="H21" s="9" t="str">
        <f>IF($B21="N/A","N/A",IF(G21&gt;15,"No",IF(G21&lt;-15,"No","Yes")))</f>
        <v>N/A</v>
      </c>
      <c r="I21" s="10">
        <v>-16.7</v>
      </c>
      <c r="J21" s="10">
        <v>-6.12</v>
      </c>
      <c r="K21" s="9" t="str">
        <f t="shared" si="0"/>
        <v>Yes</v>
      </c>
    </row>
    <row r="22" spans="1:11" x14ac:dyDescent="0.2">
      <c r="A22" s="81" t="s">
        <v>1722</v>
      </c>
      <c r="B22" s="34" t="s">
        <v>217</v>
      </c>
      <c r="C22" s="94">
        <v>0.73987818930000004</v>
      </c>
      <c r="D22" s="9" t="str">
        <f>IF($B22="N/A","N/A",IF(C22&gt;15,"No",IF(C22&lt;-15,"No","Yes")))</f>
        <v>N/A</v>
      </c>
      <c r="E22" s="95">
        <v>0.5939756504</v>
      </c>
      <c r="F22" s="9" t="str">
        <f>IF($B22="N/A","N/A",IF(E22&gt;15,"No",IF(E22&lt;-15,"No","Yes")))</f>
        <v>N/A</v>
      </c>
      <c r="G22" s="95">
        <v>0.59486605469999998</v>
      </c>
      <c r="H22" s="9" t="str">
        <f>IF($B22="N/A","N/A",IF(G22&gt;15,"No",IF(G22&lt;-15,"No","Yes")))</f>
        <v>N/A</v>
      </c>
      <c r="I22" s="10">
        <v>-19.7</v>
      </c>
      <c r="J22" s="10">
        <v>0.14990000000000001</v>
      </c>
      <c r="K22" s="9" t="str">
        <f t="shared" si="0"/>
        <v>Yes</v>
      </c>
    </row>
    <row r="23" spans="1:11" x14ac:dyDescent="0.2">
      <c r="A23" s="81" t="s">
        <v>35</v>
      </c>
      <c r="B23" s="34" t="s">
        <v>217</v>
      </c>
      <c r="C23" s="94">
        <v>22.736252399000001</v>
      </c>
      <c r="D23" s="9" t="str">
        <f>IF($B23="N/A","N/A",IF(C23&gt;15,"No",IF(C23&lt;-15,"No","Yes")))</f>
        <v>N/A</v>
      </c>
      <c r="E23" s="95">
        <v>19.422889006999998</v>
      </c>
      <c r="F23" s="9" t="str">
        <f>IF($B23="N/A","N/A",IF(E23&gt;15,"No",IF(E23&lt;-15,"No","Yes")))</f>
        <v>N/A</v>
      </c>
      <c r="G23" s="95">
        <v>19.711277651</v>
      </c>
      <c r="H23" s="9" t="str">
        <f>IF($B23="N/A","N/A",IF(G23&gt;15,"No",IF(G23&lt;-15,"No","Yes")))</f>
        <v>N/A</v>
      </c>
      <c r="I23" s="10">
        <v>-14.6</v>
      </c>
      <c r="J23" s="10">
        <v>1.4850000000000001</v>
      </c>
      <c r="K23" s="9" t="str">
        <f t="shared" si="0"/>
        <v>Yes</v>
      </c>
    </row>
    <row r="24" spans="1:11" x14ac:dyDescent="0.2">
      <c r="A24" s="81" t="s">
        <v>857</v>
      </c>
      <c r="B24" s="34" t="s">
        <v>247</v>
      </c>
      <c r="C24" s="83">
        <v>104.59632615</v>
      </c>
      <c r="D24" s="9" t="str">
        <f>IF($B24="N/A","N/A",IF(C24&gt;300,"No",IF(C24&lt;75,"No","Yes")))</f>
        <v>Yes</v>
      </c>
      <c r="E24" s="36">
        <v>108.66808272</v>
      </c>
      <c r="F24" s="9" t="str">
        <f>IF($B24="N/A","N/A",IF(E24&gt;300,"No",IF(E24&lt;75,"No","Yes")))</f>
        <v>Yes</v>
      </c>
      <c r="G24" s="36">
        <v>106.0327209</v>
      </c>
      <c r="H24" s="9" t="str">
        <f>IF($B24="N/A","N/A",IF(G24&gt;300,"No",IF(G24&lt;75,"No","Yes")))</f>
        <v>Yes</v>
      </c>
      <c r="I24" s="10">
        <v>3.8929999999999998</v>
      </c>
      <c r="J24" s="10">
        <v>-2.4300000000000002</v>
      </c>
      <c r="K24" s="9" t="str">
        <f t="shared" si="0"/>
        <v>Yes</v>
      </c>
    </row>
    <row r="25" spans="1:11" x14ac:dyDescent="0.2">
      <c r="A25" s="81" t="s">
        <v>858</v>
      </c>
      <c r="B25" s="34" t="s">
        <v>248</v>
      </c>
      <c r="C25" s="83">
        <v>102.14084212</v>
      </c>
      <c r="D25" s="9" t="str">
        <f>IF($B25="N/A","N/A",IF(C25&gt;250,"No",IF(C25&lt;20,"No","Yes")))</f>
        <v>Yes</v>
      </c>
      <c r="E25" s="36">
        <v>106.70899279</v>
      </c>
      <c r="F25" s="9" t="str">
        <f>IF($B25="N/A","N/A",IF(E25&gt;250,"No",IF(E25&lt;20,"No","Yes")))</f>
        <v>Yes</v>
      </c>
      <c r="G25" s="36">
        <v>104.61406465</v>
      </c>
      <c r="H25" s="9" t="str">
        <f>IF($B25="N/A","N/A",IF(G25&gt;250,"No",IF(G25&lt;20,"No","Yes")))</f>
        <v>Yes</v>
      </c>
      <c r="I25" s="10">
        <v>4.4720000000000004</v>
      </c>
      <c r="J25" s="10">
        <v>-1.96</v>
      </c>
      <c r="K25" s="9" t="str">
        <f t="shared" si="0"/>
        <v>Yes</v>
      </c>
    </row>
    <row r="26" spans="1:11" x14ac:dyDescent="0.2">
      <c r="A26" s="81" t="s">
        <v>859</v>
      </c>
      <c r="B26" s="34" t="s">
        <v>249</v>
      </c>
      <c r="C26" s="83">
        <v>2.3405943908000002</v>
      </c>
      <c r="D26" s="9" t="str">
        <f>IF($B26="N/A","N/A",IF(C26&gt;5,"No",IF(C26&lt;3,"No","Yes")))</f>
        <v>No</v>
      </c>
      <c r="E26" s="36">
        <v>2.3822055846999999</v>
      </c>
      <c r="F26" s="9" t="str">
        <f>IF($B26="N/A","N/A",IF(E26&gt;5,"No",IF(E26&lt;3,"No","Yes")))</f>
        <v>No</v>
      </c>
      <c r="G26" s="36">
        <v>2.3898229946999998</v>
      </c>
      <c r="H26" s="9" t="str">
        <f>IF($B26="N/A","N/A",IF(G26&gt;5,"No",IF(G26&lt;3,"No","Yes")))</f>
        <v>No</v>
      </c>
      <c r="I26" s="10">
        <v>1.778</v>
      </c>
      <c r="J26" s="10">
        <v>0.31979999999999997</v>
      </c>
      <c r="K26" s="9" t="str">
        <f t="shared" si="0"/>
        <v>Yes</v>
      </c>
    </row>
    <row r="27" spans="1:11" x14ac:dyDescent="0.2">
      <c r="A27" s="81" t="s">
        <v>131</v>
      </c>
      <c r="B27" s="34" t="s">
        <v>217</v>
      </c>
      <c r="C27" s="79">
        <v>52687</v>
      </c>
      <c r="D27" s="34" t="s">
        <v>217</v>
      </c>
      <c r="E27" s="35">
        <v>48126</v>
      </c>
      <c r="F27" s="34" t="s">
        <v>217</v>
      </c>
      <c r="G27" s="35">
        <v>43004</v>
      </c>
      <c r="H27" s="9" t="str">
        <f>IF($B27="N/A","N/A",IF(G27&gt;15,"No",IF(G27&lt;-15,"No","Yes")))</f>
        <v>N/A</v>
      </c>
      <c r="I27" s="10">
        <v>-8.66</v>
      </c>
      <c r="J27" s="10">
        <v>-10.6</v>
      </c>
      <c r="K27" s="9" t="str">
        <f t="shared" si="0"/>
        <v>Yes</v>
      </c>
    </row>
    <row r="28" spans="1:11" x14ac:dyDescent="0.2">
      <c r="A28" s="81" t="s">
        <v>350</v>
      </c>
      <c r="B28" s="34" t="s">
        <v>217</v>
      </c>
      <c r="C28" s="79" t="s">
        <v>217</v>
      </c>
      <c r="D28" s="34" t="s">
        <v>217</v>
      </c>
      <c r="E28" s="35" t="s">
        <v>217</v>
      </c>
      <c r="F28" s="34" t="s">
        <v>217</v>
      </c>
      <c r="G28" s="8">
        <v>4.24700722E-2</v>
      </c>
      <c r="H28" s="9" t="str">
        <f>IF($B28="N/A","N/A",IF(G28&gt;15,"No",IF(G28&lt;-15,"No","Yes")))</f>
        <v>N/A</v>
      </c>
      <c r="I28" s="10" t="s">
        <v>217</v>
      </c>
      <c r="J28" s="10" t="s">
        <v>217</v>
      </c>
      <c r="K28" s="9" t="str">
        <f t="shared" si="0"/>
        <v>N/A</v>
      </c>
    </row>
    <row r="29" spans="1:11" ht="25.5" x14ac:dyDescent="0.2">
      <c r="A29" s="81" t="s">
        <v>835</v>
      </c>
      <c r="B29" s="34" t="s">
        <v>217</v>
      </c>
      <c r="C29" s="36">
        <v>61.401598116999999</v>
      </c>
      <c r="D29" s="34" t="s">
        <v>217</v>
      </c>
      <c r="E29" s="36">
        <v>39.261002369000003</v>
      </c>
      <c r="F29" s="34" t="s">
        <v>217</v>
      </c>
      <c r="G29" s="36">
        <v>36.719281926999997</v>
      </c>
      <c r="H29" s="34" t="s">
        <v>217</v>
      </c>
      <c r="I29" s="10">
        <v>-36.1</v>
      </c>
      <c r="J29" s="10">
        <v>-6.47</v>
      </c>
      <c r="K29" s="9" t="str">
        <f t="shared" si="0"/>
        <v>Yes</v>
      </c>
    </row>
    <row r="30" spans="1:11" x14ac:dyDescent="0.2">
      <c r="A30" s="81" t="s">
        <v>27</v>
      </c>
      <c r="B30" s="34" t="s">
        <v>221</v>
      </c>
      <c r="C30" s="35">
        <v>11</v>
      </c>
      <c r="D30" s="9" t="str">
        <f>IF($B30="N/A","N/A",IF(C30="N/A","N/A",IF(C30=0,"Yes","No")))</f>
        <v>No</v>
      </c>
      <c r="E30" s="35">
        <v>0</v>
      </c>
      <c r="F30" s="9" t="str">
        <f>IF($B30="N/A","N/A",IF(E30="N/A","N/A",IF(E30=0,"Yes","No")))</f>
        <v>Yes</v>
      </c>
      <c r="G30" s="35">
        <v>11</v>
      </c>
      <c r="H30" s="9" t="str">
        <f>IF($B30="N/A","N/A",IF(G30=0,"Yes","No"))</f>
        <v>No</v>
      </c>
      <c r="I30" s="10">
        <v>-100</v>
      </c>
      <c r="J30" s="10" t="s">
        <v>1743</v>
      </c>
      <c r="K30" s="9" t="str">
        <f t="shared" si="0"/>
        <v>N/A</v>
      </c>
    </row>
    <row r="31" spans="1:11" x14ac:dyDescent="0.2">
      <c r="A31" s="81" t="s">
        <v>210</v>
      </c>
      <c r="B31" s="96" t="s">
        <v>217</v>
      </c>
      <c r="C31" s="79" t="s">
        <v>217</v>
      </c>
      <c r="D31" s="9" t="str">
        <f t="shared" ref="D31:F50" si="4">IF($B31="N/A","N/A",IF(C31&lt;0,"No","Yes"))</f>
        <v>N/A</v>
      </c>
      <c r="E31" s="79">
        <v>1661655</v>
      </c>
      <c r="F31" s="9" t="str">
        <f t="shared" si="4"/>
        <v>N/A</v>
      </c>
      <c r="G31" s="79">
        <v>1672784</v>
      </c>
      <c r="H31" s="9" t="str">
        <f t="shared" ref="H31:H50" si="5">IF($B31="N/A","N/A",IF(G31&lt;0,"No","Yes"))</f>
        <v>N/A</v>
      </c>
      <c r="I31" s="10" t="s">
        <v>217</v>
      </c>
      <c r="J31" s="10">
        <v>0.66979999999999995</v>
      </c>
      <c r="K31" s="9" t="str">
        <f t="shared" si="0"/>
        <v>Yes</v>
      </c>
    </row>
    <row r="32" spans="1:11" ht="25.5" x14ac:dyDescent="0.2">
      <c r="A32" s="2" t="s">
        <v>659</v>
      </c>
      <c r="B32" s="96" t="s">
        <v>217</v>
      </c>
      <c r="C32" s="80" t="s">
        <v>217</v>
      </c>
      <c r="D32" s="9" t="str">
        <f t="shared" si="4"/>
        <v>N/A</v>
      </c>
      <c r="E32" s="80">
        <v>99.773719575000001</v>
      </c>
      <c r="F32" s="9" t="str">
        <f t="shared" si="4"/>
        <v>N/A</v>
      </c>
      <c r="G32" s="80">
        <v>99.801707812000004</v>
      </c>
      <c r="H32" s="9" t="str">
        <f t="shared" si="5"/>
        <v>N/A</v>
      </c>
      <c r="I32" s="10" t="s">
        <v>217</v>
      </c>
      <c r="J32" s="10">
        <v>2.81E-2</v>
      </c>
      <c r="K32" s="9" t="str">
        <f t="shared" si="0"/>
        <v>Yes</v>
      </c>
    </row>
    <row r="33" spans="1:11" x14ac:dyDescent="0.2">
      <c r="A33" s="2" t="s">
        <v>660</v>
      </c>
      <c r="B33" s="96" t="s">
        <v>217</v>
      </c>
      <c r="C33" s="80" t="s">
        <v>217</v>
      </c>
      <c r="D33" s="9" t="str">
        <f t="shared" si="4"/>
        <v>N/A</v>
      </c>
      <c r="E33" s="80">
        <v>0.19257908530000001</v>
      </c>
      <c r="F33" s="9" t="str">
        <f t="shared" si="4"/>
        <v>N/A</v>
      </c>
      <c r="G33" s="80">
        <v>0.1961400874</v>
      </c>
      <c r="H33" s="9" t="str">
        <f t="shared" si="5"/>
        <v>N/A</v>
      </c>
      <c r="I33" s="10" t="s">
        <v>217</v>
      </c>
      <c r="J33" s="10">
        <v>1.849</v>
      </c>
      <c r="K33" s="9" t="str">
        <f t="shared" si="0"/>
        <v>Yes</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3.3701339900000002E-2</v>
      </c>
      <c r="F35" s="9" t="str">
        <f t="shared" si="4"/>
        <v>N/A</v>
      </c>
      <c r="G35" s="80">
        <v>2.1521009E-3</v>
      </c>
      <c r="H35" s="9" t="str">
        <f t="shared" si="5"/>
        <v>N/A</v>
      </c>
      <c r="I35" s="10" t="s">
        <v>217</v>
      </c>
      <c r="J35" s="10">
        <v>-93.6</v>
      </c>
      <c r="K35" s="9" t="str">
        <f t="shared" si="0"/>
        <v>No</v>
      </c>
    </row>
    <row r="36" spans="1:11" x14ac:dyDescent="0.2">
      <c r="A36" s="2" t="s">
        <v>353</v>
      </c>
      <c r="B36" s="96" t="s">
        <v>217</v>
      </c>
      <c r="C36" s="79" t="s">
        <v>217</v>
      </c>
      <c r="D36" s="9" t="str">
        <f t="shared" si="4"/>
        <v>N/A</v>
      </c>
      <c r="E36" s="79">
        <v>548117</v>
      </c>
      <c r="F36" s="9" t="str">
        <f t="shared" si="4"/>
        <v>N/A</v>
      </c>
      <c r="G36" s="79">
        <v>588653</v>
      </c>
      <c r="H36" s="9" t="str">
        <f t="shared" si="5"/>
        <v>N/A</v>
      </c>
      <c r="I36" s="10" t="s">
        <v>217</v>
      </c>
      <c r="J36" s="10">
        <v>7.3959999999999999</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0</v>
      </c>
      <c r="F38" s="9" t="str">
        <f t="shared" si="4"/>
        <v>N/A</v>
      </c>
      <c r="G38" s="80">
        <v>0</v>
      </c>
      <c r="H38" s="9" t="str">
        <f t="shared" si="5"/>
        <v>N/A</v>
      </c>
      <c r="I38" s="10" t="s">
        <v>217</v>
      </c>
      <c r="J38" s="10" t="s">
        <v>1743</v>
      </c>
      <c r="K38" s="9" t="str">
        <f t="shared" si="0"/>
        <v>N/A</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99.982850377000005</v>
      </c>
      <c r="F41" s="9" t="str">
        <f t="shared" si="4"/>
        <v>N/A</v>
      </c>
      <c r="G41" s="80">
        <v>99.998980724000006</v>
      </c>
      <c r="H41" s="9" t="str">
        <f t="shared" si="5"/>
        <v>N/A</v>
      </c>
      <c r="I41" s="10" t="s">
        <v>217</v>
      </c>
      <c r="J41" s="10">
        <v>1.61E-2</v>
      </c>
      <c r="K41" s="9" t="str">
        <f t="shared" si="0"/>
        <v>Yes</v>
      </c>
    </row>
    <row r="42" spans="1:11" x14ac:dyDescent="0.2">
      <c r="A42" s="2" t="s">
        <v>668</v>
      </c>
      <c r="B42" s="96" t="s">
        <v>217</v>
      </c>
      <c r="C42" s="80" t="s">
        <v>217</v>
      </c>
      <c r="D42" s="9" t="str">
        <f t="shared" si="4"/>
        <v>N/A</v>
      </c>
      <c r="E42" s="80">
        <v>99.982850377000005</v>
      </c>
      <c r="F42" s="9" t="str">
        <f t="shared" si="4"/>
        <v>N/A</v>
      </c>
      <c r="G42" s="80">
        <v>99.998980724000006</v>
      </c>
      <c r="H42" s="9" t="str">
        <f t="shared" si="5"/>
        <v>N/A</v>
      </c>
      <c r="I42" s="10" t="s">
        <v>217</v>
      </c>
      <c r="J42" s="10">
        <v>1.61E-2</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1.7149623199999998E-2</v>
      </c>
      <c r="F45" s="9" t="str">
        <f t="shared" si="4"/>
        <v>N/A</v>
      </c>
      <c r="G45" s="80">
        <v>1.0192762E-3</v>
      </c>
      <c r="H45" s="9" t="str">
        <f t="shared" si="5"/>
        <v>N/A</v>
      </c>
      <c r="I45" s="10" t="s">
        <v>217</v>
      </c>
      <c r="J45" s="10">
        <v>-94.1</v>
      </c>
      <c r="K45" s="9" t="str">
        <f t="shared" si="0"/>
        <v>No</v>
      </c>
    </row>
    <row r="46" spans="1:11" x14ac:dyDescent="0.2">
      <c r="A46" s="2" t="s">
        <v>354</v>
      </c>
      <c r="B46" s="96" t="s">
        <v>217</v>
      </c>
      <c r="C46" s="79" t="s">
        <v>217</v>
      </c>
      <c r="D46" s="9" t="str">
        <f t="shared" si="4"/>
        <v>N/A</v>
      </c>
      <c r="E46" s="79">
        <v>17923320</v>
      </c>
      <c r="F46" s="9" t="str">
        <f t="shared" si="4"/>
        <v>N/A</v>
      </c>
      <c r="G46" s="79">
        <v>19505404</v>
      </c>
      <c r="H46" s="9" t="str">
        <f t="shared" si="5"/>
        <v>N/A</v>
      </c>
      <c r="I46" s="10" t="s">
        <v>217</v>
      </c>
      <c r="J46" s="10">
        <v>8.827</v>
      </c>
      <c r="K46" s="9" t="str">
        <f t="shared" si="0"/>
        <v>Yes</v>
      </c>
    </row>
    <row r="47" spans="1:11" x14ac:dyDescent="0.2">
      <c r="A47" s="2" t="s">
        <v>672</v>
      </c>
      <c r="B47" s="96" t="s">
        <v>217</v>
      </c>
      <c r="C47" s="80" t="s">
        <v>217</v>
      </c>
      <c r="D47" s="9" t="str">
        <f t="shared" si="4"/>
        <v>N/A</v>
      </c>
      <c r="E47" s="80">
        <v>4.7772399310000004</v>
      </c>
      <c r="F47" s="9" t="str">
        <f t="shared" si="4"/>
        <v>N/A</v>
      </c>
      <c r="G47" s="80">
        <v>4.6585141224999997</v>
      </c>
      <c r="H47" s="9" t="str">
        <f t="shared" si="5"/>
        <v>N/A</v>
      </c>
      <c r="I47" s="10" t="s">
        <v>217</v>
      </c>
      <c r="J47" s="10">
        <v>-2.4900000000000002</v>
      </c>
      <c r="K47" s="9" t="str">
        <f t="shared" si="0"/>
        <v>Yes</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95.222760069000003</v>
      </c>
      <c r="F50" s="9" t="str">
        <f t="shared" si="4"/>
        <v>N/A</v>
      </c>
      <c r="G50" s="80">
        <v>95.341485876999997</v>
      </c>
      <c r="H50" s="9" t="str">
        <f t="shared" si="5"/>
        <v>N/A</v>
      </c>
      <c r="I50" s="10" t="s">
        <v>217</v>
      </c>
      <c r="J50" s="10">
        <v>0.12470000000000001</v>
      </c>
      <c r="K50" s="9" t="str">
        <f t="shared" si="0"/>
        <v>Yes</v>
      </c>
    </row>
    <row r="51" spans="1:11" x14ac:dyDescent="0.2">
      <c r="A51" s="2" t="s">
        <v>355</v>
      </c>
      <c r="B51" s="34" t="s">
        <v>217</v>
      </c>
      <c r="C51" s="79">
        <v>786871</v>
      </c>
      <c r="D51" s="34" t="s">
        <v>217</v>
      </c>
      <c r="E51" s="35">
        <v>1285394</v>
      </c>
      <c r="F51" s="34" t="s">
        <v>217</v>
      </c>
      <c r="G51" s="35">
        <v>1327232</v>
      </c>
      <c r="H51" s="34" t="s">
        <v>217</v>
      </c>
      <c r="I51" s="10">
        <v>63.36</v>
      </c>
      <c r="J51" s="10">
        <v>3.2549999999999999</v>
      </c>
      <c r="K51" s="9" t="str">
        <f t="shared" si="0"/>
        <v>Yes</v>
      </c>
    </row>
    <row r="52" spans="1:11" x14ac:dyDescent="0.2">
      <c r="A52" s="2" t="s">
        <v>356</v>
      </c>
      <c r="B52" s="34" t="s">
        <v>217</v>
      </c>
      <c r="C52" s="80">
        <v>83.127857043999995</v>
      </c>
      <c r="D52" s="9" t="str">
        <f t="shared" ref="D52:D54" si="6">IF($B52="N/A","N/A",IF(C52&gt;15,"No",IF(C52&lt;-15,"No","Yes")))</f>
        <v>N/A</v>
      </c>
      <c r="E52" s="8">
        <v>85.561236476999994</v>
      </c>
      <c r="F52" s="9" t="str">
        <f t="shared" ref="F52:F54" si="7">IF($B52="N/A","N/A",IF(E52&gt;15,"No",IF(E52&lt;-15,"No","Yes")))</f>
        <v>N/A</v>
      </c>
      <c r="G52" s="8">
        <v>93.285650134999997</v>
      </c>
      <c r="H52" s="9" t="str">
        <f t="shared" ref="H52:H54" si="8">IF($B52="N/A","N/A",IF(G52&gt;15,"No",IF(G52&lt;-15,"No","Yes")))</f>
        <v>N/A</v>
      </c>
      <c r="I52" s="10">
        <v>2.927</v>
      </c>
      <c r="J52" s="10">
        <v>9.0280000000000005</v>
      </c>
      <c r="K52" s="9" t="str">
        <f t="shared" si="0"/>
        <v>Yes</v>
      </c>
    </row>
    <row r="53" spans="1:11" x14ac:dyDescent="0.2">
      <c r="A53" s="2" t="s">
        <v>357</v>
      </c>
      <c r="B53" s="34" t="s">
        <v>217</v>
      </c>
      <c r="C53" s="80">
        <v>11.793419760000001</v>
      </c>
      <c r="D53" s="9" t="str">
        <f t="shared" si="6"/>
        <v>N/A</v>
      </c>
      <c r="E53" s="8">
        <v>14.192379924000001</v>
      </c>
      <c r="F53" s="9" t="str">
        <f t="shared" si="7"/>
        <v>N/A</v>
      </c>
      <c r="G53" s="8">
        <v>6.6498547352999999</v>
      </c>
      <c r="H53" s="9" t="str">
        <f t="shared" si="8"/>
        <v>N/A</v>
      </c>
      <c r="I53" s="10">
        <v>20.34</v>
      </c>
      <c r="J53" s="10">
        <v>-53.1</v>
      </c>
      <c r="K53" s="9" t="str">
        <f t="shared" si="0"/>
        <v>No</v>
      </c>
    </row>
    <row r="54" spans="1:11" x14ac:dyDescent="0.2">
      <c r="A54" s="2" t="s">
        <v>358</v>
      </c>
      <c r="B54" s="34" t="s">
        <v>217</v>
      </c>
      <c r="C54" s="80" t="s">
        <v>217</v>
      </c>
      <c r="D54" s="9" t="str">
        <f t="shared" si="6"/>
        <v>N/A</v>
      </c>
      <c r="E54" s="8" t="s">
        <v>217</v>
      </c>
      <c r="F54" s="9" t="str">
        <f t="shared" si="7"/>
        <v>N/A</v>
      </c>
      <c r="G54" s="8">
        <v>6.4495129700000001E-2</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47429641</v>
      </c>
      <c r="D6" s="9" t="str">
        <f>IF($B6="N/A","N/A",IF(C6&gt;15,"No",IF(C6&lt;-15,"No","Yes")))</f>
        <v>N/A</v>
      </c>
      <c r="E6" s="35">
        <v>68162505</v>
      </c>
      <c r="F6" s="9" t="str">
        <f>IF($B6="N/A","N/A",IF(E6&gt;15,"No",IF(E6&lt;-15,"No","Yes")))</f>
        <v>N/A</v>
      </c>
      <c r="G6" s="35">
        <v>73322024</v>
      </c>
      <c r="H6" s="9" t="str">
        <f>IF($B6="N/A","N/A",IF(G6&gt;15,"No",IF(G6&lt;-15,"No","Yes")))</f>
        <v>N/A</v>
      </c>
      <c r="I6" s="10">
        <v>43.71</v>
      </c>
      <c r="J6" s="10">
        <v>7.569</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3.0908962604000001</v>
      </c>
      <c r="D9" s="9" t="str">
        <f t="shared" ref="D9:D15" si="1">IF($B9="N/A","N/A",IF(C9&gt;15,"No",IF(C9&lt;-15,"No","Yes")))</f>
        <v>N/A</v>
      </c>
      <c r="E9" s="8">
        <v>0.60708009480000003</v>
      </c>
      <c r="F9" s="9" t="str">
        <f t="shared" ref="F9:F15" si="2">IF($B9="N/A","N/A",IF(E9&gt;15,"No",IF(E9&lt;-15,"No","Yes")))</f>
        <v>N/A</v>
      </c>
      <c r="G9" s="8">
        <v>0.58653590899999997</v>
      </c>
      <c r="H9" s="9" t="str">
        <f t="shared" ref="H9:H15" si="3">IF($B9="N/A","N/A",IF(G9&gt;15,"No",IF(G9&lt;-15,"No","Yes")))</f>
        <v>N/A</v>
      </c>
      <c r="I9" s="10">
        <v>-80.400000000000006</v>
      </c>
      <c r="J9" s="10">
        <v>-3.38</v>
      </c>
      <c r="K9" s="9" t="str">
        <f t="shared" si="0"/>
        <v>Yes</v>
      </c>
    </row>
    <row r="10" spans="1:11" x14ac:dyDescent="0.2">
      <c r="A10" s="81" t="s">
        <v>36</v>
      </c>
      <c r="B10" s="34" t="s">
        <v>217</v>
      </c>
      <c r="C10" s="80">
        <v>7.7883409679</v>
      </c>
      <c r="D10" s="9" t="str">
        <f t="shared" si="1"/>
        <v>N/A</v>
      </c>
      <c r="E10" s="8">
        <v>8.0902170594000005</v>
      </c>
      <c r="F10" s="9" t="str">
        <f t="shared" si="2"/>
        <v>N/A</v>
      </c>
      <c r="G10" s="8">
        <v>8.7873545743000001</v>
      </c>
      <c r="H10" s="9" t="str">
        <f t="shared" si="3"/>
        <v>N/A</v>
      </c>
      <c r="I10" s="10">
        <v>3.8759999999999999</v>
      </c>
      <c r="J10" s="10">
        <v>8.6170000000000009</v>
      </c>
      <c r="K10" s="9" t="str">
        <f t="shared" si="0"/>
        <v>Yes</v>
      </c>
    </row>
    <row r="11" spans="1:11" x14ac:dyDescent="0.2">
      <c r="A11" s="81" t="s">
        <v>37</v>
      </c>
      <c r="B11" s="34" t="s">
        <v>217</v>
      </c>
      <c r="C11" s="80">
        <v>10.808402888</v>
      </c>
      <c r="D11" s="9" t="str">
        <f t="shared" si="1"/>
        <v>N/A</v>
      </c>
      <c r="E11" s="8">
        <v>0</v>
      </c>
      <c r="F11" s="9" t="str">
        <f t="shared" si="2"/>
        <v>N/A</v>
      </c>
      <c r="G11" s="8">
        <v>0</v>
      </c>
      <c r="H11" s="9" t="str">
        <f t="shared" si="3"/>
        <v>N/A</v>
      </c>
      <c r="I11" s="10">
        <v>-100</v>
      </c>
      <c r="J11" s="10" t="s">
        <v>1743</v>
      </c>
      <c r="K11" s="9" t="str">
        <f t="shared" si="0"/>
        <v>N/A</v>
      </c>
    </row>
    <row r="12" spans="1:11" x14ac:dyDescent="0.2">
      <c r="A12" s="81" t="s">
        <v>38</v>
      </c>
      <c r="B12" s="34" t="s">
        <v>217</v>
      </c>
      <c r="C12" s="80">
        <v>2.8873259015000001</v>
      </c>
      <c r="D12" s="9" t="str">
        <f t="shared" si="1"/>
        <v>N/A</v>
      </c>
      <c r="E12" s="8">
        <v>0.37764676110000001</v>
      </c>
      <c r="F12" s="9" t="str">
        <f t="shared" si="2"/>
        <v>N/A</v>
      </c>
      <c r="G12" s="8">
        <v>0.3626467484</v>
      </c>
      <c r="H12" s="9" t="str">
        <f t="shared" si="3"/>
        <v>N/A</v>
      </c>
      <c r="I12" s="10">
        <v>-86.9</v>
      </c>
      <c r="J12" s="10">
        <v>-3.97</v>
      </c>
      <c r="K12" s="9" t="str">
        <f t="shared" si="0"/>
        <v>Yes</v>
      </c>
    </row>
    <row r="13" spans="1:11" x14ac:dyDescent="0.2">
      <c r="A13" s="81" t="s">
        <v>860</v>
      </c>
      <c r="B13" s="34" t="s">
        <v>217</v>
      </c>
      <c r="C13" s="80">
        <v>1.8475135767999999</v>
      </c>
      <c r="D13" s="9" t="str">
        <f t="shared" si="1"/>
        <v>N/A</v>
      </c>
      <c r="E13" s="8">
        <v>1.8564910471</v>
      </c>
      <c r="F13" s="9" t="str">
        <f t="shared" si="2"/>
        <v>N/A</v>
      </c>
      <c r="G13" s="8">
        <v>1.4652263789</v>
      </c>
      <c r="H13" s="9" t="str">
        <f t="shared" si="3"/>
        <v>N/A</v>
      </c>
      <c r="I13" s="10">
        <v>0.4859</v>
      </c>
      <c r="J13" s="10">
        <v>-21.1</v>
      </c>
      <c r="K13" s="9" t="str">
        <f t="shared" si="0"/>
        <v>Yes</v>
      </c>
    </row>
    <row r="14" spans="1:11" x14ac:dyDescent="0.2">
      <c r="A14" s="81" t="s">
        <v>861</v>
      </c>
      <c r="B14" s="34" t="s">
        <v>217</v>
      </c>
      <c r="C14" s="80">
        <v>2.1521807198</v>
      </c>
      <c r="D14" s="9" t="str">
        <f t="shared" si="1"/>
        <v>N/A</v>
      </c>
      <c r="E14" s="8">
        <v>1.7564360073</v>
      </c>
      <c r="F14" s="9" t="str">
        <f t="shared" si="2"/>
        <v>N/A</v>
      </c>
      <c r="G14" s="8">
        <v>1.3938346543</v>
      </c>
      <c r="H14" s="9" t="str">
        <f t="shared" si="3"/>
        <v>N/A</v>
      </c>
      <c r="I14" s="10">
        <v>-18.399999999999999</v>
      </c>
      <c r="J14" s="10">
        <v>-20.6</v>
      </c>
      <c r="K14" s="9" t="str">
        <f t="shared" si="0"/>
        <v>Yes</v>
      </c>
    </row>
    <row r="15" spans="1:11" x14ac:dyDescent="0.2">
      <c r="A15" s="81" t="s">
        <v>165</v>
      </c>
      <c r="B15" s="34" t="s">
        <v>217</v>
      </c>
      <c r="C15" s="80">
        <v>0</v>
      </c>
      <c r="D15" s="9" t="str">
        <f t="shared" si="1"/>
        <v>N/A</v>
      </c>
      <c r="E15" s="8">
        <v>0</v>
      </c>
      <c r="F15" s="9" t="str">
        <f t="shared" si="2"/>
        <v>N/A</v>
      </c>
      <c r="G15" s="8">
        <v>0</v>
      </c>
      <c r="H15" s="9" t="str">
        <f t="shared" si="3"/>
        <v>N/A</v>
      </c>
      <c r="I15" s="10" t="s">
        <v>1743</v>
      </c>
      <c r="J15" s="10" t="s">
        <v>1743</v>
      </c>
      <c r="K15" s="9" t="str">
        <f t="shared" si="0"/>
        <v>N/A</v>
      </c>
    </row>
    <row r="16" spans="1:11" x14ac:dyDescent="0.2">
      <c r="A16" s="81" t="s">
        <v>166</v>
      </c>
      <c r="B16" s="34" t="s">
        <v>250</v>
      </c>
      <c r="C16" s="80">
        <v>95.455002495000002</v>
      </c>
      <c r="D16" s="9" t="str">
        <f>IF($B16="N/A","N/A",IF(C16&gt;95,"Yes","No"))</f>
        <v>Yes</v>
      </c>
      <c r="E16" s="8">
        <v>96.092670010000006</v>
      </c>
      <c r="F16" s="9" t="str">
        <f>IF($B16="N/A","N/A",IF(E16&gt;95,"Yes","No"))</f>
        <v>Yes</v>
      </c>
      <c r="G16" s="8">
        <v>96.096880795000004</v>
      </c>
      <c r="H16" s="9" t="str">
        <f>IF($B16="N/A","N/A",IF(G16&gt;95,"Yes","No"))</f>
        <v>Yes</v>
      </c>
      <c r="I16" s="10">
        <v>0.66800000000000004</v>
      </c>
      <c r="J16" s="10">
        <v>4.4000000000000003E-3</v>
      </c>
      <c r="K16" s="9" t="str">
        <f t="shared" ref="K16:K26" si="4">IF(J16="Div by 0", "N/A", IF(J16="N/A","N/A", IF(J16&gt;30, "No", IF(J16&lt;-30, "No", "Yes"))))</f>
        <v>Yes</v>
      </c>
    </row>
    <row r="17" spans="1:11" x14ac:dyDescent="0.2">
      <c r="A17" s="81" t="s">
        <v>862</v>
      </c>
      <c r="B17" s="59" t="s">
        <v>251</v>
      </c>
      <c r="C17" s="80">
        <v>35.537001007000001</v>
      </c>
      <c r="D17" s="9" t="str">
        <f>IF($B17="N/A","N/A",IF(C17&gt;90,"No",IF(C17&lt;50,"No","Yes")))</f>
        <v>No</v>
      </c>
      <c r="E17" s="8">
        <v>35.991222739999998</v>
      </c>
      <c r="F17" s="9" t="str">
        <f>IF($B17="N/A","N/A",IF(E17&gt;90,"No",IF(E17&lt;50,"No","Yes")))</f>
        <v>No</v>
      </c>
      <c r="G17" s="8">
        <v>35.630230284</v>
      </c>
      <c r="H17" s="9" t="str">
        <f>IF($B17="N/A","N/A",IF(G17&gt;90,"No",IF(G17&lt;50,"No","Yes")))</f>
        <v>No</v>
      </c>
      <c r="I17" s="10">
        <v>1.278</v>
      </c>
      <c r="J17" s="10">
        <v>-1</v>
      </c>
      <c r="K17" s="9" t="str">
        <f t="shared" si="4"/>
        <v>Yes</v>
      </c>
    </row>
    <row r="18" spans="1:11" x14ac:dyDescent="0.2">
      <c r="A18" s="81" t="s">
        <v>863</v>
      </c>
      <c r="B18" s="59" t="s">
        <v>228</v>
      </c>
      <c r="C18" s="80">
        <v>21.224516542</v>
      </c>
      <c r="D18" s="9" t="str">
        <f t="shared" ref="D18:D23" si="5">IF($B18="N/A","N/A",IF(C18&gt;5,"No",IF(C18&lt;=0,"No","Yes")))</f>
        <v>No</v>
      </c>
      <c r="E18" s="8">
        <v>18.754957729000001</v>
      </c>
      <c r="F18" s="9" t="str">
        <f t="shared" ref="F18:F23" si="6">IF($B18="N/A","N/A",IF(E18&gt;5,"No",IF(E18&lt;=0,"No","Yes")))</f>
        <v>No</v>
      </c>
      <c r="G18" s="8">
        <v>20.714409084</v>
      </c>
      <c r="H18" s="9" t="str">
        <f t="shared" ref="H18:H23" si="7">IF($B18="N/A","N/A",IF(G18&gt;5,"No",IF(G18&lt;=0,"No","Yes")))</f>
        <v>No</v>
      </c>
      <c r="I18" s="10">
        <v>-11.6</v>
      </c>
      <c r="J18" s="10">
        <v>10.45</v>
      </c>
      <c r="K18" s="9" t="str">
        <f t="shared" si="4"/>
        <v>Yes</v>
      </c>
    </row>
    <row r="19" spans="1:11" x14ac:dyDescent="0.2">
      <c r="A19" s="81" t="s">
        <v>864</v>
      </c>
      <c r="B19" s="59" t="s">
        <v>228</v>
      </c>
      <c r="C19" s="80">
        <v>8.4981625731000001</v>
      </c>
      <c r="D19" s="9" t="str">
        <f t="shared" si="5"/>
        <v>No</v>
      </c>
      <c r="E19" s="8">
        <v>9.2332683488999994</v>
      </c>
      <c r="F19" s="9" t="str">
        <f t="shared" si="6"/>
        <v>No</v>
      </c>
      <c r="G19" s="8">
        <v>8.730646879</v>
      </c>
      <c r="H19" s="9" t="str">
        <f t="shared" si="7"/>
        <v>No</v>
      </c>
      <c r="I19" s="10">
        <v>8.65</v>
      </c>
      <c r="J19" s="10">
        <v>-5.44</v>
      </c>
      <c r="K19" s="9" t="str">
        <f t="shared" si="4"/>
        <v>Yes</v>
      </c>
    </row>
    <row r="20" spans="1:11" x14ac:dyDescent="0.2">
      <c r="A20" s="81" t="s">
        <v>865</v>
      </c>
      <c r="B20" s="59" t="s">
        <v>228</v>
      </c>
      <c r="C20" s="80">
        <v>0.84329333210000001</v>
      </c>
      <c r="D20" s="9" t="str">
        <f t="shared" si="5"/>
        <v>Yes</v>
      </c>
      <c r="E20" s="8">
        <v>0.71848005000000004</v>
      </c>
      <c r="F20" s="9" t="str">
        <f t="shared" si="6"/>
        <v>Yes</v>
      </c>
      <c r="G20" s="8">
        <v>0.5082865688</v>
      </c>
      <c r="H20" s="9" t="str">
        <f t="shared" si="7"/>
        <v>Yes</v>
      </c>
      <c r="I20" s="10">
        <v>-14.8</v>
      </c>
      <c r="J20" s="10">
        <v>-29.3</v>
      </c>
      <c r="K20" s="9" t="str">
        <f t="shared" si="4"/>
        <v>Yes</v>
      </c>
    </row>
    <row r="21" spans="1:11" x14ac:dyDescent="0.2">
      <c r="A21" s="81" t="s">
        <v>866</v>
      </c>
      <c r="B21" s="34" t="s">
        <v>217</v>
      </c>
      <c r="C21" s="80">
        <v>0</v>
      </c>
      <c r="D21" s="9" t="str">
        <f t="shared" si="5"/>
        <v>N/A</v>
      </c>
      <c r="E21" s="8">
        <v>0</v>
      </c>
      <c r="F21" s="9" t="str">
        <f t="shared" si="6"/>
        <v>N/A</v>
      </c>
      <c r="G21" s="8">
        <v>0</v>
      </c>
      <c r="H21" s="9" t="str">
        <f t="shared" si="7"/>
        <v>N/A</v>
      </c>
      <c r="I21" s="10" t="s">
        <v>1743</v>
      </c>
      <c r="J21" s="10" t="s">
        <v>1743</v>
      </c>
      <c r="K21" s="9" t="str">
        <f t="shared" si="4"/>
        <v>N/A</v>
      </c>
    </row>
    <row r="22" spans="1:11" x14ac:dyDescent="0.2">
      <c r="A22" s="78" t="s">
        <v>1729</v>
      </c>
      <c r="B22" s="34" t="s">
        <v>217</v>
      </c>
      <c r="C22" s="80">
        <v>0</v>
      </c>
      <c r="D22" s="9" t="str">
        <f t="shared" si="5"/>
        <v>N/A</v>
      </c>
      <c r="E22" s="8">
        <v>0</v>
      </c>
      <c r="F22" s="9" t="str">
        <f t="shared" si="6"/>
        <v>N/A</v>
      </c>
      <c r="G22" s="8">
        <v>0</v>
      </c>
      <c r="H22" s="9" t="str">
        <f t="shared" si="7"/>
        <v>N/A</v>
      </c>
      <c r="I22" s="10" t="s">
        <v>1743</v>
      </c>
      <c r="J22" s="10" t="s">
        <v>1743</v>
      </c>
      <c r="K22" s="9" t="str">
        <f t="shared" si="4"/>
        <v>N/A</v>
      </c>
    </row>
    <row r="23" spans="1:11" x14ac:dyDescent="0.2">
      <c r="A23" s="81" t="s">
        <v>867</v>
      </c>
      <c r="B23" s="34" t="s">
        <v>217</v>
      </c>
      <c r="C23" s="80">
        <v>0</v>
      </c>
      <c r="D23" s="9" t="str">
        <f t="shared" si="5"/>
        <v>N/A</v>
      </c>
      <c r="E23" s="8">
        <v>0</v>
      </c>
      <c r="F23" s="9" t="str">
        <f t="shared" si="6"/>
        <v>N/A</v>
      </c>
      <c r="G23" s="8">
        <v>0</v>
      </c>
      <c r="H23" s="9" t="str">
        <f t="shared" si="7"/>
        <v>N/A</v>
      </c>
      <c r="I23" s="10" t="s">
        <v>1743</v>
      </c>
      <c r="J23" s="10" t="s">
        <v>1743</v>
      </c>
      <c r="K23" s="9" t="str">
        <f t="shared" si="4"/>
        <v>N/A</v>
      </c>
    </row>
    <row r="24" spans="1:11" x14ac:dyDescent="0.2">
      <c r="A24" s="81" t="s">
        <v>868</v>
      </c>
      <c r="B24" s="34" t="s">
        <v>236</v>
      </c>
      <c r="C24" s="80">
        <v>4.1725637349999998</v>
      </c>
      <c r="D24" s="9" t="str">
        <f>IF($B24="N/A","N/A",IF(C24&gt;10,"No",IF(C24&lt;1,"No","Yes")))</f>
        <v>Yes</v>
      </c>
      <c r="E24" s="8">
        <v>3.9333927061999998</v>
      </c>
      <c r="F24" s="9" t="str">
        <f>IF($B24="N/A","N/A",IF(E24&gt;10,"No",IF(E24&lt;1,"No","Yes")))</f>
        <v>Yes</v>
      </c>
      <c r="G24" s="8">
        <v>3.7189453472</v>
      </c>
      <c r="H24" s="9" t="str">
        <f>IF($B24="N/A","N/A",IF(G24&gt;10,"No",IF(G24&lt;1,"No","Yes")))</f>
        <v>Yes</v>
      </c>
      <c r="I24" s="10">
        <v>-5.73</v>
      </c>
      <c r="J24" s="10">
        <v>-5.45</v>
      </c>
      <c r="K24" s="9" t="str">
        <f t="shared" si="4"/>
        <v>Yes</v>
      </c>
    </row>
    <row r="25" spans="1:11" x14ac:dyDescent="0.2">
      <c r="A25" s="81" t="s">
        <v>869</v>
      </c>
      <c r="B25" s="84" t="s">
        <v>243</v>
      </c>
      <c r="C25" s="80">
        <v>20.498093165</v>
      </c>
      <c r="D25" s="9" t="str">
        <f>IF($B25="N/A","N/A",IF(C25&gt;10,"No",IF(C25&lt;=0,"No","Yes")))</f>
        <v>No</v>
      </c>
      <c r="E25" s="8">
        <v>21.776877185</v>
      </c>
      <c r="F25" s="9" t="str">
        <f>IF($B25="N/A","N/A",IF(E25&gt;10,"No",IF(E25&lt;=0,"No","Yes")))</f>
        <v>No</v>
      </c>
      <c r="G25" s="8">
        <v>21.148989285999999</v>
      </c>
      <c r="H25" s="9" t="str">
        <f>IF($B25="N/A","N/A",IF(G25&gt;10,"No",IF(G25&lt;=0,"No","Yes")))</f>
        <v>No</v>
      </c>
      <c r="I25" s="10">
        <v>6.2389999999999999</v>
      </c>
      <c r="J25" s="10">
        <v>-2.88</v>
      </c>
      <c r="K25" s="9" t="str">
        <f t="shared" si="4"/>
        <v>Yes</v>
      </c>
    </row>
    <row r="26" spans="1:11" x14ac:dyDescent="0.2">
      <c r="A26" s="81" t="s">
        <v>870</v>
      </c>
      <c r="B26" s="59" t="s">
        <v>252</v>
      </c>
      <c r="C26" s="80">
        <v>4.1950328066000004</v>
      </c>
      <c r="D26" s="9" t="str">
        <f>IF($B26="N/A","N/A",IF(C26&gt;=5,"No",IF(C26&lt;0,"No","Yes")))</f>
        <v>Yes</v>
      </c>
      <c r="E26" s="8">
        <v>3.6030380632000001</v>
      </c>
      <c r="F26" s="9" t="str">
        <f>IF($B26="N/A","N/A",IF(E26&gt;=5,"No",IF(E26&lt;0,"No","Yes")))</f>
        <v>Yes</v>
      </c>
      <c r="G26" s="8">
        <v>3.0942094561000002</v>
      </c>
      <c r="H26" s="9" t="str">
        <f>IF($B26="N/A","N/A",IF(G26&gt;=5,"No",IF(G26&lt;0,"No","Yes")))</f>
        <v>Yes</v>
      </c>
      <c r="I26" s="10">
        <v>-14.1</v>
      </c>
      <c r="J26" s="10">
        <v>-14.1</v>
      </c>
      <c r="K26" s="9" t="str">
        <f t="shared" si="4"/>
        <v>Yes</v>
      </c>
    </row>
    <row r="27" spans="1:11" x14ac:dyDescent="0.2">
      <c r="A27" s="81" t="s">
        <v>14</v>
      </c>
      <c r="B27" s="59" t="s">
        <v>253</v>
      </c>
      <c r="C27" s="80">
        <v>0.1856687045</v>
      </c>
      <c r="D27" s="9" t="str">
        <f>IF($B27="N/A","N/A",IF(C27&gt;15,"No",IF(C27&lt;=0,"No","Yes")))</f>
        <v>Yes</v>
      </c>
      <c r="E27" s="8">
        <v>0.1722266516</v>
      </c>
      <c r="F27" s="9" t="str">
        <f>IF($B27="N/A","N/A",IF(E27&gt;15,"No",IF(E27&lt;=0,"No","Yes")))</f>
        <v>Yes</v>
      </c>
      <c r="G27" s="8">
        <v>0.160256078</v>
      </c>
      <c r="H27" s="9" t="str">
        <f>IF($B27="N/A","N/A",IF(G27&gt;15,"No",IF(G27&lt;=0,"No","Yes")))</f>
        <v>Yes</v>
      </c>
      <c r="I27" s="10">
        <v>-7.24</v>
      </c>
      <c r="J27" s="10">
        <v>-6.95</v>
      </c>
      <c r="K27" s="9" t="str">
        <f>IF(J27="Div by 0", "N/A", IF(J27="N/A","N/A", IF(J27&gt;30, "No", IF(J27&lt;-30, "No", "Yes"))))</f>
        <v>Yes</v>
      </c>
    </row>
    <row r="28" spans="1:11" x14ac:dyDescent="0.2">
      <c r="A28" s="81" t="s">
        <v>871</v>
      </c>
      <c r="B28" s="34" t="s">
        <v>217</v>
      </c>
      <c r="C28" s="83">
        <v>233.38422929000001</v>
      </c>
      <c r="D28" s="9" t="str">
        <f>IF($B28="N/A","N/A",IF(C28&gt;15,"No",IF(C28&lt;-15,"No","Yes")))</f>
        <v>N/A</v>
      </c>
      <c r="E28" s="36">
        <v>215.364712</v>
      </c>
      <c r="F28" s="9" t="str">
        <f>IF($B28="N/A","N/A",IF(E28&gt;15,"No",IF(E28&lt;-15,"No","Yes")))</f>
        <v>N/A</v>
      </c>
      <c r="G28" s="36">
        <v>237.27463129</v>
      </c>
      <c r="H28" s="9" t="str">
        <f>IF($B28="N/A","N/A",IF(G28&gt;15,"No",IF(G28&lt;-15,"No","Yes")))</f>
        <v>N/A</v>
      </c>
      <c r="I28" s="10">
        <v>-7.72</v>
      </c>
      <c r="J28" s="10">
        <v>10.17</v>
      </c>
      <c r="K28" s="9" t="str">
        <f>IF(J28="Div by 0", "N/A", IF(J28="N/A","N/A", IF(J28&gt;30, "No", IF(J28&lt;-30, "No", "Yes"))))</f>
        <v>Yes</v>
      </c>
    </row>
    <row r="29" spans="1:11" x14ac:dyDescent="0.2">
      <c r="A29" s="81" t="s">
        <v>377</v>
      </c>
      <c r="B29" s="34" t="s">
        <v>254</v>
      </c>
      <c r="C29" s="80">
        <v>15.636283226</v>
      </c>
      <c r="D29" s="9" t="str">
        <f>IF($B29="N/A","N/A",IF(C29&gt;35,"No",IF(C29&lt;10,"No","Yes")))</f>
        <v>Yes</v>
      </c>
      <c r="E29" s="8">
        <v>14.582638944999999</v>
      </c>
      <c r="F29" s="9" t="str">
        <f>IF($B29="N/A","N/A",IF(E29&gt;35,"No",IF(E29&lt;10,"No","Yes")))</f>
        <v>Yes</v>
      </c>
      <c r="G29" s="8">
        <v>14.014356723000001</v>
      </c>
      <c r="H29" s="9" t="str">
        <f>IF($B29="N/A","N/A",IF(G29&gt;35,"No",IF(G29&lt;10,"No","Yes")))</f>
        <v>Yes</v>
      </c>
      <c r="I29" s="10">
        <v>-6.74</v>
      </c>
      <c r="J29" s="10">
        <v>-3.9</v>
      </c>
      <c r="K29" s="9" t="str">
        <f t="shared" ref="K29:K54" si="8">IF(J29="Div by 0", "N/A", IF(J29="N/A","N/A", IF(J29&gt;30, "No", IF(J29&lt;-30, "No", "Yes"))))</f>
        <v>Yes</v>
      </c>
    </row>
    <row r="30" spans="1:11" x14ac:dyDescent="0.2">
      <c r="A30" s="81" t="s">
        <v>378</v>
      </c>
      <c r="B30" s="34" t="s">
        <v>255</v>
      </c>
      <c r="C30" s="80">
        <v>6.2803680087</v>
      </c>
      <c r="D30" s="9" t="str">
        <f>IF($B30="N/A","N/A",IF(C30&gt;20,"No",IF(C30&lt;2,"No","Yes")))</f>
        <v>Yes</v>
      </c>
      <c r="E30" s="8">
        <v>8.0927879630999993</v>
      </c>
      <c r="F30" s="9" t="str">
        <f>IF($B30="N/A","N/A",IF(E30&gt;20,"No",IF(E30&lt;2,"No","Yes")))</f>
        <v>Yes</v>
      </c>
      <c r="G30" s="8">
        <v>8.654459675</v>
      </c>
      <c r="H30" s="9" t="str">
        <f>IF($B30="N/A","N/A",IF(G30&gt;20,"No",IF(G30&lt;2,"No","Yes")))</f>
        <v>Yes</v>
      </c>
      <c r="I30" s="10">
        <v>28.86</v>
      </c>
      <c r="J30" s="10">
        <v>6.94</v>
      </c>
      <c r="K30" s="9" t="str">
        <f t="shared" si="8"/>
        <v>Yes</v>
      </c>
    </row>
    <row r="31" spans="1:11" x14ac:dyDescent="0.2">
      <c r="A31" s="81" t="s">
        <v>379</v>
      </c>
      <c r="B31" s="34" t="s">
        <v>256</v>
      </c>
      <c r="C31" s="80">
        <v>0.99040808680000003</v>
      </c>
      <c r="D31" s="9" t="str">
        <f>IF($B31="N/A","N/A",IF(C31&gt;8,"No",IF(C31&lt;0.5,"No","Yes")))</f>
        <v>Yes</v>
      </c>
      <c r="E31" s="8">
        <v>1.0217083424</v>
      </c>
      <c r="F31" s="9" t="str">
        <f>IF($B31="N/A","N/A",IF(E31&gt;8,"No",IF(E31&lt;0.5,"No","Yes")))</f>
        <v>Yes</v>
      </c>
      <c r="G31" s="8">
        <v>1.1011984612000001</v>
      </c>
      <c r="H31" s="9" t="str">
        <f>IF($B31="N/A","N/A",IF(G31&gt;8,"No",IF(G31&lt;0.5,"No","Yes")))</f>
        <v>Yes</v>
      </c>
      <c r="I31" s="10">
        <v>3.16</v>
      </c>
      <c r="J31" s="10">
        <v>7.78</v>
      </c>
      <c r="K31" s="9" t="str">
        <f t="shared" si="8"/>
        <v>Yes</v>
      </c>
    </row>
    <row r="32" spans="1:11" x14ac:dyDescent="0.2">
      <c r="A32" s="81" t="s">
        <v>380</v>
      </c>
      <c r="B32" s="34" t="s">
        <v>257</v>
      </c>
      <c r="C32" s="80">
        <v>3.7176140548999999</v>
      </c>
      <c r="D32" s="9" t="str">
        <f>IF($B32="N/A","N/A",IF(C32&gt;25,"No",IF(C32&lt;3,"No","Yes")))</f>
        <v>Yes</v>
      </c>
      <c r="E32" s="8">
        <v>2.9883790216000001</v>
      </c>
      <c r="F32" s="9" t="str">
        <f>IF($B32="N/A","N/A",IF(E32&gt;25,"No",IF(E32&lt;3,"No","Yes")))</f>
        <v>No</v>
      </c>
      <c r="G32" s="8">
        <v>2.6687138368999999</v>
      </c>
      <c r="H32" s="9" t="str">
        <f>IF($B32="N/A","N/A",IF(G32&gt;25,"No",IF(G32&lt;3,"No","Yes")))</f>
        <v>No</v>
      </c>
      <c r="I32" s="10">
        <v>-19.600000000000001</v>
      </c>
      <c r="J32" s="10">
        <v>-10.7</v>
      </c>
      <c r="K32" s="9" t="str">
        <f t="shared" si="8"/>
        <v>Yes</v>
      </c>
    </row>
    <row r="33" spans="1:11" x14ac:dyDescent="0.2">
      <c r="A33" s="81" t="s">
        <v>381</v>
      </c>
      <c r="B33" s="34" t="s">
        <v>258</v>
      </c>
      <c r="C33" s="80">
        <v>3.9976688838999999</v>
      </c>
      <c r="D33" s="9" t="str">
        <f>IF($B33="N/A","N/A",IF(C33&gt;25,"No",IF(C33&lt;2,"No","Yes")))</f>
        <v>Yes</v>
      </c>
      <c r="E33" s="8">
        <v>3.2998743224</v>
      </c>
      <c r="F33" s="9" t="str">
        <f>IF($B33="N/A","N/A",IF(E33&gt;25,"No",IF(E33&lt;2,"No","Yes")))</f>
        <v>Yes</v>
      </c>
      <c r="G33" s="8">
        <v>3.2393227442999999</v>
      </c>
      <c r="H33" s="9" t="str">
        <f>IF($B33="N/A","N/A",IF(G33&gt;25,"No",IF(G33&lt;2,"No","Yes")))</f>
        <v>Yes</v>
      </c>
      <c r="I33" s="10">
        <v>-17.5</v>
      </c>
      <c r="J33" s="10">
        <v>-1.83</v>
      </c>
      <c r="K33" s="9" t="str">
        <f t="shared" si="8"/>
        <v>Yes</v>
      </c>
    </row>
    <row r="34" spans="1:11" x14ac:dyDescent="0.2">
      <c r="A34" s="81" t="s">
        <v>382</v>
      </c>
      <c r="B34" s="34" t="s">
        <v>259</v>
      </c>
      <c r="C34" s="80">
        <v>0.26978066309999998</v>
      </c>
      <c r="D34" s="9" t="str">
        <f>IF($B34="N/A","N/A",IF(C34&gt;25,"No",IF(C34&lt;=0,"No","Yes")))</f>
        <v>Yes</v>
      </c>
      <c r="E34" s="8">
        <v>0.27737536930000001</v>
      </c>
      <c r="F34" s="9" t="str">
        <f>IF($B34="N/A","N/A",IF(E34&gt;25,"No",IF(E34&lt;=0,"No","Yes")))</f>
        <v>Yes</v>
      </c>
      <c r="G34" s="8">
        <v>0.25980733969999997</v>
      </c>
      <c r="H34" s="9" t="str">
        <f>IF($B34="N/A","N/A",IF(G34&gt;25,"No",IF(G34&lt;=0,"No","Yes")))</f>
        <v>Yes</v>
      </c>
      <c r="I34" s="10">
        <v>2.8149999999999999</v>
      </c>
      <c r="J34" s="10">
        <v>-6.33</v>
      </c>
      <c r="K34" s="9" t="str">
        <f t="shared" si="8"/>
        <v>Yes</v>
      </c>
    </row>
    <row r="35" spans="1:11" x14ac:dyDescent="0.2">
      <c r="A35" s="81" t="s">
        <v>383</v>
      </c>
      <c r="B35" s="34" t="s">
        <v>260</v>
      </c>
      <c r="C35" s="80">
        <v>20.30790408</v>
      </c>
      <c r="D35" s="9" t="str">
        <f>IF($B35="N/A","N/A",IF(C35&gt;20,"No",IF(C35&lt;4,"No","Yes")))</f>
        <v>No</v>
      </c>
      <c r="E35" s="8">
        <v>24.333643548000001</v>
      </c>
      <c r="F35" s="9" t="str">
        <f>IF($B35="N/A","N/A",IF(E35&gt;20,"No",IF(E35&lt;4,"No","Yes")))</f>
        <v>No</v>
      </c>
      <c r="G35" s="8">
        <v>24.439418094000001</v>
      </c>
      <c r="H35" s="9" t="str">
        <f>IF($B35="N/A","N/A",IF(G35&gt;20,"No",IF(G35&lt;4,"No","Yes")))</f>
        <v>No</v>
      </c>
      <c r="I35" s="10">
        <v>19.82</v>
      </c>
      <c r="J35" s="10">
        <v>0.43469999999999998</v>
      </c>
      <c r="K35" s="9" t="str">
        <f t="shared" si="8"/>
        <v>Yes</v>
      </c>
    </row>
    <row r="36" spans="1:11" x14ac:dyDescent="0.2">
      <c r="A36" s="81" t="s">
        <v>384</v>
      </c>
      <c r="B36" s="34" t="s">
        <v>261</v>
      </c>
      <c r="C36" s="80">
        <v>1.6415220178000001</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8.3046591055000007</v>
      </c>
      <c r="D37" s="9" t="str">
        <f>IF($B37="N/A","N/A",IF(C37&gt;=25,"No",IF(C37&lt;0,"No","Yes")))</f>
        <v>Yes</v>
      </c>
      <c r="E37" s="8">
        <v>6.5771585125999996</v>
      </c>
      <c r="F37" s="9" t="str">
        <f>IF($B37="N/A","N/A",IF(E37&gt;=25,"No",IF(E37&lt;0,"No","Yes")))</f>
        <v>Yes</v>
      </c>
      <c r="G37" s="8">
        <v>9.3389511451999994</v>
      </c>
      <c r="H37" s="9" t="str">
        <f>IF($B37="N/A","N/A",IF(G37&gt;=25,"No",IF(G37&lt;0,"No","Yes")))</f>
        <v>Yes</v>
      </c>
      <c r="I37" s="10">
        <v>-20.8</v>
      </c>
      <c r="J37" s="10">
        <v>41.99</v>
      </c>
      <c r="K37" s="9" t="str">
        <f t="shared" si="8"/>
        <v>No</v>
      </c>
    </row>
    <row r="38" spans="1:11" x14ac:dyDescent="0.2">
      <c r="A38" s="81" t="s">
        <v>386</v>
      </c>
      <c r="B38" s="34" t="s">
        <v>225</v>
      </c>
      <c r="C38" s="80">
        <v>4.0298027978000004</v>
      </c>
      <c r="D38" s="9" t="str">
        <f>IF($B38="N/A","N/A",IF(C38&gt;3,"Yes","No"))</f>
        <v>Yes</v>
      </c>
      <c r="E38" s="8">
        <v>3.8692636076000002</v>
      </c>
      <c r="F38" s="9" t="str">
        <f>IF($B38="N/A","N/A",IF(E38&gt;3,"Yes","No"))</f>
        <v>Yes</v>
      </c>
      <c r="G38" s="8">
        <v>3.9525313704</v>
      </c>
      <c r="H38" s="9" t="str">
        <f>IF($B38="N/A","N/A",IF(G38&gt;3,"Yes","No"))</f>
        <v>Yes</v>
      </c>
      <c r="I38" s="10">
        <v>-3.98</v>
      </c>
      <c r="J38" s="10">
        <v>2.1520000000000001</v>
      </c>
      <c r="K38" s="9" t="str">
        <f t="shared" si="8"/>
        <v>Yes</v>
      </c>
    </row>
    <row r="39" spans="1:11" x14ac:dyDescent="0.2">
      <c r="A39" s="81" t="s">
        <v>387</v>
      </c>
      <c r="B39" s="34" t="s">
        <v>224</v>
      </c>
      <c r="C39" s="80">
        <v>9.5175883789999993</v>
      </c>
      <c r="D39" s="9" t="str">
        <f>IF($B39="N/A","N/A",IF(C39&gt;1,"Yes","No"))</f>
        <v>Yes</v>
      </c>
      <c r="E39" s="8">
        <v>11.366854842</v>
      </c>
      <c r="F39" s="9" t="str">
        <f>IF($B39="N/A","N/A",IF(E39&gt;1,"Yes","No"))</f>
        <v>Yes</v>
      </c>
      <c r="G39" s="8">
        <v>9.3738015197000006</v>
      </c>
      <c r="H39" s="9" t="str">
        <f>IF($B39="N/A","N/A",IF(G39&gt;1,"Yes","No"))</f>
        <v>Yes</v>
      </c>
      <c r="I39" s="10">
        <v>19.43</v>
      </c>
      <c r="J39" s="10">
        <v>-17.5</v>
      </c>
      <c r="K39" s="9" t="str">
        <f t="shared" si="8"/>
        <v>Yes</v>
      </c>
    </row>
    <row r="40" spans="1:11" x14ac:dyDescent="0.2">
      <c r="A40" s="81" t="s">
        <v>388</v>
      </c>
      <c r="B40" s="34" t="s">
        <v>217</v>
      </c>
      <c r="C40" s="80">
        <v>1.8163747000000001E-2</v>
      </c>
      <c r="D40" s="9" t="str">
        <f>IF($B40="N/A","N/A",IF(C40&gt;15,"No",IF(C40&lt;-15,"No","Yes")))</f>
        <v>N/A</v>
      </c>
      <c r="E40" s="8">
        <v>1.54307709E-2</v>
      </c>
      <c r="F40" s="9" t="str">
        <f>IF($B40="N/A","N/A",IF(E40&gt;15,"No",IF(E40&lt;-15,"No","Yes")))</f>
        <v>N/A</v>
      </c>
      <c r="G40" s="8">
        <v>1.54073761E-2</v>
      </c>
      <c r="H40" s="9" t="str">
        <f>IF($B40="N/A","N/A",IF(G40&gt;15,"No",IF(G40&lt;-15,"No","Yes")))</f>
        <v>N/A</v>
      </c>
      <c r="I40" s="10">
        <v>-15</v>
      </c>
      <c r="J40" s="10">
        <v>-0.152</v>
      </c>
      <c r="K40" s="9" t="str">
        <f t="shared" si="8"/>
        <v>Yes</v>
      </c>
    </row>
    <row r="41" spans="1:11" x14ac:dyDescent="0.2">
      <c r="A41" s="81" t="s">
        <v>389</v>
      </c>
      <c r="B41" s="34" t="s">
        <v>217</v>
      </c>
      <c r="C41" s="80">
        <v>5.9034810000000001E-4</v>
      </c>
      <c r="D41" s="9" t="str">
        <f>IF($B41="N/A","N/A",IF(C41&gt;15,"No",IF(C41&lt;-15,"No","Yes")))</f>
        <v>N/A</v>
      </c>
      <c r="E41" s="8">
        <v>7.4967899999999995E-4</v>
      </c>
      <c r="F41" s="9" t="str">
        <f>IF($B41="N/A","N/A",IF(E41&gt;15,"No",IF(E41&lt;-15,"No","Yes")))</f>
        <v>N/A</v>
      </c>
      <c r="G41" s="8">
        <v>4.0506249999999999E-4</v>
      </c>
      <c r="H41" s="9" t="str">
        <f>IF($B41="N/A","N/A",IF(G41&gt;15,"No",IF(G41&lt;-15,"No","Yes")))</f>
        <v>N/A</v>
      </c>
      <c r="I41" s="10">
        <v>26.99</v>
      </c>
      <c r="J41" s="10">
        <v>-46</v>
      </c>
      <c r="K41" s="9" t="str">
        <f t="shared" si="8"/>
        <v>No</v>
      </c>
    </row>
    <row r="42" spans="1:11" x14ac:dyDescent="0.2">
      <c r="A42" s="81" t="s">
        <v>390</v>
      </c>
      <c r="B42" s="34" t="s">
        <v>263</v>
      </c>
      <c r="C42" s="80">
        <v>1.1682926295</v>
      </c>
      <c r="D42" s="9" t="str">
        <f>IF($B42="N/A","N/A",IF(C42&gt;0,"Yes","No"))</f>
        <v>Yes</v>
      </c>
      <c r="E42" s="8">
        <v>0.89916589769999999</v>
      </c>
      <c r="F42" s="9" t="str">
        <f>IF($B42="N/A","N/A",IF(E42&gt;0,"Yes","No"))</f>
        <v>Yes</v>
      </c>
      <c r="G42" s="8">
        <v>0.92909737459999997</v>
      </c>
      <c r="H42" s="9" t="str">
        <f>IF($B42="N/A","N/A",IF(G42&gt;0,"Yes","No"))</f>
        <v>Yes</v>
      </c>
      <c r="I42" s="10">
        <v>-23</v>
      </c>
      <c r="J42" s="10">
        <v>3.3290000000000002</v>
      </c>
      <c r="K42" s="9" t="str">
        <f t="shared" si="8"/>
        <v>Yes</v>
      </c>
    </row>
    <row r="43" spans="1:11" x14ac:dyDescent="0.2">
      <c r="A43" s="81" t="s">
        <v>391</v>
      </c>
      <c r="B43" s="34" t="s">
        <v>263</v>
      </c>
      <c r="C43" s="80">
        <v>3.7802352331</v>
      </c>
      <c r="D43" s="9" t="str">
        <f>IF($B43="N/A","N/A",IF(C43&gt;0,"Yes","No"))</f>
        <v>Yes</v>
      </c>
      <c r="E43" s="8">
        <v>5.2051901555000004</v>
      </c>
      <c r="F43" s="9" t="str">
        <f>IF($B43="N/A","N/A",IF(E43&gt;0,"Yes","No"))</f>
        <v>Yes</v>
      </c>
      <c r="G43" s="8">
        <v>5.0182561790999998</v>
      </c>
      <c r="H43" s="9" t="str">
        <f>IF($B43="N/A","N/A",IF(G43&gt;0,"Yes","No"))</f>
        <v>Yes</v>
      </c>
      <c r="I43" s="10">
        <v>37.69</v>
      </c>
      <c r="J43" s="10">
        <v>-3.59</v>
      </c>
      <c r="K43" s="9" t="str">
        <f t="shared" si="8"/>
        <v>Yes</v>
      </c>
    </row>
    <row r="44" spans="1:11" x14ac:dyDescent="0.2">
      <c r="A44" s="81" t="s">
        <v>392</v>
      </c>
      <c r="B44" s="34" t="s">
        <v>263</v>
      </c>
      <c r="C44" s="80">
        <v>4.7482965299999999E-2</v>
      </c>
      <c r="D44" s="9" t="str">
        <f>IF($B44="N/A","N/A",IF(C44&gt;0,"Yes","No"))</f>
        <v>Yes</v>
      </c>
      <c r="E44" s="8">
        <v>5.0309183899999999E-2</v>
      </c>
      <c r="F44" s="9" t="str">
        <f>IF($B44="N/A","N/A",IF(E44&gt;0,"Yes","No"))</f>
        <v>Yes</v>
      </c>
      <c r="G44" s="8">
        <v>4.89730071E-2</v>
      </c>
      <c r="H44" s="9" t="str">
        <f>IF($B44="N/A","N/A",IF(G44&gt;0,"Yes","No"))</f>
        <v>Yes</v>
      </c>
      <c r="I44" s="10">
        <v>5.952</v>
      </c>
      <c r="J44" s="10">
        <v>-2.66</v>
      </c>
      <c r="K44" s="9" t="str">
        <f t="shared" si="8"/>
        <v>Yes</v>
      </c>
    </row>
    <row r="45" spans="1:11" x14ac:dyDescent="0.2">
      <c r="A45" s="81" t="s">
        <v>393</v>
      </c>
      <c r="B45" s="34" t="s">
        <v>224</v>
      </c>
      <c r="C45" s="80">
        <v>3.6308645051999999</v>
      </c>
      <c r="D45" s="9" t="str">
        <f>IF($B45="N/A","N/A",IF(C45&gt;1,"Yes","No"))</f>
        <v>Yes</v>
      </c>
      <c r="E45" s="8">
        <v>3.7409247209999998</v>
      </c>
      <c r="F45" s="9" t="str">
        <f>IF($B45="N/A","N/A",IF(E45&gt;1,"Yes","No"))</f>
        <v>Yes</v>
      </c>
      <c r="G45" s="8">
        <v>3.7990727042999999</v>
      </c>
      <c r="H45" s="9" t="str">
        <f>IF($B45="N/A","N/A",IF(G45&gt;1,"Yes","No"))</f>
        <v>Yes</v>
      </c>
      <c r="I45" s="10">
        <v>3.0310000000000001</v>
      </c>
      <c r="J45" s="10">
        <v>1.554</v>
      </c>
      <c r="K45" s="9" t="str">
        <f t="shared" si="8"/>
        <v>Yes</v>
      </c>
    </row>
    <row r="46" spans="1:11" x14ac:dyDescent="0.2">
      <c r="A46" s="81" t="s">
        <v>394</v>
      </c>
      <c r="B46" s="34" t="s">
        <v>263</v>
      </c>
      <c r="C46" s="80">
        <v>6.6135858000000006E-2</v>
      </c>
      <c r="D46" s="9" t="str">
        <f>IF($B46="N/A","N/A",IF(C46&gt;0,"Yes","No"))</f>
        <v>Yes</v>
      </c>
      <c r="E46" s="8">
        <v>6.1951948499999999E-2</v>
      </c>
      <c r="F46" s="9" t="str">
        <f>IF($B46="N/A","N/A",IF(E46&gt;0,"Yes","No"))</f>
        <v>Yes</v>
      </c>
      <c r="G46" s="8">
        <v>5.8694506299999998E-2</v>
      </c>
      <c r="H46" s="9" t="str">
        <f>IF($B46="N/A","N/A",IF(G46&gt;0,"Yes","No"))</f>
        <v>Yes</v>
      </c>
      <c r="I46" s="10">
        <v>-6.33</v>
      </c>
      <c r="J46" s="10">
        <v>-5.26</v>
      </c>
      <c r="K46" s="9" t="str">
        <f t="shared" si="8"/>
        <v>Yes</v>
      </c>
    </row>
    <row r="47" spans="1:11" x14ac:dyDescent="0.2">
      <c r="A47" s="81" t="s">
        <v>395</v>
      </c>
      <c r="B47" s="34" t="s">
        <v>217</v>
      </c>
      <c r="C47" s="80">
        <v>2.20010099E-2</v>
      </c>
      <c r="D47" s="9" t="str">
        <f>IF($B47="N/A","N/A",IF(C47&gt;15,"No",IF(C47&lt;-15,"No","Yes")))</f>
        <v>N/A</v>
      </c>
      <c r="E47" s="8">
        <v>1.80656506E-2</v>
      </c>
      <c r="F47" s="9" t="str">
        <f>IF($B47="N/A","N/A",IF(E47&gt;15,"No",IF(E47&lt;-15,"No","Yes")))</f>
        <v>N/A</v>
      </c>
      <c r="G47" s="8">
        <v>2.8505759700000001E-2</v>
      </c>
      <c r="H47" s="9" t="str">
        <f>IF($B47="N/A","N/A",IF(G47&gt;15,"No",IF(G47&lt;-15,"No","Yes")))</f>
        <v>N/A</v>
      </c>
      <c r="I47" s="10">
        <v>-17.899999999999999</v>
      </c>
      <c r="J47" s="10">
        <v>57.79</v>
      </c>
      <c r="K47" s="9" t="str">
        <f t="shared" si="8"/>
        <v>No</v>
      </c>
    </row>
    <row r="48" spans="1:11" x14ac:dyDescent="0.2">
      <c r="A48" s="81" t="s">
        <v>396</v>
      </c>
      <c r="B48" s="34" t="s">
        <v>217</v>
      </c>
      <c r="C48" s="80">
        <v>0.2418087035</v>
      </c>
      <c r="D48" s="9" t="str">
        <f>IF($B48="N/A","N/A",IF(C48&gt;15,"No",IF(C48&lt;-15,"No","Yes")))</f>
        <v>N/A</v>
      </c>
      <c r="E48" s="8">
        <v>0.3599207512</v>
      </c>
      <c r="F48" s="9" t="str">
        <f>IF($B48="N/A","N/A",IF(E48&gt;15,"No",IF(E48&lt;-15,"No","Yes")))</f>
        <v>N/A</v>
      </c>
      <c r="G48" s="8">
        <v>0.44603515040000002</v>
      </c>
      <c r="H48" s="9" t="str">
        <f>IF($B48="N/A","N/A",IF(G48&gt;15,"No",IF(G48&lt;-15,"No","Yes")))</f>
        <v>N/A</v>
      </c>
      <c r="I48" s="10">
        <v>48.85</v>
      </c>
      <c r="J48" s="10">
        <v>23.93</v>
      </c>
      <c r="K48" s="9" t="str">
        <f t="shared" si="8"/>
        <v>Yes</v>
      </c>
    </row>
    <row r="49" spans="1:11" x14ac:dyDescent="0.2">
      <c r="A49" s="81" t="s">
        <v>397</v>
      </c>
      <c r="B49" s="34" t="s">
        <v>217</v>
      </c>
      <c r="C49" s="80">
        <v>9.0274771399999995E-2</v>
      </c>
      <c r="D49" s="9" t="str">
        <f>IF($B49="N/A","N/A",IF(C49&gt;15,"No",IF(C49&lt;-15,"No","Yes")))</f>
        <v>N/A</v>
      </c>
      <c r="E49" s="8">
        <v>0.21138307640000001</v>
      </c>
      <c r="F49" s="9" t="str">
        <f>IF($B49="N/A","N/A",IF(E49&gt;15,"No",IF(E49&lt;-15,"No","Yes")))</f>
        <v>N/A</v>
      </c>
      <c r="G49" s="8">
        <v>0.256789147</v>
      </c>
      <c r="H49" s="9" t="str">
        <f>IF($B49="N/A","N/A",IF(G49&gt;15,"No",IF(G49&lt;-15,"No","Yes")))</f>
        <v>N/A</v>
      </c>
      <c r="I49" s="10">
        <v>134.19999999999999</v>
      </c>
      <c r="J49" s="10">
        <v>21.48</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6.4985606784999996</v>
      </c>
      <c r="D51" s="9" t="str">
        <f>IF($B51="N/A","N/A",IF(C51&gt;15,"No",IF(C51&lt;-15,"No","Yes")))</f>
        <v>N/A</v>
      </c>
      <c r="E51" s="8">
        <v>4.7462398865999997</v>
      </c>
      <c r="F51" s="9" t="str">
        <f>IF($B51="N/A","N/A",IF(E51&gt;15,"No",IF(E51&lt;-15,"No","Yes")))</f>
        <v>N/A</v>
      </c>
      <c r="G51" s="8">
        <v>4.5775454862</v>
      </c>
      <c r="H51" s="9" t="str">
        <f>IF($B51="N/A","N/A",IF(G51&gt;15,"No",IF(G51&lt;-15,"No","Yes")))</f>
        <v>N/A</v>
      </c>
      <c r="I51" s="10">
        <v>-27</v>
      </c>
      <c r="J51" s="10">
        <v>-3.55</v>
      </c>
      <c r="K51" s="9" t="str">
        <f t="shared" si="8"/>
        <v>Yes</v>
      </c>
    </row>
    <row r="52" spans="1:11" x14ac:dyDescent="0.2">
      <c r="A52" s="81" t="s">
        <v>400</v>
      </c>
      <c r="B52" s="34" t="s">
        <v>224</v>
      </c>
      <c r="C52" s="80">
        <v>9.7041784482000004</v>
      </c>
      <c r="D52" s="9" t="str">
        <f>IF($B52="N/A","N/A",IF(C52&gt;1,"Yes","No"))</f>
        <v>Yes</v>
      </c>
      <c r="E52" s="8">
        <v>8.2489706034000001</v>
      </c>
      <c r="F52" s="9" t="str">
        <f>IF($B52="N/A","N/A",IF(E52&gt;1,"Yes","No"))</f>
        <v>Yes</v>
      </c>
      <c r="G52" s="8">
        <v>7.6280477473000001</v>
      </c>
      <c r="H52" s="9" t="str">
        <f>IF($B52="N/A","N/A",IF(G52&gt;1,"Yes","No"))</f>
        <v>Yes</v>
      </c>
      <c r="I52" s="10">
        <v>-15</v>
      </c>
      <c r="J52" s="10">
        <v>-7.53</v>
      </c>
      <c r="K52" s="9" t="str">
        <f t="shared" si="8"/>
        <v>Yes</v>
      </c>
    </row>
    <row r="53" spans="1:11" x14ac:dyDescent="0.2">
      <c r="A53" s="81" t="s">
        <v>401</v>
      </c>
      <c r="B53" s="34" t="s">
        <v>263</v>
      </c>
      <c r="C53" s="80">
        <v>3.7811797899999999E-2</v>
      </c>
      <c r="D53" s="9" t="str">
        <f>IF($B53="N/A","N/A",IF(C53&gt;0,"Yes","No"))</f>
        <v>Yes</v>
      </c>
      <c r="E53" s="8">
        <v>3.2013201400000003E-2</v>
      </c>
      <c r="F53" s="9" t="str">
        <f>IF($B53="N/A","N/A",IF(E53&gt;0,"Yes","No"))</f>
        <v>Yes</v>
      </c>
      <c r="G53" s="8">
        <v>0.15060959039999999</v>
      </c>
      <c r="H53" s="9" t="str">
        <f>IF($B53="N/A","N/A",IF(G53&gt;0,"Yes","No"))</f>
        <v>Yes</v>
      </c>
      <c r="I53" s="10">
        <v>-15.3</v>
      </c>
      <c r="J53" s="10">
        <v>370.5</v>
      </c>
      <c r="K53" s="9" t="str">
        <f t="shared" si="8"/>
        <v>No</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76.993081013999998</v>
      </c>
      <c r="D55" s="9" t="str">
        <f>IF($B55="N/A","N/A",IF(C55&gt;15,"No",IF(C55&lt;-15,"No","Yes")))</f>
        <v>N/A</v>
      </c>
      <c r="E55" s="36">
        <v>61.027357033999998</v>
      </c>
      <c r="F55" s="9" t="str">
        <f>IF($B55="N/A","N/A",IF(E55&gt;15,"No",IF(E55&lt;-15,"No","Yes")))</f>
        <v>N/A</v>
      </c>
      <c r="G55" s="36">
        <v>61.589767653000003</v>
      </c>
      <c r="H55" s="9" t="str">
        <f>IF($B55="N/A","N/A",IF(G55&gt;15,"No",IF(G55&lt;-15,"No","Yes")))</f>
        <v>N/A</v>
      </c>
      <c r="I55" s="10">
        <v>-20.7</v>
      </c>
      <c r="J55" s="10">
        <v>0.92159999999999997</v>
      </c>
      <c r="K55" s="9" t="str">
        <f t="shared" ref="K55:K74" si="9">IF(J55="Div by 0", "N/A", IF(J55="N/A","N/A", IF(J55&gt;30, "No", IF(J55&lt;-30, "No", "Yes"))))</f>
        <v>Yes</v>
      </c>
    </row>
    <row r="56" spans="1:11" x14ac:dyDescent="0.2">
      <c r="A56" s="81" t="s">
        <v>873</v>
      </c>
      <c r="B56" s="34" t="s">
        <v>265</v>
      </c>
      <c r="C56" s="83">
        <v>62.894724316000001</v>
      </c>
      <c r="D56" s="9" t="str">
        <f>IF($B56="N/A","N/A",IF(C56&gt;90,"No",IF(C56&lt;20,"No","Yes")))</f>
        <v>Yes</v>
      </c>
      <c r="E56" s="36">
        <v>57.674741335</v>
      </c>
      <c r="F56" s="9" t="str">
        <f>IF($B56="N/A","N/A",IF(E56&gt;90,"No",IF(E56&lt;20,"No","Yes")))</f>
        <v>Yes</v>
      </c>
      <c r="G56" s="36">
        <v>62.934461700999996</v>
      </c>
      <c r="H56" s="9" t="str">
        <f>IF($B56="N/A","N/A",IF(G56&gt;90,"No",IF(G56&lt;20,"No","Yes")))</f>
        <v>Yes</v>
      </c>
      <c r="I56" s="10">
        <v>-8.3000000000000007</v>
      </c>
      <c r="J56" s="10">
        <v>9.1199999999999992</v>
      </c>
      <c r="K56" s="9" t="str">
        <f t="shared" si="9"/>
        <v>Yes</v>
      </c>
    </row>
    <row r="57" spans="1:11" x14ac:dyDescent="0.2">
      <c r="A57" s="81" t="s">
        <v>874</v>
      </c>
      <c r="B57" s="34" t="s">
        <v>266</v>
      </c>
      <c r="C57" s="83">
        <v>52.225330976999999</v>
      </c>
      <c r="D57" s="9" t="str">
        <f>IF($B57="N/A","N/A",IF(C57&gt;60,"No",IF(C57&lt;10,"No","Yes")))</f>
        <v>Yes</v>
      </c>
      <c r="E57" s="36">
        <v>34.045527329999999</v>
      </c>
      <c r="F57" s="9" t="str">
        <f>IF($B57="N/A","N/A",IF(E57&gt;60,"No",IF(E57&lt;10,"No","Yes")))</f>
        <v>Yes</v>
      </c>
      <c r="G57" s="36">
        <v>34.225625528999998</v>
      </c>
      <c r="H57" s="9" t="str">
        <f>IF($B57="N/A","N/A",IF(G57&gt;60,"No",IF(G57&lt;10,"No","Yes")))</f>
        <v>Yes</v>
      </c>
      <c r="I57" s="10">
        <v>-34.799999999999997</v>
      </c>
      <c r="J57" s="10">
        <v>0.52900000000000003</v>
      </c>
      <c r="K57" s="9" t="str">
        <f t="shared" si="9"/>
        <v>Yes</v>
      </c>
    </row>
    <row r="58" spans="1:11" ht="25.5" x14ac:dyDescent="0.2">
      <c r="A58" s="81" t="s">
        <v>875</v>
      </c>
      <c r="B58" s="34" t="s">
        <v>267</v>
      </c>
      <c r="C58" s="83">
        <v>27.599837784999998</v>
      </c>
      <c r="D58" s="9" t="str">
        <f>IF($B58="N/A","N/A",IF(C58&gt;100,"No",IF(C58&lt;10,"No","Yes")))</f>
        <v>Yes</v>
      </c>
      <c r="E58" s="36">
        <v>23.007539969</v>
      </c>
      <c r="F58" s="9" t="str">
        <f>IF($B58="N/A","N/A",IF(E58&gt;100,"No",IF(E58&lt;10,"No","Yes")))</f>
        <v>Yes</v>
      </c>
      <c r="G58" s="36">
        <v>23.445681992000001</v>
      </c>
      <c r="H58" s="9" t="str">
        <f>IF($B58="N/A","N/A",IF(G58&gt;100,"No",IF(G58&lt;10,"No","Yes")))</f>
        <v>Yes</v>
      </c>
      <c r="I58" s="10">
        <v>-16.600000000000001</v>
      </c>
      <c r="J58" s="10">
        <v>1.9039999999999999</v>
      </c>
      <c r="K58" s="9" t="str">
        <f t="shared" si="9"/>
        <v>Yes</v>
      </c>
    </row>
    <row r="59" spans="1:11" x14ac:dyDescent="0.2">
      <c r="A59" s="81" t="s">
        <v>876</v>
      </c>
      <c r="B59" s="34" t="s">
        <v>268</v>
      </c>
      <c r="C59" s="83">
        <v>192.25856329999999</v>
      </c>
      <c r="D59" s="9" t="str">
        <f>IF($B59="N/A","N/A",IF(C59&gt;100,"No",IF(C59&lt;20,"No","Yes")))</f>
        <v>No</v>
      </c>
      <c r="E59" s="36">
        <v>202.93009366000001</v>
      </c>
      <c r="F59" s="9" t="str">
        <f>IF($B59="N/A","N/A",IF(E59&gt;100,"No",IF(E59&lt;20,"No","Yes")))</f>
        <v>No</v>
      </c>
      <c r="G59" s="36">
        <v>219.46794310000001</v>
      </c>
      <c r="H59" s="9" t="str">
        <f>IF($B59="N/A","N/A",IF(G59&gt;100,"No",IF(G59&lt;20,"No","Yes")))</f>
        <v>No</v>
      </c>
      <c r="I59" s="10">
        <v>5.5510000000000002</v>
      </c>
      <c r="J59" s="10">
        <v>8.15</v>
      </c>
      <c r="K59" s="9" t="str">
        <f t="shared" si="9"/>
        <v>Yes</v>
      </c>
    </row>
    <row r="60" spans="1:11" x14ac:dyDescent="0.2">
      <c r="A60" s="81" t="s">
        <v>877</v>
      </c>
      <c r="B60" s="34" t="s">
        <v>268</v>
      </c>
      <c r="C60" s="83">
        <v>119.46596399000001</v>
      </c>
      <c r="D60" s="9" t="str">
        <f>IF($B60="N/A","N/A",IF(C60&gt;100,"No",IF(C60&lt;20,"No","Yes")))</f>
        <v>No</v>
      </c>
      <c r="E60" s="36">
        <v>119.70830983</v>
      </c>
      <c r="F60" s="9" t="str">
        <f>IF($B60="N/A","N/A",IF(E60&gt;100,"No",IF(E60&lt;20,"No","Yes")))</f>
        <v>No</v>
      </c>
      <c r="G60" s="36">
        <v>120.01920226</v>
      </c>
      <c r="H60" s="9" t="str">
        <f>IF($B60="N/A","N/A",IF(G60&gt;100,"No",IF(G60&lt;20,"No","Yes")))</f>
        <v>No</v>
      </c>
      <c r="I60" s="10">
        <v>0.2029</v>
      </c>
      <c r="J60" s="10">
        <v>0.25969999999999999</v>
      </c>
      <c r="K60" s="9" t="str">
        <f t="shared" si="9"/>
        <v>Yes</v>
      </c>
    </row>
    <row r="61" spans="1:11" ht="25.5" x14ac:dyDescent="0.2">
      <c r="A61" s="81" t="s">
        <v>878</v>
      </c>
      <c r="B61" s="34" t="s">
        <v>217</v>
      </c>
      <c r="C61" s="83">
        <v>289.53245647</v>
      </c>
      <c r="D61" s="9" t="str">
        <f>IF($B61="N/A","N/A",IF(C61&gt;15,"No",IF(C61&lt;-15,"No","Yes")))</f>
        <v>N/A</v>
      </c>
      <c r="E61" s="36">
        <v>241.18555954000001</v>
      </c>
      <c r="F61" s="9" t="str">
        <f>IF($B61="N/A","N/A",IF(E61&gt;15,"No",IF(E61&lt;-15,"No","Yes")))</f>
        <v>N/A</v>
      </c>
      <c r="G61" s="36">
        <v>259.17810873000002</v>
      </c>
      <c r="H61" s="9" t="str">
        <f>IF($B61="N/A","N/A",IF(G61&gt;15,"No",IF(G61&lt;-15,"No","Yes")))</f>
        <v>N/A</v>
      </c>
      <c r="I61" s="10">
        <v>-16.7</v>
      </c>
      <c r="J61" s="10">
        <v>7.46</v>
      </c>
      <c r="K61" s="9" t="str">
        <f t="shared" si="9"/>
        <v>Yes</v>
      </c>
    </row>
    <row r="62" spans="1:11" x14ac:dyDescent="0.2">
      <c r="A62" s="81" t="s">
        <v>879</v>
      </c>
      <c r="B62" s="34" t="s">
        <v>269</v>
      </c>
      <c r="C62" s="83">
        <v>25.911282183000001</v>
      </c>
      <c r="D62" s="9" t="str">
        <f>IF($B62="N/A","N/A",IF(C62&gt;60,"No",IF(C62&lt;10,"No","Yes")))</f>
        <v>Yes</v>
      </c>
      <c r="E62" s="36">
        <v>18.683188736000002</v>
      </c>
      <c r="F62" s="9" t="str">
        <f>IF($B62="N/A","N/A",IF(E62&gt;60,"No",IF(E62&lt;10,"No","Yes")))</f>
        <v>Yes</v>
      </c>
      <c r="G62" s="36">
        <v>19.206646444</v>
      </c>
      <c r="H62" s="9" t="str">
        <f>IF($B62="N/A","N/A",IF(G62&gt;60,"No",IF(G62&lt;10,"No","Yes")))</f>
        <v>Yes</v>
      </c>
      <c r="I62" s="10">
        <v>-27.9</v>
      </c>
      <c r="J62" s="10">
        <v>2.802</v>
      </c>
      <c r="K62" s="9" t="str">
        <f t="shared" si="9"/>
        <v>Yes</v>
      </c>
    </row>
    <row r="63" spans="1:11" x14ac:dyDescent="0.2">
      <c r="A63" s="81" t="s">
        <v>880</v>
      </c>
      <c r="B63" s="34" t="s">
        <v>269</v>
      </c>
      <c r="C63" s="83">
        <v>10.12930534</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152.64085460999999</v>
      </c>
      <c r="D64" s="9" t="str">
        <f t="shared" ref="D64:D74" si="10">IF($B64="N/A","N/A",IF(C64&gt;15,"No",IF(C64&lt;-15,"No","Yes")))</f>
        <v>N/A</v>
      </c>
      <c r="E64" s="36">
        <v>150.27932622</v>
      </c>
      <c r="F64" s="9" t="str">
        <f>IF($B64="N/A","N/A",IF(E64&gt;15,"No",IF(E64&lt;-15,"No","Yes")))</f>
        <v>N/A</v>
      </c>
      <c r="G64" s="36">
        <v>110.57215968</v>
      </c>
      <c r="H64" s="9" t="str">
        <f>IF($B64="N/A","N/A",IF(G64&gt;15,"No",IF(G64&lt;-15,"No","Yes")))</f>
        <v>N/A</v>
      </c>
      <c r="I64" s="10">
        <v>-1.55</v>
      </c>
      <c r="J64" s="10">
        <v>-26.4</v>
      </c>
      <c r="K64" s="9" t="str">
        <f t="shared" si="9"/>
        <v>Yes</v>
      </c>
    </row>
    <row r="65" spans="1:11" ht="15.75" customHeight="1" x14ac:dyDescent="0.2">
      <c r="A65" s="81" t="s">
        <v>882</v>
      </c>
      <c r="B65" s="34" t="s">
        <v>217</v>
      </c>
      <c r="C65" s="83">
        <v>91.478143650000007</v>
      </c>
      <c r="D65" s="9" t="str">
        <f t="shared" si="10"/>
        <v>N/A</v>
      </c>
      <c r="E65" s="36">
        <v>77.524459625999995</v>
      </c>
      <c r="F65" s="9" t="str">
        <f t="shared" ref="F65:F73" si="11">IF($B65="N/A","N/A",IF(E65&gt;15,"No",IF(E65&lt;-15,"No","Yes")))</f>
        <v>N/A</v>
      </c>
      <c r="G65" s="36">
        <v>78.105358175999996</v>
      </c>
      <c r="H65" s="9" t="str">
        <f t="shared" ref="H65:H86" si="12">IF($B65="N/A","N/A",IF(G65&gt;15,"No",IF(G65&lt;-15,"No","Yes")))</f>
        <v>N/A</v>
      </c>
      <c r="I65" s="10">
        <v>-15.3</v>
      </c>
      <c r="J65" s="10">
        <v>0.74929999999999997</v>
      </c>
      <c r="K65" s="9" t="str">
        <f t="shared" si="9"/>
        <v>Yes</v>
      </c>
    </row>
    <row r="66" spans="1:11" ht="25.5" x14ac:dyDescent="0.2">
      <c r="A66" s="81" t="s">
        <v>883</v>
      </c>
      <c r="B66" s="34" t="s">
        <v>217</v>
      </c>
      <c r="C66" s="83">
        <v>21.329706004999998</v>
      </c>
      <c r="D66" s="9" t="str">
        <f t="shared" si="10"/>
        <v>N/A</v>
      </c>
      <c r="E66" s="36">
        <v>13.003739448999999</v>
      </c>
      <c r="F66" s="9" t="str">
        <f t="shared" si="11"/>
        <v>N/A</v>
      </c>
      <c r="G66" s="36">
        <v>14.466539580999999</v>
      </c>
      <c r="H66" s="9" t="str">
        <f t="shared" si="12"/>
        <v>N/A</v>
      </c>
      <c r="I66" s="10">
        <v>-39</v>
      </c>
      <c r="J66" s="10">
        <v>11.25</v>
      </c>
      <c r="K66" s="9" t="str">
        <f t="shared" si="9"/>
        <v>Yes</v>
      </c>
    </row>
    <row r="67" spans="1:11" ht="25.5" x14ac:dyDescent="0.2">
      <c r="A67" s="81" t="s">
        <v>884</v>
      </c>
      <c r="B67" s="34" t="s">
        <v>217</v>
      </c>
      <c r="C67" s="83">
        <v>497.39246405</v>
      </c>
      <c r="D67" s="9" t="str">
        <f t="shared" si="10"/>
        <v>N/A</v>
      </c>
      <c r="E67" s="36">
        <v>484.98097224000003</v>
      </c>
      <c r="F67" s="9" t="str">
        <f t="shared" si="11"/>
        <v>N/A</v>
      </c>
      <c r="G67" s="36">
        <v>494.30256608000002</v>
      </c>
      <c r="H67" s="9" t="str">
        <f t="shared" si="12"/>
        <v>N/A</v>
      </c>
      <c r="I67" s="10">
        <v>-2.5</v>
      </c>
      <c r="J67" s="10">
        <v>1.9219999999999999</v>
      </c>
      <c r="K67" s="9" t="str">
        <f t="shared" si="9"/>
        <v>Yes</v>
      </c>
    </row>
    <row r="68" spans="1:11" ht="25.5" x14ac:dyDescent="0.2">
      <c r="A68" s="81" t="s">
        <v>885</v>
      </c>
      <c r="B68" s="34" t="s">
        <v>217</v>
      </c>
      <c r="C68" s="83">
        <v>57.289196253</v>
      </c>
      <c r="D68" s="9" t="str">
        <f t="shared" si="10"/>
        <v>N/A</v>
      </c>
      <c r="E68" s="36">
        <v>32.695245868999997</v>
      </c>
      <c r="F68" s="9" t="str">
        <f t="shared" si="11"/>
        <v>N/A</v>
      </c>
      <c r="G68" s="36">
        <v>32.108907573000003</v>
      </c>
      <c r="H68" s="9" t="str">
        <f t="shared" si="12"/>
        <v>N/A</v>
      </c>
      <c r="I68" s="10">
        <v>-42.9</v>
      </c>
      <c r="J68" s="10">
        <v>-1.79</v>
      </c>
      <c r="K68" s="9" t="str">
        <f t="shared" si="9"/>
        <v>Yes</v>
      </c>
    </row>
    <row r="69" spans="1:11" ht="25.5" x14ac:dyDescent="0.2">
      <c r="A69" s="81" t="s">
        <v>886</v>
      </c>
      <c r="B69" s="34" t="s">
        <v>217</v>
      </c>
      <c r="C69" s="83">
        <v>333.07623995</v>
      </c>
      <c r="D69" s="9" t="str">
        <f t="shared" si="10"/>
        <v>N/A</v>
      </c>
      <c r="E69" s="36">
        <v>281.32406974999998</v>
      </c>
      <c r="F69" s="9" t="str">
        <f t="shared" si="11"/>
        <v>N/A</v>
      </c>
      <c r="G69" s="36">
        <v>292.46045449000002</v>
      </c>
      <c r="H69" s="9" t="str">
        <f t="shared" si="12"/>
        <v>N/A</v>
      </c>
      <c r="I69" s="10">
        <v>-15.5</v>
      </c>
      <c r="J69" s="10">
        <v>3.9590000000000001</v>
      </c>
      <c r="K69" s="9" t="str">
        <f t="shared" si="9"/>
        <v>Yes</v>
      </c>
    </row>
    <row r="70" spans="1:11" ht="25.5" x14ac:dyDescent="0.2">
      <c r="A70" s="81" t="s">
        <v>887</v>
      </c>
      <c r="B70" s="34" t="s">
        <v>217</v>
      </c>
      <c r="C70" s="83">
        <v>56.397710128999996</v>
      </c>
      <c r="D70" s="9" t="str">
        <f t="shared" si="10"/>
        <v>N/A</v>
      </c>
      <c r="E70" s="36">
        <v>42.499646261999999</v>
      </c>
      <c r="F70" s="9" t="str">
        <f t="shared" si="11"/>
        <v>N/A</v>
      </c>
      <c r="G70" s="36">
        <v>40.746816883999998</v>
      </c>
      <c r="H70" s="9" t="str">
        <f t="shared" si="12"/>
        <v>N/A</v>
      </c>
      <c r="I70" s="10">
        <v>-24.6</v>
      </c>
      <c r="J70" s="10">
        <v>-4.12</v>
      </c>
      <c r="K70" s="9" t="str">
        <f t="shared" si="9"/>
        <v>Yes</v>
      </c>
    </row>
    <row r="71" spans="1:11" x14ac:dyDescent="0.2">
      <c r="A71" s="81" t="s">
        <v>888</v>
      </c>
      <c r="B71" s="34" t="s">
        <v>217</v>
      </c>
      <c r="C71" s="83">
        <v>2151.2267278999998</v>
      </c>
      <c r="D71" s="9" t="str">
        <f t="shared" si="10"/>
        <v>N/A</v>
      </c>
      <c r="E71" s="36">
        <v>1878.8596428999999</v>
      </c>
      <c r="F71" s="9" t="str">
        <f t="shared" si="11"/>
        <v>N/A</v>
      </c>
      <c r="G71" s="36">
        <v>2030.4377730000001</v>
      </c>
      <c r="H71" s="9" t="str">
        <f t="shared" si="12"/>
        <v>N/A</v>
      </c>
      <c r="I71" s="10">
        <v>-12.7</v>
      </c>
      <c r="J71" s="10">
        <v>8.0679999999999996</v>
      </c>
      <c r="K71" s="9" t="str">
        <f t="shared" si="9"/>
        <v>Yes</v>
      </c>
    </row>
    <row r="72" spans="1:11" ht="25.5" x14ac:dyDescent="0.2">
      <c r="A72" s="81" t="s">
        <v>889</v>
      </c>
      <c r="B72" s="34" t="s">
        <v>217</v>
      </c>
      <c r="C72" s="83">
        <v>106.79469211</v>
      </c>
      <c r="D72" s="9" t="str">
        <f t="shared" si="10"/>
        <v>N/A</v>
      </c>
      <c r="E72" s="36">
        <v>107.62301571</v>
      </c>
      <c r="F72" s="9" t="str">
        <f t="shared" si="11"/>
        <v>N/A</v>
      </c>
      <c r="G72" s="36">
        <v>108.06223190999999</v>
      </c>
      <c r="H72" s="9" t="str">
        <f t="shared" si="12"/>
        <v>N/A</v>
      </c>
      <c r="I72" s="10">
        <v>0.77559999999999996</v>
      </c>
      <c r="J72" s="10">
        <v>0.40810000000000002</v>
      </c>
      <c r="K72" s="9" t="str">
        <f t="shared" si="9"/>
        <v>Yes</v>
      </c>
    </row>
    <row r="73" spans="1:11" x14ac:dyDescent="0.2">
      <c r="A73" s="81" t="s">
        <v>890</v>
      </c>
      <c r="B73" s="34" t="s">
        <v>217</v>
      </c>
      <c r="C73" s="83">
        <v>70.496721785000005</v>
      </c>
      <c r="D73" s="9" t="str">
        <f t="shared" si="10"/>
        <v>N/A</v>
      </c>
      <c r="E73" s="36">
        <v>55.994257568000002</v>
      </c>
      <c r="F73" s="9" t="str">
        <f t="shared" si="11"/>
        <v>N/A</v>
      </c>
      <c r="G73" s="36">
        <v>56.012932862</v>
      </c>
      <c r="H73" s="9" t="str">
        <f t="shared" si="12"/>
        <v>N/A</v>
      </c>
      <c r="I73" s="10">
        <v>-20.6</v>
      </c>
      <c r="J73" s="10">
        <v>3.3399999999999999E-2</v>
      </c>
      <c r="K73" s="9" t="str">
        <f t="shared" si="9"/>
        <v>Yes</v>
      </c>
    </row>
    <row r="74" spans="1:11" x14ac:dyDescent="0.2">
      <c r="A74" s="81" t="s">
        <v>891</v>
      </c>
      <c r="B74" s="34" t="s">
        <v>217</v>
      </c>
      <c r="C74" s="83">
        <v>444.72186907999998</v>
      </c>
      <c r="D74" s="9" t="str">
        <f t="shared" si="10"/>
        <v>N/A</v>
      </c>
      <c r="E74" s="36">
        <v>531.86696301999996</v>
      </c>
      <c r="F74" s="9" t="str">
        <f>IF($B74="N/A","N/A",IF(E74&gt;15,"No",IF(E74&lt;-15,"No","Yes")))</f>
        <v>N/A</v>
      </c>
      <c r="G74" s="36">
        <v>106.09686679000001</v>
      </c>
      <c r="H74" s="9" t="str">
        <f t="shared" si="12"/>
        <v>N/A</v>
      </c>
      <c r="I74" s="10">
        <v>19.600000000000001</v>
      </c>
      <c r="J74" s="10">
        <v>-80.099999999999994</v>
      </c>
      <c r="K74" s="9" t="str">
        <f t="shared" si="9"/>
        <v>No</v>
      </c>
    </row>
    <row r="75" spans="1:11" x14ac:dyDescent="0.2">
      <c r="A75" s="81" t="s">
        <v>892</v>
      </c>
      <c r="B75" s="34" t="s">
        <v>217</v>
      </c>
      <c r="C75" s="80">
        <v>0.32909800010000001</v>
      </c>
      <c r="D75" s="9" t="str">
        <f t="shared" ref="D75:D80" si="13">IF($B75="N/A","N/A",IF(C75&gt;15,"No",IF(C75&lt;-15,"No","Yes")))</f>
        <v>N/A</v>
      </c>
      <c r="E75" s="8">
        <v>0.33661908410000002</v>
      </c>
      <c r="F75" s="9" t="str">
        <f>IF($B75="N/A","N/A",IF(E75&gt;15,"No",IF(E75&lt;-15,"No","Yes")))</f>
        <v>N/A</v>
      </c>
      <c r="G75" s="8">
        <v>0.3478845592</v>
      </c>
      <c r="H75" s="9" t="str">
        <f t="shared" si="12"/>
        <v>N/A</v>
      </c>
      <c r="I75" s="10">
        <v>2.2850000000000001</v>
      </c>
      <c r="J75" s="10">
        <v>3.347</v>
      </c>
      <c r="K75" s="9" t="str">
        <f t="shared" ref="K75:K80" si="14">IF(J75="Div by 0", "N/A", IF(J75="N/A","N/A", IF(J75&gt;30, "No", IF(J75&lt;-30, "No", "Yes"))))</f>
        <v>Yes</v>
      </c>
    </row>
    <row r="76" spans="1:11" x14ac:dyDescent="0.2">
      <c r="A76" s="81" t="s">
        <v>893</v>
      </c>
      <c r="B76" s="34" t="s">
        <v>217</v>
      </c>
      <c r="C76" s="80">
        <v>1.0986716092</v>
      </c>
      <c r="D76" s="9" t="str">
        <f t="shared" si="13"/>
        <v>N/A</v>
      </c>
      <c r="E76" s="8">
        <v>0.90671110170000002</v>
      </c>
      <c r="F76" s="9" t="str">
        <f t="shared" ref="F76:F86" si="15">IF($B76="N/A","N/A",IF(E76&gt;15,"No",IF(E76&lt;-15,"No","Yes")))</f>
        <v>N/A</v>
      </c>
      <c r="G76" s="8">
        <v>0.87454214299999999</v>
      </c>
      <c r="H76" s="9" t="str">
        <f t="shared" si="12"/>
        <v>N/A</v>
      </c>
      <c r="I76" s="10">
        <v>-17.5</v>
      </c>
      <c r="J76" s="10">
        <v>-3.55</v>
      </c>
      <c r="K76" s="9" t="str">
        <f t="shared" si="14"/>
        <v>Yes</v>
      </c>
    </row>
    <row r="77" spans="1:11" x14ac:dyDescent="0.2">
      <c r="A77" s="81" t="s">
        <v>894</v>
      </c>
      <c r="B77" s="34" t="s">
        <v>217</v>
      </c>
      <c r="C77" s="80">
        <v>2.4726183359</v>
      </c>
      <c r="D77" s="9" t="str">
        <f t="shared" si="13"/>
        <v>N/A</v>
      </c>
      <c r="E77" s="8">
        <v>2.0125507418000002</v>
      </c>
      <c r="F77" s="9" t="str">
        <f t="shared" si="15"/>
        <v>N/A</v>
      </c>
      <c r="G77" s="8">
        <v>2.0027352218000001</v>
      </c>
      <c r="H77" s="9" t="str">
        <f t="shared" si="12"/>
        <v>N/A</v>
      </c>
      <c r="I77" s="10">
        <v>-18.600000000000001</v>
      </c>
      <c r="J77" s="10">
        <v>-0.48799999999999999</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15.56268579</v>
      </c>
      <c r="D79" s="9" t="str">
        <f t="shared" si="13"/>
        <v>N/A</v>
      </c>
      <c r="E79" s="8">
        <v>11.676734885</v>
      </c>
      <c r="F79" s="9" t="str">
        <f t="shared" si="15"/>
        <v>N/A</v>
      </c>
      <c r="G79" s="8">
        <v>14.297327635</v>
      </c>
      <c r="H79" s="9" t="str">
        <f t="shared" si="12"/>
        <v>N/A</v>
      </c>
      <c r="I79" s="10">
        <v>-25</v>
      </c>
      <c r="J79" s="10">
        <v>22.44</v>
      </c>
      <c r="K79" s="9" t="str">
        <f t="shared" si="14"/>
        <v>Yes</v>
      </c>
    </row>
    <row r="80" spans="1:11" ht="25.5" x14ac:dyDescent="0.2">
      <c r="A80" s="81" t="s">
        <v>897</v>
      </c>
      <c r="B80" s="34" t="s">
        <v>217</v>
      </c>
      <c r="C80" s="85" t="s">
        <v>217</v>
      </c>
      <c r="D80" s="9" t="str">
        <f t="shared" si="13"/>
        <v>N/A</v>
      </c>
      <c r="E80" s="85" t="s">
        <v>217</v>
      </c>
      <c r="F80" s="9" t="str">
        <f t="shared" si="15"/>
        <v>N/A</v>
      </c>
      <c r="G80" s="85">
        <v>13.947344116</v>
      </c>
      <c r="H80" s="9" t="str">
        <f t="shared" si="12"/>
        <v>N/A</v>
      </c>
      <c r="I80" s="10" t="s">
        <v>217</v>
      </c>
      <c r="J80" s="86" t="s">
        <v>217</v>
      </c>
      <c r="K80" s="9" t="str">
        <f t="shared" si="14"/>
        <v>N/A</v>
      </c>
    </row>
    <row r="81" spans="1:11" x14ac:dyDescent="0.2">
      <c r="A81" s="81" t="s">
        <v>898</v>
      </c>
      <c r="B81" s="34" t="s">
        <v>217</v>
      </c>
      <c r="C81" s="87">
        <v>65.030162086000004</v>
      </c>
      <c r="D81" s="9" t="str">
        <f t="shared" ref="D81:D86" si="16">IF($B81="N/A","N/A",IF(C81&gt;15,"No",IF(C81&lt;-15,"No","Yes")))</f>
        <v>N/A</v>
      </c>
      <c r="E81" s="88">
        <v>54.941982496999998</v>
      </c>
      <c r="F81" s="9" t="str">
        <f t="shared" si="15"/>
        <v>N/A</v>
      </c>
      <c r="G81" s="88">
        <v>55.837479809999998</v>
      </c>
      <c r="H81" s="9" t="str">
        <f>IF($B81="N/A","N/A",IF(G81&gt;15,"No",IF(G81&lt;-15,"No","Yes")))</f>
        <v>N/A</v>
      </c>
      <c r="I81" s="10">
        <v>-15.5</v>
      </c>
      <c r="J81" s="10">
        <v>1.63</v>
      </c>
      <c r="K81" s="9" t="str">
        <f t="shared" ref="K81:K86" si="17">IF(J81="Div by 0", "N/A", IF(J81="N/A","N/A", IF(J81&gt;30, "No", IF(J81&lt;-30, "No", "Yes"))))</f>
        <v>Yes</v>
      </c>
    </row>
    <row r="82" spans="1:11" x14ac:dyDescent="0.2">
      <c r="A82" s="81" t="s">
        <v>899</v>
      </c>
      <c r="B82" s="34" t="s">
        <v>217</v>
      </c>
      <c r="C82" s="87">
        <v>78.043807666999996</v>
      </c>
      <c r="D82" s="9" t="str">
        <f t="shared" si="16"/>
        <v>N/A</v>
      </c>
      <c r="E82" s="88">
        <v>79.022099001000001</v>
      </c>
      <c r="F82" s="9" t="str">
        <f t="shared" si="15"/>
        <v>N/A</v>
      </c>
      <c r="G82" s="88">
        <v>80.015086582999999</v>
      </c>
      <c r="H82" s="9" t="str">
        <f t="shared" si="12"/>
        <v>N/A</v>
      </c>
      <c r="I82" s="10">
        <v>1.254</v>
      </c>
      <c r="J82" s="10">
        <v>1.2569999999999999</v>
      </c>
      <c r="K82" s="9" t="str">
        <f t="shared" si="17"/>
        <v>Yes</v>
      </c>
    </row>
    <row r="83" spans="1:11" x14ac:dyDescent="0.2">
      <c r="A83" s="81" t="s">
        <v>900</v>
      </c>
      <c r="B83" s="34" t="s">
        <v>217</v>
      </c>
      <c r="C83" s="87">
        <v>121.44694625</v>
      </c>
      <c r="D83" s="9" t="str">
        <f t="shared" si="16"/>
        <v>N/A</v>
      </c>
      <c r="E83" s="88">
        <v>123.27218809999999</v>
      </c>
      <c r="F83" s="9" t="str">
        <f t="shared" si="15"/>
        <v>N/A</v>
      </c>
      <c r="G83" s="88">
        <v>123.20033491</v>
      </c>
      <c r="H83" s="9" t="str">
        <f t="shared" si="12"/>
        <v>N/A</v>
      </c>
      <c r="I83" s="10">
        <v>1.5029999999999999</v>
      </c>
      <c r="J83" s="10">
        <v>-5.8000000000000003E-2</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159.96326784999999</v>
      </c>
      <c r="D85" s="9" t="str">
        <f t="shared" si="16"/>
        <v>N/A</v>
      </c>
      <c r="E85" s="88">
        <v>162.45635246000001</v>
      </c>
      <c r="F85" s="9" t="str">
        <f t="shared" si="15"/>
        <v>N/A</v>
      </c>
      <c r="G85" s="88">
        <v>135.61453942</v>
      </c>
      <c r="H85" s="9" t="str">
        <f t="shared" si="12"/>
        <v>N/A</v>
      </c>
      <c r="I85" s="10">
        <v>1.5589999999999999</v>
      </c>
      <c r="J85" s="10">
        <v>-16.5</v>
      </c>
      <c r="K85" s="9" t="str">
        <f t="shared" si="17"/>
        <v>Yes</v>
      </c>
    </row>
    <row r="86" spans="1:11" ht="25.5" x14ac:dyDescent="0.2">
      <c r="A86" s="81" t="s">
        <v>903</v>
      </c>
      <c r="B86" s="34" t="s">
        <v>217</v>
      </c>
      <c r="C86" s="89" t="s">
        <v>217</v>
      </c>
      <c r="D86" s="9" t="str">
        <f t="shared" si="16"/>
        <v>N/A</v>
      </c>
      <c r="E86" s="89" t="s">
        <v>217</v>
      </c>
      <c r="F86" s="9" t="str">
        <f t="shared" si="15"/>
        <v>N/A</v>
      </c>
      <c r="G86" s="89">
        <v>115.41586294</v>
      </c>
      <c r="H86" s="9" t="str">
        <f t="shared" si="12"/>
        <v>N/A</v>
      </c>
      <c r="I86" s="10" t="s">
        <v>217</v>
      </c>
      <c r="J86" s="10" t="s">
        <v>217</v>
      </c>
      <c r="K86" s="9" t="str">
        <f t="shared" si="17"/>
        <v>N/A</v>
      </c>
    </row>
    <row r="87" spans="1:11" x14ac:dyDescent="0.2">
      <c r="A87" s="81" t="s">
        <v>32</v>
      </c>
      <c r="B87" s="34" t="s">
        <v>270</v>
      </c>
      <c r="C87" s="80">
        <v>84.115405807000002</v>
      </c>
      <c r="D87" s="9" t="str">
        <f>IF($B87="N/A","N/A",IF(C87&gt;60,"Yes","No"))</f>
        <v>Yes</v>
      </c>
      <c r="E87" s="8">
        <v>80.587388916999998</v>
      </c>
      <c r="F87" s="9" t="str">
        <f>IF($B87="N/A","N/A",IF(E87&gt;60,"Yes","No"))</f>
        <v>Yes</v>
      </c>
      <c r="G87" s="8">
        <v>81.445053944999998</v>
      </c>
      <c r="H87" s="9" t="str">
        <f>IF($B87="N/A","N/A",IF(G87&gt;60,"Yes","No"))</f>
        <v>Yes</v>
      </c>
      <c r="I87" s="10">
        <v>-4.1900000000000004</v>
      </c>
      <c r="J87" s="10">
        <v>1.0640000000000001</v>
      </c>
      <c r="K87" s="9" t="str">
        <f t="shared" ref="K87:K105" si="18">IF(J87="Div by 0", "N/A", IF(J87="N/A","N/A", IF(J87&gt;30, "No", IF(J87&lt;-30, "No", "Yes"))))</f>
        <v>Yes</v>
      </c>
    </row>
    <row r="88" spans="1:11" x14ac:dyDescent="0.2">
      <c r="A88" s="81" t="s">
        <v>39</v>
      </c>
      <c r="B88" s="34" t="s">
        <v>271</v>
      </c>
      <c r="C88" s="80">
        <v>99.973319642999996</v>
      </c>
      <c r="D88" s="9" t="str">
        <f>IF($B88="N/A","N/A",IF(C88&gt;100,"No",IF(C88&lt;85,"No","Yes")))</f>
        <v>Yes</v>
      </c>
      <c r="E88" s="8">
        <v>99.955363805000005</v>
      </c>
      <c r="F88" s="9" t="str">
        <f>IF($B88="N/A","N/A",IF(E88&gt;100,"No",IF(E88&lt;85,"No","Yes")))</f>
        <v>Yes</v>
      </c>
      <c r="G88" s="8">
        <v>99.463967213999993</v>
      </c>
      <c r="H88" s="9" t="str">
        <f>IF($B88="N/A","N/A",IF(G88&gt;100,"No",IF(G88&lt;85,"No","Yes")))</f>
        <v>Yes</v>
      </c>
      <c r="I88" s="10">
        <v>-1.7999999999999999E-2</v>
      </c>
      <c r="J88" s="10">
        <v>-0.49199999999999999</v>
      </c>
      <c r="K88" s="9" t="str">
        <f t="shared" si="18"/>
        <v>Yes</v>
      </c>
    </row>
    <row r="89" spans="1:11" x14ac:dyDescent="0.2">
      <c r="A89" s="81" t="s">
        <v>904</v>
      </c>
      <c r="B89" s="34" t="s">
        <v>217</v>
      </c>
      <c r="C89" s="80">
        <v>16.215164892000001</v>
      </c>
      <c r="D89" s="9" t="str">
        <f>IF($B89="N/A","N/A",IF(C89&gt;15,"No",IF(C89&lt;-15,"No","Yes")))</f>
        <v>N/A</v>
      </c>
      <c r="E89" s="8">
        <v>18.991274829000002</v>
      </c>
      <c r="F89" s="9" t="str">
        <f>IF($B89="N/A","N/A",IF(E89&gt;15,"No",IF(E89&lt;-15,"No","Yes")))</f>
        <v>N/A</v>
      </c>
      <c r="G89" s="8">
        <v>19.205907674999999</v>
      </c>
      <c r="H89" s="9" t="str">
        <f>IF($B89="N/A","N/A",IF(G89&gt;15,"No",IF(G89&lt;-15,"No","Yes")))</f>
        <v>N/A</v>
      </c>
      <c r="I89" s="10">
        <v>17.12</v>
      </c>
      <c r="J89" s="10">
        <v>1.1299999999999999</v>
      </c>
      <c r="K89" s="9" t="str">
        <f t="shared" si="18"/>
        <v>Yes</v>
      </c>
    </row>
    <row r="90" spans="1:11" x14ac:dyDescent="0.2">
      <c r="A90" s="81" t="s">
        <v>845</v>
      </c>
      <c r="B90" s="34" t="s">
        <v>272</v>
      </c>
      <c r="C90" s="80">
        <v>4.8342782362000003</v>
      </c>
      <c r="D90" s="9" t="str">
        <f>IF($B90="N/A","N/A",IF(C90&gt;25,"No",IF(C90&lt;5,"No","Yes")))</f>
        <v>No</v>
      </c>
      <c r="E90" s="8">
        <v>4.7191132820000004</v>
      </c>
      <c r="F90" s="9" t="str">
        <f>IF($B90="N/A","N/A",IF(E90&gt;25,"No",IF(E90&lt;5,"No","Yes")))</f>
        <v>No</v>
      </c>
      <c r="G90" s="8">
        <v>7.6381107996999997</v>
      </c>
      <c r="H90" s="9" t="str">
        <f>IF($B90="N/A","N/A",IF(G90&gt;25,"No",IF(G90&lt;5,"No","Yes")))</f>
        <v>Yes</v>
      </c>
      <c r="I90" s="10">
        <v>-2.38</v>
      </c>
      <c r="J90" s="10">
        <v>61.85</v>
      </c>
      <c r="K90" s="9" t="str">
        <f t="shared" si="18"/>
        <v>No</v>
      </c>
    </row>
    <row r="91" spans="1:11" x14ac:dyDescent="0.2">
      <c r="A91" s="81" t="s">
        <v>846</v>
      </c>
      <c r="B91" s="34" t="s">
        <v>273</v>
      </c>
      <c r="C91" s="80">
        <v>57.265319878</v>
      </c>
      <c r="D91" s="9" t="str">
        <f>IF($B91="N/A","N/A",IF(C91&gt;70,"No",IF(C91&lt;40,"No","Yes")))</f>
        <v>Yes</v>
      </c>
      <c r="E91" s="8">
        <v>55.761935975999997</v>
      </c>
      <c r="F91" s="9" t="str">
        <f>IF($B91="N/A","N/A",IF(E91&gt;70,"No",IF(E91&lt;40,"No","Yes")))</f>
        <v>Yes</v>
      </c>
      <c r="G91" s="8">
        <v>53.226439327000001</v>
      </c>
      <c r="H91" s="9" t="str">
        <f>IF($B91="N/A","N/A",IF(G91&gt;70,"No",IF(G91&lt;40,"No","Yes")))</f>
        <v>Yes</v>
      </c>
      <c r="I91" s="10">
        <v>-2.63</v>
      </c>
      <c r="J91" s="10">
        <v>-4.55</v>
      </c>
      <c r="K91" s="9" t="str">
        <f t="shared" si="18"/>
        <v>Yes</v>
      </c>
    </row>
    <row r="92" spans="1:11" x14ac:dyDescent="0.2">
      <c r="A92" s="81" t="s">
        <v>847</v>
      </c>
      <c r="B92" s="34" t="s">
        <v>274</v>
      </c>
      <c r="C92" s="80">
        <v>37.900401885999997</v>
      </c>
      <c r="D92" s="9" t="str">
        <f>IF($B92="N/A","N/A",IF(C92&gt;55,"No",IF(C92&lt;20,"No","Yes")))</f>
        <v>Yes</v>
      </c>
      <c r="E92" s="8">
        <v>39.518950742000001</v>
      </c>
      <c r="F92" s="9" t="str">
        <f>IF($B92="N/A","N/A",IF(E92&gt;55,"No",IF(E92&lt;20,"No","Yes")))</f>
        <v>Yes</v>
      </c>
      <c r="G92" s="8">
        <v>39.135449872999999</v>
      </c>
      <c r="H92" s="9" t="str">
        <f>IF($B92="N/A","N/A",IF(G92&gt;55,"No",IF(G92&lt;20,"No","Yes")))</f>
        <v>Yes</v>
      </c>
      <c r="I92" s="10">
        <v>4.2709999999999999</v>
      </c>
      <c r="J92" s="10">
        <v>-0.97</v>
      </c>
      <c r="K92" s="9" t="str">
        <f t="shared" si="18"/>
        <v>Yes</v>
      </c>
    </row>
    <row r="93" spans="1:11" x14ac:dyDescent="0.2">
      <c r="A93" s="81" t="s">
        <v>167</v>
      </c>
      <c r="B93" s="34" t="s">
        <v>250</v>
      </c>
      <c r="C93" s="80">
        <v>97.014459797000001</v>
      </c>
      <c r="D93" s="9" t="str">
        <f>IF($B93="N/A","N/A",IF(C93&gt;95,"Yes","No"))</f>
        <v>Yes</v>
      </c>
      <c r="E93" s="8">
        <v>97.582461207999998</v>
      </c>
      <c r="F93" s="9" t="str">
        <f>IF($B93="N/A","N/A",IF(E93&gt;95,"Yes","No"))</f>
        <v>Yes</v>
      </c>
      <c r="G93" s="8">
        <v>97.846044183999993</v>
      </c>
      <c r="H93" s="9" t="str">
        <f>IF($B93="N/A","N/A",IF(G93&gt;95,"Yes","No"))</f>
        <v>Yes</v>
      </c>
      <c r="I93" s="10">
        <v>0.58550000000000002</v>
      </c>
      <c r="J93" s="10">
        <v>0.27010000000000001</v>
      </c>
      <c r="K93" s="9" t="str">
        <f t="shared" si="18"/>
        <v>Yes</v>
      </c>
    </row>
    <row r="94" spans="1:11" x14ac:dyDescent="0.2">
      <c r="A94" s="81" t="s">
        <v>41</v>
      </c>
      <c r="B94" s="34" t="s">
        <v>217</v>
      </c>
      <c r="C94" s="80">
        <v>98.060797923999999</v>
      </c>
      <c r="D94" s="9" t="str">
        <f>IF($B94="N/A","N/A",IF(C94&gt;15,"No",IF(C94&lt;-15,"No","Yes")))</f>
        <v>N/A</v>
      </c>
      <c r="E94" s="8">
        <v>98.056215309999999</v>
      </c>
      <c r="F94" s="9" t="str">
        <f>IF($B94="N/A","N/A",IF(E94&gt;15,"No",IF(E94&lt;-15,"No","Yes")))</f>
        <v>N/A</v>
      </c>
      <c r="G94" s="8">
        <v>99.272520064999995</v>
      </c>
      <c r="H94" s="9" t="str">
        <f>IF($B94="N/A","N/A",IF(G94&gt;15,"No",IF(G94&lt;-15,"No","Yes")))</f>
        <v>N/A</v>
      </c>
      <c r="I94" s="10">
        <v>-5.0000000000000001E-3</v>
      </c>
      <c r="J94" s="10">
        <v>1.24</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96.526247452000007</v>
      </c>
      <c r="D96" s="9" t="str">
        <f>IF($B96="N/A","N/A",IF(C96&gt;15,"No",IF(C96&lt;-15,"No","Yes")))</f>
        <v>N/A</v>
      </c>
      <c r="E96" s="8">
        <v>96.258924471</v>
      </c>
      <c r="F96" s="9" t="str">
        <f>IF($B96="N/A","N/A",IF(E96&gt;15,"No",IF(E96&lt;-15,"No","Yes")))</f>
        <v>N/A</v>
      </c>
      <c r="G96" s="8">
        <v>97.552105342999994</v>
      </c>
      <c r="H96" s="9" t="str">
        <f>IF($B96="N/A","N/A",IF(G96&gt;15,"No",IF(G96&lt;-15,"No","Yes")))</f>
        <v>N/A</v>
      </c>
      <c r="I96" s="10">
        <v>-0.27700000000000002</v>
      </c>
      <c r="J96" s="10">
        <v>1.343</v>
      </c>
      <c r="K96" s="9" t="str">
        <f t="shared" si="18"/>
        <v>Yes</v>
      </c>
    </row>
    <row r="97" spans="1:11" x14ac:dyDescent="0.2">
      <c r="A97" s="81" t="s">
        <v>906</v>
      </c>
      <c r="B97" s="34" t="s">
        <v>217</v>
      </c>
      <c r="C97" s="80">
        <v>96.639466184</v>
      </c>
      <c r="D97" s="9" t="str">
        <f>IF($B97="N/A","N/A",IF(C97&gt;15,"No",IF(C97&lt;-15,"No","Yes")))</f>
        <v>N/A</v>
      </c>
      <c r="E97" s="8">
        <v>96.460319338000005</v>
      </c>
      <c r="F97" s="9" t="str">
        <f>IF($B97="N/A","N/A",IF(E97&gt;15,"No",IF(E97&lt;-15,"No","Yes")))</f>
        <v>N/A</v>
      </c>
      <c r="G97" s="8">
        <v>97.671334017000007</v>
      </c>
      <c r="H97" s="9" t="str">
        <f>IF($B97="N/A","N/A",IF(G97&gt;15,"No",IF(G97&lt;-15,"No","Yes")))</f>
        <v>N/A</v>
      </c>
      <c r="I97" s="10">
        <v>-0.185</v>
      </c>
      <c r="J97" s="10">
        <v>1.2549999999999999</v>
      </c>
      <c r="K97" s="9" t="str">
        <f t="shared" si="18"/>
        <v>Yes</v>
      </c>
    </row>
    <row r="98" spans="1:11" x14ac:dyDescent="0.2">
      <c r="A98" s="81" t="s">
        <v>43</v>
      </c>
      <c r="B98" s="34" t="s">
        <v>227</v>
      </c>
      <c r="C98" s="80">
        <v>98.294372616999993</v>
      </c>
      <c r="D98" s="9" t="str">
        <f>IF($B98="N/A","N/A",IF(C98&gt;100,"No",IF(C98&lt;98,"No","Yes")))</f>
        <v>Yes</v>
      </c>
      <c r="E98" s="8">
        <v>98.664258490999998</v>
      </c>
      <c r="F98" s="9" t="str">
        <f>IF($B98="N/A","N/A",IF(E98&gt;100,"No",IF(E98&lt;98,"No","Yes")))</f>
        <v>Yes</v>
      </c>
      <c r="G98" s="8">
        <v>98.809801613000005</v>
      </c>
      <c r="H98" s="9" t="str">
        <f>IF($B98="N/A","N/A",IF(G98&gt;100,"No",IF(G98&lt;98,"No","Yes")))</f>
        <v>Yes</v>
      </c>
      <c r="I98" s="10">
        <v>0.37630000000000002</v>
      </c>
      <c r="J98" s="10">
        <v>0.14749999999999999</v>
      </c>
      <c r="K98" s="9" t="str">
        <f t="shared" si="18"/>
        <v>Yes</v>
      </c>
    </row>
    <row r="99" spans="1:11" x14ac:dyDescent="0.2">
      <c r="A99" s="81" t="s">
        <v>44</v>
      </c>
      <c r="B99" s="34" t="s">
        <v>217</v>
      </c>
      <c r="C99" s="80">
        <v>51.355555453999997</v>
      </c>
      <c r="D99" s="9" t="str">
        <f>IF($B99="N/A","N/A",IF(C99&gt;15,"No",IF(C99&lt;-15,"No","Yes")))</f>
        <v>N/A</v>
      </c>
      <c r="E99" s="8">
        <v>53.408646064999999</v>
      </c>
      <c r="F99" s="9" t="str">
        <f>IF($B99="N/A","N/A",IF(E99&gt;15,"No",IF(E99&lt;-15,"No","Yes")))</f>
        <v>N/A</v>
      </c>
      <c r="G99" s="8">
        <v>52.064321526999997</v>
      </c>
      <c r="H99" s="9" t="str">
        <f>IF($B99="N/A","N/A",IF(G99&gt;15,"No",IF(G99&lt;-15,"No","Yes")))</f>
        <v>N/A</v>
      </c>
      <c r="I99" s="10">
        <v>3.9980000000000002</v>
      </c>
      <c r="J99" s="10">
        <v>-2.52</v>
      </c>
      <c r="K99" s="9" t="str">
        <f t="shared" si="18"/>
        <v>Yes</v>
      </c>
    </row>
    <row r="100" spans="1:11" x14ac:dyDescent="0.2">
      <c r="A100" s="81" t="s">
        <v>45</v>
      </c>
      <c r="B100" s="34" t="s">
        <v>217</v>
      </c>
      <c r="C100" s="80">
        <v>48.595904560000001</v>
      </c>
      <c r="D100" s="9" t="str">
        <f>IF($B100="N/A","N/A",IF(C100&gt;15,"No",IF(C100&lt;-15,"No","Yes")))</f>
        <v>N/A</v>
      </c>
      <c r="E100" s="8">
        <v>46.569354269999998</v>
      </c>
      <c r="F100" s="9" t="str">
        <f>IF($B100="N/A","N/A",IF(E100&gt;15,"No",IF(E100&lt;-15,"No","Yes")))</f>
        <v>N/A</v>
      </c>
      <c r="G100" s="8">
        <v>47.91612387</v>
      </c>
      <c r="H100" s="9" t="str">
        <f>IF($B100="N/A","N/A",IF(G100&gt;15,"No",IF(G100&lt;-15,"No","Yes")))</f>
        <v>N/A</v>
      </c>
      <c r="I100" s="10">
        <v>-4.17</v>
      </c>
      <c r="J100" s="10">
        <v>2.8919999999999999</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99.980445396999997</v>
      </c>
      <c r="H101" s="9" t="str">
        <f>IF($B101="N/A","N/A",IF(G101&gt;15,"No",IF(G101&lt;-15,"No","Yes")))</f>
        <v>N/A</v>
      </c>
      <c r="I101" s="10" t="s">
        <v>217</v>
      </c>
      <c r="J101" s="10" t="s">
        <v>217</v>
      </c>
      <c r="K101" s="9" t="str">
        <f t="shared" si="18"/>
        <v>N/A</v>
      </c>
    </row>
    <row r="102" spans="1:11" x14ac:dyDescent="0.2">
      <c r="A102" s="81" t="s">
        <v>46</v>
      </c>
      <c r="B102" s="34" t="s">
        <v>217</v>
      </c>
      <c r="C102" s="80">
        <v>4.7638079299999997E-2</v>
      </c>
      <c r="D102" s="9" t="str">
        <f>IF($B102="N/A","N/A",IF(C102&gt;15,"No",IF(C102&lt;-15,"No","Yes")))</f>
        <v>N/A</v>
      </c>
      <c r="E102" s="8">
        <v>2.1951555000000001E-2</v>
      </c>
      <c r="F102" s="9" t="str">
        <f>IF($B102="N/A","N/A",IF(E102&gt;15,"No",IF(E102&lt;-15,"No","Yes")))</f>
        <v>N/A</v>
      </c>
      <c r="G102" s="8">
        <v>1.95267254E-2</v>
      </c>
      <c r="H102" s="9" t="str">
        <f>IF($B102="N/A","N/A",IF(G102&gt;15,"No",IF(G102&lt;-15,"No","Yes")))</f>
        <v>N/A</v>
      </c>
      <c r="I102" s="10">
        <v>-53.9</v>
      </c>
      <c r="J102" s="10">
        <v>-11</v>
      </c>
      <c r="K102" s="9" t="str">
        <f t="shared" si="18"/>
        <v>Yes</v>
      </c>
    </row>
    <row r="103" spans="1:11" x14ac:dyDescent="0.2">
      <c r="A103" s="81" t="s">
        <v>47</v>
      </c>
      <c r="B103" s="34" t="s">
        <v>217</v>
      </c>
      <c r="C103" s="80">
        <v>9.019071E-4</v>
      </c>
      <c r="D103" s="9" t="str">
        <f>IF($B103="N/A","N/A",IF(C103&gt;15,"No",IF(C103&lt;-15,"No","Yes")))</f>
        <v>N/A</v>
      </c>
      <c r="E103" s="8">
        <v>4.8109699999999998E-5</v>
      </c>
      <c r="F103" s="9" t="str">
        <f>IF($B103="N/A","N/A",IF(E103&gt;15,"No",IF(E103&lt;-15,"No","Yes")))</f>
        <v>N/A</v>
      </c>
      <c r="G103" s="8">
        <v>2.7877399999999998E-5</v>
      </c>
      <c r="H103" s="9" t="str">
        <f>IF($B103="N/A","N/A",IF(G103&gt;15,"No",IF(G103&lt;-15,"No","Yes")))</f>
        <v>N/A</v>
      </c>
      <c r="I103" s="10">
        <v>-94.7</v>
      </c>
      <c r="J103" s="10">
        <v>-42.1</v>
      </c>
      <c r="K103" s="9" t="str">
        <f t="shared" si="18"/>
        <v>No</v>
      </c>
    </row>
    <row r="104" spans="1:11" x14ac:dyDescent="0.2">
      <c r="A104" s="81" t="s">
        <v>33</v>
      </c>
      <c r="B104" s="34" t="s">
        <v>227</v>
      </c>
      <c r="C104" s="80">
        <v>99.999868813999996</v>
      </c>
      <c r="D104" s="9" t="str">
        <f>IF($B104="N/A","N/A",IF(C104&gt;100,"No",IF(C104&lt;98,"No","Yes")))</f>
        <v>Yes</v>
      </c>
      <c r="E104" s="8">
        <v>99.999994369999996</v>
      </c>
      <c r="F104" s="9" t="str">
        <f>IF($B104="N/A","N/A",IF(E104&gt;100,"No",IF(E104&lt;98,"No","Yes")))</f>
        <v>Yes</v>
      </c>
      <c r="G104" s="8">
        <v>99.999895589000005</v>
      </c>
      <c r="H104" s="9" t="str">
        <f>IF($B104="N/A","N/A",IF(G104&gt;100,"No",IF(G104&lt;98,"No","Yes")))</f>
        <v>Yes</v>
      </c>
      <c r="I104" s="10">
        <v>1E-4</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99.216421597999997</v>
      </c>
      <c r="D106" s="9" t="str">
        <f>IF($B106="N/A","N/A",IF(C106&gt;15,"No",IF(C106&lt;-15,"No","Yes")))</f>
        <v>N/A</v>
      </c>
      <c r="E106" s="8">
        <v>99.087243603999994</v>
      </c>
      <c r="F106" s="9" t="str">
        <f>IF($B106="N/A","N/A",IF(E106&gt;15,"No",IF(E106&lt;-15,"No","Yes")))</f>
        <v>N/A</v>
      </c>
      <c r="G106" s="8">
        <v>98.354851925999995</v>
      </c>
      <c r="H106" s="9" t="str">
        <f>IF($B106="N/A","N/A",IF(G106&gt;15,"No",IF(G106&lt;-15,"No","Yes")))</f>
        <v>N/A</v>
      </c>
      <c r="I106" s="10">
        <v>-0.13</v>
      </c>
      <c r="J106" s="10">
        <v>-0.73899999999999999</v>
      </c>
      <c r="K106" s="9" t="str">
        <f>IF(J106="Div by 0", "N/A", IF(J106="N/A","N/A", IF(J106&gt;30, "No", IF(J106&lt;-30, "No", "Yes"))))</f>
        <v>Yes</v>
      </c>
    </row>
    <row r="107" spans="1:11" x14ac:dyDescent="0.2">
      <c r="A107" s="81" t="s">
        <v>907</v>
      </c>
      <c r="B107" s="34" t="s">
        <v>217</v>
      </c>
      <c r="C107" s="90">
        <v>72.836901717000003</v>
      </c>
      <c r="D107" s="9" t="str">
        <f t="shared" ref="D107:D130" si="19">IF($B107="N/A","N/A",IF(C107&gt;15,"No",IF(C107&lt;-15,"No","Yes")))</f>
        <v>N/A</v>
      </c>
      <c r="E107" s="9">
        <v>75.572950261000003</v>
      </c>
      <c r="F107" s="9" t="str">
        <f t="shared" ref="F107:F130" si="20">IF($B107="N/A","N/A",IF(E107&gt;15,"No",IF(E107&lt;-15,"No","Yes")))</f>
        <v>N/A</v>
      </c>
      <c r="G107" s="8">
        <v>74.945452950999993</v>
      </c>
      <c r="H107" s="9" t="str">
        <f t="shared" ref="H107:H130" si="21">IF($B107="N/A","N/A",IF(G107&gt;15,"No",IF(G107&lt;-15,"No","Yes")))</f>
        <v>N/A</v>
      </c>
      <c r="I107" s="10">
        <v>3.7559999999999998</v>
      </c>
      <c r="J107" s="10">
        <v>-0.83</v>
      </c>
      <c r="K107" s="9" t="str">
        <f t="shared" ref="K107:K130" si="22">IF(J107="Div by 0", "N/A", IF(J107="N/A","N/A", IF(J107&gt;30, "No", IF(J107&lt;-30, "No", "Yes"))))</f>
        <v>Yes</v>
      </c>
    </row>
    <row r="108" spans="1:11" x14ac:dyDescent="0.2">
      <c r="A108" s="81" t="s">
        <v>908</v>
      </c>
      <c r="B108" s="34" t="s">
        <v>217</v>
      </c>
      <c r="C108" s="90">
        <v>11.600477852999999</v>
      </c>
      <c r="D108" s="34" t="s">
        <v>217</v>
      </c>
      <c r="E108" s="9">
        <v>12.750483569</v>
      </c>
      <c r="F108" s="34" t="s">
        <v>217</v>
      </c>
      <c r="G108" s="8">
        <v>10.757260328999999</v>
      </c>
      <c r="H108" s="34" t="s">
        <v>217</v>
      </c>
      <c r="I108" s="10">
        <v>9.9130000000000003</v>
      </c>
      <c r="J108" s="10">
        <v>-15.6</v>
      </c>
      <c r="K108" s="9" t="str">
        <f t="shared" si="22"/>
        <v>Yes</v>
      </c>
    </row>
    <row r="109" spans="1:11" x14ac:dyDescent="0.2">
      <c r="A109" s="81" t="s">
        <v>909</v>
      </c>
      <c r="B109" s="34" t="s">
        <v>217</v>
      </c>
      <c r="C109" s="90">
        <v>0.16429810210000001</v>
      </c>
      <c r="D109" s="9" t="str">
        <f t="shared" si="19"/>
        <v>N/A</v>
      </c>
      <c r="E109" s="9">
        <v>0.17569483399999999</v>
      </c>
      <c r="F109" s="9" t="str">
        <f t="shared" si="20"/>
        <v>N/A</v>
      </c>
      <c r="G109" s="8">
        <v>0.21528456439999999</v>
      </c>
      <c r="H109" s="9" t="str">
        <f t="shared" si="21"/>
        <v>N/A</v>
      </c>
      <c r="I109" s="10">
        <v>6.9370000000000003</v>
      </c>
      <c r="J109" s="10">
        <v>22.53</v>
      </c>
      <c r="K109" s="9" t="str">
        <f t="shared" si="22"/>
        <v>Yes</v>
      </c>
    </row>
    <row r="110" spans="1:11" x14ac:dyDescent="0.2">
      <c r="A110" s="81" t="s">
        <v>910</v>
      </c>
      <c r="B110" s="34" t="s">
        <v>217</v>
      </c>
      <c r="C110" s="90">
        <v>8.9832010300000001E-2</v>
      </c>
      <c r="D110" s="9" t="str">
        <f t="shared" si="19"/>
        <v>N/A</v>
      </c>
      <c r="E110" s="9">
        <v>0.20995560539999999</v>
      </c>
      <c r="F110" s="9" t="str">
        <f t="shared" si="20"/>
        <v>N/A</v>
      </c>
      <c r="G110" s="8">
        <v>0.25604312289999998</v>
      </c>
      <c r="H110" s="9" t="str">
        <f t="shared" si="21"/>
        <v>N/A</v>
      </c>
      <c r="I110" s="10">
        <v>133.69999999999999</v>
      </c>
      <c r="J110" s="10">
        <v>21.95</v>
      </c>
      <c r="K110" s="9" t="str">
        <f t="shared" si="22"/>
        <v>Yes</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0.26977644629999997</v>
      </c>
      <c r="D112" s="9" t="str">
        <f t="shared" si="19"/>
        <v>N/A</v>
      </c>
      <c r="E112" s="9">
        <v>0.27737536930000001</v>
      </c>
      <c r="F112" s="9" t="str">
        <f t="shared" si="20"/>
        <v>N/A</v>
      </c>
      <c r="G112" s="8">
        <v>0.25977597130000002</v>
      </c>
      <c r="H112" s="9" t="str">
        <f t="shared" si="21"/>
        <v>N/A</v>
      </c>
      <c r="I112" s="10">
        <v>2.8170000000000002</v>
      </c>
      <c r="J112" s="10">
        <v>-6.34</v>
      </c>
      <c r="K112" s="9" t="str">
        <f t="shared" si="22"/>
        <v>Yes</v>
      </c>
    </row>
    <row r="113" spans="1:11" x14ac:dyDescent="0.2">
      <c r="A113" s="81" t="s">
        <v>913</v>
      </c>
      <c r="B113" s="34" t="s">
        <v>217</v>
      </c>
      <c r="C113" s="90">
        <v>2.2559730000000001E-4</v>
      </c>
      <c r="D113" s="9" t="str">
        <f t="shared" si="19"/>
        <v>N/A</v>
      </c>
      <c r="E113" s="9">
        <v>7.1887030000000003E-4</v>
      </c>
      <c r="F113" s="9" t="str">
        <f t="shared" si="20"/>
        <v>N/A</v>
      </c>
      <c r="G113" s="8">
        <v>5.5644950000000005E-4</v>
      </c>
      <c r="H113" s="9" t="str">
        <f t="shared" si="21"/>
        <v>N/A</v>
      </c>
      <c r="I113" s="10">
        <v>218.7</v>
      </c>
      <c r="J113" s="10">
        <v>-22.6</v>
      </c>
      <c r="K113" s="9" t="str">
        <f t="shared" si="22"/>
        <v>Yes</v>
      </c>
    </row>
    <row r="114" spans="1:11" x14ac:dyDescent="0.2">
      <c r="A114" s="81" t="s">
        <v>914</v>
      </c>
      <c r="B114" s="34" t="s">
        <v>217</v>
      </c>
      <c r="C114" s="90">
        <v>8.4967962999999997E-3</v>
      </c>
      <c r="D114" s="9" t="str">
        <f t="shared" si="19"/>
        <v>N/A</v>
      </c>
      <c r="E114" s="9">
        <v>8.1936543000000004E-3</v>
      </c>
      <c r="F114" s="9" t="str">
        <f t="shared" si="20"/>
        <v>N/A</v>
      </c>
      <c r="G114" s="8">
        <v>6.2068662999999998E-3</v>
      </c>
      <c r="H114" s="9" t="str">
        <f t="shared" si="21"/>
        <v>N/A</v>
      </c>
      <c r="I114" s="10">
        <v>-3.57</v>
      </c>
      <c r="J114" s="10">
        <v>-24.2</v>
      </c>
      <c r="K114" s="9" t="str">
        <f t="shared" si="22"/>
        <v>Yes</v>
      </c>
    </row>
    <row r="115" spans="1:11" x14ac:dyDescent="0.2">
      <c r="A115" s="81" t="s">
        <v>915</v>
      </c>
      <c r="B115" s="34" t="s">
        <v>217</v>
      </c>
      <c r="C115" s="90">
        <v>0.51783651490000004</v>
      </c>
      <c r="D115" s="9" t="str">
        <f t="shared" si="19"/>
        <v>N/A</v>
      </c>
      <c r="E115" s="9">
        <v>0.4277938436</v>
      </c>
      <c r="F115" s="9" t="str">
        <f t="shared" si="20"/>
        <v>N/A</v>
      </c>
      <c r="G115" s="8">
        <v>0.43572583320000002</v>
      </c>
      <c r="H115" s="9" t="str">
        <f t="shared" si="21"/>
        <v>N/A</v>
      </c>
      <c r="I115" s="10">
        <v>-17.399999999999999</v>
      </c>
      <c r="J115" s="10">
        <v>1.8540000000000001</v>
      </c>
      <c r="K115" s="9" t="str">
        <f t="shared" si="22"/>
        <v>Yes</v>
      </c>
    </row>
    <row r="116" spans="1:11" x14ac:dyDescent="0.2">
      <c r="A116" s="81" t="s">
        <v>916</v>
      </c>
      <c r="B116" s="34" t="s">
        <v>217</v>
      </c>
      <c r="C116" s="90">
        <v>8.3927896481000008</v>
      </c>
      <c r="D116" s="9" t="str">
        <f t="shared" si="19"/>
        <v>N/A</v>
      </c>
      <c r="E116" s="9">
        <v>9.7603191079999991</v>
      </c>
      <c r="F116" s="9" t="str">
        <f t="shared" si="20"/>
        <v>N/A</v>
      </c>
      <c r="G116" s="8">
        <v>7.7038776235000004</v>
      </c>
      <c r="H116" s="9" t="str">
        <f t="shared" si="21"/>
        <v>N/A</v>
      </c>
      <c r="I116" s="10">
        <v>16.29</v>
      </c>
      <c r="J116" s="10">
        <v>-21.1</v>
      </c>
      <c r="K116" s="9" t="str">
        <f t="shared" si="22"/>
        <v>Yes</v>
      </c>
    </row>
    <row r="117" spans="1:11" x14ac:dyDescent="0.2">
      <c r="A117" s="81" t="s">
        <v>917</v>
      </c>
      <c r="B117" s="34" t="s">
        <v>217</v>
      </c>
      <c r="C117" s="90">
        <v>6.4662096000000002E-2</v>
      </c>
      <c r="D117" s="9" t="str">
        <f t="shared" si="19"/>
        <v>N/A</v>
      </c>
      <c r="E117" s="9">
        <v>6.0685856500000003E-2</v>
      </c>
      <c r="F117" s="9" t="str">
        <f t="shared" si="20"/>
        <v>N/A</v>
      </c>
      <c r="G117" s="8">
        <v>5.7506595799999997E-2</v>
      </c>
      <c r="H117" s="9" t="str">
        <f t="shared" si="21"/>
        <v>N/A</v>
      </c>
      <c r="I117" s="10">
        <v>-6.15</v>
      </c>
      <c r="J117" s="10">
        <v>-5.24</v>
      </c>
      <c r="K117" s="9" t="str">
        <f t="shared" si="22"/>
        <v>Yes</v>
      </c>
    </row>
    <row r="118" spans="1:11" x14ac:dyDescent="0.2">
      <c r="A118" s="81" t="s">
        <v>918</v>
      </c>
      <c r="B118" s="34" t="s">
        <v>217</v>
      </c>
      <c r="C118" s="90">
        <v>2.0925606416</v>
      </c>
      <c r="D118" s="9" t="str">
        <f t="shared" si="19"/>
        <v>N/A</v>
      </c>
      <c r="E118" s="9">
        <v>1.8297464272999999</v>
      </c>
      <c r="F118" s="9" t="str">
        <f t="shared" si="20"/>
        <v>N/A</v>
      </c>
      <c r="G118" s="8">
        <v>1.8222833019</v>
      </c>
      <c r="H118" s="9" t="str">
        <f t="shared" si="21"/>
        <v>N/A</v>
      </c>
      <c r="I118" s="10">
        <v>-12.6</v>
      </c>
      <c r="J118" s="10">
        <v>-0.40799999999999997</v>
      </c>
      <c r="K118" s="9" t="str">
        <f t="shared" si="22"/>
        <v>Yes</v>
      </c>
    </row>
    <row r="119" spans="1:11" x14ac:dyDescent="0.2">
      <c r="A119" s="81" t="s">
        <v>919</v>
      </c>
      <c r="B119" s="34" t="s">
        <v>217</v>
      </c>
      <c r="C119" s="90">
        <v>15.562620430000001</v>
      </c>
      <c r="D119" s="9" t="str">
        <f t="shared" si="19"/>
        <v>N/A</v>
      </c>
      <c r="E119" s="9">
        <v>11.676566170999999</v>
      </c>
      <c r="F119" s="9" t="str">
        <f t="shared" si="20"/>
        <v>N/A</v>
      </c>
      <c r="G119" s="8">
        <v>14.297286720000001</v>
      </c>
      <c r="H119" s="9" t="str">
        <f t="shared" si="21"/>
        <v>N/A</v>
      </c>
      <c r="I119" s="10">
        <v>-25</v>
      </c>
      <c r="J119" s="10">
        <v>22.44</v>
      </c>
      <c r="K119" s="9" t="str">
        <f t="shared" si="22"/>
        <v>Yes</v>
      </c>
    </row>
    <row r="120" spans="1:11" x14ac:dyDescent="0.2">
      <c r="A120" s="81" t="s">
        <v>920</v>
      </c>
      <c r="B120" s="34" t="s">
        <v>217</v>
      </c>
      <c r="C120" s="90">
        <v>7.7723717116</v>
      </c>
      <c r="D120" s="9" t="str">
        <f t="shared" si="19"/>
        <v>N/A</v>
      </c>
      <c r="E120" s="9">
        <v>5.9744840656999996</v>
      </c>
      <c r="F120" s="9" t="str">
        <f t="shared" si="20"/>
        <v>N/A</v>
      </c>
      <c r="G120" s="8">
        <v>8.6618967311000006</v>
      </c>
      <c r="H120" s="9" t="str">
        <f t="shared" si="21"/>
        <v>N/A</v>
      </c>
      <c r="I120" s="10">
        <v>-23.1</v>
      </c>
      <c r="J120" s="10">
        <v>44.98</v>
      </c>
      <c r="K120" s="9" t="str">
        <f t="shared" si="22"/>
        <v>No</v>
      </c>
    </row>
    <row r="121" spans="1:11" x14ac:dyDescent="0.2">
      <c r="A121" s="81" t="s">
        <v>921</v>
      </c>
      <c r="B121" s="34" t="s">
        <v>217</v>
      </c>
      <c r="C121" s="90">
        <v>1.0039038668</v>
      </c>
      <c r="D121" s="9" t="str">
        <f t="shared" si="19"/>
        <v>N/A</v>
      </c>
      <c r="E121" s="9">
        <v>0.72343732090000001</v>
      </c>
      <c r="F121" s="9" t="str">
        <f t="shared" si="20"/>
        <v>N/A</v>
      </c>
      <c r="G121" s="8">
        <v>0.71379644399999997</v>
      </c>
      <c r="H121" s="9" t="str">
        <f t="shared" si="21"/>
        <v>N/A</v>
      </c>
      <c r="I121" s="10">
        <v>-27.9</v>
      </c>
      <c r="J121" s="10">
        <v>-1.33</v>
      </c>
      <c r="K121" s="9" t="str">
        <f t="shared" si="22"/>
        <v>Yes</v>
      </c>
    </row>
    <row r="122" spans="1:11" x14ac:dyDescent="0.2">
      <c r="A122" s="81" t="s">
        <v>922</v>
      </c>
      <c r="B122" s="34" t="s">
        <v>217</v>
      </c>
      <c r="C122" s="90">
        <v>4.4276109999999999E-4</v>
      </c>
      <c r="D122" s="9" t="str">
        <f t="shared" si="19"/>
        <v>N/A</v>
      </c>
      <c r="E122" s="9">
        <v>1.427471E-3</v>
      </c>
      <c r="F122" s="9" t="str">
        <f t="shared" si="20"/>
        <v>N/A</v>
      </c>
      <c r="G122" s="8">
        <v>7.4602410000000001E-4</v>
      </c>
      <c r="H122" s="9" t="str">
        <f t="shared" si="21"/>
        <v>N/A</v>
      </c>
      <c r="I122" s="10">
        <v>222.4</v>
      </c>
      <c r="J122" s="10">
        <v>-47.7</v>
      </c>
      <c r="K122" s="9" t="str">
        <f t="shared" si="22"/>
        <v>No</v>
      </c>
    </row>
    <row r="123" spans="1:11" x14ac:dyDescent="0.2">
      <c r="A123" s="81" t="s">
        <v>923</v>
      </c>
      <c r="B123" s="34" t="s">
        <v>217</v>
      </c>
      <c r="C123" s="90">
        <v>3.7811797899999999E-2</v>
      </c>
      <c r="D123" s="9" t="str">
        <f t="shared" si="19"/>
        <v>N/A</v>
      </c>
      <c r="E123" s="9">
        <v>3.1998530599999998E-2</v>
      </c>
      <c r="F123" s="9" t="str">
        <f t="shared" si="20"/>
        <v>N/A</v>
      </c>
      <c r="G123" s="8">
        <v>0.15060959039999999</v>
      </c>
      <c r="H123" s="9" t="str">
        <f t="shared" si="21"/>
        <v>N/A</v>
      </c>
      <c r="I123" s="10">
        <v>-15.4</v>
      </c>
      <c r="J123" s="10">
        <v>370.7</v>
      </c>
      <c r="K123" s="9" t="str">
        <f t="shared" si="22"/>
        <v>No</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6.4983350811999996</v>
      </c>
      <c r="D125" s="9" t="str">
        <f t="shared" si="19"/>
        <v>N/A</v>
      </c>
      <c r="E125" s="9">
        <v>4.7455210162999997</v>
      </c>
      <c r="F125" s="9" t="str">
        <f t="shared" si="20"/>
        <v>N/A</v>
      </c>
      <c r="G125" s="8">
        <v>4.5769890366999997</v>
      </c>
      <c r="H125" s="9" t="str">
        <f t="shared" si="21"/>
        <v>N/A</v>
      </c>
      <c r="I125" s="10">
        <v>-27</v>
      </c>
      <c r="J125" s="10">
        <v>-3.55</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0.24975521110000001</v>
      </c>
      <c r="D130" s="9" t="str">
        <f t="shared" si="19"/>
        <v>N/A</v>
      </c>
      <c r="E130" s="9">
        <v>0.1996977664</v>
      </c>
      <c r="F130" s="9" t="str">
        <f t="shared" si="20"/>
        <v>N/A</v>
      </c>
      <c r="G130" s="8">
        <v>0.19324889340000001</v>
      </c>
      <c r="H130" s="9" t="str">
        <f t="shared" si="21"/>
        <v>N/A</v>
      </c>
      <c r="I130" s="10">
        <v>-20</v>
      </c>
      <c r="J130" s="10">
        <v>-3.23</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3361387</v>
      </c>
      <c r="D6" s="9" t="str">
        <f>IF($B6="N/A","N/A",IF(C6&gt;15,"No",IF(C6&lt;-15,"No","Yes")))</f>
        <v>N/A</v>
      </c>
      <c r="E6" s="35">
        <v>3983775</v>
      </c>
      <c r="F6" s="9" t="str">
        <f>IF($B6="N/A","N/A",IF(E6&gt;15,"No",IF(E6&lt;-15,"No","Yes")))</f>
        <v>N/A</v>
      </c>
      <c r="G6" s="35">
        <v>3866689</v>
      </c>
      <c r="H6" s="9" t="str">
        <f>IF($B6="N/A","N/A",IF(G6&gt;15,"No",IF(G6&lt;-15,"No","Yes")))</f>
        <v>N/A</v>
      </c>
      <c r="I6" s="10">
        <v>18.52</v>
      </c>
      <c r="J6" s="10">
        <v>-2.94</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29.944844196999998</v>
      </c>
      <c r="D9" s="9" t="str">
        <f t="shared" ref="D9:D17" si="1">IF($B9="N/A","N/A",IF(C9&gt;15,"No",IF(C9&lt;-15,"No","Yes")))</f>
        <v>N/A</v>
      </c>
      <c r="E9" s="36">
        <v>27.674650049</v>
      </c>
      <c r="F9" s="9" t="str">
        <f>IF($B9="N/A","N/A",IF(E9&gt;15,"No",IF(E9&lt;-15,"No","Yes")))</f>
        <v>N/A</v>
      </c>
      <c r="G9" s="36">
        <v>32.641384399000003</v>
      </c>
      <c r="H9" s="9" t="str">
        <f>IF($B9="N/A","N/A",IF(G9&gt;15,"No",IF(G9&lt;-15,"No","Yes")))</f>
        <v>N/A</v>
      </c>
      <c r="I9" s="10">
        <v>-7.58</v>
      </c>
      <c r="J9" s="10">
        <v>17.95</v>
      </c>
      <c r="K9" s="9" t="str">
        <f t="shared" si="0"/>
        <v>Yes</v>
      </c>
    </row>
    <row r="10" spans="1:11" x14ac:dyDescent="0.2">
      <c r="A10" s="81" t="s">
        <v>16</v>
      </c>
      <c r="B10" s="34" t="s">
        <v>217</v>
      </c>
      <c r="C10" s="80">
        <v>3.4800812879</v>
      </c>
      <c r="D10" s="9" t="str">
        <f t="shared" si="1"/>
        <v>N/A</v>
      </c>
      <c r="E10" s="8">
        <v>1.6588537254</v>
      </c>
      <c r="F10" s="9" t="str">
        <f>IF($B10="N/A","N/A",IF(E10&gt;15,"No",IF(E10&lt;-15,"No","Yes")))</f>
        <v>N/A</v>
      </c>
      <c r="G10" s="8">
        <v>1.716222846</v>
      </c>
      <c r="H10" s="9" t="str">
        <f>IF($B10="N/A","N/A",IF(G10&gt;15,"No",IF(G10&lt;-15,"No","Yes")))</f>
        <v>N/A</v>
      </c>
      <c r="I10" s="10">
        <v>-52.3</v>
      </c>
      <c r="J10" s="10">
        <v>3.4580000000000002</v>
      </c>
      <c r="K10" s="9" t="str">
        <f t="shared" si="0"/>
        <v>Yes</v>
      </c>
    </row>
    <row r="11" spans="1:11" x14ac:dyDescent="0.2">
      <c r="A11" s="81" t="s">
        <v>36</v>
      </c>
      <c r="B11" s="34" t="s">
        <v>217</v>
      </c>
      <c r="C11" s="80">
        <v>16.653886792000002</v>
      </c>
      <c r="D11" s="9" t="str">
        <f t="shared" si="1"/>
        <v>N/A</v>
      </c>
      <c r="E11" s="8">
        <v>16.373959078999999</v>
      </c>
      <c r="F11" s="9" t="str">
        <f>IF($B11="N/A","N/A",IF(E11&gt;15,"No",IF(E11&lt;-15,"No","Yes")))</f>
        <v>N/A</v>
      </c>
      <c r="G11" s="8">
        <v>15.779535560999999</v>
      </c>
      <c r="H11" s="9" t="str">
        <f>IF($B11="N/A","N/A",IF(G11&gt;15,"No",IF(G11&lt;-15,"No","Yes")))</f>
        <v>N/A</v>
      </c>
      <c r="I11" s="10">
        <v>-1.68</v>
      </c>
      <c r="J11" s="10">
        <v>-3.63</v>
      </c>
      <c r="K11" s="9" t="str">
        <f t="shared" si="0"/>
        <v>Yes</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2.7973297134999999</v>
      </c>
      <c r="D13" s="9" t="str">
        <f t="shared" si="1"/>
        <v>N/A</v>
      </c>
      <c r="E13" s="8">
        <v>0.97317470959999997</v>
      </c>
      <c r="F13" s="9" t="str">
        <f>IF($B13="N/A","N/A",IF(E13&gt;15,"No",IF(E13&lt;-15,"No","Yes")))</f>
        <v>N/A</v>
      </c>
      <c r="G13" s="8">
        <v>1.1657996625</v>
      </c>
      <c r="H13" s="9" t="str">
        <f>IF($B13="N/A","N/A",IF(G13&gt;15,"No",IF(G13&lt;-15,"No","Yes")))</f>
        <v>N/A</v>
      </c>
      <c r="I13" s="10">
        <v>-65.2</v>
      </c>
      <c r="J13" s="10">
        <v>19.79</v>
      </c>
      <c r="K13" s="9" t="str">
        <f t="shared" si="0"/>
        <v>Yes</v>
      </c>
    </row>
    <row r="14" spans="1:11" x14ac:dyDescent="0.2">
      <c r="A14" s="81" t="s">
        <v>676</v>
      </c>
      <c r="B14" s="34" t="s">
        <v>217</v>
      </c>
      <c r="C14" s="80">
        <v>23.911795934000001</v>
      </c>
      <c r="D14" s="9" t="str">
        <f t="shared" si="1"/>
        <v>N/A</v>
      </c>
      <c r="E14" s="8">
        <v>24.115819794</v>
      </c>
      <c r="F14" s="9" t="str">
        <f t="shared" ref="F14:F33" si="2">IF($B14="N/A","N/A",IF(E14&gt;15,"No",IF(E14&lt;-15,"No","Yes")))</f>
        <v>N/A</v>
      </c>
      <c r="G14" s="8">
        <v>28.675618856</v>
      </c>
      <c r="H14" s="9" t="str">
        <f t="shared" ref="H14:H33" si="3">IF($B14="N/A","N/A",IF(G14&gt;15,"No",IF(G14&lt;-15,"No","Yes")))</f>
        <v>N/A</v>
      </c>
      <c r="I14" s="10">
        <v>0.85319999999999996</v>
      </c>
      <c r="J14" s="10">
        <v>18.91</v>
      </c>
      <c r="K14" s="9" t="str">
        <f t="shared" ref="K14:K30" si="4">IF(J14="Div by 0", "N/A", IF(J14="N/A","N/A", IF(J14&gt;30, "No", IF(J14&lt;-30, "No", "Yes"))))</f>
        <v>Yes</v>
      </c>
    </row>
    <row r="15" spans="1:11" x14ac:dyDescent="0.2">
      <c r="A15" s="81" t="s">
        <v>677</v>
      </c>
      <c r="B15" s="34" t="s">
        <v>217</v>
      </c>
      <c r="C15" s="80">
        <v>2.2426456697999999</v>
      </c>
      <c r="D15" s="9" t="str">
        <f t="shared" si="1"/>
        <v>N/A</v>
      </c>
      <c r="E15" s="8">
        <v>2.4996893650000001</v>
      </c>
      <c r="F15" s="9" t="str">
        <f t="shared" si="2"/>
        <v>N/A</v>
      </c>
      <c r="G15" s="8">
        <v>2.7148550089999999</v>
      </c>
      <c r="H15" s="9" t="str">
        <f t="shared" si="3"/>
        <v>N/A</v>
      </c>
      <c r="I15" s="10">
        <v>11.46</v>
      </c>
      <c r="J15" s="10">
        <v>8.6080000000000005</v>
      </c>
      <c r="K15" s="9" t="str">
        <f t="shared" si="4"/>
        <v>Yes</v>
      </c>
    </row>
    <row r="16" spans="1:11" x14ac:dyDescent="0.2">
      <c r="A16" s="81" t="s">
        <v>380</v>
      </c>
      <c r="B16" s="34" t="s">
        <v>217</v>
      </c>
      <c r="C16" s="80">
        <v>4.9272815060999999</v>
      </c>
      <c r="D16" s="9" t="str">
        <f t="shared" si="1"/>
        <v>N/A</v>
      </c>
      <c r="E16" s="8">
        <v>4.4522343756999998</v>
      </c>
      <c r="F16" s="9" t="str">
        <f t="shared" si="2"/>
        <v>N/A</v>
      </c>
      <c r="G16" s="8">
        <v>3.7664782453000001</v>
      </c>
      <c r="H16" s="9" t="str">
        <f t="shared" si="3"/>
        <v>N/A</v>
      </c>
      <c r="I16" s="10">
        <v>-9.64</v>
      </c>
      <c r="J16" s="10">
        <v>-15.4</v>
      </c>
      <c r="K16" s="9" t="str">
        <f t="shared" si="4"/>
        <v>Yes</v>
      </c>
    </row>
    <row r="17" spans="1:11" x14ac:dyDescent="0.2">
      <c r="A17" s="81" t="s">
        <v>381</v>
      </c>
      <c r="B17" s="34" t="s">
        <v>217</v>
      </c>
      <c r="C17" s="80">
        <v>4.2398866895999996</v>
      </c>
      <c r="D17" s="9" t="str">
        <f t="shared" si="1"/>
        <v>N/A</v>
      </c>
      <c r="E17" s="8">
        <v>4.0148351752</v>
      </c>
      <c r="F17" s="9" t="str">
        <f t="shared" si="2"/>
        <v>N/A</v>
      </c>
      <c r="G17" s="8">
        <v>4.3721902641000003</v>
      </c>
      <c r="H17" s="9" t="str">
        <f t="shared" si="3"/>
        <v>N/A</v>
      </c>
      <c r="I17" s="10">
        <v>-5.31</v>
      </c>
      <c r="J17" s="10">
        <v>8.9009999999999998</v>
      </c>
      <c r="K17" s="9" t="str">
        <f t="shared" si="4"/>
        <v>Yes</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21.487320561000001</v>
      </c>
      <c r="D19" s="9" t="str">
        <f t="shared" si="5"/>
        <v>N/A</v>
      </c>
      <c r="E19" s="8">
        <v>21.198461257999998</v>
      </c>
      <c r="F19" s="9" t="str">
        <f t="shared" si="2"/>
        <v>N/A</v>
      </c>
      <c r="G19" s="8">
        <v>22.384060368</v>
      </c>
      <c r="H19" s="9" t="str">
        <f t="shared" si="3"/>
        <v>N/A</v>
      </c>
      <c r="I19" s="10">
        <v>-1.34</v>
      </c>
      <c r="J19" s="10">
        <v>5.593</v>
      </c>
      <c r="K19" s="9" t="str">
        <f t="shared" si="4"/>
        <v>Yes</v>
      </c>
    </row>
    <row r="20" spans="1:11" x14ac:dyDescent="0.2">
      <c r="A20" s="81" t="s">
        <v>385</v>
      </c>
      <c r="B20" s="34" t="s">
        <v>217</v>
      </c>
      <c r="C20" s="80">
        <v>3.9736870523999999</v>
      </c>
      <c r="D20" s="9" t="str">
        <f t="shared" si="5"/>
        <v>N/A</v>
      </c>
      <c r="E20" s="8">
        <v>3.9054665487000002</v>
      </c>
      <c r="F20" s="9" t="str">
        <f t="shared" si="2"/>
        <v>N/A</v>
      </c>
      <c r="G20" s="8">
        <v>4.2384841397999997</v>
      </c>
      <c r="H20" s="9" t="str">
        <f t="shared" si="3"/>
        <v>N/A</v>
      </c>
      <c r="I20" s="10">
        <v>-1.72</v>
      </c>
      <c r="J20" s="10">
        <v>8.5269999999999992</v>
      </c>
      <c r="K20" s="9" t="str">
        <f t="shared" si="4"/>
        <v>Yes</v>
      </c>
    </row>
    <row r="21" spans="1:11" x14ac:dyDescent="0.2">
      <c r="A21" s="81" t="s">
        <v>386</v>
      </c>
      <c r="B21" s="34" t="s">
        <v>217</v>
      </c>
      <c r="C21" s="80">
        <v>23.391742753999999</v>
      </c>
      <c r="D21" s="9" t="str">
        <f t="shared" si="5"/>
        <v>N/A</v>
      </c>
      <c r="E21" s="8">
        <v>21.851008151999999</v>
      </c>
      <c r="F21" s="9" t="str">
        <f t="shared" si="2"/>
        <v>N/A</v>
      </c>
      <c r="G21" s="8">
        <v>24.632443933000001</v>
      </c>
      <c r="H21" s="9" t="str">
        <f t="shared" si="3"/>
        <v>N/A</v>
      </c>
      <c r="I21" s="10">
        <v>-6.59</v>
      </c>
      <c r="J21" s="10">
        <v>12.73</v>
      </c>
      <c r="K21" s="9" t="str">
        <f t="shared" si="4"/>
        <v>Yes</v>
      </c>
    </row>
    <row r="22" spans="1:11" x14ac:dyDescent="0.2">
      <c r="A22" s="81" t="s">
        <v>387</v>
      </c>
      <c r="B22" s="34" t="s">
        <v>217</v>
      </c>
      <c r="C22" s="80">
        <v>0.1088836245</v>
      </c>
      <c r="D22" s="9" t="str">
        <f t="shared" si="5"/>
        <v>N/A</v>
      </c>
      <c r="E22" s="8">
        <v>6.3733519099999997E-2</v>
      </c>
      <c r="F22" s="9" t="str">
        <f t="shared" si="2"/>
        <v>N/A</v>
      </c>
      <c r="G22" s="8">
        <v>7.1353036199999997E-2</v>
      </c>
      <c r="H22" s="9" t="str">
        <f t="shared" si="3"/>
        <v>N/A</v>
      </c>
      <c r="I22" s="10">
        <v>-41.5</v>
      </c>
      <c r="J22" s="10">
        <v>11.96</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1.9123950917000001</v>
      </c>
      <c r="D26" s="9" t="str">
        <f t="shared" si="5"/>
        <v>N/A</v>
      </c>
      <c r="E26" s="8">
        <v>3.1791956122</v>
      </c>
      <c r="F26" s="9" t="str">
        <f t="shared" si="2"/>
        <v>N/A</v>
      </c>
      <c r="G26" s="8">
        <v>3.5687121462000002</v>
      </c>
      <c r="H26" s="9" t="str">
        <f t="shared" si="3"/>
        <v>N/A</v>
      </c>
      <c r="I26" s="10">
        <v>66.239999999999995</v>
      </c>
      <c r="J26" s="10">
        <v>12.25</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13.375341786</v>
      </c>
      <c r="D29" s="9" t="str">
        <f t="shared" si="5"/>
        <v>N/A</v>
      </c>
      <c r="E29" s="8">
        <v>14.005283932999999</v>
      </c>
      <c r="F29" s="9" t="str">
        <f t="shared" si="2"/>
        <v>N/A</v>
      </c>
      <c r="G29" s="8">
        <v>4.7026797345000002</v>
      </c>
      <c r="H29" s="9" t="str">
        <f t="shared" si="3"/>
        <v>N/A</v>
      </c>
      <c r="I29" s="10">
        <v>4.71</v>
      </c>
      <c r="J29" s="10">
        <v>-66.400000000000006</v>
      </c>
      <c r="K29" s="9" t="str">
        <f t="shared" si="4"/>
        <v>No</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99.889807391999994</v>
      </c>
      <c r="D31" s="9" t="str">
        <f t="shared" si="5"/>
        <v>N/A</v>
      </c>
      <c r="E31" s="8">
        <v>99.935664036999995</v>
      </c>
      <c r="F31" s="9" t="str">
        <f t="shared" si="2"/>
        <v>N/A</v>
      </c>
      <c r="G31" s="8">
        <v>99.928078002000007</v>
      </c>
      <c r="H31" s="9" t="str">
        <f t="shared" si="3"/>
        <v>N/A</v>
      </c>
      <c r="I31" s="10">
        <v>4.5900000000000003E-2</v>
      </c>
      <c r="J31" s="10">
        <v>-8.0000000000000002E-3</v>
      </c>
      <c r="K31" s="9" t="str">
        <f t="shared" ref="K31:K43" si="6">IF(J31="Div by 0", "N/A", IF(J31="N/A","N/A", IF(J31&gt;30, "No", IF(J31&lt;-30, "No", "Yes"))))</f>
        <v>Yes</v>
      </c>
    </row>
    <row r="32" spans="1:11" x14ac:dyDescent="0.2">
      <c r="A32" s="81" t="s">
        <v>39</v>
      </c>
      <c r="B32" s="34" t="s">
        <v>271</v>
      </c>
      <c r="C32" s="80">
        <v>99.997032138999998</v>
      </c>
      <c r="D32" s="9" t="str">
        <f>IF($B32="N/A","N/A",IF(C32&gt;100,"No",IF(C32&lt;85,"No","Yes")))</f>
        <v>Yes</v>
      </c>
      <c r="E32" s="8">
        <v>99.998382161999999</v>
      </c>
      <c r="F32" s="9" t="str">
        <f>IF($B32="N/A","N/A",IF(E32&gt;100,"No",IF(E32&lt;85,"No","Yes")))</f>
        <v>Yes</v>
      </c>
      <c r="G32" s="8">
        <v>99.998665255999995</v>
      </c>
      <c r="H32" s="9" t="str">
        <f>IF($B32="N/A","N/A",IF(G32&gt;100,"No",IF(G32&lt;85,"No","Yes")))</f>
        <v>Yes</v>
      </c>
      <c r="I32" s="10">
        <v>1.4E-3</v>
      </c>
      <c r="J32" s="10">
        <v>2.9999999999999997E-4</v>
      </c>
      <c r="K32" s="9" t="str">
        <f t="shared" si="6"/>
        <v>Yes</v>
      </c>
    </row>
    <row r="33" spans="1:11" x14ac:dyDescent="0.2">
      <c r="A33" s="81" t="s">
        <v>904</v>
      </c>
      <c r="B33" s="34" t="s">
        <v>217</v>
      </c>
      <c r="C33" s="80">
        <v>20.544166915000002</v>
      </c>
      <c r="D33" s="9" t="str">
        <f t="shared" si="5"/>
        <v>N/A</v>
      </c>
      <c r="E33" s="8">
        <v>22.617057318000001</v>
      </c>
      <c r="F33" s="9" t="str">
        <f t="shared" si="2"/>
        <v>N/A</v>
      </c>
      <c r="G33" s="8">
        <v>26.428165474</v>
      </c>
      <c r="H33" s="9" t="str">
        <f t="shared" si="3"/>
        <v>N/A</v>
      </c>
      <c r="I33" s="10">
        <v>10.09</v>
      </c>
      <c r="J33" s="10">
        <v>16.850000000000001</v>
      </c>
      <c r="K33" s="9" t="str">
        <f t="shared" si="6"/>
        <v>Yes</v>
      </c>
    </row>
    <row r="34" spans="1:11" x14ac:dyDescent="0.2">
      <c r="A34" s="81" t="s">
        <v>845</v>
      </c>
      <c r="B34" s="34" t="s">
        <v>272</v>
      </c>
      <c r="C34" s="80">
        <v>9.9364948983999994</v>
      </c>
      <c r="D34" s="9" t="str">
        <f>IF($B34="N/A","N/A",IF(C34&gt;25,"No",IF(C34&lt;5,"No","Yes")))</f>
        <v>Yes</v>
      </c>
      <c r="E34" s="8">
        <v>9.3466009848000002</v>
      </c>
      <c r="F34" s="9" t="str">
        <f>IF($B34="N/A","N/A",IF(E34&gt;25,"No",IF(E34&lt;5,"No","Yes")))</f>
        <v>Yes</v>
      </c>
      <c r="G34" s="8">
        <v>8.5070348465999999</v>
      </c>
      <c r="H34" s="9" t="str">
        <f>IF($B34="N/A","N/A",IF(G34&gt;25,"No",IF(G34&lt;5,"No","Yes")))</f>
        <v>Yes</v>
      </c>
      <c r="I34" s="10">
        <v>-5.94</v>
      </c>
      <c r="J34" s="10">
        <v>-8.98</v>
      </c>
      <c r="K34" s="9" t="str">
        <f t="shared" si="6"/>
        <v>Yes</v>
      </c>
    </row>
    <row r="35" spans="1:11" x14ac:dyDescent="0.2">
      <c r="A35" s="81" t="s">
        <v>846</v>
      </c>
      <c r="B35" s="34" t="s">
        <v>273</v>
      </c>
      <c r="C35" s="80">
        <v>33.442585258999998</v>
      </c>
      <c r="D35" s="9" t="str">
        <f>IF($B35="N/A","N/A",IF(C35&gt;70,"No",IF(C35&lt;40,"No","Yes")))</f>
        <v>No</v>
      </c>
      <c r="E35" s="8">
        <v>32.651463925999998</v>
      </c>
      <c r="F35" s="9" t="str">
        <f>IF($B35="N/A","N/A",IF(E35&gt;70,"No",IF(E35&lt;40,"No","Yes")))</f>
        <v>No</v>
      </c>
      <c r="G35" s="8">
        <v>35.090716446000002</v>
      </c>
      <c r="H35" s="9" t="str">
        <f>IF($B35="N/A","N/A",IF(G35&gt;70,"No",IF(G35&lt;40,"No","Yes")))</f>
        <v>No</v>
      </c>
      <c r="I35" s="10">
        <v>-2.37</v>
      </c>
      <c r="J35" s="10">
        <v>7.4710000000000001</v>
      </c>
      <c r="K35" s="9" t="str">
        <f t="shared" si="6"/>
        <v>Yes</v>
      </c>
    </row>
    <row r="36" spans="1:11" x14ac:dyDescent="0.2">
      <c r="A36" s="81" t="s">
        <v>847</v>
      </c>
      <c r="B36" s="34" t="s">
        <v>274</v>
      </c>
      <c r="C36" s="80">
        <v>56.620919843000003</v>
      </c>
      <c r="D36" s="9" t="str">
        <f>IF($B36="N/A","N/A",IF(C36&gt;55,"No",IF(C36&lt;20,"No","Yes")))</f>
        <v>No</v>
      </c>
      <c r="E36" s="8">
        <v>58.001935089</v>
      </c>
      <c r="F36" s="9" t="str">
        <f>IF($B36="N/A","N/A",IF(E36&gt;55,"No",IF(E36&lt;20,"No","Yes")))</f>
        <v>No</v>
      </c>
      <c r="G36" s="8">
        <v>56.402248708000002</v>
      </c>
      <c r="H36" s="9" t="str">
        <f>IF($B36="N/A","N/A",IF(G36&gt;55,"No",IF(G36&lt;20,"No","Yes")))</f>
        <v>No</v>
      </c>
      <c r="I36" s="10">
        <v>2.4390000000000001</v>
      </c>
      <c r="J36" s="10">
        <v>-2.76</v>
      </c>
      <c r="K36" s="9" t="str">
        <f t="shared" si="6"/>
        <v>Yes</v>
      </c>
    </row>
    <row r="37" spans="1:11" x14ac:dyDescent="0.2">
      <c r="A37" s="81" t="s">
        <v>167</v>
      </c>
      <c r="B37" s="34" t="s">
        <v>250</v>
      </c>
      <c r="C37" s="80">
        <v>98.564640131999994</v>
      </c>
      <c r="D37" s="9" t="str">
        <f>IF($B37="N/A","N/A",IF(C37&gt;95,"Yes","No"))</f>
        <v>Yes</v>
      </c>
      <c r="E37" s="8">
        <v>98.858695584000003</v>
      </c>
      <c r="F37" s="9" t="str">
        <f>IF($B37="N/A","N/A",IF(E37&gt;95,"Yes","No"))</f>
        <v>Yes</v>
      </c>
      <c r="G37" s="8">
        <v>98.748593435000004</v>
      </c>
      <c r="H37" s="9" t="str">
        <f>IF($B37="N/A","N/A",IF(G37&gt;95,"Yes","No"))</f>
        <v>Yes</v>
      </c>
      <c r="I37" s="10">
        <v>0.29830000000000001</v>
      </c>
      <c r="J37" s="10">
        <v>-0.111</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99.493579308999998</v>
      </c>
      <c r="D40" s="9" t="str">
        <f>IF($B40="N/A","N/A",IF(C40&gt;100,"No",IF(C40&lt;98,"No","Yes")))</f>
        <v>Yes</v>
      </c>
      <c r="E40" s="8">
        <v>99.580496887999999</v>
      </c>
      <c r="F40" s="9" t="str">
        <f>IF($B40="N/A","N/A",IF(E40&gt;100,"No",IF(E40&lt;98,"No","Yes")))</f>
        <v>Yes</v>
      </c>
      <c r="G40" s="8">
        <v>99.561145494000002</v>
      </c>
      <c r="H40" s="9" t="str">
        <f>IF($B40="N/A","N/A",IF(G40&gt;100,"No",IF(G40&lt;98,"No","Yes")))</f>
        <v>Yes</v>
      </c>
      <c r="I40" s="10">
        <v>8.7400000000000005E-2</v>
      </c>
      <c r="J40" s="10">
        <v>-1.9E-2</v>
      </c>
      <c r="K40" s="9" t="str">
        <f t="shared" si="6"/>
        <v>Yes</v>
      </c>
    </row>
    <row r="41" spans="1:11" x14ac:dyDescent="0.2">
      <c r="A41" s="81" t="s">
        <v>44</v>
      </c>
      <c r="B41" s="34" t="s">
        <v>217</v>
      </c>
      <c r="C41" s="80">
        <v>62.945532921999998</v>
      </c>
      <c r="D41" s="9" t="str">
        <f t="shared" si="7"/>
        <v>N/A</v>
      </c>
      <c r="E41" s="8">
        <v>65.385439634999997</v>
      </c>
      <c r="F41" s="9" t="str">
        <f t="shared" ref="F41:F47" si="8">IF($B41="N/A","N/A",IF(E41&gt;15,"No",IF(E41&lt;-15,"No","Yes")))</f>
        <v>N/A</v>
      </c>
      <c r="G41" s="8">
        <v>61.180771237999998</v>
      </c>
      <c r="H41" s="9" t="str">
        <f t="shared" ref="H41:H47" si="9">IF($B41="N/A","N/A",IF(G41&gt;15,"No",IF(G41&lt;-15,"No","Yes")))</f>
        <v>N/A</v>
      </c>
      <c r="I41" s="10">
        <v>3.8759999999999999</v>
      </c>
      <c r="J41" s="10">
        <v>-6.43</v>
      </c>
      <c r="K41" s="9" t="str">
        <f t="shared" si="6"/>
        <v>Yes</v>
      </c>
    </row>
    <row r="42" spans="1:11" x14ac:dyDescent="0.2">
      <c r="A42" s="81" t="s">
        <v>45</v>
      </c>
      <c r="B42" s="34" t="s">
        <v>217</v>
      </c>
      <c r="C42" s="80">
        <v>37.022593981</v>
      </c>
      <c r="D42" s="9" t="str">
        <f t="shared" si="7"/>
        <v>N/A</v>
      </c>
      <c r="E42" s="8">
        <v>34.609482042000003</v>
      </c>
      <c r="F42" s="9" t="str">
        <f t="shared" si="8"/>
        <v>N/A</v>
      </c>
      <c r="G42" s="8">
        <v>38.816295519999997</v>
      </c>
      <c r="H42" s="9" t="str">
        <f t="shared" si="9"/>
        <v>N/A</v>
      </c>
      <c r="I42" s="10">
        <v>-6.52</v>
      </c>
      <c r="J42" s="10">
        <v>12.16</v>
      </c>
      <c r="K42" s="9" t="str">
        <f t="shared" si="6"/>
        <v>Yes</v>
      </c>
    </row>
    <row r="43" spans="1:11" x14ac:dyDescent="0.2">
      <c r="A43" s="81" t="s">
        <v>50</v>
      </c>
      <c r="B43" s="34" t="s">
        <v>217</v>
      </c>
      <c r="C43" s="80">
        <v>3.18730968E-2</v>
      </c>
      <c r="D43" s="9" t="str">
        <f t="shared" si="7"/>
        <v>N/A</v>
      </c>
      <c r="E43" s="8">
        <v>5.078323E-3</v>
      </c>
      <c r="F43" s="9" t="str">
        <f t="shared" si="8"/>
        <v>N/A</v>
      </c>
      <c r="G43" s="8">
        <v>2.9332417999999999E-3</v>
      </c>
      <c r="H43" s="9" t="str">
        <f t="shared" si="9"/>
        <v>N/A</v>
      </c>
      <c r="I43" s="10">
        <v>-84.1</v>
      </c>
      <c r="J43" s="10">
        <v>-42.2</v>
      </c>
      <c r="K43" s="9" t="str">
        <f t="shared" si="6"/>
        <v>No</v>
      </c>
    </row>
    <row r="44" spans="1:11" x14ac:dyDescent="0.2">
      <c r="A44" s="81" t="s">
        <v>907</v>
      </c>
      <c r="B44" s="34" t="s">
        <v>217</v>
      </c>
      <c r="C44" s="80">
        <v>77.152824116999994</v>
      </c>
      <c r="D44" s="9" t="str">
        <f t="shared" si="7"/>
        <v>N/A</v>
      </c>
      <c r="E44" s="8">
        <v>79.075349385999999</v>
      </c>
      <c r="F44" s="9" t="str">
        <f t="shared" si="8"/>
        <v>N/A</v>
      </c>
      <c r="G44" s="8">
        <v>76.492239225999995</v>
      </c>
      <c r="H44" s="9" t="str">
        <f t="shared" si="9"/>
        <v>N/A</v>
      </c>
      <c r="I44" s="10">
        <v>2.492</v>
      </c>
      <c r="J44" s="10">
        <v>-3.27</v>
      </c>
      <c r="K44" s="9" t="str">
        <f>IF(J44="Div by 0", "N/A", IF(J44="N/A","N/A", IF(J44&gt;30, "No", IF(J44&lt;-30, "No", "Yes"))))</f>
        <v>Yes</v>
      </c>
    </row>
    <row r="45" spans="1:11" x14ac:dyDescent="0.2">
      <c r="A45" s="81" t="s">
        <v>908</v>
      </c>
      <c r="B45" s="34" t="s">
        <v>217</v>
      </c>
      <c r="C45" s="80">
        <v>22.847175882999998</v>
      </c>
      <c r="D45" s="9" t="str">
        <f t="shared" si="7"/>
        <v>N/A</v>
      </c>
      <c r="E45" s="8">
        <v>20.924650614000001</v>
      </c>
      <c r="F45" s="9" t="str">
        <f t="shared" si="8"/>
        <v>N/A</v>
      </c>
      <c r="G45" s="8">
        <v>23.507760774000001</v>
      </c>
      <c r="H45" s="9" t="str">
        <f t="shared" si="9"/>
        <v>N/A</v>
      </c>
      <c r="I45" s="10">
        <v>-8.41</v>
      </c>
      <c r="J45" s="10">
        <v>12.34</v>
      </c>
      <c r="K45" s="9" t="str">
        <f>IF(J45="Div by 0", "N/A", IF(J45="N/A","N/A", IF(J45&gt;30, "No", IF(J45&lt;-30, "No", "Yes"))))</f>
        <v>Yes</v>
      </c>
    </row>
    <row r="46" spans="1:11" x14ac:dyDescent="0.2">
      <c r="A46" s="81" t="s">
        <v>931</v>
      </c>
      <c r="B46" s="34" t="s">
        <v>217</v>
      </c>
      <c r="C46" s="80">
        <v>0</v>
      </c>
      <c r="D46" s="9" t="str">
        <f t="shared" si="7"/>
        <v>N/A</v>
      </c>
      <c r="E46" s="8">
        <v>0</v>
      </c>
      <c r="F46" s="9" t="str">
        <f t="shared" si="8"/>
        <v>N/A</v>
      </c>
      <c r="G46" s="8">
        <v>0</v>
      </c>
      <c r="H46" s="9" t="str">
        <f t="shared" si="9"/>
        <v>N/A</v>
      </c>
      <c r="I46" s="10" t="s">
        <v>1743</v>
      </c>
      <c r="J46" s="10" t="s">
        <v>1743</v>
      </c>
      <c r="K46" s="9" t="str">
        <f>IF(J46="Div by 0", "N/A", IF(J46="N/A","N/A", IF(J46&gt;30, "No", IF(J46&lt;-30, "No", "Yes"))))</f>
        <v>N/A</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1285394</v>
      </c>
      <c r="F6" s="9" t="str">
        <f t="shared" ref="F6:F15" si="1">IF($B6="N/A","N/A",IF(E6&lt;0,"No","Yes"))</f>
        <v>N/A</v>
      </c>
      <c r="G6" s="79">
        <v>1327232</v>
      </c>
      <c r="H6" s="9" t="str">
        <f t="shared" ref="H6:H15" si="2">IF($B6="N/A","N/A",IF(G6&lt;0,"No","Yes"))</f>
        <v>N/A</v>
      </c>
      <c r="I6" s="10" t="s">
        <v>217</v>
      </c>
      <c r="J6" s="10">
        <v>3.2549999999999999</v>
      </c>
      <c r="K6" s="9" t="str">
        <f t="shared" ref="K6:K15" si="3">IF(J6="Div by 0", "N/A", IF(J6="N/A","N/A", IF(J6&gt;30, "No", IF(J6&lt;-30, "No", "Yes"))))</f>
        <v>Yes</v>
      </c>
    </row>
    <row r="7" spans="1:11" x14ac:dyDescent="0.2">
      <c r="A7" s="78" t="s">
        <v>445</v>
      </c>
      <c r="B7" s="5" t="s">
        <v>217</v>
      </c>
      <c r="C7" s="80" t="s">
        <v>217</v>
      </c>
      <c r="D7" s="9" t="str">
        <f t="shared" si="0"/>
        <v>N/A</v>
      </c>
      <c r="E7" s="80">
        <v>0</v>
      </c>
      <c r="F7" s="9" t="str">
        <f t="shared" si="1"/>
        <v>N/A</v>
      </c>
      <c r="G7" s="80">
        <v>0</v>
      </c>
      <c r="H7" s="9" t="str">
        <f t="shared" si="2"/>
        <v>N/A</v>
      </c>
      <c r="I7" s="10" t="s">
        <v>217</v>
      </c>
      <c r="J7" s="10" t="s">
        <v>1743</v>
      </c>
      <c r="K7" s="9" t="str">
        <f t="shared" si="3"/>
        <v>N/A</v>
      </c>
    </row>
    <row r="8" spans="1:11" x14ac:dyDescent="0.2">
      <c r="A8" s="78" t="s">
        <v>446</v>
      </c>
      <c r="B8" s="5" t="s">
        <v>217</v>
      </c>
      <c r="C8" s="80" t="s">
        <v>217</v>
      </c>
      <c r="D8" s="9" t="str">
        <f t="shared" si="0"/>
        <v>N/A</v>
      </c>
      <c r="E8" s="80">
        <v>6.1304160400000002E-2</v>
      </c>
      <c r="F8" s="9" t="str">
        <f t="shared" si="1"/>
        <v>N/A</v>
      </c>
      <c r="G8" s="80">
        <v>4.3926005400000002E-2</v>
      </c>
      <c r="H8" s="9" t="str">
        <f t="shared" si="2"/>
        <v>N/A</v>
      </c>
      <c r="I8" s="10" t="s">
        <v>217</v>
      </c>
      <c r="J8" s="10">
        <v>-28.3</v>
      </c>
      <c r="K8" s="9" t="str">
        <f t="shared" si="3"/>
        <v>Yes</v>
      </c>
    </row>
    <row r="9" spans="1:11" x14ac:dyDescent="0.2">
      <c r="A9" s="78" t="s">
        <v>447</v>
      </c>
      <c r="B9" s="5" t="s">
        <v>217</v>
      </c>
      <c r="C9" s="80" t="s">
        <v>217</v>
      </c>
      <c r="D9" s="9" t="str">
        <f t="shared" si="0"/>
        <v>N/A</v>
      </c>
      <c r="E9" s="80">
        <v>59.033028004999998</v>
      </c>
      <c r="F9" s="9" t="str">
        <f t="shared" si="1"/>
        <v>N/A</v>
      </c>
      <c r="G9" s="80">
        <v>57.375424944999999</v>
      </c>
      <c r="H9" s="9" t="str">
        <f t="shared" si="2"/>
        <v>N/A</v>
      </c>
      <c r="I9" s="10" t="s">
        <v>217</v>
      </c>
      <c r="J9" s="10">
        <v>-2.81</v>
      </c>
      <c r="K9" s="9" t="str">
        <f t="shared" si="3"/>
        <v>Yes</v>
      </c>
    </row>
    <row r="10" spans="1:11" x14ac:dyDescent="0.2">
      <c r="A10" s="78" t="s">
        <v>448</v>
      </c>
      <c r="B10" s="5" t="s">
        <v>217</v>
      </c>
      <c r="C10" s="80" t="s">
        <v>217</v>
      </c>
      <c r="D10" s="9" t="str">
        <f t="shared" si="0"/>
        <v>N/A</v>
      </c>
      <c r="E10" s="80">
        <v>40.899444062000001</v>
      </c>
      <c r="F10" s="9" t="str">
        <f t="shared" si="1"/>
        <v>N/A</v>
      </c>
      <c r="G10" s="80">
        <v>42.577861292999998</v>
      </c>
      <c r="H10" s="9" t="str">
        <f t="shared" si="2"/>
        <v>N/A</v>
      </c>
      <c r="I10" s="10" t="s">
        <v>217</v>
      </c>
      <c r="J10" s="10">
        <v>4.1040000000000001</v>
      </c>
      <c r="K10" s="9" t="str">
        <f t="shared" si="3"/>
        <v>Yes</v>
      </c>
    </row>
    <row r="11" spans="1:11" x14ac:dyDescent="0.2">
      <c r="A11" s="78" t="s">
        <v>1644</v>
      </c>
      <c r="B11" s="5" t="s">
        <v>217</v>
      </c>
      <c r="C11" s="80" t="s">
        <v>217</v>
      </c>
      <c r="D11" s="9" t="str">
        <f t="shared" si="0"/>
        <v>N/A</v>
      </c>
      <c r="E11" s="80">
        <v>0</v>
      </c>
      <c r="F11" s="9" t="str">
        <f t="shared" si="1"/>
        <v>N/A</v>
      </c>
      <c r="G11" s="80">
        <v>0</v>
      </c>
      <c r="H11" s="9" t="str">
        <f t="shared" si="2"/>
        <v>N/A</v>
      </c>
      <c r="I11" s="10" t="s">
        <v>217</v>
      </c>
      <c r="J11" s="10" t="s">
        <v>1743</v>
      </c>
      <c r="K11" s="9" t="str">
        <f t="shared" si="3"/>
        <v>N/A</v>
      </c>
    </row>
    <row r="12" spans="1:11" x14ac:dyDescent="0.2">
      <c r="A12" s="78" t="s">
        <v>16</v>
      </c>
      <c r="B12" s="5" t="s">
        <v>217</v>
      </c>
      <c r="C12" s="80" t="s">
        <v>217</v>
      </c>
      <c r="D12" s="9" t="str">
        <f t="shared" si="0"/>
        <v>N/A</v>
      </c>
      <c r="E12" s="80">
        <v>0.57328725670000003</v>
      </c>
      <c r="F12" s="9" t="str">
        <f t="shared" si="1"/>
        <v>N/A</v>
      </c>
      <c r="G12" s="80">
        <v>0.59205926320000002</v>
      </c>
      <c r="H12" s="9" t="str">
        <f t="shared" si="2"/>
        <v>N/A</v>
      </c>
      <c r="I12" s="10" t="s">
        <v>217</v>
      </c>
      <c r="J12" s="10">
        <v>3.274</v>
      </c>
      <c r="K12" s="9" t="str">
        <f t="shared" si="3"/>
        <v>Yes</v>
      </c>
    </row>
    <row r="13" spans="1:11" x14ac:dyDescent="0.2">
      <c r="A13" s="78" t="s">
        <v>36</v>
      </c>
      <c r="B13" s="5" t="s">
        <v>217</v>
      </c>
      <c r="C13" s="80" t="s">
        <v>217</v>
      </c>
      <c r="D13" s="9" t="str">
        <f t="shared" si="0"/>
        <v>N/A</v>
      </c>
      <c r="E13" s="80">
        <v>9.7425888806999996</v>
      </c>
      <c r="F13" s="9" t="str">
        <f t="shared" si="1"/>
        <v>N/A</v>
      </c>
      <c r="G13" s="80">
        <v>9.5564736144999998</v>
      </c>
      <c r="H13" s="9" t="str">
        <f t="shared" si="2"/>
        <v>N/A</v>
      </c>
      <c r="I13" s="10" t="s">
        <v>217</v>
      </c>
      <c r="J13" s="10">
        <v>-1.91</v>
      </c>
      <c r="K13" s="9" t="str">
        <f t="shared" si="3"/>
        <v>Yes</v>
      </c>
    </row>
    <row r="14" spans="1:11" x14ac:dyDescent="0.2">
      <c r="A14" s="78" t="s">
        <v>37</v>
      </c>
      <c r="B14" s="5" t="s">
        <v>217</v>
      </c>
      <c r="C14" s="80" t="s">
        <v>217</v>
      </c>
      <c r="D14" s="9" t="str">
        <f t="shared" si="0"/>
        <v>N/A</v>
      </c>
      <c r="E14" s="80">
        <v>0</v>
      </c>
      <c r="F14" s="9" t="str">
        <f t="shared" si="1"/>
        <v>N/A</v>
      </c>
      <c r="G14" s="80">
        <v>0</v>
      </c>
      <c r="H14" s="9" t="str">
        <f t="shared" si="2"/>
        <v>N/A</v>
      </c>
      <c r="I14" s="10" t="s">
        <v>217</v>
      </c>
      <c r="J14" s="10" t="s">
        <v>1743</v>
      </c>
      <c r="K14" s="9" t="str">
        <f t="shared" si="3"/>
        <v>N/A</v>
      </c>
    </row>
    <row r="15" spans="1:11" x14ac:dyDescent="0.2">
      <c r="A15" s="78" t="s">
        <v>38</v>
      </c>
      <c r="B15" s="5" t="s">
        <v>217</v>
      </c>
      <c r="C15" s="80" t="s">
        <v>217</v>
      </c>
      <c r="D15" s="9" t="str">
        <f t="shared" si="0"/>
        <v>N/A</v>
      </c>
      <c r="E15" s="80">
        <v>0.14880794899999999</v>
      </c>
      <c r="F15" s="9" t="str">
        <f t="shared" si="1"/>
        <v>N/A</v>
      </c>
      <c r="G15" s="80">
        <v>0.13681688550000001</v>
      </c>
      <c r="H15" s="9" t="str">
        <f t="shared" si="2"/>
        <v>N/A</v>
      </c>
      <c r="I15" s="10" t="s">
        <v>217</v>
      </c>
      <c r="J15" s="10">
        <v>-8.06</v>
      </c>
      <c r="K15" s="9" t="str">
        <f t="shared" si="3"/>
        <v>Yes</v>
      </c>
    </row>
    <row r="16" spans="1:11" x14ac:dyDescent="0.2">
      <c r="A16" s="78" t="s">
        <v>377</v>
      </c>
      <c r="B16" s="5" t="s">
        <v>217</v>
      </c>
      <c r="C16" s="8" t="s">
        <v>217</v>
      </c>
      <c r="D16" s="9" t="str">
        <f t="shared" ref="D16:D41" si="4">IF($B16="N/A","N/A",IF(C16&lt;0,"No","Yes"))</f>
        <v>N/A</v>
      </c>
      <c r="E16" s="8">
        <v>31.406790446999999</v>
      </c>
      <c r="F16" s="9" t="str">
        <f t="shared" ref="F16:F41" si="5">IF($B16="N/A","N/A",IF(E16&lt;0,"No","Yes"))</f>
        <v>N/A</v>
      </c>
      <c r="G16" s="8">
        <v>32.045414817999998</v>
      </c>
      <c r="H16" s="9" t="str">
        <f t="shared" ref="H16:H41" si="6">IF($B16="N/A","N/A",IF(G16&lt;0,"No","Yes"))</f>
        <v>N/A</v>
      </c>
      <c r="I16" s="10" t="s">
        <v>217</v>
      </c>
      <c r="J16" s="10">
        <v>2.0329999999999999</v>
      </c>
      <c r="K16" s="9" t="str">
        <f t="shared" ref="K16:K41" si="7">IF(J16="Div by 0", "N/A", IF(J16="N/A","N/A", IF(J16&gt;30, "No", IF(J16&lt;-30, "No", "Yes"))))</f>
        <v>Yes</v>
      </c>
    </row>
    <row r="17" spans="1:11" x14ac:dyDescent="0.2">
      <c r="A17" s="78" t="s">
        <v>378</v>
      </c>
      <c r="B17" s="5" t="s">
        <v>217</v>
      </c>
      <c r="C17" s="8" t="s">
        <v>217</v>
      </c>
      <c r="D17" s="9" t="str">
        <f t="shared" si="4"/>
        <v>N/A</v>
      </c>
      <c r="E17" s="8">
        <v>1.90603037E-2</v>
      </c>
      <c r="F17" s="9" t="str">
        <f t="shared" si="5"/>
        <v>N/A</v>
      </c>
      <c r="G17" s="8">
        <v>2.3432225899999999E-2</v>
      </c>
      <c r="H17" s="9" t="str">
        <f t="shared" si="6"/>
        <v>N/A</v>
      </c>
      <c r="I17" s="10" t="s">
        <v>217</v>
      </c>
      <c r="J17" s="10">
        <v>22.94</v>
      </c>
      <c r="K17" s="9" t="str">
        <f t="shared" si="7"/>
        <v>Yes</v>
      </c>
    </row>
    <row r="18" spans="1:11" x14ac:dyDescent="0.2">
      <c r="A18" s="78" t="s">
        <v>379</v>
      </c>
      <c r="B18" s="5" t="s">
        <v>217</v>
      </c>
      <c r="C18" s="8" t="s">
        <v>217</v>
      </c>
      <c r="D18" s="9" t="str">
        <f t="shared" si="4"/>
        <v>N/A</v>
      </c>
      <c r="E18" s="8">
        <v>0.14159082740000001</v>
      </c>
      <c r="F18" s="9" t="str">
        <f t="shared" si="5"/>
        <v>N/A</v>
      </c>
      <c r="G18" s="8">
        <v>0.18708108300000001</v>
      </c>
      <c r="H18" s="9" t="str">
        <f t="shared" si="6"/>
        <v>N/A</v>
      </c>
      <c r="I18" s="10" t="s">
        <v>217</v>
      </c>
      <c r="J18" s="10">
        <v>32.130000000000003</v>
      </c>
      <c r="K18" s="9" t="str">
        <f t="shared" si="7"/>
        <v>No</v>
      </c>
    </row>
    <row r="19" spans="1:11" x14ac:dyDescent="0.2">
      <c r="A19" s="78" t="s">
        <v>380</v>
      </c>
      <c r="B19" s="5" t="s">
        <v>217</v>
      </c>
      <c r="C19" s="8" t="s">
        <v>217</v>
      </c>
      <c r="D19" s="9" t="str">
        <f t="shared" si="4"/>
        <v>N/A</v>
      </c>
      <c r="E19" s="8">
        <v>4.4246355592000004</v>
      </c>
      <c r="F19" s="9" t="str">
        <f t="shared" si="5"/>
        <v>N/A</v>
      </c>
      <c r="G19" s="8">
        <v>4.8329907657</v>
      </c>
      <c r="H19" s="9" t="str">
        <f t="shared" si="6"/>
        <v>N/A</v>
      </c>
      <c r="I19" s="10" t="s">
        <v>217</v>
      </c>
      <c r="J19" s="10">
        <v>9.2289999999999992</v>
      </c>
      <c r="K19" s="9" t="str">
        <f t="shared" si="7"/>
        <v>Yes</v>
      </c>
    </row>
    <row r="20" spans="1:11" x14ac:dyDescent="0.2">
      <c r="A20" s="78" t="s">
        <v>381</v>
      </c>
      <c r="B20" s="5" t="s">
        <v>217</v>
      </c>
      <c r="C20" s="8" t="s">
        <v>217</v>
      </c>
      <c r="D20" s="9" t="str">
        <f t="shared" si="4"/>
        <v>N/A</v>
      </c>
      <c r="E20" s="8">
        <v>6.4571641099999993E-2</v>
      </c>
      <c r="F20" s="9" t="str">
        <f t="shared" si="5"/>
        <v>N/A</v>
      </c>
      <c r="G20" s="8">
        <v>0.20132124600000001</v>
      </c>
      <c r="H20" s="9" t="str">
        <f t="shared" si="6"/>
        <v>N/A</v>
      </c>
      <c r="I20" s="10" t="s">
        <v>217</v>
      </c>
      <c r="J20" s="10">
        <v>211.8</v>
      </c>
      <c r="K20" s="9" t="str">
        <f t="shared" si="7"/>
        <v>No</v>
      </c>
    </row>
    <row r="21" spans="1:11" x14ac:dyDescent="0.2">
      <c r="A21" s="78" t="s">
        <v>382</v>
      </c>
      <c r="B21" s="5" t="s">
        <v>217</v>
      </c>
      <c r="C21" s="8" t="s">
        <v>217</v>
      </c>
      <c r="D21" s="9" t="str">
        <f t="shared" si="4"/>
        <v>N/A</v>
      </c>
      <c r="E21" s="8">
        <v>7.0795414000000001E-3</v>
      </c>
      <c r="F21" s="9" t="str">
        <f t="shared" si="5"/>
        <v>N/A</v>
      </c>
      <c r="G21" s="8">
        <v>6.4043060999999998E-3</v>
      </c>
      <c r="H21" s="9" t="str">
        <f t="shared" si="6"/>
        <v>N/A</v>
      </c>
      <c r="I21" s="10" t="s">
        <v>217</v>
      </c>
      <c r="J21" s="10">
        <v>-9.5399999999999991</v>
      </c>
      <c r="K21" s="9" t="str">
        <f t="shared" si="7"/>
        <v>Yes</v>
      </c>
    </row>
    <row r="22" spans="1:11" x14ac:dyDescent="0.2">
      <c r="A22" s="78" t="s">
        <v>383</v>
      </c>
      <c r="B22" s="5" t="s">
        <v>217</v>
      </c>
      <c r="C22" s="8" t="s">
        <v>217</v>
      </c>
      <c r="D22" s="9" t="str">
        <f t="shared" si="4"/>
        <v>N/A</v>
      </c>
      <c r="E22" s="8">
        <v>43.187147287000002</v>
      </c>
      <c r="F22" s="9" t="str">
        <f t="shared" si="5"/>
        <v>N/A</v>
      </c>
      <c r="G22" s="8">
        <v>42.786114259000001</v>
      </c>
      <c r="H22" s="9" t="str">
        <f t="shared" si="6"/>
        <v>N/A</v>
      </c>
      <c r="I22" s="10" t="s">
        <v>217</v>
      </c>
      <c r="J22" s="10">
        <v>-0.92900000000000005</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1.48592572E-2</v>
      </c>
      <c r="F24" s="9" t="str">
        <f t="shared" si="5"/>
        <v>N/A</v>
      </c>
      <c r="G24" s="8">
        <v>1.6500506299999999E-2</v>
      </c>
      <c r="H24" s="9" t="str">
        <f t="shared" si="6"/>
        <v>N/A</v>
      </c>
      <c r="I24" s="10" t="s">
        <v>217</v>
      </c>
      <c r="J24" s="10">
        <v>11.05</v>
      </c>
      <c r="K24" s="9" t="str">
        <f t="shared" si="7"/>
        <v>Yes</v>
      </c>
    </row>
    <row r="25" spans="1:11" x14ac:dyDescent="0.2">
      <c r="A25" s="78" t="s">
        <v>386</v>
      </c>
      <c r="B25" s="5" t="s">
        <v>217</v>
      </c>
      <c r="C25" s="8" t="s">
        <v>217</v>
      </c>
      <c r="D25" s="9" t="str">
        <f t="shared" si="4"/>
        <v>N/A</v>
      </c>
      <c r="E25" s="8">
        <v>0.95527130199999999</v>
      </c>
      <c r="F25" s="9" t="str">
        <f t="shared" si="5"/>
        <v>N/A</v>
      </c>
      <c r="G25" s="8">
        <v>1.0251410454000001</v>
      </c>
      <c r="H25" s="9" t="str">
        <f t="shared" si="6"/>
        <v>N/A</v>
      </c>
      <c r="I25" s="10" t="s">
        <v>217</v>
      </c>
      <c r="J25" s="10">
        <v>7.3140000000000001</v>
      </c>
      <c r="K25" s="9" t="str">
        <f t="shared" si="7"/>
        <v>Yes</v>
      </c>
    </row>
    <row r="26" spans="1:11" x14ac:dyDescent="0.2">
      <c r="A26" s="78" t="s">
        <v>387</v>
      </c>
      <c r="B26" s="5" t="s">
        <v>217</v>
      </c>
      <c r="C26" s="8" t="s">
        <v>217</v>
      </c>
      <c r="D26" s="9" t="str">
        <f t="shared" si="4"/>
        <v>N/A</v>
      </c>
      <c r="E26" s="8">
        <v>1.7530033593000001</v>
      </c>
      <c r="F26" s="9" t="str">
        <f t="shared" si="5"/>
        <v>N/A</v>
      </c>
      <c r="G26" s="8">
        <v>1.7376766081999999</v>
      </c>
      <c r="H26" s="9" t="str">
        <f t="shared" si="6"/>
        <v>N/A</v>
      </c>
      <c r="I26" s="10" t="s">
        <v>217</v>
      </c>
      <c r="J26" s="10">
        <v>-0.874</v>
      </c>
      <c r="K26" s="9" t="str">
        <f t="shared" si="7"/>
        <v>Yes</v>
      </c>
    </row>
    <row r="27" spans="1:11" x14ac:dyDescent="0.2">
      <c r="A27" s="78" t="s">
        <v>388</v>
      </c>
      <c r="B27" s="5" t="s">
        <v>217</v>
      </c>
      <c r="C27" s="8" t="s">
        <v>217</v>
      </c>
      <c r="D27" s="9" t="str">
        <f t="shared" si="4"/>
        <v>N/A</v>
      </c>
      <c r="E27" s="8">
        <v>2.9796311499999999E-2</v>
      </c>
      <c r="F27" s="9" t="str">
        <f t="shared" si="5"/>
        <v>N/A</v>
      </c>
      <c r="G27" s="8">
        <v>2.9309118499999998E-2</v>
      </c>
      <c r="H27" s="9" t="str">
        <f t="shared" si="6"/>
        <v>N/A</v>
      </c>
      <c r="I27" s="10" t="s">
        <v>217</v>
      </c>
      <c r="J27" s="10">
        <v>-1.64</v>
      </c>
      <c r="K27" s="9" t="str">
        <f t="shared" si="7"/>
        <v>Yes</v>
      </c>
    </row>
    <row r="28" spans="1:11" x14ac:dyDescent="0.2">
      <c r="A28" s="78" t="s">
        <v>389</v>
      </c>
      <c r="B28" s="5" t="s">
        <v>217</v>
      </c>
      <c r="C28" s="8" t="s">
        <v>217</v>
      </c>
      <c r="D28" s="9" t="str">
        <f t="shared" si="4"/>
        <v>N/A</v>
      </c>
      <c r="E28" s="8">
        <v>6.8461499E-3</v>
      </c>
      <c r="F28" s="9" t="str">
        <f t="shared" si="5"/>
        <v>N/A</v>
      </c>
      <c r="G28" s="8">
        <v>1.8082746999999999E-3</v>
      </c>
      <c r="H28" s="9" t="str">
        <f t="shared" si="6"/>
        <v>N/A</v>
      </c>
      <c r="I28" s="10" t="s">
        <v>217</v>
      </c>
      <c r="J28" s="10">
        <v>-73.599999999999994</v>
      </c>
      <c r="K28" s="9" t="str">
        <f t="shared" si="7"/>
        <v>No</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16.422591050000001</v>
      </c>
      <c r="F30" s="9" t="str">
        <f t="shared" si="5"/>
        <v>N/A</v>
      </c>
      <c r="G30" s="8">
        <v>15.346902425</v>
      </c>
      <c r="H30" s="9" t="str">
        <f t="shared" si="6"/>
        <v>N/A</v>
      </c>
      <c r="I30" s="10" t="s">
        <v>217</v>
      </c>
      <c r="J30" s="10">
        <v>-6.55</v>
      </c>
      <c r="K30" s="9" t="str">
        <f t="shared" si="7"/>
        <v>Yes</v>
      </c>
    </row>
    <row r="31" spans="1:11" x14ac:dyDescent="0.2">
      <c r="A31" s="78" t="s">
        <v>392</v>
      </c>
      <c r="B31" s="5" t="s">
        <v>217</v>
      </c>
      <c r="C31" s="8" t="s">
        <v>217</v>
      </c>
      <c r="D31" s="9" t="str">
        <f t="shared" si="4"/>
        <v>N/A</v>
      </c>
      <c r="E31" s="8">
        <v>0</v>
      </c>
      <c r="F31" s="9" t="str">
        <f t="shared" si="5"/>
        <v>N/A</v>
      </c>
      <c r="G31" s="8">
        <v>6.0275819999999996E-4</v>
      </c>
      <c r="H31" s="9" t="str">
        <f t="shared" si="6"/>
        <v>N/A</v>
      </c>
      <c r="I31" s="10" t="s">
        <v>217</v>
      </c>
      <c r="J31" s="10" t="s">
        <v>1743</v>
      </c>
      <c r="K31" s="9" t="str">
        <f t="shared" si="7"/>
        <v>N/A</v>
      </c>
    </row>
    <row r="32" spans="1:11" x14ac:dyDescent="0.2">
      <c r="A32" s="78" t="s">
        <v>393</v>
      </c>
      <c r="B32" s="5" t="s">
        <v>217</v>
      </c>
      <c r="C32" s="8" t="s">
        <v>217</v>
      </c>
      <c r="D32" s="9" t="str">
        <f t="shared" si="4"/>
        <v>N/A</v>
      </c>
      <c r="E32" s="8">
        <v>1.88269122E-2</v>
      </c>
      <c r="F32" s="9" t="str">
        <f t="shared" si="5"/>
        <v>N/A</v>
      </c>
      <c r="G32" s="8">
        <v>3.8049112699999998E-2</v>
      </c>
      <c r="H32" s="9" t="str">
        <f t="shared" si="6"/>
        <v>N/A</v>
      </c>
      <c r="I32" s="10" t="s">
        <v>217</v>
      </c>
      <c r="J32" s="10">
        <v>102.1</v>
      </c>
      <c r="K32" s="9" t="str">
        <f t="shared" si="7"/>
        <v>No</v>
      </c>
    </row>
    <row r="33" spans="1:11" x14ac:dyDescent="0.2">
      <c r="A33" s="78" t="s">
        <v>394</v>
      </c>
      <c r="B33" s="5" t="s">
        <v>217</v>
      </c>
      <c r="C33" s="8" t="s">
        <v>217</v>
      </c>
      <c r="D33" s="9" t="str">
        <f t="shared" si="4"/>
        <v>N/A</v>
      </c>
      <c r="E33" s="8">
        <v>0</v>
      </c>
      <c r="F33" s="9" t="str">
        <f t="shared" si="5"/>
        <v>N/A</v>
      </c>
      <c r="G33" s="8">
        <v>0</v>
      </c>
      <c r="H33" s="9" t="str">
        <f t="shared" si="6"/>
        <v>N/A</v>
      </c>
      <c r="I33" s="10" t="s">
        <v>217</v>
      </c>
      <c r="J33" s="10" t="s">
        <v>1743</v>
      </c>
      <c r="K33" s="9" t="str">
        <f t="shared" si="7"/>
        <v>N/A</v>
      </c>
    </row>
    <row r="34" spans="1:11" x14ac:dyDescent="0.2">
      <c r="A34" s="78" t="s">
        <v>395</v>
      </c>
      <c r="B34" s="5" t="s">
        <v>217</v>
      </c>
      <c r="C34" s="8" t="s">
        <v>217</v>
      </c>
      <c r="D34" s="9" t="str">
        <f t="shared" si="4"/>
        <v>N/A</v>
      </c>
      <c r="E34" s="8">
        <v>0</v>
      </c>
      <c r="F34" s="9" t="str">
        <f t="shared" si="5"/>
        <v>N/A</v>
      </c>
      <c r="G34" s="8">
        <v>4.4453419000000001E-3</v>
      </c>
      <c r="H34" s="9" t="str">
        <f t="shared" si="6"/>
        <v>N/A</v>
      </c>
      <c r="I34" s="10" t="s">
        <v>217</v>
      </c>
      <c r="J34" s="10" t="s">
        <v>1743</v>
      </c>
      <c r="K34" s="9" t="str">
        <f t="shared" si="7"/>
        <v>N/A</v>
      </c>
    </row>
    <row r="35" spans="1:11" x14ac:dyDescent="0.2">
      <c r="A35" s="78" t="s">
        <v>396</v>
      </c>
      <c r="B35" s="5" t="s">
        <v>217</v>
      </c>
      <c r="C35" s="8" t="s">
        <v>217</v>
      </c>
      <c r="D35" s="9" t="str">
        <f t="shared" si="4"/>
        <v>N/A</v>
      </c>
      <c r="E35" s="8">
        <v>0.13824554959999999</v>
      </c>
      <c r="F35" s="9" t="str">
        <f t="shared" si="5"/>
        <v>N/A</v>
      </c>
      <c r="G35" s="8">
        <v>0.23002760629999999</v>
      </c>
      <c r="H35" s="9" t="str">
        <f t="shared" si="6"/>
        <v>N/A</v>
      </c>
      <c r="I35" s="10" t="s">
        <v>217</v>
      </c>
      <c r="J35" s="10">
        <v>66.39</v>
      </c>
      <c r="K35" s="9" t="str">
        <f t="shared" si="7"/>
        <v>No</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1.4096845013999999</v>
      </c>
      <c r="F39" s="9" t="str">
        <f t="shared" si="5"/>
        <v>N/A</v>
      </c>
      <c r="G39" s="8">
        <v>1.4867784984000001</v>
      </c>
      <c r="H39" s="9" t="str">
        <f t="shared" si="6"/>
        <v>N/A</v>
      </c>
      <c r="I39" s="10" t="s">
        <v>217</v>
      </c>
      <c r="J39" s="10">
        <v>5.4690000000000003</v>
      </c>
      <c r="K39" s="9" t="str">
        <f t="shared" si="7"/>
        <v>Yes</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98.246996640999996</v>
      </c>
      <c r="F42" s="9" t="str">
        <f t="shared" ref="F42:F51" si="9">IF($B42="N/A","N/A",IF(E42&lt;0,"No","Yes"))</f>
        <v>N/A</v>
      </c>
      <c r="G42" s="8">
        <v>98.262248047</v>
      </c>
      <c r="H42" s="9" t="str">
        <f t="shared" ref="H42:H51" si="10">IF($B42="N/A","N/A",IF(G42&lt;0,"No","Yes"))</f>
        <v>N/A</v>
      </c>
      <c r="I42" s="10" t="s">
        <v>217</v>
      </c>
      <c r="J42" s="10">
        <v>1.55E-2</v>
      </c>
      <c r="K42" s="9" t="str">
        <f t="shared" ref="K42:K51" si="11">IF(J42="Div by 0", "N/A", IF(J42="N/A","N/A", IF(J42&gt;30, "No", IF(J42&lt;-30, "No", "Yes"))))</f>
        <v>Yes</v>
      </c>
    </row>
    <row r="43" spans="1:11" x14ac:dyDescent="0.2">
      <c r="A43" s="78"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
      <c r="A44" s="78" t="s">
        <v>40</v>
      </c>
      <c r="B44" s="5" t="s">
        <v>217</v>
      </c>
      <c r="C44" s="8" t="s">
        <v>217</v>
      </c>
      <c r="D44" s="9" t="str">
        <f t="shared" si="8"/>
        <v>N/A</v>
      </c>
      <c r="E44" s="8">
        <v>27.593298075</v>
      </c>
      <c r="F44" s="9" t="str">
        <f t="shared" si="9"/>
        <v>N/A</v>
      </c>
      <c r="G44" s="8">
        <v>34.161243030000001</v>
      </c>
      <c r="H44" s="9" t="str">
        <f t="shared" si="10"/>
        <v>N/A</v>
      </c>
      <c r="I44" s="10" t="s">
        <v>217</v>
      </c>
      <c r="J44" s="10">
        <v>23.8</v>
      </c>
      <c r="K44" s="9" t="str">
        <f t="shared" si="11"/>
        <v>Yes</v>
      </c>
    </row>
    <row r="45" spans="1:11" x14ac:dyDescent="0.2">
      <c r="A45" s="78" t="s">
        <v>167</v>
      </c>
      <c r="B45" s="5" t="s">
        <v>217</v>
      </c>
      <c r="C45" s="8" t="s">
        <v>217</v>
      </c>
      <c r="D45" s="9" t="str">
        <f t="shared" si="8"/>
        <v>N/A</v>
      </c>
      <c r="E45" s="8">
        <v>96.562688171999994</v>
      </c>
      <c r="F45" s="9" t="str">
        <f t="shared" si="9"/>
        <v>N/A</v>
      </c>
      <c r="G45" s="8">
        <v>96.059694160000006</v>
      </c>
      <c r="H45" s="9" t="str">
        <f t="shared" si="10"/>
        <v>N/A</v>
      </c>
      <c r="I45" s="10" t="s">
        <v>217</v>
      </c>
      <c r="J45" s="10">
        <v>-0.52100000000000002</v>
      </c>
      <c r="K45" s="9" t="str">
        <f t="shared" si="11"/>
        <v>Yes</v>
      </c>
    </row>
    <row r="46" spans="1:11" x14ac:dyDescent="0.2">
      <c r="A46" s="78" t="s">
        <v>41</v>
      </c>
      <c r="B46" s="5" t="s">
        <v>217</v>
      </c>
      <c r="C46" s="8" t="s">
        <v>217</v>
      </c>
      <c r="D46" s="9" t="str">
        <f t="shared" si="8"/>
        <v>N/A</v>
      </c>
      <c r="E46" s="8">
        <v>99.978900727999999</v>
      </c>
      <c r="F46" s="9" t="str">
        <f t="shared" si="9"/>
        <v>N/A</v>
      </c>
      <c r="G46" s="8">
        <v>99.987528256000004</v>
      </c>
      <c r="H46" s="9" t="str">
        <f t="shared" si="10"/>
        <v>N/A</v>
      </c>
      <c r="I46" s="10" t="s">
        <v>217</v>
      </c>
      <c r="J46" s="10">
        <v>8.6E-3</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98.486522217000001</v>
      </c>
      <c r="F48" s="9" t="str">
        <f t="shared" si="9"/>
        <v>N/A</v>
      </c>
      <c r="G48" s="8">
        <v>98.380208424000003</v>
      </c>
      <c r="H48" s="9" t="str">
        <f t="shared" si="10"/>
        <v>N/A</v>
      </c>
      <c r="I48" s="10" t="s">
        <v>217</v>
      </c>
      <c r="J48" s="10">
        <v>-0.108</v>
      </c>
      <c r="K48" s="9" t="str">
        <f t="shared" si="11"/>
        <v>Yes</v>
      </c>
    </row>
    <row r="49" spans="1:12" x14ac:dyDescent="0.2">
      <c r="A49" s="78" t="s">
        <v>44</v>
      </c>
      <c r="B49" s="5" t="s">
        <v>217</v>
      </c>
      <c r="C49" s="8" t="s">
        <v>217</v>
      </c>
      <c r="D49" s="9" t="str">
        <f t="shared" si="8"/>
        <v>N/A</v>
      </c>
      <c r="E49" s="8">
        <v>96.380631496000007</v>
      </c>
      <c r="F49" s="9" t="str">
        <f t="shared" si="9"/>
        <v>N/A</v>
      </c>
      <c r="G49" s="8">
        <v>96.371187551000006</v>
      </c>
      <c r="H49" s="9" t="str">
        <f t="shared" si="10"/>
        <v>N/A</v>
      </c>
      <c r="I49" s="10" t="s">
        <v>217</v>
      </c>
      <c r="J49" s="10">
        <v>-0.01</v>
      </c>
      <c r="K49" s="9" t="str">
        <f t="shared" si="11"/>
        <v>Yes</v>
      </c>
    </row>
    <row r="50" spans="1:12" x14ac:dyDescent="0.2">
      <c r="A50" s="78" t="s">
        <v>45</v>
      </c>
      <c r="B50" s="5" t="s">
        <v>217</v>
      </c>
      <c r="C50" s="8" t="s">
        <v>217</v>
      </c>
      <c r="D50" s="9" t="str">
        <f t="shared" si="8"/>
        <v>N/A</v>
      </c>
      <c r="E50" s="8">
        <v>3.6193685038000001</v>
      </c>
      <c r="F50" s="9" t="str">
        <f t="shared" si="9"/>
        <v>N/A</v>
      </c>
      <c r="G50" s="8">
        <v>3.6288124492999998</v>
      </c>
      <c r="H50" s="9" t="str">
        <f t="shared" si="10"/>
        <v>N/A</v>
      </c>
      <c r="I50" s="10" t="s">
        <v>217</v>
      </c>
      <c r="J50" s="10">
        <v>0.26090000000000002</v>
      </c>
      <c r="K50" s="9" t="str">
        <f t="shared" si="11"/>
        <v>Yes</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20709877</v>
      </c>
      <c r="D7" s="31" t="str">
        <f>IF($B7="N/A","N/A",IF(C7&gt;15,"No",IF(C7&lt;-15,"No","Yes")))</f>
        <v>N/A</v>
      </c>
      <c r="E7" s="30">
        <v>24390255</v>
      </c>
      <c r="F7" s="31" t="str">
        <f>IF($B7="N/A","N/A",IF(E7&gt;15,"No",IF(E7&lt;-15,"No","Yes")))</f>
        <v>N/A</v>
      </c>
      <c r="G7" s="30">
        <v>25357031</v>
      </c>
      <c r="H7" s="31" t="str">
        <f>IF($B7="N/A","N/A",IF(G7&gt;15,"No",IF(G7&lt;-15,"No","Yes")))</f>
        <v>N/A</v>
      </c>
      <c r="I7" s="32">
        <v>17.77</v>
      </c>
      <c r="J7" s="32">
        <v>3.964</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99.999725299999994</v>
      </c>
      <c r="F11" s="9" t="str">
        <f>IF(OR($B11="N/A",$E11="N/A"),"N/A",IF(E11&gt;100,"No",IF(E11&lt;95,"No","Yes")))</f>
        <v>Yes</v>
      </c>
      <c r="G11" s="9">
        <v>99.999787041000005</v>
      </c>
      <c r="H11" s="9" t="str">
        <f>IF($B11="N/A","N/A",IF(G11&gt;100,"No",IF(G11&lt;95,"No","Yes")))</f>
        <v>Yes</v>
      </c>
      <c r="I11" s="10" t="s">
        <v>217</v>
      </c>
      <c r="J11" s="10">
        <v>1E-4</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
      <c r="A14" s="3" t="s">
        <v>13</v>
      </c>
      <c r="B14" s="34" t="s">
        <v>217</v>
      </c>
      <c r="C14" s="35">
        <v>20709877</v>
      </c>
      <c r="D14" s="9" t="str">
        <f>IF($B14="N/A","N/A",IF(C14&gt;15,"No",IF(C14&lt;-15,"No","Yes")))</f>
        <v>N/A</v>
      </c>
      <c r="E14" s="35">
        <v>24390255</v>
      </c>
      <c r="F14" s="9" t="str">
        <f>IF($B14="N/A","N/A",IF(E14&gt;15,"No",IF(E14&lt;-15,"No","Yes")))</f>
        <v>N/A</v>
      </c>
      <c r="G14" s="35">
        <v>25357031</v>
      </c>
      <c r="H14" s="9" t="str">
        <f>IF($B14="N/A","N/A",IF(G14&gt;15,"No",IF(G14&lt;-15,"No","Yes")))</f>
        <v>N/A</v>
      </c>
      <c r="I14" s="10">
        <v>17.77</v>
      </c>
      <c r="J14" s="10">
        <v>3.964</v>
      </c>
      <c r="K14" s="9" t="str">
        <f t="shared" si="0"/>
        <v>Yes</v>
      </c>
    </row>
    <row r="15" spans="1:11" ht="14.25" customHeight="1" x14ac:dyDescent="0.2">
      <c r="A15" s="3" t="s">
        <v>444</v>
      </c>
      <c r="B15" s="34" t="s">
        <v>217</v>
      </c>
      <c r="C15" s="9">
        <v>1.052183941</v>
      </c>
      <c r="D15" s="9" t="str">
        <f>IF($B15="N/A","N/A",IF(C15&gt;15,"No",IF(C15&lt;-15,"No","Yes")))</f>
        <v>N/A</v>
      </c>
      <c r="E15" s="9">
        <v>2.6182711087000001</v>
      </c>
      <c r="F15" s="9" t="str">
        <f>IF($B15="N/A","N/A",IF(E15&gt;15,"No",IF(E15&lt;-15,"No","Yes")))</f>
        <v>N/A</v>
      </c>
      <c r="G15" s="9">
        <v>22.894687473000001</v>
      </c>
      <c r="H15" s="9" t="str">
        <f>IF($B15="N/A","N/A",IF(G15&gt;15,"No",IF(G15&lt;-15,"No","Yes")))</f>
        <v>N/A</v>
      </c>
      <c r="I15" s="10">
        <v>148.80000000000001</v>
      </c>
      <c r="J15" s="10">
        <v>774.4</v>
      </c>
      <c r="K15" s="9" t="str">
        <f t="shared" si="0"/>
        <v>No</v>
      </c>
    </row>
    <row r="16" spans="1:11" ht="12.75" customHeight="1" x14ac:dyDescent="0.2">
      <c r="A16" s="3" t="s">
        <v>856</v>
      </c>
      <c r="B16" s="34" t="s">
        <v>217</v>
      </c>
      <c r="C16" s="36">
        <v>248.25956145999999</v>
      </c>
      <c r="D16" s="9" t="str">
        <f>IF($B16="N/A","N/A",IF(C16&gt;15,"No",IF(C16&lt;-15,"No","Yes")))</f>
        <v>N/A</v>
      </c>
      <c r="E16" s="36">
        <v>245.58769063</v>
      </c>
      <c r="F16" s="9" t="str">
        <f>IF($B16="N/A","N/A",IF(E16&gt;15,"No",IF(E16&lt;-15,"No","Yes")))</f>
        <v>N/A</v>
      </c>
      <c r="G16" s="36">
        <v>137.31251334000001</v>
      </c>
      <c r="H16" s="9" t="str">
        <f>IF($B16="N/A","N/A",IF(G16&gt;15,"No",IF(G16&lt;-15,"No","Yes")))</f>
        <v>N/A</v>
      </c>
      <c r="I16" s="10">
        <v>-1.08</v>
      </c>
      <c r="J16" s="10">
        <v>-44.1</v>
      </c>
      <c r="K16" s="9" t="str">
        <f t="shared" si="0"/>
        <v>No</v>
      </c>
    </row>
    <row r="17" spans="1:11" x14ac:dyDescent="0.2">
      <c r="A17" s="3" t="s">
        <v>131</v>
      </c>
      <c r="B17" s="34" t="s">
        <v>217</v>
      </c>
      <c r="C17" s="35">
        <v>23438</v>
      </c>
      <c r="D17" s="9" t="str">
        <f>IF($B17="N/A","N/A",IF(C17&gt;15,"No",IF(C17&lt;-15,"No","Yes")))</f>
        <v>N/A</v>
      </c>
      <c r="E17" s="35">
        <v>22806</v>
      </c>
      <c r="F17" s="9" t="str">
        <f>IF($B17="N/A","N/A",IF(E17&gt;15,"No",IF(E17&lt;-15,"No","Yes")))</f>
        <v>N/A</v>
      </c>
      <c r="G17" s="35">
        <v>21039</v>
      </c>
      <c r="H17" s="9" t="str">
        <f>IF($B17="N/A","N/A",IF(G17&gt;15,"No",IF(G17&lt;-15,"No","Yes")))</f>
        <v>N/A</v>
      </c>
      <c r="I17" s="10">
        <v>-2.7</v>
      </c>
      <c r="J17" s="10">
        <v>-7.75</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8.2971070199999997E-2</v>
      </c>
      <c r="H18" s="9" t="str">
        <f>IF($B18="N/A","N/A",IF(G18&gt;15,"No",IF(G18&lt;-15,"No","Yes")))</f>
        <v>N/A</v>
      </c>
      <c r="I18" s="10" t="s">
        <v>217</v>
      </c>
      <c r="J18" s="10" t="s">
        <v>217</v>
      </c>
      <c r="K18" s="9" t="str">
        <f t="shared" si="0"/>
        <v>N/A</v>
      </c>
    </row>
    <row r="19" spans="1:11" ht="27.75" customHeight="1" x14ac:dyDescent="0.2">
      <c r="A19" s="3" t="s">
        <v>835</v>
      </c>
      <c r="B19" s="34" t="s">
        <v>217</v>
      </c>
      <c r="C19" s="36">
        <v>64.429046846999995</v>
      </c>
      <c r="D19" s="9" t="str">
        <f>IF($B19="N/A","N/A",IF(C19&gt;60,"No",IF(C19&lt;15,"No","Yes")))</f>
        <v>N/A</v>
      </c>
      <c r="E19" s="36">
        <v>61.957423485</v>
      </c>
      <c r="F19" s="9" t="str">
        <f>IF($B19="N/A","N/A",IF(E19&gt;60,"No",IF(E19&lt;15,"No","Yes")))</f>
        <v>N/A</v>
      </c>
      <c r="G19" s="36">
        <v>52.72993013</v>
      </c>
      <c r="H19" s="9" t="str">
        <f>IF($B19="N/A","N/A",IF(G19&gt;60,"No",IF(G19&lt;15,"No","Yes")))</f>
        <v>N/A</v>
      </c>
      <c r="I19" s="10">
        <v>-3.84</v>
      </c>
      <c r="J19" s="10">
        <v>-14.9</v>
      </c>
      <c r="K19" s="9" t="str">
        <f t="shared" si="0"/>
        <v>Yes</v>
      </c>
    </row>
    <row r="20" spans="1:11" x14ac:dyDescent="0.2">
      <c r="A20" s="3" t="s">
        <v>27</v>
      </c>
      <c r="B20" s="34" t="s">
        <v>221</v>
      </c>
      <c r="C20" s="35">
        <v>11</v>
      </c>
      <c r="D20" s="9" t="str">
        <f>IF($B20="N/A","N/A",IF(C20="N/A","N/A",IF(C20=0,"Yes","No")))</f>
        <v>No</v>
      </c>
      <c r="E20" s="35">
        <v>11</v>
      </c>
      <c r="F20" s="9" t="str">
        <f>IF($B20="N/A","N/A",IF(E20="N/A","N/A",IF(E20=0,"Yes","No")))</f>
        <v>No</v>
      </c>
      <c r="G20" s="35">
        <v>13</v>
      </c>
      <c r="H20" s="9" t="str">
        <f>IF($B20="N/A","N/A",IF(G20=0,"Yes","No"))</f>
        <v>No</v>
      </c>
      <c r="I20" s="10">
        <v>400</v>
      </c>
      <c r="J20" s="10">
        <v>30</v>
      </c>
      <c r="K20" s="9" t="str">
        <f t="shared" si="0"/>
        <v>Yes</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20709877</v>
      </c>
      <c r="D6" s="9" t="str">
        <f>IF($B6="N/A","N/A",IF(C6&gt;15,"No",IF(C6&lt;-15,"No","Yes")))</f>
        <v>N/A</v>
      </c>
      <c r="E6" s="35">
        <v>24390255</v>
      </c>
      <c r="F6" s="9" t="str">
        <f>IF($B6="N/A","N/A",IF(E6&gt;15,"No",IF(E6&lt;-15,"No","Yes")))</f>
        <v>N/A</v>
      </c>
      <c r="G6" s="35">
        <v>25357031</v>
      </c>
      <c r="H6" s="9" t="str">
        <f>IF($B6="N/A","N/A",IF(G6&gt;15,"No",IF(G6&lt;-15,"No","Yes")))</f>
        <v>N/A</v>
      </c>
      <c r="I6" s="10">
        <v>17.77</v>
      </c>
      <c r="J6" s="10">
        <v>3.964</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56.421788501999998</v>
      </c>
      <c r="D9" s="9" t="str">
        <f>IF($B9="N/A","N/A",IF(C9&gt;60,"No",IF(C9&lt;15,"No","Yes")))</f>
        <v>Yes</v>
      </c>
      <c r="E9" s="36">
        <v>53.950252837000001</v>
      </c>
      <c r="F9" s="9" t="str">
        <f>IF($B9="N/A","N/A",IF(E9&gt;60,"No",IF(E9&lt;15,"No","Yes")))</f>
        <v>Yes</v>
      </c>
      <c r="G9" s="36">
        <v>54.982892712999998</v>
      </c>
      <c r="H9" s="9" t="str">
        <f>IF($B9="N/A","N/A",IF(G9&gt;60,"No",IF(G9&lt;15,"No","Yes")))</f>
        <v>Yes</v>
      </c>
      <c r="I9" s="10">
        <v>-4.38</v>
      </c>
      <c r="J9" s="10">
        <v>1.9139999999999999</v>
      </c>
      <c r="K9" s="9" t="str">
        <f t="shared" si="0"/>
        <v>Yes</v>
      </c>
    </row>
    <row r="10" spans="1:11" x14ac:dyDescent="0.2">
      <c r="A10" s="3" t="s">
        <v>14</v>
      </c>
      <c r="B10" s="34" t="s">
        <v>276</v>
      </c>
      <c r="C10" s="9">
        <v>0.53115235790000004</v>
      </c>
      <c r="D10" s="9" t="str">
        <f>IF($B10="N/A","N/A",IF(C10&gt;15,"No",IF(C10&lt;=0,"No","Yes")))</f>
        <v>Yes</v>
      </c>
      <c r="E10" s="9">
        <v>0.53304895750000003</v>
      </c>
      <c r="F10" s="9" t="str">
        <f>IF($B10="N/A","N/A",IF(E10&gt;15,"No",IF(E10&lt;=0,"No","Yes")))</f>
        <v>Yes</v>
      </c>
      <c r="G10" s="9">
        <v>0.57565099009999998</v>
      </c>
      <c r="H10" s="9" t="str">
        <f>IF($B10="N/A","N/A",IF(G10&gt;15,"No",IF(G10&lt;=0,"No","Yes")))</f>
        <v>Yes</v>
      </c>
      <c r="I10" s="10">
        <v>0.35709999999999997</v>
      </c>
      <c r="J10" s="10">
        <v>7.992</v>
      </c>
      <c r="K10" s="9" t="str">
        <f t="shared" si="0"/>
        <v>Yes</v>
      </c>
    </row>
    <row r="11" spans="1:11" x14ac:dyDescent="0.2">
      <c r="A11" s="3" t="s">
        <v>871</v>
      </c>
      <c r="B11" s="34" t="s">
        <v>217</v>
      </c>
      <c r="C11" s="36">
        <v>91.308360832999995</v>
      </c>
      <c r="D11" s="9" t="str">
        <f>IF($B11="N/A","N/A",IF(C11&gt;15,"No",IF(C11&lt;-15,"No","Yes")))</f>
        <v>N/A</v>
      </c>
      <c r="E11" s="36">
        <v>80.623827031000005</v>
      </c>
      <c r="F11" s="9" t="str">
        <f>IF($B11="N/A","N/A",IF(E11&gt;15,"No",IF(E11&lt;-15,"No","Yes")))</f>
        <v>N/A</v>
      </c>
      <c r="G11" s="36">
        <v>84.485880467000001</v>
      </c>
      <c r="H11" s="9" t="str">
        <f>IF($B11="N/A","N/A",IF(G11&gt;15,"No",IF(G11&lt;-15,"No","Yes")))</f>
        <v>N/A</v>
      </c>
      <c r="I11" s="10">
        <v>-11.7</v>
      </c>
      <c r="J11" s="10">
        <v>4.79</v>
      </c>
      <c r="K11" s="9" t="str">
        <f t="shared" si="0"/>
        <v>Yes</v>
      </c>
    </row>
    <row r="12" spans="1:11" x14ac:dyDescent="0.2">
      <c r="A12" s="3" t="s">
        <v>932</v>
      </c>
      <c r="B12" s="34" t="s">
        <v>217</v>
      </c>
      <c r="C12" s="9">
        <v>2.9473134968000001</v>
      </c>
      <c r="D12" s="9" t="str">
        <f>IF($B12="N/A","N/A",IF(C12&gt;15,"No",IF(C12&lt;-15,"No","Yes")))</f>
        <v>N/A</v>
      </c>
      <c r="E12" s="9">
        <v>3.0962693911999999</v>
      </c>
      <c r="F12" s="9" t="str">
        <f>IF($B12="N/A","N/A",IF(E12&gt;15,"No",IF(E12&lt;-15,"No","Yes")))</f>
        <v>N/A</v>
      </c>
      <c r="G12" s="9">
        <v>3.1698821522</v>
      </c>
      <c r="H12" s="9" t="str">
        <f>IF($B12="N/A","N/A",IF(G12&gt;15,"No",IF(G12&lt;-15,"No","Yes")))</f>
        <v>N/A</v>
      </c>
      <c r="I12" s="10">
        <v>5.0540000000000003</v>
      </c>
      <c r="J12" s="10">
        <v>2.3769999999999998</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99.977691804000003</v>
      </c>
      <c r="D15" s="9" t="str">
        <f>IF($B15="N/A","N/A",IF(C15&gt;15,"No",IF(C15&lt;-15,"No","Yes")))</f>
        <v>N/A</v>
      </c>
      <c r="E15" s="9">
        <v>99.999995900000002</v>
      </c>
      <c r="F15" s="9" t="str">
        <f>IF($B15="N/A","N/A",IF(E15&gt;15,"No",IF(E15&lt;-15,"No","Yes")))</f>
        <v>N/A</v>
      </c>
      <c r="G15" s="9">
        <v>99.999846196999997</v>
      </c>
      <c r="H15" s="9" t="str">
        <f>IF($B15="N/A","N/A",IF(G15&gt;15,"No",IF(G15&lt;-15,"No","Yes")))</f>
        <v>N/A</v>
      </c>
      <c r="I15" s="10">
        <v>2.23E-2</v>
      </c>
      <c r="J15" s="10">
        <v>0</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99.853557797999997</v>
      </c>
      <c r="D17" s="9" t="str">
        <f>IF($B17="N/A","N/A",IF(C17&gt;98,"Yes","No"))</f>
        <v>Yes</v>
      </c>
      <c r="E17" s="9">
        <v>99.825811579000003</v>
      </c>
      <c r="F17" s="9" t="str">
        <f>IF($B17="N/A","N/A",IF(E17&gt;98,"Yes","No"))</f>
        <v>Yes</v>
      </c>
      <c r="G17" s="9">
        <v>99.752360597999996</v>
      </c>
      <c r="H17" s="9" t="str">
        <f>IF($B17="N/A","N/A",IF(G17&gt;98,"Yes","No"))</f>
        <v>Yes</v>
      </c>
      <c r="I17" s="10">
        <v>-2.8000000000000001E-2</v>
      </c>
      <c r="J17" s="10">
        <v>-7.3999999999999996E-2</v>
      </c>
      <c r="K17" s="9" t="str">
        <f t="shared" si="0"/>
        <v>Yes</v>
      </c>
    </row>
    <row r="18" spans="1:11" x14ac:dyDescent="0.2">
      <c r="A18" s="3" t="s">
        <v>53</v>
      </c>
      <c r="B18" s="34" t="s">
        <v>279</v>
      </c>
      <c r="C18" s="9">
        <v>99.977682146999996</v>
      </c>
      <c r="D18" s="9" t="str">
        <f>IF($B18="N/A","N/A",IF(C18&gt;98,"Yes","No"))</f>
        <v>Yes</v>
      </c>
      <c r="E18" s="9">
        <v>99.999926200000004</v>
      </c>
      <c r="F18" s="9" t="str">
        <f>IF($B18="N/A","N/A",IF(E18&gt;98,"Yes","No"))</f>
        <v>Yes</v>
      </c>
      <c r="G18" s="9">
        <v>99.999794929000004</v>
      </c>
      <c r="H18" s="9" t="str">
        <f>IF($B18="N/A","N/A",IF(G18&gt;98,"Yes","No"))</f>
        <v>Yes</v>
      </c>
      <c r="I18" s="10">
        <v>2.2200000000000001E-2</v>
      </c>
      <c r="J18" s="10">
        <v>0</v>
      </c>
      <c r="K18" s="9" t="str">
        <f t="shared" si="0"/>
        <v>Yes</v>
      </c>
    </row>
    <row r="19" spans="1:11" ht="12.75" customHeight="1" x14ac:dyDescent="0.2">
      <c r="A19" s="3" t="s">
        <v>678</v>
      </c>
      <c r="B19" s="34" t="s">
        <v>227</v>
      </c>
      <c r="C19" s="9">
        <v>99.511643647</v>
      </c>
      <c r="D19" s="9" t="str">
        <f>IF($B19="N/A","N/A",IF(C19&gt;100,"No",IF(C19&lt;98,"No","Yes")))</f>
        <v>Yes</v>
      </c>
      <c r="E19" s="9">
        <v>99.454696147999996</v>
      </c>
      <c r="F19" s="9" t="str">
        <f>IF($B19="N/A","N/A",IF(E19&gt;100,"No",IF(E19&lt;98,"No","Yes")))</f>
        <v>Yes</v>
      </c>
      <c r="G19" s="9">
        <v>99.455220131999994</v>
      </c>
      <c r="H19" s="9" t="str">
        <f>IF($B19="N/A","N/A",IF(G19&gt;100,"No",IF(G19&lt;98,"No","Yes")))</f>
        <v>Yes</v>
      </c>
      <c r="I19" s="10">
        <v>-5.7000000000000002E-2</v>
      </c>
      <c r="J19" s="10">
        <v>5.0000000000000001E-4</v>
      </c>
      <c r="K19" s="9" t="str">
        <f>IF(J19="Div by 0", "N/A", IF(J19="N/A","N/A", IF(J19&gt;30, "No", IF(J19&lt;-30, "No", "Yes"))))</f>
        <v>Yes</v>
      </c>
    </row>
    <row r="20" spans="1:11" x14ac:dyDescent="0.2">
      <c r="A20" s="3" t="s">
        <v>679</v>
      </c>
      <c r="B20" s="34" t="s">
        <v>227</v>
      </c>
      <c r="C20" s="9">
        <v>99.782755832000007</v>
      </c>
      <c r="D20" s="9" t="str">
        <f>IF($B20="N/A","N/A",IF(C20&gt;100,"No",IF(C20&lt;98,"No","Yes")))</f>
        <v>Yes</v>
      </c>
      <c r="E20" s="9">
        <v>99.689826941000007</v>
      </c>
      <c r="F20" s="9" t="str">
        <f>IF($B20="N/A","N/A",IF(E20&gt;100,"No",IF(E20&lt;98,"No","Yes")))</f>
        <v>Yes</v>
      </c>
      <c r="G20" s="9">
        <v>99.788141601000007</v>
      </c>
      <c r="H20" s="9" t="str">
        <f>IF($B20="N/A","N/A",IF(G20&gt;100,"No",IF(G20&lt;98,"No","Yes")))</f>
        <v>Yes</v>
      </c>
      <c r="I20" s="10">
        <v>-9.2999999999999999E-2</v>
      </c>
      <c r="J20" s="10">
        <v>9.8599999999999993E-2</v>
      </c>
      <c r="K20" s="9" t="str">
        <f>IF(J20="Div by 0", "N/A", IF(J20="N/A","N/A", IF(J20&gt;30, "No", IF(J20&lt;-30, "No", "Yes"))))</f>
        <v>Yes</v>
      </c>
    </row>
    <row r="21" spans="1:11" x14ac:dyDescent="0.2">
      <c r="A21" s="3" t="s">
        <v>680</v>
      </c>
      <c r="B21" s="34" t="s">
        <v>227</v>
      </c>
      <c r="C21" s="9">
        <v>99.782755832000007</v>
      </c>
      <c r="D21" s="9" t="str">
        <f>IF($B21="N/A","N/A",IF(C21&gt;100,"No",IF(C21&lt;98,"No","Yes")))</f>
        <v>Yes</v>
      </c>
      <c r="E21" s="9">
        <v>99.689826941000007</v>
      </c>
      <c r="F21" s="9" t="str">
        <f>IF($B21="N/A","N/A",IF(E21&gt;100,"No",IF(E21&lt;98,"No","Yes")))</f>
        <v>Yes</v>
      </c>
      <c r="G21" s="9">
        <v>99.788141601000007</v>
      </c>
      <c r="H21" s="9" t="str">
        <f>IF($B21="N/A","N/A",IF(G21&gt;100,"No",IF(G21&lt;98,"No","Yes")))</f>
        <v>Yes</v>
      </c>
      <c r="I21" s="10">
        <v>-9.2999999999999999E-2</v>
      </c>
      <c r="J21" s="10">
        <v>9.8599999999999993E-2</v>
      </c>
      <c r="K21" s="9" t="str">
        <f>IF(J21="Div by 0", "N/A", IF(J21="N/A","N/A", IF(J21&gt;30, "No", IF(J21&lt;-30, "No", "Yes"))))</f>
        <v>Yes</v>
      </c>
    </row>
    <row r="22" spans="1:11" ht="13.5" customHeight="1" x14ac:dyDescent="0.2">
      <c r="A22" s="3" t="s">
        <v>1724</v>
      </c>
      <c r="B22" s="34" t="s">
        <v>217</v>
      </c>
      <c r="C22" s="9">
        <v>68.933436929999999</v>
      </c>
      <c r="D22" s="9" t="str">
        <f>IF($B22="N/A","N/A",IF(C22&gt;15,"No",IF(C22&lt;-15,"No","Yes")))</f>
        <v>N/A</v>
      </c>
      <c r="E22" s="9">
        <v>66.312004528000003</v>
      </c>
      <c r="F22" s="9" t="str">
        <f>IF($B22="N/A","N/A",IF(E22&gt;15,"No",IF(E22&lt;-15,"No","Yes")))</f>
        <v>N/A</v>
      </c>
      <c r="G22" s="9">
        <v>66.054673356999999</v>
      </c>
      <c r="H22" s="9" t="str">
        <f>IF($B22="N/A","N/A",IF(G22&gt;15,"No",IF(G22&lt;-15,"No","Yes")))</f>
        <v>N/A</v>
      </c>
      <c r="I22" s="10">
        <v>-3.8</v>
      </c>
      <c r="J22" s="10">
        <v>-0.38800000000000001</v>
      </c>
      <c r="K22" s="9" t="str">
        <f t="shared" ref="K22:K31" si="1">IF(J22="Div by 0", "N/A", IF(J22="N/A","N/A", IF(J22&gt;30, "No", IF(J22&lt;-30, "No", "Yes"))))</f>
        <v>Yes</v>
      </c>
    </row>
    <row r="23" spans="1:11" x14ac:dyDescent="0.2">
      <c r="A23" s="3" t="s">
        <v>933</v>
      </c>
      <c r="B23" s="34" t="s">
        <v>217</v>
      </c>
      <c r="C23" s="9">
        <v>30.654774048</v>
      </c>
      <c r="D23" s="9" t="str">
        <f>IF($B23="N/A","N/A",IF(C23&gt;15,"No",IF(C23&lt;-15,"No","Yes")))</f>
        <v>N/A</v>
      </c>
      <c r="E23" s="9">
        <v>32.977793794999997</v>
      </c>
      <c r="F23" s="9" t="str">
        <f>IF($B23="N/A","N/A",IF(E23&gt;15,"No",IF(E23&lt;-15,"No","Yes")))</f>
        <v>N/A</v>
      </c>
      <c r="G23" s="9">
        <v>33.004195168000003</v>
      </c>
      <c r="H23" s="9" t="str">
        <f>IF($B23="N/A","N/A",IF(G23&gt;15,"No",IF(G23&lt;-15,"No","Yes")))</f>
        <v>N/A</v>
      </c>
      <c r="I23" s="10">
        <v>7.5780000000000003</v>
      </c>
      <c r="J23" s="10">
        <v>8.0100000000000005E-2</v>
      </c>
      <c r="K23" s="9" t="str">
        <f t="shared" si="1"/>
        <v>Yes</v>
      </c>
    </row>
    <row r="24" spans="1:11" ht="25.5" x14ac:dyDescent="0.2">
      <c r="A24" s="3" t="s">
        <v>934</v>
      </c>
      <c r="B24" s="34" t="s">
        <v>217</v>
      </c>
      <c r="C24" s="9">
        <v>5.0314156999999998E-3</v>
      </c>
      <c r="D24" s="9" t="str">
        <f>IF($B24="N/A","N/A",IF(C24&gt;15,"No",IF(C24&lt;-15,"No","Yes")))</f>
        <v>N/A</v>
      </c>
      <c r="E24" s="9">
        <v>4.9650976999999997E-3</v>
      </c>
      <c r="F24" s="9" t="str">
        <f>IF($B24="N/A","N/A",IF(E24&gt;15,"No",IF(E24&lt;-15,"No","Yes")))</f>
        <v>N/A</v>
      </c>
      <c r="G24" s="9">
        <v>7.4220045999999996E-3</v>
      </c>
      <c r="H24" s="9" t="str">
        <f>IF($B24="N/A","N/A",IF(G24&gt;15,"No",IF(G24&lt;-15,"No","Yes")))</f>
        <v>N/A</v>
      </c>
      <c r="I24" s="10">
        <v>-1.32</v>
      </c>
      <c r="J24" s="10">
        <v>49.48</v>
      </c>
      <c r="K24" s="9" t="str">
        <f t="shared" si="1"/>
        <v>No</v>
      </c>
    </row>
    <row r="25" spans="1:11" x14ac:dyDescent="0.2">
      <c r="A25" s="3" t="s">
        <v>170</v>
      </c>
      <c r="B25" s="34" t="s">
        <v>217</v>
      </c>
      <c r="C25" s="9">
        <v>99.782755832000007</v>
      </c>
      <c r="D25" s="9" t="str">
        <f t="shared" ref="D25:D27" si="2">IF($B25="N/A","N/A",IF(C25&gt;15,"No",IF(C25&lt;-15,"No","Yes")))</f>
        <v>N/A</v>
      </c>
      <c r="E25" s="9">
        <v>99.689826941000007</v>
      </c>
      <c r="F25" s="9" t="str">
        <f t="shared" ref="F25:F27" si="3">IF($B25="N/A","N/A",IF(E25&gt;15,"No",IF(E25&lt;-15,"No","Yes")))</f>
        <v>N/A</v>
      </c>
      <c r="G25" s="9">
        <v>99.788141601000007</v>
      </c>
      <c r="H25" s="9" t="str">
        <f t="shared" ref="H25:H27" si="4">IF($B25="N/A","N/A",IF(G25&gt;15,"No",IF(G25&lt;-15,"No","Yes")))</f>
        <v>N/A</v>
      </c>
      <c r="I25" s="10">
        <v>-9.2999999999999999E-2</v>
      </c>
      <c r="J25" s="10">
        <v>9.8599999999999993E-2</v>
      </c>
      <c r="K25" s="9" t="str">
        <f t="shared" si="1"/>
        <v>Yes</v>
      </c>
    </row>
    <row r="26" spans="1:11" x14ac:dyDescent="0.2">
      <c r="A26" s="3" t="s">
        <v>171</v>
      </c>
      <c r="B26" s="34" t="s">
        <v>217</v>
      </c>
      <c r="C26" s="9">
        <v>99.782755832000007</v>
      </c>
      <c r="D26" s="9" t="str">
        <f t="shared" si="2"/>
        <v>N/A</v>
      </c>
      <c r="E26" s="9">
        <v>99.689826941000007</v>
      </c>
      <c r="F26" s="9" t="str">
        <f t="shared" si="3"/>
        <v>N/A</v>
      </c>
      <c r="G26" s="9">
        <v>99.788141601000007</v>
      </c>
      <c r="H26" s="9" t="str">
        <f t="shared" si="4"/>
        <v>N/A</v>
      </c>
      <c r="I26" s="10">
        <v>-9.2999999999999999E-2</v>
      </c>
      <c r="J26" s="10">
        <v>9.8599999999999993E-2</v>
      </c>
      <c r="K26" s="9" t="str">
        <f t="shared" si="1"/>
        <v>Yes</v>
      </c>
    </row>
    <row r="27" spans="1:11" x14ac:dyDescent="0.2">
      <c r="A27" s="3" t="s">
        <v>172</v>
      </c>
      <c r="B27" s="34" t="s">
        <v>217</v>
      </c>
      <c r="C27" s="9">
        <v>99.782755832000007</v>
      </c>
      <c r="D27" s="9" t="str">
        <f t="shared" si="2"/>
        <v>N/A</v>
      </c>
      <c r="E27" s="9">
        <v>99.689826941000007</v>
      </c>
      <c r="F27" s="9" t="str">
        <f t="shared" si="3"/>
        <v>N/A</v>
      </c>
      <c r="G27" s="9">
        <v>99.788141601000007</v>
      </c>
      <c r="H27" s="9" t="str">
        <f t="shared" si="4"/>
        <v>N/A</v>
      </c>
      <c r="I27" s="10">
        <v>-9.2999999999999999E-2</v>
      </c>
      <c r="J27" s="10">
        <v>9.8599999999999993E-2</v>
      </c>
      <c r="K27" s="9" t="str">
        <f t="shared" si="1"/>
        <v>Yes</v>
      </c>
    </row>
    <row r="28" spans="1:11" x14ac:dyDescent="0.2">
      <c r="A28" s="3" t="s">
        <v>54</v>
      </c>
      <c r="B28" s="34" t="s">
        <v>217</v>
      </c>
      <c r="C28" s="9">
        <v>16.201544799000001</v>
      </c>
      <c r="D28" s="9" t="str">
        <f>IF($B28="N/A","N/A",IF(C28&gt;15,"No",IF(C28&lt;-15,"No","Yes")))</f>
        <v>N/A</v>
      </c>
      <c r="E28" s="9">
        <v>15.715887349000001</v>
      </c>
      <c r="F28" s="9" t="str">
        <f>IF($B28="N/A","N/A",IF(E28&gt;15,"No",IF(E28&lt;-15,"No","Yes")))</f>
        <v>N/A</v>
      </c>
      <c r="G28" s="9">
        <v>15.315243334</v>
      </c>
      <c r="H28" s="9" t="str">
        <f>IF($B28="N/A","N/A",IF(G28&gt;15,"No",IF(G28&lt;-15,"No","Yes")))</f>
        <v>N/A</v>
      </c>
      <c r="I28" s="10">
        <v>-3</v>
      </c>
      <c r="J28" s="10">
        <v>-2.5499999999999998</v>
      </c>
      <c r="K28" s="9" t="str">
        <f t="shared" si="1"/>
        <v>Yes</v>
      </c>
    </row>
    <row r="29" spans="1:11" x14ac:dyDescent="0.2">
      <c r="A29" s="3" t="s">
        <v>55</v>
      </c>
      <c r="B29" s="34" t="s">
        <v>217</v>
      </c>
      <c r="C29" s="9">
        <v>83.581211033000002</v>
      </c>
      <c r="D29" s="9" t="str">
        <f>IF($B29="N/A","N/A",IF(C29&gt;15,"No",IF(C29&lt;-15,"No","Yes")))</f>
        <v>N/A</v>
      </c>
      <c r="E29" s="9">
        <v>83.973939591999994</v>
      </c>
      <c r="F29" s="9" t="str">
        <f>IF($B29="N/A","N/A",IF(E29&gt;15,"No",IF(E29&lt;-15,"No","Yes")))</f>
        <v>N/A</v>
      </c>
      <c r="G29" s="9">
        <v>84.472898266000001</v>
      </c>
      <c r="H29" s="9" t="str">
        <f>IF($B29="N/A","N/A",IF(G29&gt;15,"No",IF(G29&lt;-15,"No","Yes")))</f>
        <v>N/A</v>
      </c>
      <c r="I29" s="10">
        <v>0.46989999999999998</v>
      </c>
      <c r="J29" s="10">
        <v>0.59419999999999995</v>
      </c>
      <c r="K29" s="9" t="str">
        <f t="shared" si="1"/>
        <v>Yes</v>
      </c>
    </row>
    <row r="30" spans="1:11" x14ac:dyDescent="0.2">
      <c r="A30" s="3" t="s">
        <v>56</v>
      </c>
      <c r="B30" s="34" t="s">
        <v>217</v>
      </c>
      <c r="C30" s="9">
        <v>71.473176784000003</v>
      </c>
      <c r="D30" s="9" t="str">
        <f>IF($B30="N/A","N/A",IF(C30&gt;15,"No",IF(C30&lt;-15,"No","Yes")))</f>
        <v>N/A</v>
      </c>
      <c r="E30" s="9">
        <v>74.683368419000004</v>
      </c>
      <c r="F30" s="9" t="str">
        <f>IF($B30="N/A","N/A",IF(E30&gt;15,"No",IF(E30&lt;-15,"No","Yes")))</f>
        <v>N/A</v>
      </c>
      <c r="G30" s="9">
        <v>75.558096687000003</v>
      </c>
      <c r="H30" s="9" t="str">
        <f>IF($B30="N/A","N/A",IF(G30&gt;15,"No",IF(G30&lt;-15,"No","Yes")))</f>
        <v>N/A</v>
      </c>
      <c r="I30" s="10">
        <v>4.4909999999999997</v>
      </c>
      <c r="J30" s="10">
        <v>1.171</v>
      </c>
      <c r="K30" s="9" t="str">
        <f t="shared" si="1"/>
        <v>Yes</v>
      </c>
    </row>
    <row r="31" spans="1:11" x14ac:dyDescent="0.2">
      <c r="A31" s="3" t="s">
        <v>57</v>
      </c>
      <c r="B31" s="34" t="s">
        <v>217</v>
      </c>
      <c r="C31" s="9">
        <v>25.165905137999999</v>
      </c>
      <c r="D31" s="9" t="str">
        <f>IF($B31="N/A","N/A",IF(C31&gt;15,"No",IF(C31&lt;-15,"No","Yes")))</f>
        <v>N/A</v>
      </c>
      <c r="E31" s="9">
        <v>21.643303851999999</v>
      </c>
      <c r="F31" s="9" t="str">
        <f>IF($B31="N/A","N/A",IF(E31&gt;15,"No",IF(E31&lt;-15,"No","Yes")))</f>
        <v>N/A</v>
      </c>
      <c r="G31" s="9">
        <v>20.718565198</v>
      </c>
      <c r="H31" s="9" t="str">
        <f>IF($B31="N/A","N/A",IF(G31&gt;15,"No",IF(G31&lt;-15,"No","Yes")))</f>
        <v>N/A</v>
      </c>
      <c r="I31" s="10">
        <v>-14</v>
      </c>
      <c r="J31" s="10">
        <v>-4.2699999999999996</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8</v>
      </c>
      <c r="F6" s="43" t="s">
        <v>217</v>
      </c>
      <c r="G6" s="26">
        <v>7</v>
      </c>
      <c r="H6" s="43" t="s">
        <v>217</v>
      </c>
      <c r="I6" s="12" t="s">
        <v>217</v>
      </c>
      <c r="J6" s="12" t="s">
        <v>217</v>
      </c>
      <c r="K6" s="43" t="s">
        <v>217</v>
      </c>
      <c r="L6" s="43" t="s">
        <v>217</v>
      </c>
    </row>
    <row r="7" spans="1:12" x14ac:dyDescent="0.2">
      <c r="A7" s="3" t="s">
        <v>17</v>
      </c>
      <c r="B7" s="29" t="s">
        <v>217</v>
      </c>
      <c r="C7" s="30">
        <v>2774091</v>
      </c>
      <c r="D7" s="74" t="str">
        <f>IF($B7="N/A","N/A",IF(C7&gt;10,"No",IF(C7&lt;-10,"No","Yes")))</f>
        <v>N/A</v>
      </c>
      <c r="E7" s="30">
        <v>2946406</v>
      </c>
      <c r="F7" s="74" t="str">
        <f>IF($B7="N/A","N/A",IF(E7&gt;10,"No",IF(E7&lt;-10,"No","Yes")))</f>
        <v>N/A</v>
      </c>
      <c r="G7" s="30">
        <v>3074988</v>
      </c>
      <c r="H7" s="74" t="str">
        <f>IF($B7="N/A","N/A",IF(G7&gt;10,"No",IF(G7&lt;-10,"No","Yes")))</f>
        <v>N/A</v>
      </c>
      <c r="I7" s="75">
        <v>6.2119999999999997</v>
      </c>
      <c r="J7" s="75">
        <v>4.3639999999999999</v>
      </c>
      <c r="K7" s="76" t="s">
        <v>732</v>
      </c>
      <c r="L7" s="31" t="str">
        <f>IF(J7="Div by 0", "N/A", IF(K7="N/A","N/A", IF(J7&gt;VALUE(MID(K7,1,2)), "No", IF(J7&lt;-1*VALUE(MID(K7,1,2)), "No", "Yes"))))</f>
        <v>Yes</v>
      </c>
    </row>
    <row r="8" spans="1:12" x14ac:dyDescent="0.2">
      <c r="A8" s="3" t="s">
        <v>58</v>
      </c>
      <c r="B8" s="34" t="s">
        <v>217</v>
      </c>
      <c r="C8" s="46">
        <v>9993388394</v>
      </c>
      <c r="D8" s="43" t="str">
        <f>IF($B8="N/A","N/A",IF(C8&gt;10,"No",IF(C8&lt;-10,"No","Yes")))</f>
        <v>N/A</v>
      </c>
      <c r="E8" s="46">
        <v>10741818129</v>
      </c>
      <c r="F8" s="43" t="str">
        <f>IF($B8="N/A","N/A",IF(E8&gt;10,"No",IF(E8&lt;-10,"No","Yes")))</f>
        <v>N/A</v>
      </c>
      <c r="G8" s="46">
        <v>11133137122</v>
      </c>
      <c r="H8" s="43" t="str">
        <f>IF($B8="N/A","N/A",IF(G8&gt;10,"No",IF(G8&lt;-10,"No","Yes")))</f>
        <v>N/A</v>
      </c>
      <c r="I8" s="12">
        <v>7.4889999999999999</v>
      </c>
      <c r="J8" s="12">
        <v>3.6429999999999998</v>
      </c>
      <c r="K8" s="44" t="s">
        <v>732</v>
      </c>
      <c r="L8" s="9" t="str">
        <f>IF(J8="Div by 0", "N/A", IF(K8="N/A","N/A", IF(J8&gt;VALUE(MID(K8,1,2)), "No", IF(J8&lt;-1*VALUE(MID(K8,1,2)), "No", "Yes"))))</f>
        <v>Yes</v>
      </c>
    </row>
    <row r="9" spans="1:12" x14ac:dyDescent="0.2">
      <c r="A9" s="58" t="s">
        <v>937</v>
      </c>
      <c r="B9" s="9" t="s">
        <v>217</v>
      </c>
      <c r="C9" s="8">
        <v>12.849217996</v>
      </c>
      <c r="D9" s="43" t="str">
        <f>IF($B9="N/A","N/A",IF(C9&gt;10,"No",IF(C9&lt;-10,"No","Yes")))</f>
        <v>N/A</v>
      </c>
      <c r="E9" s="8">
        <v>11.889739566999999</v>
      </c>
      <c r="F9" s="43" t="str">
        <f>IF($B9="N/A","N/A",IF(E9&gt;10,"No",IF(E9&lt;-10,"No","Yes")))</f>
        <v>N/A</v>
      </c>
      <c r="G9" s="8">
        <v>11.219035652000001</v>
      </c>
      <c r="H9" s="43" t="str">
        <f>IF($B9="N/A","N/A",IF(G9&gt;10,"No",IF(G9&lt;-10,"No","Yes")))</f>
        <v>N/A</v>
      </c>
      <c r="I9" s="12">
        <v>-7.47</v>
      </c>
      <c r="J9" s="12">
        <v>-5.64</v>
      </c>
      <c r="K9" s="9" t="s">
        <v>217</v>
      </c>
      <c r="L9" s="9" t="str">
        <f>IF(J9="Div by 0", "N/A", IF(K9="N/A","N/A", IF(J9&gt;VALUE(MID(K9,1,2)), "No", IF(J9&lt;-1*VALUE(MID(K9,1,2)), "No", "Yes"))))</f>
        <v>N/A</v>
      </c>
    </row>
    <row r="10" spans="1:12" x14ac:dyDescent="0.2">
      <c r="A10" s="58" t="s">
        <v>938</v>
      </c>
      <c r="B10" s="9" t="s">
        <v>217</v>
      </c>
      <c r="C10" s="8">
        <v>20.533681123000001</v>
      </c>
      <c r="D10" s="43" t="str">
        <f t="shared" ref="D10:D19" si="0">IF($B10="N/A","N/A",IF(C10&gt;10,"No",IF(C10&lt;-10,"No","Yes")))</f>
        <v>N/A</v>
      </c>
      <c r="E10" s="8">
        <v>19.744325798999999</v>
      </c>
      <c r="F10" s="43" t="str">
        <f t="shared" ref="F10:F19" si="1">IF($B10="N/A","N/A",IF(E10&gt;10,"No",IF(E10&lt;-10,"No","Yes")))</f>
        <v>N/A</v>
      </c>
      <c r="G10" s="8">
        <v>18.909829892000001</v>
      </c>
      <c r="H10" s="43" t="str">
        <f t="shared" ref="H10:H19" si="2">IF($B10="N/A","N/A",IF(G10&gt;10,"No",IF(G10&lt;-10,"No","Yes")))</f>
        <v>N/A</v>
      </c>
      <c r="I10" s="12">
        <v>-3.84</v>
      </c>
      <c r="J10" s="12">
        <v>-4.2300000000000004</v>
      </c>
      <c r="K10" s="9" t="s">
        <v>217</v>
      </c>
      <c r="L10" s="9" t="str">
        <f t="shared" ref="L10:L26" si="3">IF(J10="Div by 0", "N/A", IF(K10="N/A","N/A", IF(J10&gt;VALUE(MID(K10,1,2)), "No", IF(J10&lt;-1*VALUE(MID(K10,1,2)), "No", "Yes"))))</f>
        <v>N/A</v>
      </c>
    </row>
    <row r="11" spans="1:12" x14ac:dyDescent="0.2">
      <c r="A11" s="58" t="s">
        <v>939</v>
      </c>
      <c r="B11" s="9" t="s">
        <v>217</v>
      </c>
      <c r="C11" s="8">
        <v>7.3498309897</v>
      </c>
      <c r="D11" s="43" t="str">
        <f t="shared" si="0"/>
        <v>N/A</v>
      </c>
      <c r="E11" s="8">
        <v>6.7745246241999997</v>
      </c>
      <c r="F11" s="43" t="str">
        <f t="shared" si="1"/>
        <v>N/A</v>
      </c>
      <c r="G11" s="8">
        <v>7.2007110271999997</v>
      </c>
      <c r="H11" s="43" t="str">
        <f t="shared" si="2"/>
        <v>N/A</v>
      </c>
      <c r="I11" s="12">
        <v>-7.83</v>
      </c>
      <c r="J11" s="12">
        <v>6.2910000000000004</v>
      </c>
      <c r="K11" s="9" t="s">
        <v>217</v>
      </c>
      <c r="L11" s="9" t="str">
        <f t="shared" si="3"/>
        <v>N/A</v>
      </c>
    </row>
    <row r="12" spans="1:12" x14ac:dyDescent="0.2">
      <c r="A12" s="58" t="s">
        <v>940</v>
      </c>
      <c r="B12" s="9" t="s">
        <v>217</v>
      </c>
      <c r="C12" s="8">
        <v>6.0920857000000004E-3</v>
      </c>
      <c r="D12" s="43" t="str">
        <f t="shared" si="0"/>
        <v>N/A</v>
      </c>
      <c r="E12" s="8">
        <v>1.9006206E-3</v>
      </c>
      <c r="F12" s="43" t="str">
        <f t="shared" si="1"/>
        <v>N/A</v>
      </c>
      <c r="G12" s="8">
        <v>1.5284611999999999E-3</v>
      </c>
      <c r="H12" s="43" t="str">
        <f t="shared" si="2"/>
        <v>N/A</v>
      </c>
      <c r="I12" s="12">
        <v>-68.8</v>
      </c>
      <c r="J12" s="12">
        <v>-19.600000000000001</v>
      </c>
      <c r="K12" s="9" t="s">
        <v>217</v>
      </c>
      <c r="L12" s="9" t="str">
        <f t="shared" si="3"/>
        <v>N/A</v>
      </c>
    </row>
    <row r="13" spans="1:12" x14ac:dyDescent="0.2">
      <c r="A13" s="58" t="s">
        <v>941</v>
      </c>
      <c r="B13" s="11" t="s">
        <v>217</v>
      </c>
      <c r="C13" s="8">
        <v>55.098913482</v>
      </c>
      <c r="D13" s="43" t="str">
        <f t="shared" si="0"/>
        <v>N/A</v>
      </c>
      <c r="E13" s="8">
        <v>56.633641120999997</v>
      </c>
      <c r="F13" s="43" t="str">
        <f t="shared" si="1"/>
        <v>N/A</v>
      </c>
      <c r="G13" s="8">
        <v>58.193690512000003</v>
      </c>
      <c r="H13" s="43" t="str">
        <f t="shared" si="2"/>
        <v>N/A</v>
      </c>
      <c r="I13" s="12">
        <v>2.7850000000000001</v>
      </c>
      <c r="J13" s="12">
        <v>2.7549999999999999</v>
      </c>
      <c r="K13" s="9" t="s">
        <v>217</v>
      </c>
      <c r="L13" s="9" t="str">
        <f t="shared" si="3"/>
        <v>N/A</v>
      </c>
    </row>
    <row r="14" spans="1:12" ht="12.75" customHeight="1" x14ac:dyDescent="0.2">
      <c r="A14" s="58" t="s">
        <v>942</v>
      </c>
      <c r="B14" s="11" t="s">
        <v>217</v>
      </c>
      <c r="C14" s="8">
        <v>0.151725376</v>
      </c>
      <c r="D14" s="43" t="str">
        <f t="shared" si="0"/>
        <v>N/A</v>
      </c>
      <c r="E14" s="8">
        <v>0.1485538653</v>
      </c>
      <c r="F14" s="43" t="str">
        <f t="shared" si="1"/>
        <v>N/A</v>
      </c>
      <c r="G14" s="8">
        <v>0.13034197210000001</v>
      </c>
      <c r="H14" s="43" t="str">
        <f t="shared" si="2"/>
        <v>N/A</v>
      </c>
      <c r="I14" s="12">
        <v>-2.09</v>
      </c>
      <c r="J14" s="12">
        <v>-12.3</v>
      </c>
      <c r="K14" s="9" t="s">
        <v>217</v>
      </c>
      <c r="L14" s="9" t="str">
        <f t="shared" si="3"/>
        <v>N/A</v>
      </c>
    </row>
    <row r="15" spans="1:12" x14ac:dyDescent="0.2">
      <c r="A15" s="58" t="s">
        <v>943</v>
      </c>
      <c r="B15" s="11" t="s">
        <v>217</v>
      </c>
      <c r="C15" s="8">
        <v>5.7676550999999996E-3</v>
      </c>
      <c r="D15" s="43" t="str">
        <f t="shared" si="0"/>
        <v>N/A</v>
      </c>
      <c r="E15" s="8">
        <v>3.7333619E-3</v>
      </c>
      <c r="F15" s="43" t="str">
        <f t="shared" si="1"/>
        <v>N/A</v>
      </c>
      <c r="G15" s="8">
        <v>3.3170860999999999E-3</v>
      </c>
      <c r="H15" s="43" t="str">
        <f t="shared" si="2"/>
        <v>N/A</v>
      </c>
      <c r="I15" s="12">
        <v>-35.299999999999997</v>
      </c>
      <c r="J15" s="12">
        <v>-11.2</v>
      </c>
      <c r="K15" s="9" t="s">
        <v>217</v>
      </c>
      <c r="L15" s="9" t="str">
        <f t="shared" si="3"/>
        <v>N/A</v>
      </c>
    </row>
    <row r="16" spans="1:12" ht="12.75" customHeight="1" x14ac:dyDescent="0.2">
      <c r="A16" s="58" t="s">
        <v>944</v>
      </c>
      <c r="B16" s="11" t="s">
        <v>217</v>
      </c>
      <c r="C16" s="8">
        <v>4.0047712927000001</v>
      </c>
      <c r="D16" s="43" t="str">
        <f t="shared" si="0"/>
        <v>N/A</v>
      </c>
      <c r="E16" s="8">
        <v>4.8035810408000001</v>
      </c>
      <c r="F16" s="43" t="str">
        <f t="shared" si="1"/>
        <v>N/A</v>
      </c>
      <c r="G16" s="8">
        <v>4.3415453979</v>
      </c>
      <c r="H16" s="43" t="str">
        <f t="shared" si="2"/>
        <v>N/A</v>
      </c>
      <c r="I16" s="12">
        <v>19.95</v>
      </c>
      <c r="J16" s="12">
        <v>-9.6199999999999992</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81.448382887999998</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7.3325814605000001</v>
      </c>
      <c r="H18" s="43" t="str">
        <f t="shared" si="2"/>
        <v>N/A</v>
      </c>
      <c r="I18" s="12" t="s">
        <v>217</v>
      </c>
      <c r="J18" s="12" t="s">
        <v>217</v>
      </c>
      <c r="K18" s="9" t="s">
        <v>217</v>
      </c>
      <c r="L18" s="9" t="str">
        <f t="shared" si="3"/>
        <v>N/A</v>
      </c>
    </row>
    <row r="19" spans="1:12" ht="12.75" customHeight="1" x14ac:dyDescent="0.2">
      <c r="A19" s="16" t="s">
        <v>132</v>
      </c>
      <c r="B19" s="1" t="s">
        <v>217</v>
      </c>
      <c r="C19" s="35">
        <v>4685</v>
      </c>
      <c r="D19" s="43" t="str">
        <f t="shared" si="0"/>
        <v>N/A</v>
      </c>
      <c r="E19" s="35">
        <v>3358</v>
      </c>
      <c r="F19" s="43" t="str">
        <f t="shared" si="1"/>
        <v>N/A</v>
      </c>
      <c r="G19" s="35">
        <v>2925</v>
      </c>
      <c r="H19" s="43" t="str">
        <f t="shared" si="2"/>
        <v>N/A</v>
      </c>
      <c r="I19" s="12">
        <v>-28.3</v>
      </c>
      <c r="J19" s="12">
        <v>-12.9</v>
      </c>
      <c r="K19" s="35" t="s">
        <v>217</v>
      </c>
      <c r="L19" s="9" t="str">
        <f t="shared" si="3"/>
        <v>N/A</v>
      </c>
    </row>
    <row r="20" spans="1:12" ht="12.75" customHeight="1" x14ac:dyDescent="0.2">
      <c r="A20" s="16" t="s">
        <v>133</v>
      </c>
      <c r="B20" s="47" t="s">
        <v>280</v>
      </c>
      <c r="C20" s="8">
        <v>0.16888414979999999</v>
      </c>
      <c r="D20" s="43" t="str">
        <f>IF($B20="N/A","N/A",IF(C20&gt;=2,"No",IF(C20&lt;0,"No","Yes")))</f>
        <v>Yes</v>
      </c>
      <c r="E20" s="8">
        <v>0.1139693579</v>
      </c>
      <c r="F20" s="43" t="str">
        <f>IF($B20="N/A","N/A",IF(E20&gt;=2,"No",IF(E20&lt;0,"No","Yes")))</f>
        <v>Yes</v>
      </c>
      <c r="G20" s="8">
        <v>9.5122322400000001E-2</v>
      </c>
      <c r="H20" s="43" t="str">
        <f>IF($B20="N/A","N/A",IF(G20&gt;=2,"No",IF(G20&lt;0,"No","Yes")))</f>
        <v>Yes</v>
      </c>
      <c r="I20" s="12">
        <v>-32.5</v>
      </c>
      <c r="J20" s="12">
        <v>-16.5</v>
      </c>
      <c r="K20" s="9" t="s">
        <v>217</v>
      </c>
      <c r="L20" s="9" t="str">
        <f t="shared" si="3"/>
        <v>N/A</v>
      </c>
    </row>
    <row r="21" spans="1:12" ht="25.5" x14ac:dyDescent="0.2">
      <c r="A21" s="2" t="s">
        <v>134</v>
      </c>
      <c r="B21" s="47" t="s">
        <v>217</v>
      </c>
      <c r="C21" s="46">
        <v>20074581</v>
      </c>
      <c r="D21" s="43" t="str">
        <f t="shared" ref="D21:D26" si="4">IF($B21="N/A","N/A",IF(C21&gt;10,"No",IF(C21&lt;-10,"No","Yes")))</f>
        <v>N/A</v>
      </c>
      <c r="E21" s="46">
        <v>7025283</v>
      </c>
      <c r="F21" s="43" t="str">
        <f t="shared" ref="F21:F26" si="5">IF($B21="N/A","N/A",IF(E21&gt;10,"No",IF(E21&lt;-10,"No","Yes")))</f>
        <v>N/A</v>
      </c>
      <c r="G21" s="46">
        <v>5579398</v>
      </c>
      <c r="H21" s="43" t="str">
        <f t="shared" ref="H21:H26" si="6">IF($B21="N/A","N/A",IF(G21&gt;10,"No",IF(G21&lt;-10,"No","Yes")))</f>
        <v>N/A</v>
      </c>
      <c r="I21" s="12">
        <v>-65</v>
      </c>
      <c r="J21" s="12">
        <v>-20.6</v>
      </c>
      <c r="K21" s="9" t="s">
        <v>217</v>
      </c>
      <c r="L21" s="9" t="str">
        <f t="shared" si="3"/>
        <v>N/A</v>
      </c>
    </row>
    <row r="22" spans="1:12" ht="13.5" customHeight="1" x14ac:dyDescent="0.2">
      <c r="A22" s="2" t="s">
        <v>1725</v>
      </c>
      <c r="B22" s="47" t="s">
        <v>217</v>
      </c>
      <c r="C22" s="46">
        <v>4284.8625400000001</v>
      </c>
      <c r="D22" s="43" t="str">
        <f t="shared" si="4"/>
        <v>N/A</v>
      </c>
      <c r="E22" s="46">
        <v>2092.1033352999998</v>
      </c>
      <c r="F22" s="43" t="str">
        <f t="shared" si="5"/>
        <v>N/A</v>
      </c>
      <c r="G22" s="46">
        <v>1907.4864957</v>
      </c>
      <c r="H22" s="43" t="str">
        <f t="shared" si="6"/>
        <v>N/A</v>
      </c>
      <c r="I22" s="12">
        <v>-51.2</v>
      </c>
      <c r="J22" s="12">
        <v>-8.82</v>
      </c>
      <c r="K22" s="9" t="s">
        <v>217</v>
      </c>
      <c r="L22" s="9" t="str">
        <f t="shared" si="3"/>
        <v>N/A</v>
      </c>
    </row>
    <row r="23" spans="1:12" ht="12.75" customHeight="1" x14ac:dyDescent="0.2">
      <c r="A23" s="16" t="s">
        <v>135</v>
      </c>
      <c r="B23" s="34" t="s">
        <v>217</v>
      </c>
      <c r="C23" s="1">
        <v>4191</v>
      </c>
      <c r="D23" s="43" t="str">
        <f t="shared" si="4"/>
        <v>N/A</v>
      </c>
      <c r="E23" s="1">
        <v>2835</v>
      </c>
      <c r="F23" s="43" t="str">
        <f t="shared" si="5"/>
        <v>N/A</v>
      </c>
      <c r="G23" s="1">
        <v>2534</v>
      </c>
      <c r="H23" s="43" t="str">
        <f t="shared" si="6"/>
        <v>N/A</v>
      </c>
      <c r="I23" s="12">
        <v>-32.4</v>
      </c>
      <c r="J23" s="12">
        <v>-10.6</v>
      </c>
      <c r="K23" s="35" t="s">
        <v>217</v>
      </c>
      <c r="L23" s="9" t="str">
        <f t="shared" si="3"/>
        <v>N/A</v>
      </c>
    </row>
    <row r="24" spans="1:12" ht="12.75" customHeight="1" x14ac:dyDescent="0.2">
      <c r="A24" s="16" t="s">
        <v>136</v>
      </c>
      <c r="B24" s="34" t="s">
        <v>217</v>
      </c>
      <c r="C24" s="13">
        <v>0.15107651480000001</v>
      </c>
      <c r="D24" s="43" t="str">
        <f t="shared" si="4"/>
        <v>N/A</v>
      </c>
      <c r="E24" s="13">
        <v>9.6218918900000006E-2</v>
      </c>
      <c r="F24" s="43" t="str">
        <f t="shared" si="5"/>
        <v>N/A</v>
      </c>
      <c r="G24" s="13">
        <v>8.2406825700000005E-2</v>
      </c>
      <c r="H24" s="43" t="str">
        <f t="shared" si="6"/>
        <v>N/A</v>
      </c>
      <c r="I24" s="12">
        <v>-36.299999999999997</v>
      </c>
      <c r="J24" s="12">
        <v>-14.4</v>
      </c>
      <c r="K24" s="9" t="s">
        <v>217</v>
      </c>
      <c r="L24" s="9" t="str">
        <f t="shared" si="3"/>
        <v>N/A</v>
      </c>
    </row>
    <row r="25" spans="1:12" ht="25.5" x14ac:dyDescent="0.2">
      <c r="A25" s="2" t="s">
        <v>137</v>
      </c>
      <c r="B25" s="34" t="s">
        <v>217</v>
      </c>
      <c r="C25" s="14">
        <v>20067389</v>
      </c>
      <c r="D25" s="43" t="str">
        <f t="shared" si="4"/>
        <v>N/A</v>
      </c>
      <c r="E25" s="14">
        <v>7015506</v>
      </c>
      <c r="F25" s="43" t="str">
        <f t="shared" si="5"/>
        <v>N/A</v>
      </c>
      <c r="G25" s="14">
        <v>5570319</v>
      </c>
      <c r="H25" s="43" t="str">
        <f t="shared" si="6"/>
        <v>N/A</v>
      </c>
      <c r="I25" s="12">
        <v>-65</v>
      </c>
      <c r="J25" s="12">
        <v>-20.6</v>
      </c>
      <c r="K25" s="9" t="s">
        <v>217</v>
      </c>
      <c r="L25" s="9" t="str">
        <f t="shared" si="3"/>
        <v>N/A</v>
      </c>
    </row>
    <row r="26" spans="1:12" ht="25.5" x14ac:dyDescent="0.2">
      <c r="A26" s="2" t="s">
        <v>947</v>
      </c>
      <c r="B26" s="34" t="s">
        <v>217</v>
      </c>
      <c r="C26" s="14">
        <v>4788.2102124000003</v>
      </c>
      <c r="D26" s="43" t="str">
        <f t="shared" si="4"/>
        <v>N/A</v>
      </c>
      <c r="E26" s="14">
        <v>2474.6052909999999</v>
      </c>
      <c r="F26" s="43" t="str">
        <f t="shared" si="5"/>
        <v>N/A</v>
      </c>
      <c r="G26" s="14">
        <v>2198.2316495999999</v>
      </c>
      <c r="H26" s="43" t="str">
        <f t="shared" si="6"/>
        <v>N/A</v>
      </c>
      <c r="I26" s="12">
        <v>-48.3</v>
      </c>
      <c r="J26" s="12">
        <v>-11.2</v>
      </c>
      <c r="K26" s="9" t="s">
        <v>217</v>
      </c>
      <c r="L26" s="9" t="str">
        <f t="shared" si="3"/>
        <v>N/A</v>
      </c>
    </row>
    <row r="27" spans="1:12" x14ac:dyDescent="0.2">
      <c r="A27" s="16" t="s">
        <v>138</v>
      </c>
      <c r="B27" s="1" t="s">
        <v>217</v>
      </c>
      <c r="C27" s="35">
        <v>119141</v>
      </c>
      <c r="D27" s="43" t="str">
        <f>IF($B27="N/A","N/A",IF(C27&gt;10,"No",IF(C27&lt;-10,"No","Yes")))</f>
        <v>N/A</v>
      </c>
      <c r="E27" s="35">
        <v>118437</v>
      </c>
      <c r="F27" s="43" t="str">
        <f>IF($B27="N/A","N/A",IF(E27&gt;10,"No",IF(E27&lt;-10,"No","Yes")))</f>
        <v>N/A</v>
      </c>
      <c r="G27" s="35">
        <v>117697</v>
      </c>
      <c r="H27" s="43" t="str">
        <f>IF($B27="N/A","N/A",IF(G27&gt;10,"No",IF(G27&lt;-10,"No","Yes")))</f>
        <v>N/A</v>
      </c>
      <c r="I27" s="12">
        <v>-0.59099999999999997</v>
      </c>
      <c r="J27" s="12">
        <v>-0.625</v>
      </c>
      <c r="K27" s="35" t="s">
        <v>217</v>
      </c>
      <c r="L27" s="9" t="str">
        <f>IF(J27="Div by 0", "N/A", IF(K27="N/A","N/A", IF(J27&gt;VALUE(MID(K27,1,2)), "No", IF(J27&lt;-1*VALUE(MID(K27,1,2)), "No", "Yes"))))</f>
        <v>N/A</v>
      </c>
    </row>
    <row r="28" spans="1:12" x14ac:dyDescent="0.2">
      <c r="A28" s="2" t="s">
        <v>139</v>
      </c>
      <c r="B28" s="47" t="s">
        <v>217</v>
      </c>
      <c r="C28" s="8">
        <v>4.2947761988000002</v>
      </c>
      <c r="D28" s="43" t="str">
        <f>IF($B28="N/A","N/A",IF(C28&gt;10,"No",IF(C28&lt;-10,"No","Yes")))</f>
        <v>N/A</v>
      </c>
      <c r="E28" s="8">
        <v>4.0197107933999998</v>
      </c>
      <c r="F28" s="43" t="str">
        <f>IF($B28="N/A","N/A",IF(E28&gt;10,"No",IF(E28&lt;-10,"No","Yes")))</f>
        <v>N/A</v>
      </c>
      <c r="G28" s="8">
        <v>3.8275596523000002</v>
      </c>
      <c r="H28" s="43" t="str">
        <f>IF($B28="N/A","N/A",IF(G28&gt;10,"No",IF(G28&lt;-10,"No","Yes")))</f>
        <v>N/A</v>
      </c>
      <c r="I28" s="12">
        <v>-6.4</v>
      </c>
      <c r="J28" s="12">
        <v>-4.78</v>
      </c>
      <c r="K28" s="9" t="s">
        <v>217</v>
      </c>
      <c r="L28" s="9" t="str">
        <f>IF(J28="Div by 0", "N/A", IF(K28="N/A","N/A", IF(J28&gt;VALUE(MID(K28,1,2)), "No", IF(J28&lt;-1*VALUE(MID(K28,1,2)), "No", "Yes"))))</f>
        <v>N/A</v>
      </c>
    </row>
    <row r="29" spans="1:12" x14ac:dyDescent="0.2">
      <c r="A29" s="16" t="s">
        <v>140</v>
      </c>
      <c r="B29" s="35" t="s">
        <v>217</v>
      </c>
      <c r="C29" s="35">
        <v>182191</v>
      </c>
      <c r="D29" s="43" t="str">
        <f>IF($B29="N/A","N/A",IF(C29&gt;10,"No",IF(C29&lt;-10,"No","Yes")))</f>
        <v>N/A</v>
      </c>
      <c r="E29" s="35">
        <v>183624</v>
      </c>
      <c r="F29" s="43" t="str">
        <f>IF($B29="N/A","N/A",IF(E29&gt;10,"No",IF(E29&lt;-10,"No","Yes")))</f>
        <v>N/A</v>
      </c>
      <c r="G29" s="35">
        <v>172487</v>
      </c>
      <c r="H29" s="43" t="str">
        <f>IF($B29="N/A","N/A",IF(G29&gt;10,"No",IF(G29&lt;-10,"No","Yes")))</f>
        <v>N/A</v>
      </c>
      <c r="I29" s="12">
        <v>0.78649999999999998</v>
      </c>
      <c r="J29" s="12">
        <v>-6.07</v>
      </c>
      <c r="K29" s="35" t="s">
        <v>217</v>
      </c>
      <c r="L29" s="9" t="str">
        <f>IF(J29="Div by 0", "N/A", IF(K29="N/A","N/A", IF(J29&gt;VALUE(MID(K29,1,2)), "No", IF(J29&lt;-1*VALUE(MID(K29,1,2)), "No", "Yes"))))</f>
        <v>N/A</v>
      </c>
    </row>
    <row r="30" spans="1:12" x14ac:dyDescent="0.2">
      <c r="A30" s="2" t="s">
        <v>141</v>
      </c>
      <c r="B30" s="34" t="s">
        <v>217</v>
      </c>
      <c r="C30" s="8">
        <v>6.5675927718000002</v>
      </c>
      <c r="D30" s="43" t="str">
        <f>IF($B30="N/A","N/A",IF(C30&gt;10,"No",IF(C30&lt;-10,"No","Yes")))</f>
        <v>N/A</v>
      </c>
      <c r="E30" s="8">
        <v>6.2321350146999999</v>
      </c>
      <c r="F30" s="43" t="str">
        <f>IF($B30="N/A","N/A",IF(E30&gt;10,"No",IF(E30&lt;-10,"No","Yes")))</f>
        <v>N/A</v>
      </c>
      <c r="G30" s="8">
        <v>5.6093552234999997</v>
      </c>
      <c r="H30" s="43" t="str">
        <f>IF($B30="N/A","N/A",IF(G30&gt;10,"No",IF(G30&lt;-10,"No","Yes")))</f>
        <v>N/A</v>
      </c>
      <c r="I30" s="12">
        <v>-5.1100000000000003</v>
      </c>
      <c r="J30" s="12">
        <v>-9.99</v>
      </c>
      <c r="K30" s="9" t="s">
        <v>217</v>
      </c>
      <c r="L30" s="9" t="str">
        <f>IF(J30="Div by 0", "N/A", IF(K30="N/A","N/A", IF(J30&gt;VALUE(MID(K30,1,2)), "No", IF(J30&lt;-1*VALUE(MID(K30,1,2)), "No", "Yes"))))</f>
        <v>N/A</v>
      </c>
    </row>
    <row r="31" spans="1:12" ht="12.75" customHeight="1" x14ac:dyDescent="0.2">
      <c r="A31" s="16" t="s">
        <v>142</v>
      </c>
      <c r="B31" s="1" t="s">
        <v>217</v>
      </c>
      <c r="C31" s="1">
        <v>94769</v>
      </c>
      <c r="D31" s="43" t="str">
        <f>IF($B31="N/A","N/A",IF(C31&gt;10,"No",IF(C31&lt;-10,"No","Yes")))</f>
        <v>N/A</v>
      </c>
      <c r="E31" s="1">
        <v>94910.083333000002</v>
      </c>
      <c r="F31" s="43" t="str">
        <f>IF($B31="N/A","N/A",IF(E31&gt;10,"No",IF(E31&lt;-10,"No","Yes")))</f>
        <v>N/A</v>
      </c>
      <c r="G31" s="1">
        <v>93728.916666999998</v>
      </c>
      <c r="H31" s="43" t="str">
        <f>IF($B31="N/A","N/A",IF(G31&gt;10,"No",IF(G31&lt;-10,"No","Yes")))</f>
        <v>N/A</v>
      </c>
      <c r="I31" s="12">
        <v>0.1489</v>
      </c>
      <c r="J31" s="12">
        <v>-1.24</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2650265</v>
      </c>
      <c r="D6" s="43" t="str">
        <f>IF($B6="N/A","N/A",IF(C6&gt;10,"No",IF(C6&lt;-10,"No","Yes")))</f>
        <v>N/A</v>
      </c>
      <c r="E6" s="35">
        <v>2824611</v>
      </c>
      <c r="F6" s="43" t="str">
        <f>IF($B6="N/A","N/A",IF(E6&gt;10,"No",IF(E6&lt;-10,"No","Yes")))</f>
        <v>N/A</v>
      </c>
      <c r="G6" s="35">
        <v>2954366</v>
      </c>
      <c r="H6" s="43" t="str">
        <f>IF($B6="N/A","N/A",IF(G6&gt;10,"No",IF(G6&lt;-10,"No","Yes")))</f>
        <v>N/A</v>
      </c>
      <c r="I6" s="12">
        <v>6.5780000000000003</v>
      </c>
      <c r="J6" s="12">
        <v>4.5940000000000003</v>
      </c>
      <c r="K6" s="49" t="s">
        <v>732</v>
      </c>
      <c r="L6" s="9" t="str">
        <f>IF(J6="Div by 0", "N/A", IF(K6="N/A","N/A", IF(J6&gt;VALUE(MID(K6,1,2)), "No", IF(J6&lt;-1*VALUE(MID(K6,1,2)), "No", "Yes"))))</f>
        <v>Yes</v>
      </c>
    </row>
    <row r="7" spans="1:12" x14ac:dyDescent="0.2">
      <c r="A7" s="16" t="s">
        <v>59</v>
      </c>
      <c r="B7" s="35" t="s">
        <v>217</v>
      </c>
      <c r="C7" s="35">
        <v>2281538.33</v>
      </c>
      <c r="D7" s="43" t="str">
        <f>IF($B7="N/A","N/A",IF(C7&gt;10,"No",IF(C7&lt;-10,"No","Yes")))</f>
        <v>N/A</v>
      </c>
      <c r="E7" s="35">
        <v>2445905.02</v>
      </c>
      <c r="F7" s="43" t="str">
        <f>IF($B7="N/A","N/A",IF(E7&gt;10,"No",IF(E7&lt;-10,"No","Yes")))</f>
        <v>N/A</v>
      </c>
      <c r="G7" s="35">
        <v>2596931.25</v>
      </c>
      <c r="H7" s="43" t="str">
        <f>IF($B7="N/A","N/A",IF(G7&gt;10,"No",IF(G7&lt;-10,"No","Yes")))</f>
        <v>N/A</v>
      </c>
      <c r="I7" s="12">
        <v>7.2039999999999997</v>
      </c>
      <c r="J7" s="12">
        <v>6.1749999999999998</v>
      </c>
      <c r="K7" s="49" t="s">
        <v>733</v>
      </c>
      <c r="L7" s="9" t="str">
        <f>IF(J7="Div by 0", "N/A", IF(K7="N/A","N/A", IF(J7&gt;VALUE(MID(K7,1,2)), "No", IF(J7&lt;-1*VALUE(MID(K7,1,2)), "No", "Yes"))))</f>
        <v>Yes</v>
      </c>
    </row>
    <row r="8" spans="1:12" x14ac:dyDescent="0.2">
      <c r="A8" s="66" t="s">
        <v>143</v>
      </c>
      <c r="B8" s="35" t="s">
        <v>217</v>
      </c>
      <c r="C8" s="35">
        <v>192421</v>
      </c>
      <c r="D8" s="43" t="str">
        <f>IF($B8="N/A","N/A",IF(C8&gt;10,"No",IF(C8&lt;-10,"No","Yes")))</f>
        <v>N/A</v>
      </c>
      <c r="E8" s="35">
        <v>181848</v>
      </c>
      <c r="F8" s="43" t="str">
        <f>IF($B8="N/A","N/A",IF(E8&gt;10,"No",IF(E8&lt;-10,"No","Yes")))</f>
        <v>N/A</v>
      </c>
      <c r="G8" s="35">
        <v>173969</v>
      </c>
      <c r="H8" s="43" t="str">
        <f>IF($B8="N/A","N/A",IF(G8&gt;10,"No",IF(G8&lt;-10,"No","Yes")))</f>
        <v>N/A</v>
      </c>
      <c r="I8" s="12">
        <v>-5.49</v>
      </c>
      <c r="J8" s="12">
        <v>-4.33</v>
      </c>
      <c r="K8" s="35" t="s">
        <v>217</v>
      </c>
      <c r="L8" s="9" t="str">
        <f>IF(J8="Div by 0", "N/A", IF(K8="N/A","N/A", IF(J8&gt;VALUE(MID(K8,1,2)), "No", IF(J8&lt;-1*VALUE(MID(K8,1,2)), "No", "Yes"))))</f>
        <v>N/A</v>
      </c>
    </row>
    <row r="9" spans="1:12" x14ac:dyDescent="0.2">
      <c r="A9" s="16" t="s">
        <v>681</v>
      </c>
      <c r="B9" s="35" t="s">
        <v>217</v>
      </c>
      <c r="C9" s="35">
        <v>186040</v>
      </c>
      <c r="D9" s="43" t="str">
        <f t="shared" ref="D9:D11" si="0">IF($B9="N/A","N/A",IF(C9&gt;10,"No",IF(C9&lt;-10,"No","Yes")))</f>
        <v>N/A</v>
      </c>
      <c r="E9" s="35">
        <v>175488</v>
      </c>
      <c r="F9" s="43" t="str">
        <f t="shared" ref="F9:F11" si="1">IF($B9="N/A","N/A",IF(E9&gt;10,"No",IF(E9&lt;-10,"No","Yes")))</f>
        <v>N/A</v>
      </c>
      <c r="G9" s="35">
        <v>167596</v>
      </c>
      <c r="H9" s="43" t="str">
        <f t="shared" ref="H9:H11" si="2">IF($B9="N/A","N/A",IF(G9&gt;10,"No",IF(G9&lt;-10,"No","Yes")))</f>
        <v>N/A</v>
      </c>
      <c r="I9" s="12">
        <v>-5.67</v>
      </c>
      <c r="J9" s="12">
        <v>-4.5</v>
      </c>
      <c r="K9" s="35" t="s">
        <v>217</v>
      </c>
      <c r="L9" s="9" t="str">
        <f t="shared" ref="L9:L11" si="3">IF(J9="Div by 0", "N/A", IF(K9="N/A","N/A", IF(J9&gt;VALUE(MID(K9,1,2)), "No", IF(J9&lt;-1*VALUE(MID(K9,1,2)), "No", "Yes"))))</f>
        <v>N/A</v>
      </c>
    </row>
    <row r="10" spans="1:12" x14ac:dyDescent="0.2">
      <c r="A10" s="16" t="s">
        <v>424</v>
      </c>
      <c r="B10" s="35" t="s">
        <v>217</v>
      </c>
      <c r="C10" s="35">
        <v>6381</v>
      </c>
      <c r="D10" s="43" t="str">
        <f t="shared" si="0"/>
        <v>N/A</v>
      </c>
      <c r="E10" s="35">
        <v>6357</v>
      </c>
      <c r="F10" s="43" t="str">
        <f t="shared" si="1"/>
        <v>N/A</v>
      </c>
      <c r="G10" s="35">
        <v>6371</v>
      </c>
      <c r="H10" s="43" t="str">
        <f t="shared" si="2"/>
        <v>N/A</v>
      </c>
      <c r="I10" s="12">
        <v>-0.376</v>
      </c>
      <c r="J10" s="12">
        <v>0.22020000000000001</v>
      </c>
      <c r="K10" s="35" t="s">
        <v>217</v>
      </c>
      <c r="L10" s="9" t="str">
        <f t="shared" si="3"/>
        <v>N/A</v>
      </c>
    </row>
    <row r="11" spans="1:12" x14ac:dyDescent="0.2">
      <c r="A11" s="16" t="s">
        <v>173</v>
      </c>
      <c r="B11" s="35" t="s">
        <v>217</v>
      </c>
      <c r="C11" s="8">
        <v>7.2604437668999999</v>
      </c>
      <c r="D11" s="43" t="str">
        <f t="shared" si="0"/>
        <v>N/A</v>
      </c>
      <c r="E11" s="8">
        <v>6.4379838498000002</v>
      </c>
      <c r="F11" s="43" t="str">
        <f t="shared" si="1"/>
        <v>N/A</v>
      </c>
      <c r="G11" s="8">
        <v>5.8885391993000002</v>
      </c>
      <c r="H11" s="43" t="str">
        <f t="shared" si="2"/>
        <v>N/A</v>
      </c>
      <c r="I11" s="12">
        <v>-11.3</v>
      </c>
      <c r="J11" s="12">
        <v>-8.5299999999999994</v>
      </c>
      <c r="K11" s="35" t="s">
        <v>217</v>
      </c>
      <c r="L11" s="9" t="str">
        <f t="shared" si="3"/>
        <v>N/A</v>
      </c>
    </row>
    <row r="12" spans="1:12" x14ac:dyDescent="0.2">
      <c r="A12" s="16" t="s">
        <v>144</v>
      </c>
      <c r="B12" s="35" t="s">
        <v>217</v>
      </c>
      <c r="C12" s="35">
        <v>98777.666666999998</v>
      </c>
      <c r="D12" s="43" t="str">
        <f>IF($B12="N/A","N/A",IF(C12&gt;10,"No",IF(C12&lt;-10,"No","Yes")))</f>
        <v>N/A</v>
      </c>
      <c r="E12" s="35">
        <v>102801.5</v>
      </c>
      <c r="F12" s="43" t="str">
        <f>IF($B12="N/A","N/A",IF(E12&gt;10,"No",IF(E12&lt;-10,"No","Yes")))</f>
        <v>N/A</v>
      </c>
      <c r="G12" s="35">
        <v>112353</v>
      </c>
      <c r="H12" s="43" t="str">
        <f>IF($B12="N/A","N/A",IF(G12&gt;10,"No",IF(G12&lt;-10,"No","Yes")))</f>
        <v>N/A</v>
      </c>
      <c r="I12" s="12">
        <v>4.0739999999999998</v>
      </c>
      <c r="J12" s="12">
        <v>9.2910000000000004</v>
      </c>
      <c r="K12" s="35" t="s">
        <v>217</v>
      </c>
      <c r="L12" s="9" t="str">
        <f>IF(J12="Div by 0", "N/A", IF(K12="N/A","N/A", IF(J12&gt;VALUE(MID(K12,1,2)), "No", IF(J12&lt;-1*VALUE(MID(K12,1,2)), "No", "Yes"))))</f>
        <v>N/A</v>
      </c>
    </row>
    <row r="13" spans="1:12" s="104" customFormat="1" ht="12.75" customHeight="1" x14ac:dyDescent="0.2">
      <c r="A13" s="2" t="s">
        <v>1656</v>
      </c>
      <c r="B13" s="47" t="s">
        <v>281</v>
      </c>
      <c r="C13" s="13">
        <v>98.485849528000003</v>
      </c>
      <c r="D13" s="11" t="str">
        <f>IF($B13="N/A","N/A",IF(C13&gt;=95,"Yes","No"))</f>
        <v>Yes</v>
      </c>
      <c r="E13" s="13">
        <v>98.056935981999999</v>
      </c>
      <c r="F13" s="11" t="str">
        <f>IF($B13="N/A","N/A",IF(E13&gt;=95,"Yes","No"))</f>
        <v>Yes</v>
      </c>
      <c r="G13" s="13">
        <v>96.849984057</v>
      </c>
      <c r="H13" s="11" t="str">
        <f>IF($B13="N/A","N/A",IF(G13&gt;=95,"Yes","No"))</f>
        <v>Yes</v>
      </c>
      <c r="I13" s="56">
        <v>-0.436</v>
      </c>
      <c r="J13" s="56">
        <v>-1.23</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97.910095783000003</v>
      </c>
      <c r="D14" s="11" t="str">
        <f>IF($B14="N/A","N/A",IF(C14&gt;95,"Yes","No"))</f>
        <v>Yes</v>
      </c>
      <c r="E14" s="68">
        <v>97.732431121000005</v>
      </c>
      <c r="F14" s="11" t="str">
        <f>IF($B14="N/A","N/A",IF(E14&gt;95,"Yes","No"))</f>
        <v>Yes</v>
      </c>
      <c r="G14" s="68">
        <v>96.769797648999997</v>
      </c>
      <c r="H14" s="11" t="str">
        <f>IF($B14="N/A","N/A",IF(G14&gt;95,"Yes","No"))</f>
        <v>Yes</v>
      </c>
      <c r="I14" s="128">
        <v>-0.18099999999999999</v>
      </c>
      <c r="J14" s="128">
        <v>-0.98499999999999999</v>
      </c>
      <c r="K14" s="127" t="s">
        <v>733</v>
      </c>
      <c r="L14" s="11" t="str">
        <f t="shared" si="4"/>
        <v>Yes</v>
      </c>
    </row>
    <row r="15" spans="1:12" s="104" customFormat="1" ht="12.75" customHeight="1" x14ac:dyDescent="0.2">
      <c r="A15" s="2" t="s">
        <v>1659</v>
      </c>
      <c r="B15" s="127" t="s">
        <v>217</v>
      </c>
      <c r="C15" s="68">
        <v>3.7732099999999997E-5</v>
      </c>
      <c r="D15" s="129" t="str">
        <f t="shared" ref="D15:D19" si="5">IF($B15="N/A","N/A",IF(C15&gt;10,"No",IF(C15&lt;-10,"No","Yes")))</f>
        <v>N/A</v>
      </c>
      <c r="E15" s="68">
        <v>1.0620930000000001E-4</v>
      </c>
      <c r="F15" s="129" t="str">
        <f t="shared" ref="F15:F19" si="6">IF($B15="N/A","N/A",IF(E15&gt;10,"No",IF(E15&lt;-10,"No","Yes")))</f>
        <v>N/A</v>
      </c>
      <c r="G15" s="68">
        <v>7.1081240000000004E-4</v>
      </c>
      <c r="H15" s="129" t="str">
        <f t="shared" ref="H15:H19" si="7">IF($B15="N/A","N/A",IF(G15&gt;10,"No",IF(G15&lt;-10,"No","Yes")))</f>
        <v>N/A</v>
      </c>
      <c r="I15" s="128">
        <v>181.5</v>
      </c>
      <c r="J15" s="128">
        <v>569.29999999999995</v>
      </c>
      <c r="K15" s="127" t="s">
        <v>217</v>
      </c>
      <c r="L15" s="11" t="str">
        <f t="shared" si="4"/>
        <v>N/A</v>
      </c>
    </row>
    <row r="16" spans="1:12" s="104" customFormat="1" ht="12.75" customHeight="1" x14ac:dyDescent="0.2">
      <c r="A16" s="2" t="s">
        <v>1660</v>
      </c>
      <c r="B16" s="127" t="s">
        <v>217</v>
      </c>
      <c r="C16" s="68">
        <v>3.7732099999999997E-5</v>
      </c>
      <c r="D16" s="129" t="str">
        <f t="shared" si="5"/>
        <v>N/A</v>
      </c>
      <c r="E16" s="68">
        <v>3.54031E-5</v>
      </c>
      <c r="F16" s="129" t="str">
        <f t="shared" si="6"/>
        <v>N/A</v>
      </c>
      <c r="G16" s="68">
        <v>3.3848199999999999E-5</v>
      </c>
      <c r="H16" s="129" t="str">
        <f t="shared" si="7"/>
        <v>N/A</v>
      </c>
      <c r="I16" s="128">
        <v>-6.17</v>
      </c>
      <c r="J16" s="128">
        <v>-4.3899999999999997</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3.3848199999999999E-5</v>
      </c>
      <c r="H17" s="129" t="str">
        <f t="shared" si="7"/>
        <v>N/A</v>
      </c>
      <c r="I17" s="128" t="s">
        <v>1743</v>
      </c>
      <c r="J17" s="128" t="s">
        <v>1743</v>
      </c>
      <c r="K17" s="127" t="s">
        <v>217</v>
      </c>
      <c r="L17" s="11" t="str">
        <f t="shared" si="4"/>
        <v>N/A</v>
      </c>
    </row>
    <row r="18" spans="1:14" s="104" customFormat="1" ht="25.5" x14ac:dyDescent="0.2">
      <c r="A18" s="2" t="s">
        <v>1662</v>
      </c>
      <c r="B18" s="47" t="s">
        <v>217</v>
      </c>
      <c r="C18" s="13">
        <v>0.57564054919999996</v>
      </c>
      <c r="D18" s="11" t="str">
        <f t="shared" si="5"/>
        <v>N/A</v>
      </c>
      <c r="E18" s="13">
        <v>0.32429244239999999</v>
      </c>
      <c r="F18" s="11" t="str">
        <f t="shared" si="6"/>
        <v>N/A</v>
      </c>
      <c r="G18" s="13">
        <v>7.9407900000000003E-2</v>
      </c>
      <c r="H18" s="11" t="str">
        <f t="shared" si="7"/>
        <v>N/A</v>
      </c>
      <c r="I18" s="56">
        <v>-43.7</v>
      </c>
      <c r="J18" s="56">
        <v>-75.5</v>
      </c>
      <c r="K18" s="47" t="s">
        <v>217</v>
      </c>
      <c r="L18" s="11" t="str">
        <f t="shared" si="4"/>
        <v>N/A</v>
      </c>
    </row>
    <row r="19" spans="1:14" s="104" customFormat="1" ht="27.75" customHeight="1" x14ac:dyDescent="0.2">
      <c r="A19" s="2" t="s">
        <v>1663</v>
      </c>
      <c r="B19" s="47" t="s">
        <v>217</v>
      </c>
      <c r="C19" s="13">
        <v>3.7732099999999997E-5</v>
      </c>
      <c r="D19" s="11" t="str">
        <f t="shared" si="5"/>
        <v>N/A</v>
      </c>
      <c r="E19" s="13">
        <v>7.08062E-5</v>
      </c>
      <c r="F19" s="11" t="str">
        <f t="shared" si="6"/>
        <v>N/A</v>
      </c>
      <c r="G19" s="13">
        <v>0</v>
      </c>
      <c r="H19" s="11" t="str">
        <f t="shared" si="7"/>
        <v>N/A</v>
      </c>
      <c r="I19" s="56">
        <v>87.66</v>
      </c>
      <c r="J19" s="56">
        <v>-100</v>
      </c>
      <c r="K19" s="47" t="s">
        <v>217</v>
      </c>
      <c r="L19" s="11" t="str">
        <f t="shared" si="4"/>
        <v>N/A</v>
      </c>
    </row>
    <row r="20" spans="1:14" s="104" customFormat="1" x14ac:dyDescent="0.2">
      <c r="A20" s="2" t="s">
        <v>1664</v>
      </c>
      <c r="B20" s="47" t="s">
        <v>217</v>
      </c>
      <c r="C20" s="1">
        <v>55388</v>
      </c>
      <c r="D20" s="11" t="str">
        <f>IF($B20="N/A","N/A",IF(C20&gt;0,"No",IF(C20&lt;0,"No","Yes")))</f>
        <v>N/A</v>
      </c>
      <c r="E20" s="1">
        <v>64050</v>
      </c>
      <c r="F20" s="11" t="str">
        <f>IF($B20="N/A","N/A",IF(E20&gt;0,"No",IF(E20&lt;0,"No","Yes")))</f>
        <v>N/A</v>
      </c>
      <c r="G20" s="1">
        <v>95432</v>
      </c>
      <c r="H20" s="11" t="str">
        <f>IF($B20="N/A","N/A",IF(G20&gt;0,"No",IF(G20&lt;0,"No","Yes")))</f>
        <v>N/A</v>
      </c>
      <c r="I20" s="56">
        <v>15.64</v>
      </c>
      <c r="J20" s="56">
        <v>49</v>
      </c>
      <c r="K20" s="47" t="s">
        <v>217</v>
      </c>
      <c r="L20" s="11" t="str">
        <f t="shared" si="4"/>
        <v>N/A</v>
      </c>
    </row>
    <row r="21" spans="1:14" s="104" customFormat="1" x14ac:dyDescent="0.2">
      <c r="A21" s="2" t="s">
        <v>1665</v>
      </c>
      <c r="B21" s="47" t="s">
        <v>282</v>
      </c>
      <c r="C21" s="13">
        <v>2.0899042171</v>
      </c>
      <c r="D21" s="11" t="str">
        <f>IF($B21="N/A","N/A",IF(C21&gt;=5,"No",IF(C21&lt;0,"No","Yes")))</f>
        <v>Yes</v>
      </c>
      <c r="E21" s="13">
        <v>2.2675688794000002</v>
      </c>
      <c r="F21" s="11" t="str">
        <f>IF($B21="N/A","N/A",IF(E21&gt;=5,"No",IF(E21&lt;0,"No","Yes")))</f>
        <v>Yes</v>
      </c>
      <c r="G21" s="13">
        <v>3.2302023514</v>
      </c>
      <c r="H21" s="11" t="str">
        <f>IF($B21="N/A","N/A",IF(G21&gt;=5,"No",IF(G21&lt;0,"No","Yes")))</f>
        <v>Yes</v>
      </c>
      <c r="I21" s="56">
        <v>8.5009999999999994</v>
      </c>
      <c r="J21" s="56">
        <v>42.45</v>
      </c>
      <c r="K21" s="11" t="s">
        <v>217</v>
      </c>
      <c r="L21" s="11" t="str">
        <f t="shared" si="4"/>
        <v>N/A</v>
      </c>
    </row>
    <row r="22" spans="1:14" s="104" customFormat="1" ht="12.75" customHeight="1" x14ac:dyDescent="0.2">
      <c r="A22" s="4" t="s">
        <v>1666</v>
      </c>
      <c r="B22" s="127" t="s">
        <v>217</v>
      </c>
      <c r="C22" s="68">
        <v>87.912544233000006</v>
      </c>
      <c r="D22" s="129" t="str">
        <f t="shared" ref="D22:D25" si="8">IF($B22="N/A","N/A",IF(C22&gt;10,"No",IF(C22&lt;-10,"No","Yes")))</f>
        <v>N/A</v>
      </c>
      <c r="E22" s="68">
        <v>88.396565183000007</v>
      </c>
      <c r="F22" s="129" t="str">
        <f t="shared" ref="F22:F25" si="9">IF($B22="N/A","N/A",IF(E22&gt;10,"No",IF(E22&lt;-10,"No","Yes")))</f>
        <v>N/A</v>
      </c>
      <c r="G22" s="68">
        <v>91.777391230999996</v>
      </c>
      <c r="H22" s="129" t="str">
        <f t="shared" ref="H22:H25" si="10">IF($B22="N/A","N/A",IF(G22&gt;10,"No",IF(G22&lt;-10,"No","Yes")))</f>
        <v>N/A</v>
      </c>
      <c r="I22" s="56">
        <v>0.55059999999999998</v>
      </c>
      <c r="J22" s="56">
        <v>3.8250000000000002</v>
      </c>
      <c r="K22" s="127" t="s">
        <v>217</v>
      </c>
      <c r="L22" s="11" t="str">
        <f t="shared" si="4"/>
        <v>N/A</v>
      </c>
    </row>
    <row r="23" spans="1:14" s="104" customFormat="1" ht="12.75" customHeight="1" x14ac:dyDescent="0.2">
      <c r="A23" s="4" t="s">
        <v>1667</v>
      </c>
      <c r="B23" s="127" t="s">
        <v>217</v>
      </c>
      <c r="C23" s="68">
        <v>41.832165812</v>
      </c>
      <c r="D23" s="129" t="str">
        <f t="shared" si="8"/>
        <v>N/A</v>
      </c>
      <c r="E23" s="68">
        <v>45.042935206999999</v>
      </c>
      <c r="F23" s="129" t="str">
        <f t="shared" si="9"/>
        <v>N/A</v>
      </c>
      <c r="G23" s="68">
        <v>44.764858748000002</v>
      </c>
      <c r="H23" s="129" t="str">
        <f t="shared" si="10"/>
        <v>N/A</v>
      </c>
      <c r="I23" s="56">
        <v>7.6749999999999998</v>
      </c>
      <c r="J23" s="56">
        <v>-0.61699999999999999</v>
      </c>
      <c r="K23" s="127" t="s">
        <v>217</v>
      </c>
      <c r="L23" s="11" t="str">
        <f t="shared" si="4"/>
        <v>N/A</v>
      </c>
    </row>
    <row r="24" spans="1:14" s="104" customFormat="1" ht="12.75" customHeight="1" x14ac:dyDescent="0.2">
      <c r="A24" s="4" t="s">
        <v>1668</v>
      </c>
      <c r="B24" s="127" t="s">
        <v>217</v>
      </c>
      <c r="C24" s="68">
        <v>1.2782552176999999</v>
      </c>
      <c r="D24" s="129" t="str">
        <f t="shared" si="8"/>
        <v>N/A</v>
      </c>
      <c r="E24" s="68">
        <v>2.2982045276999998</v>
      </c>
      <c r="F24" s="129" t="str">
        <f t="shared" si="9"/>
        <v>N/A</v>
      </c>
      <c r="G24" s="68">
        <v>1.4638695615999999</v>
      </c>
      <c r="H24" s="129" t="str">
        <f t="shared" si="10"/>
        <v>N/A</v>
      </c>
      <c r="I24" s="56">
        <v>79.790000000000006</v>
      </c>
      <c r="J24" s="56">
        <v>-36.299999999999997</v>
      </c>
      <c r="K24" s="127" t="s">
        <v>217</v>
      </c>
      <c r="L24" s="11" t="str">
        <f t="shared" si="4"/>
        <v>N/A</v>
      </c>
    </row>
    <row r="25" spans="1:14" s="104" customFormat="1" ht="12.75" customHeight="1" x14ac:dyDescent="0.2">
      <c r="A25" s="4" t="s">
        <v>1669</v>
      </c>
      <c r="B25" s="127" t="s">
        <v>217</v>
      </c>
      <c r="C25" s="68">
        <v>0.5199682242</v>
      </c>
      <c r="D25" s="129" t="str">
        <f t="shared" si="8"/>
        <v>N/A</v>
      </c>
      <c r="E25" s="68">
        <v>0.39188134270000002</v>
      </c>
      <c r="F25" s="129" t="str">
        <f t="shared" si="9"/>
        <v>N/A</v>
      </c>
      <c r="G25" s="68">
        <v>0.29130689920000002</v>
      </c>
      <c r="H25" s="129" t="str">
        <f t="shared" si="10"/>
        <v>N/A</v>
      </c>
      <c r="I25" s="56">
        <v>-24.6</v>
      </c>
      <c r="J25" s="56">
        <v>-25.7</v>
      </c>
      <c r="K25" s="127" t="s">
        <v>217</v>
      </c>
      <c r="L25" s="11" t="str">
        <f t="shared" si="4"/>
        <v>N/A</v>
      </c>
    </row>
    <row r="26" spans="1:14" x14ac:dyDescent="0.2">
      <c r="A26" s="2" t="s">
        <v>1670</v>
      </c>
      <c r="B26" s="47" t="s">
        <v>221</v>
      </c>
      <c r="C26" s="1">
        <v>26233</v>
      </c>
      <c r="D26" s="43" t="str">
        <f>IF($B26="N/A","N/A",IF(C26&gt;0,"No",IF(C26&lt;0,"No","Yes")))</f>
        <v>No</v>
      </c>
      <c r="E26" s="1">
        <v>30235</v>
      </c>
      <c r="F26" s="43" t="str">
        <f>IF($B26="N/A","N/A",IF(E26&gt;0,"No",IF(E26&lt;0,"No","Yes")))</f>
        <v>No</v>
      </c>
      <c r="G26" s="1">
        <v>28814</v>
      </c>
      <c r="H26" s="43" t="str">
        <f>IF($B26="N/A","N/A",IF(G26&gt;0,"No",IF(G26&lt;0,"No","Yes")))</f>
        <v>No</v>
      </c>
      <c r="I26" s="12">
        <v>15.26</v>
      </c>
      <c r="J26" s="12">
        <v>-4.7</v>
      </c>
      <c r="K26" s="44" t="s">
        <v>217</v>
      </c>
      <c r="L26" s="9" t="str">
        <f t="shared" ref="L26:L74" si="11">IF(J26="Div by 0", "N/A", IF(K26="N/A","N/A", IF(J26&gt;VALUE(MID(K26,1,2)), "No", IF(J26&lt;-1*VALUE(MID(K26,1,2)), "No", "Yes"))))</f>
        <v>N/A</v>
      </c>
    </row>
    <row r="27" spans="1:14" x14ac:dyDescent="0.2">
      <c r="A27" s="6" t="s">
        <v>149</v>
      </c>
      <c r="B27" s="47" t="s">
        <v>283</v>
      </c>
      <c r="C27" s="8">
        <v>2.0227411220999998</v>
      </c>
      <c r="D27" s="43" t="str">
        <f>IF($B27="N/A","N/A",IF(C27&gt;=10,"No",IF(C27&lt;0,"No","Yes")))</f>
        <v>Yes</v>
      </c>
      <c r="E27" s="8">
        <v>2.1948863046999998</v>
      </c>
      <c r="F27" s="43" t="str">
        <f>IF($B27="N/A","N/A",IF(E27&gt;=10,"No",IF(E27&lt;0,"No","Yes")))</f>
        <v>Yes</v>
      </c>
      <c r="G27" s="8">
        <v>1.9954535085</v>
      </c>
      <c r="H27" s="43" t="str">
        <f>IF($B27="N/A","N/A",IF(G27&gt;=10,"No",IF(G27&lt;0,"No","Yes")))</f>
        <v>Yes</v>
      </c>
      <c r="I27" s="12">
        <v>8.51</v>
      </c>
      <c r="J27" s="12">
        <v>-9.09</v>
      </c>
      <c r="K27" s="44" t="s">
        <v>217</v>
      </c>
      <c r="L27" s="9" t="str">
        <f t="shared" si="11"/>
        <v>N/A</v>
      </c>
    </row>
    <row r="28" spans="1:14" x14ac:dyDescent="0.2">
      <c r="A28" s="2" t="s">
        <v>425</v>
      </c>
      <c r="B28" s="34" t="s">
        <v>217</v>
      </c>
      <c r="C28" s="13">
        <v>84.181465453000001</v>
      </c>
      <c r="D28" s="70" t="str">
        <f t="shared" ref="D28:D31" si="12">IF($B28="N/A","N/A",IF(C28&gt;10,"No",IF(C28&lt;-10,"No","Yes")))</f>
        <v>N/A</v>
      </c>
      <c r="E28" s="13">
        <v>84.187944578</v>
      </c>
      <c r="F28" s="43" t="str">
        <f t="shared" ref="F28:F31" si="13">IF($B28="N/A","N/A",IF(E28&gt;10,"No",IF(E28&lt;-10,"No","Yes")))</f>
        <v>N/A</v>
      </c>
      <c r="G28" s="13">
        <v>81.359727239999998</v>
      </c>
      <c r="H28" s="43" t="str">
        <f t="shared" ref="H28:H31" si="14">IF($B28="N/A","N/A",IF(G28&gt;10,"No",IF(G28&lt;-10,"No","Yes")))</f>
        <v>N/A</v>
      </c>
      <c r="I28" s="12">
        <v>7.7000000000000002E-3</v>
      </c>
      <c r="J28" s="12">
        <v>-3.36</v>
      </c>
      <c r="K28" s="44" t="s">
        <v>217</v>
      </c>
      <c r="L28" s="9" t="str">
        <f t="shared" si="11"/>
        <v>N/A</v>
      </c>
    </row>
    <row r="29" spans="1:14" x14ac:dyDescent="0.2">
      <c r="A29" s="2" t="s">
        <v>426</v>
      </c>
      <c r="B29" s="34" t="s">
        <v>217</v>
      </c>
      <c r="C29" s="13">
        <v>2.9118788241</v>
      </c>
      <c r="D29" s="70" t="str">
        <f t="shared" si="12"/>
        <v>N/A</v>
      </c>
      <c r="E29" s="13">
        <v>1.9355775279</v>
      </c>
      <c r="F29" s="43" t="str">
        <f t="shared" si="13"/>
        <v>N/A</v>
      </c>
      <c r="G29" s="13">
        <v>0.9007175207</v>
      </c>
      <c r="H29" s="43" t="str">
        <f t="shared" si="14"/>
        <v>N/A</v>
      </c>
      <c r="I29" s="12">
        <v>-33.5</v>
      </c>
      <c r="J29" s="12">
        <v>-53.5</v>
      </c>
      <c r="K29" s="44" t="s">
        <v>217</v>
      </c>
      <c r="L29" s="9" t="str">
        <f t="shared" si="11"/>
        <v>N/A</v>
      </c>
    </row>
    <row r="30" spans="1:14" x14ac:dyDescent="0.2">
      <c r="A30" s="2" t="s">
        <v>422</v>
      </c>
      <c r="B30" s="34" t="s">
        <v>217</v>
      </c>
      <c r="C30" s="13">
        <v>5.5961797000000004E-3</v>
      </c>
      <c r="D30" s="70" t="str">
        <f t="shared" si="12"/>
        <v>N/A</v>
      </c>
      <c r="E30" s="13">
        <v>3.7098569300000002E-2</v>
      </c>
      <c r="F30" s="43" t="str">
        <f t="shared" si="13"/>
        <v>N/A</v>
      </c>
      <c r="G30" s="13">
        <v>4.4102929499999999E-2</v>
      </c>
      <c r="H30" s="43" t="str">
        <f t="shared" si="14"/>
        <v>N/A</v>
      </c>
      <c r="I30" s="12">
        <v>562.9</v>
      </c>
      <c r="J30" s="12">
        <v>18.88</v>
      </c>
      <c r="K30" s="44" t="s">
        <v>217</v>
      </c>
      <c r="L30" s="9" t="str">
        <f t="shared" si="11"/>
        <v>N/A</v>
      </c>
    </row>
    <row r="31" spans="1:14" x14ac:dyDescent="0.2">
      <c r="A31" s="2" t="s">
        <v>423</v>
      </c>
      <c r="B31" s="34" t="s">
        <v>217</v>
      </c>
      <c r="C31" s="13">
        <v>4.6597522757999998</v>
      </c>
      <c r="D31" s="70" t="str">
        <f t="shared" si="12"/>
        <v>N/A</v>
      </c>
      <c r="E31" s="13">
        <v>4.5163475652000002</v>
      </c>
      <c r="F31" s="43" t="str">
        <f t="shared" si="13"/>
        <v>N/A</v>
      </c>
      <c r="G31" s="13">
        <v>4.9683646294999999</v>
      </c>
      <c r="H31" s="43" t="str">
        <f t="shared" si="14"/>
        <v>N/A</v>
      </c>
      <c r="I31" s="12">
        <v>-3.08</v>
      </c>
      <c r="J31" s="12">
        <v>10.01</v>
      </c>
      <c r="K31" s="44" t="s">
        <v>217</v>
      </c>
      <c r="L31" s="9" t="str">
        <f t="shared" si="11"/>
        <v>N/A</v>
      </c>
    </row>
    <row r="32" spans="1:14" x14ac:dyDescent="0.2">
      <c r="A32" s="2" t="s">
        <v>948</v>
      </c>
      <c r="B32" s="34" t="s">
        <v>217</v>
      </c>
      <c r="C32" s="68">
        <v>13.547399977</v>
      </c>
      <c r="D32" s="70" t="str">
        <f>IF($B32="N/A","N/A",IF(C32&gt;10,"No",IF(C32&lt;-10,"No","Yes")))</f>
        <v>N/A</v>
      </c>
      <c r="E32" s="68">
        <v>13.158413672</v>
      </c>
      <c r="F32" s="70" t="str">
        <f>IF($B32="N/A","N/A",IF(E32&gt;10,"No",IF(E32&lt;-10,"No","Yes")))</f>
        <v>N/A</v>
      </c>
      <c r="G32" s="68">
        <v>13.220501454000001</v>
      </c>
      <c r="H32" s="70" t="str">
        <f>IF($B32="N/A","N/A",IF(G32&gt;10,"No",IF(G32&lt;-10,"No","Yes")))</f>
        <v>N/A</v>
      </c>
      <c r="I32" s="12">
        <v>-2.87</v>
      </c>
      <c r="J32" s="12">
        <v>0.4718</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99.602266188000002</v>
      </c>
      <c r="D34" s="43" t="str">
        <f>IF($B34="N/A","N/A",IF(C34&gt;=98,"Yes","No"))</f>
        <v>Yes</v>
      </c>
      <c r="E34" s="13">
        <v>99.640587676999999</v>
      </c>
      <c r="F34" s="43" t="str">
        <f>IF($B34="N/A","N/A",IF(E34&gt;=98,"Yes","No"))</f>
        <v>Yes</v>
      </c>
      <c r="G34" s="13">
        <v>99.580045261999999</v>
      </c>
      <c r="H34" s="43" t="str">
        <f>IF($B34="N/A","N/A",IF(G34&gt;=98,"Yes","No"))</f>
        <v>Yes</v>
      </c>
      <c r="I34" s="12">
        <v>3.85E-2</v>
      </c>
      <c r="J34" s="12">
        <v>-6.0999999999999999E-2</v>
      </c>
      <c r="K34" s="44" t="s">
        <v>733</v>
      </c>
      <c r="L34" s="9" t="str">
        <f t="shared" si="11"/>
        <v>Yes</v>
      </c>
    </row>
    <row r="35" spans="1:14" x14ac:dyDescent="0.2">
      <c r="A35" s="2" t="s">
        <v>18</v>
      </c>
      <c r="B35" s="47" t="s">
        <v>281</v>
      </c>
      <c r="C35" s="13">
        <v>99.961022765999999</v>
      </c>
      <c r="D35" s="43" t="str">
        <f>IF($B35="N/A","N/A",IF(C35&gt;=95,"Yes","No"))</f>
        <v>Yes</v>
      </c>
      <c r="E35" s="13">
        <v>99.967216725</v>
      </c>
      <c r="F35" s="43" t="str">
        <f>IF($B35="N/A","N/A",IF(E35&gt;=95,"Yes","No"))</f>
        <v>Yes</v>
      </c>
      <c r="G35" s="13">
        <v>99.969908942000004</v>
      </c>
      <c r="H35" s="43" t="str">
        <f>IF($B35="N/A","N/A",IF(G35&gt;=95,"Yes","No"))</f>
        <v>Yes</v>
      </c>
      <c r="I35" s="12">
        <v>6.1999999999999998E-3</v>
      </c>
      <c r="J35" s="12">
        <v>2.7000000000000001E-3</v>
      </c>
      <c r="K35" s="44" t="s">
        <v>733</v>
      </c>
      <c r="L35" s="9" t="str">
        <f t="shared" si="11"/>
        <v>Yes</v>
      </c>
    </row>
    <row r="36" spans="1:14" x14ac:dyDescent="0.2">
      <c r="A36" s="2" t="s">
        <v>23</v>
      </c>
      <c r="B36" s="34" t="s">
        <v>217</v>
      </c>
      <c r="C36" s="13">
        <v>42.903105916000001</v>
      </c>
      <c r="D36" s="43" t="str">
        <f t="shared" ref="D36:D41" si="15">IF($B36="N/A","N/A",IF(C36&gt;10,"No",IF(C36&lt;-10,"No","Yes")))</f>
        <v>N/A</v>
      </c>
      <c r="E36" s="13">
        <v>43.856552282999999</v>
      </c>
      <c r="F36" s="43" t="str">
        <f t="shared" ref="F36:F41" si="16">IF($B36="N/A","N/A",IF(E36&gt;10,"No",IF(E36&lt;-10,"No","Yes")))</f>
        <v>N/A</v>
      </c>
      <c r="G36" s="13">
        <v>44.722962557999999</v>
      </c>
      <c r="H36" s="43" t="str">
        <f t="shared" ref="H36:H41" si="17">IF($B36="N/A","N/A",IF(G36&gt;10,"No",IF(G36&lt;-10,"No","Yes")))</f>
        <v>N/A</v>
      </c>
      <c r="I36" s="12">
        <v>2.222</v>
      </c>
      <c r="J36" s="12">
        <v>1.976</v>
      </c>
      <c r="K36" s="44" t="s">
        <v>733</v>
      </c>
      <c r="L36" s="9" t="str">
        <f t="shared" si="11"/>
        <v>Yes</v>
      </c>
    </row>
    <row r="37" spans="1:14" x14ac:dyDescent="0.2">
      <c r="A37" s="2" t="s">
        <v>24</v>
      </c>
      <c r="B37" s="34" t="s">
        <v>217</v>
      </c>
      <c r="C37" s="13">
        <v>32.314127077999999</v>
      </c>
      <c r="D37" s="43" t="str">
        <f t="shared" si="15"/>
        <v>N/A</v>
      </c>
      <c r="E37" s="13">
        <v>31.125064654999999</v>
      </c>
      <c r="F37" s="43" t="str">
        <f t="shared" si="16"/>
        <v>N/A</v>
      </c>
      <c r="G37" s="13">
        <v>30.377820487000001</v>
      </c>
      <c r="H37" s="43" t="str">
        <f t="shared" si="17"/>
        <v>N/A</v>
      </c>
      <c r="I37" s="12">
        <v>-3.68</v>
      </c>
      <c r="J37" s="12">
        <v>-2.4</v>
      </c>
      <c r="K37" s="44" t="s">
        <v>733</v>
      </c>
      <c r="L37" s="9" t="str">
        <f t="shared" si="11"/>
        <v>Yes</v>
      </c>
    </row>
    <row r="38" spans="1:14" x14ac:dyDescent="0.2">
      <c r="A38" s="2" t="s">
        <v>25</v>
      </c>
      <c r="B38" s="34" t="s">
        <v>217</v>
      </c>
      <c r="C38" s="13">
        <v>0.13828805799999999</v>
      </c>
      <c r="D38" s="43" t="str">
        <f t="shared" si="15"/>
        <v>N/A</v>
      </c>
      <c r="E38" s="13">
        <v>0.12805303100000001</v>
      </c>
      <c r="F38" s="43" t="str">
        <f t="shared" si="16"/>
        <v>N/A</v>
      </c>
      <c r="G38" s="13">
        <v>0.14426106990000001</v>
      </c>
      <c r="H38" s="43" t="str">
        <f t="shared" si="17"/>
        <v>N/A</v>
      </c>
      <c r="I38" s="12">
        <v>-7.4</v>
      </c>
      <c r="J38" s="12">
        <v>12.66</v>
      </c>
      <c r="K38" s="44" t="s">
        <v>733</v>
      </c>
      <c r="L38" s="9" t="str">
        <f t="shared" si="11"/>
        <v>No</v>
      </c>
    </row>
    <row r="39" spans="1:14" x14ac:dyDescent="0.2">
      <c r="A39" s="2" t="s">
        <v>26</v>
      </c>
      <c r="B39" s="47" t="s">
        <v>217</v>
      </c>
      <c r="C39" s="13">
        <v>2.3835352313999998</v>
      </c>
      <c r="D39" s="11" t="str">
        <f t="shared" si="15"/>
        <v>N/A</v>
      </c>
      <c r="E39" s="13">
        <v>2.5506875106</v>
      </c>
      <c r="F39" s="11" t="str">
        <f t="shared" si="16"/>
        <v>N/A</v>
      </c>
      <c r="G39" s="13">
        <v>2.6740762654000001</v>
      </c>
      <c r="H39" s="11" t="str">
        <f t="shared" si="17"/>
        <v>N/A</v>
      </c>
      <c r="I39" s="12">
        <v>7.0129999999999999</v>
      </c>
      <c r="J39" s="12">
        <v>4.8369999999999997</v>
      </c>
      <c r="K39" s="47" t="s">
        <v>217</v>
      </c>
      <c r="L39" s="9" t="str">
        <f t="shared" si="11"/>
        <v>N/A</v>
      </c>
    </row>
    <row r="40" spans="1:14" x14ac:dyDescent="0.2">
      <c r="A40" s="2" t="s">
        <v>60</v>
      </c>
      <c r="B40" s="47" t="s">
        <v>217</v>
      </c>
      <c r="C40" s="13">
        <v>0.234806708</v>
      </c>
      <c r="D40" s="11" t="str">
        <f t="shared" si="15"/>
        <v>N/A</v>
      </c>
      <c r="E40" s="13">
        <v>0.26223079919999998</v>
      </c>
      <c r="F40" s="11" t="str">
        <f t="shared" si="16"/>
        <v>N/A</v>
      </c>
      <c r="G40" s="13">
        <v>0.27714914130000001</v>
      </c>
      <c r="H40" s="11" t="str">
        <f t="shared" si="17"/>
        <v>N/A</v>
      </c>
      <c r="I40" s="12">
        <v>11.68</v>
      </c>
      <c r="J40" s="12">
        <v>5.6890000000000001</v>
      </c>
      <c r="K40" s="47" t="s">
        <v>217</v>
      </c>
      <c r="L40" s="9" t="str">
        <f t="shared" si="11"/>
        <v>N/A</v>
      </c>
    </row>
    <row r="41" spans="1:14" x14ac:dyDescent="0.2">
      <c r="A41" s="2" t="s">
        <v>61</v>
      </c>
      <c r="B41" s="47" t="s">
        <v>217</v>
      </c>
      <c r="C41" s="13">
        <v>0.21680850779999999</v>
      </c>
      <c r="D41" s="11" t="str">
        <f t="shared" si="15"/>
        <v>N/A</v>
      </c>
      <c r="E41" s="13">
        <v>0.28205653809999998</v>
      </c>
      <c r="F41" s="11" t="str">
        <f t="shared" si="16"/>
        <v>N/A</v>
      </c>
      <c r="G41" s="13">
        <v>0.33404798190000001</v>
      </c>
      <c r="H41" s="11" t="str">
        <f t="shared" si="17"/>
        <v>N/A</v>
      </c>
      <c r="I41" s="12">
        <v>30.09</v>
      </c>
      <c r="J41" s="12">
        <v>18.43</v>
      </c>
      <c r="K41" s="47" t="s">
        <v>217</v>
      </c>
      <c r="L41" s="9" t="str">
        <f t="shared" si="11"/>
        <v>N/A</v>
      </c>
    </row>
    <row r="42" spans="1:14" x14ac:dyDescent="0.2">
      <c r="A42" s="2" t="s">
        <v>62</v>
      </c>
      <c r="B42" s="47" t="s">
        <v>282</v>
      </c>
      <c r="C42" s="13">
        <v>22.251925751000002</v>
      </c>
      <c r="D42" s="11" t="str">
        <f>IF($B42="N/A","N/A",IF(C42&gt;=5,"No",IF(C42&lt;0,"No","Yes")))</f>
        <v>No</v>
      </c>
      <c r="E42" s="13">
        <v>22.371080478</v>
      </c>
      <c r="F42" s="11" t="str">
        <f>IF($B42="N/A","N/A",IF(E42&gt;=5,"No",IF(E42&lt;0,"No","Yes")))</f>
        <v>No</v>
      </c>
      <c r="G42" s="13">
        <v>22.152197798</v>
      </c>
      <c r="H42" s="11" t="str">
        <f>IF($B42="N/A","N/A",IF(G42&gt;=5,"No",IF(G42&lt;0,"No","Yes")))</f>
        <v>No</v>
      </c>
      <c r="I42" s="12">
        <v>0.53549999999999998</v>
      </c>
      <c r="J42" s="12">
        <v>-0.97799999999999998</v>
      </c>
      <c r="K42" s="44" t="s">
        <v>733</v>
      </c>
      <c r="L42" s="9" t="str">
        <f t="shared" si="11"/>
        <v>Yes</v>
      </c>
    </row>
    <row r="43" spans="1:14" x14ac:dyDescent="0.2">
      <c r="A43" s="2" t="s">
        <v>63</v>
      </c>
      <c r="B43" s="47" t="s">
        <v>217</v>
      </c>
      <c r="C43" s="13">
        <v>21.288437194</v>
      </c>
      <c r="D43" s="11" t="str">
        <f>IF($B43="N/A","N/A",IF(C43&gt;10,"No",IF(C43&lt;-10,"No","Yes")))</f>
        <v>N/A</v>
      </c>
      <c r="E43" s="13">
        <v>21.993470959</v>
      </c>
      <c r="F43" s="11" t="str">
        <f>IF($B43="N/A","N/A",IF(E43&gt;10,"No",IF(E43&lt;-10,"No","Yes")))</f>
        <v>N/A</v>
      </c>
      <c r="G43" s="13">
        <v>22.315684651000002</v>
      </c>
      <c r="H43" s="11" t="str">
        <f>IF($B43="N/A","N/A",IF(G43&gt;10,"No",IF(G43&lt;-10,"No","Yes")))</f>
        <v>N/A</v>
      </c>
      <c r="I43" s="12">
        <v>3.3119999999999998</v>
      </c>
      <c r="J43" s="12">
        <v>1.4650000000000001</v>
      </c>
      <c r="K43" s="47" t="s">
        <v>733</v>
      </c>
      <c r="L43" s="9" t="str">
        <f t="shared" si="11"/>
        <v>Yes</v>
      </c>
    </row>
    <row r="44" spans="1:14" x14ac:dyDescent="0.2">
      <c r="A44" s="2" t="s">
        <v>64</v>
      </c>
      <c r="B44" s="47" t="s">
        <v>217</v>
      </c>
      <c r="C44" s="13">
        <v>74.298830202000005</v>
      </c>
      <c r="D44" s="11" t="str">
        <f>IF($B44="N/A","N/A",IF(C44&gt;10,"No",IF(C44&lt;-10,"No","Yes")))</f>
        <v>N/A</v>
      </c>
      <c r="E44" s="13">
        <v>73.589974728000001</v>
      </c>
      <c r="F44" s="11" t="str">
        <f>IF($B44="N/A","N/A",IF(E44&gt;10,"No",IF(E44&lt;-10,"No","Yes")))</f>
        <v>N/A</v>
      </c>
      <c r="G44" s="13">
        <v>72.986726570000002</v>
      </c>
      <c r="H44" s="11" t="str">
        <f>IF($B44="N/A","N/A",IF(G44&gt;10,"No",IF(G44&lt;-10,"No","Yes")))</f>
        <v>N/A</v>
      </c>
      <c r="I44" s="12">
        <v>-0.95399999999999996</v>
      </c>
      <c r="J44" s="12">
        <v>-0.82</v>
      </c>
      <c r="K44" s="44" t="s">
        <v>733</v>
      </c>
      <c r="L44" s="9" t="str">
        <f t="shared" si="11"/>
        <v>Yes</v>
      </c>
    </row>
    <row r="45" spans="1:14" x14ac:dyDescent="0.2">
      <c r="A45" s="3" t="s">
        <v>19</v>
      </c>
      <c r="B45" s="34" t="s">
        <v>285</v>
      </c>
      <c r="C45" s="8">
        <v>3.5449285260000001</v>
      </c>
      <c r="D45" s="43" t="str">
        <f>IF($B45="N/A","N/A",IF(C45&gt;8,"No",IF(C45&lt;2,"No","Yes")))</f>
        <v>Yes</v>
      </c>
      <c r="E45" s="8">
        <v>3.3226168133999998</v>
      </c>
      <c r="F45" s="43" t="str">
        <f>IF($B45="N/A","N/A",IF(E45&gt;8,"No",IF(E45&lt;2,"No","Yes")))</f>
        <v>Yes</v>
      </c>
      <c r="G45" s="8">
        <v>2.9447942468999999</v>
      </c>
      <c r="H45" s="43" t="str">
        <f>IF($B45="N/A","N/A",IF(G45&gt;8,"No",IF(G45&lt;2,"No","Yes")))</f>
        <v>Yes</v>
      </c>
      <c r="I45" s="12">
        <v>-6.27</v>
      </c>
      <c r="J45" s="12">
        <v>-11.4</v>
      </c>
      <c r="K45" s="44" t="s">
        <v>733</v>
      </c>
      <c r="L45" s="9" t="str">
        <f t="shared" si="11"/>
        <v>No</v>
      </c>
    </row>
    <row r="46" spans="1:14" x14ac:dyDescent="0.2">
      <c r="A46" s="3" t="s">
        <v>174</v>
      </c>
      <c r="B46" s="34" t="s">
        <v>217</v>
      </c>
      <c r="C46" s="8">
        <v>18.073249278999999</v>
      </c>
      <c r="D46" s="11" t="str">
        <f t="shared" ref="D46:D53" si="18">IF($B46="N/A","N/A",IF(C46&gt;10,"No",IF(C46&lt;-10,"No","Yes")))</f>
        <v>N/A</v>
      </c>
      <c r="E46" s="8">
        <v>17.814311421999999</v>
      </c>
      <c r="F46" s="11" t="str">
        <f t="shared" ref="F46:F53" si="19">IF($B46="N/A","N/A",IF(E46&gt;10,"No",IF(E46&lt;-10,"No","Yes")))</f>
        <v>N/A</v>
      </c>
      <c r="G46" s="8">
        <v>17.416664014999998</v>
      </c>
      <c r="H46" s="11" t="str">
        <f t="shared" ref="H46:H53" si="20">IF($B46="N/A","N/A",IF(G46&gt;10,"No",IF(G46&lt;-10,"No","Yes")))</f>
        <v>N/A</v>
      </c>
      <c r="I46" s="12">
        <v>-1.43</v>
      </c>
      <c r="J46" s="12">
        <v>-2.23</v>
      </c>
      <c r="K46" s="44" t="s">
        <v>733</v>
      </c>
      <c r="L46" s="9" t="str">
        <f>IF(J46="Div by 0", "N/A", IF(OR(J46="N/A",K46="N/A"),"N/A", IF(J46&gt;VALUE(MID(K46,1,2)), "No", IF(J46&lt;-1*VALUE(MID(K46,1,2)), "No", "Yes"))))</f>
        <v>Yes</v>
      </c>
    </row>
    <row r="47" spans="1:14" x14ac:dyDescent="0.2">
      <c r="A47" s="3" t="s">
        <v>175</v>
      </c>
      <c r="B47" s="34" t="s">
        <v>217</v>
      </c>
      <c r="C47" s="8">
        <v>33.623467841999997</v>
      </c>
      <c r="D47" s="11" t="str">
        <f t="shared" si="18"/>
        <v>N/A</v>
      </c>
      <c r="E47" s="8">
        <v>33.798423925000002</v>
      </c>
      <c r="F47" s="11" t="str">
        <f t="shared" si="19"/>
        <v>N/A</v>
      </c>
      <c r="G47" s="8">
        <v>33.814361525000002</v>
      </c>
      <c r="H47" s="11" t="str">
        <f t="shared" si="20"/>
        <v>N/A</v>
      </c>
      <c r="I47" s="12">
        <v>0.52029999999999998</v>
      </c>
      <c r="J47" s="12">
        <v>4.7199999999999999E-2</v>
      </c>
      <c r="K47" s="44" t="s">
        <v>733</v>
      </c>
      <c r="L47" s="9" t="str">
        <f>IF(J47="Div by 0", "N/A", IF(OR(J47="N/A",K47="N/A"),"N/A", IF(J47&gt;VALUE(MID(K47,1,2)), "No", IF(J47&lt;-1*VALUE(MID(K47,1,2)), "No", "Yes"))))</f>
        <v>Yes</v>
      </c>
    </row>
    <row r="48" spans="1:14" x14ac:dyDescent="0.2">
      <c r="A48" s="3" t="s">
        <v>176</v>
      </c>
      <c r="B48" s="34" t="s">
        <v>217</v>
      </c>
      <c r="C48" s="8">
        <v>3.2492599797000001</v>
      </c>
      <c r="D48" s="11" t="str">
        <f t="shared" si="18"/>
        <v>N/A</v>
      </c>
      <c r="E48" s="8">
        <v>3.3975651869000001</v>
      </c>
      <c r="F48" s="11" t="str">
        <f t="shared" si="19"/>
        <v>N/A</v>
      </c>
      <c r="G48" s="8">
        <v>3.4726909258999998</v>
      </c>
      <c r="H48" s="11" t="str">
        <f t="shared" si="20"/>
        <v>N/A</v>
      </c>
      <c r="I48" s="12">
        <v>4.5640000000000001</v>
      </c>
      <c r="J48" s="12">
        <v>2.2109999999999999</v>
      </c>
      <c r="K48" s="44" t="s">
        <v>733</v>
      </c>
      <c r="L48" s="9" t="str">
        <f t="shared" ref="L48:L57" si="21">IF(J48="Div by 0", "N/A", IF(OR(J48="N/A",K48="N/A"),"N/A", IF(J48&gt;VALUE(MID(K48,1,2)), "No", IF(J48&lt;-1*VALUE(MID(K48,1,2)), "No", "Yes"))))</f>
        <v>Yes</v>
      </c>
    </row>
    <row r="49" spans="1:12" x14ac:dyDescent="0.2">
      <c r="A49" s="3" t="s">
        <v>177</v>
      </c>
      <c r="B49" s="34" t="s">
        <v>217</v>
      </c>
      <c r="C49" s="8">
        <v>23.820561340000001</v>
      </c>
      <c r="D49" s="11" t="str">
        <f t="shared" si="18"/>
        <v>N/A</v>
      </c>
      <c r="E49" s="8">
        <v>24.071066776999999</v>
      </c>
      <c r="F49" s="11" t="str">
        <f t="shared" si="19"/>
        <v>N/A</v>
      </c>
      <c r="G49" s="8">
        <v>24.460645702000001</v>
      </c>
      <c r="H49" s="11" t="str">
        <f t="shared" si="20"/>
        <v>N/A</v>
      </c>
      <c r="I49" s="12">
        <v>1.052</v>
      </c>
      <c r="J49" s="12">
        <v>1.6180000000000001</v>
      </c>
      <c r="K49" s="44" t="s">
        <v>733</v>
      </c>
      <c r="L49" s="9" t="str">
        <f t="shared" si="21"/>
        <v>Yes</v>
      </c>
    </row>
    <row r="50" spans="1:12" x14ac:dyDescent="0.2">
      <c r="A50" s="3" t="s">
        <v>178</v>
      </c>
      <c r="B50" s="34" t="s">
        <v>217</v>
      </c>
      <c r="C50" s="8">
        <v>9.9705123827000008</v>
      </c>
      <c r="D50" s="11" t="str">
        <f t="shared" si="18"/>
        <v>N/A</v>
      </c>
      <c r="E50" s="8">
        <v>10.127235218999999</v>
      </c>
      <c r="F50" s="11" t="str">
        <f t="shared" si="19"/>
        <v>N/A</v>
      </c>
      <c r="G50" s="8">
        <v>10.423082313</v>
      </c>
      <c r="H50" s="11" t="str">
        <f t="shared" si="20"/>
        <v>N/A</v>
      </c>
      <c r="I50" s="12">
        <v>1.5720000000000001</v>
      </c>
      <c r="J50" s="12">
        <v>2.9209999999999998</v>
      </c>
      <c r="K50" s="44" t="s">
        <v>733</v>
      </c>
      <c r="L50" s="9" t="str">
        <f t="shared" si="21"/>
        <v>Yes</v>
      </c>
    </row>
    <row r="51" spans="1:12" x14ac:dyDescent="0.2">
      <c r="A51" s="3" t="s">
        <v>179</v>
      </c>
      <c r="B51" s="34" t="s">
        <v>217</v>
      </c>
      <c r="C51" s="8">
        <v>3.4670117893999999</v>
      </c>
      <c r="D51" s="11" t="str">
        <f t="shared" si="18"/>
        <v>N/A</v>
      </c>
      <c r="E51" s="8">
        <v>3.3896702944000001</v>
      </c>
      <c r="F51" s="11" t="str">
        <f t="shared" si="19"/>
        <v>N/A</v>
      </c>
      <c r="G51" s="8">
        <v>3.4123057197</v>
      </c>
      <c r="H51" s="11" t="str">
        <f t="shared" si="20"/>
        <v>N/A</v>
      </c>
      <c r="I51" s="12">
        <v>-2.23</v>
      </c>
      <c r="J51" s="12">
        <v>0.66779999999999995</v>
      </c>
      <c r="K51" s="44" t="s">
        <v>733</v>
      </c>
      <c r="L51" s="9" t="str">
        <f t="shared" si="21"/>
        <v>Yes</v>
      </c>
    </row>
    <row r="52" spans="1:12" x14ac:dyDescent="0.2">
      <c r="A52" s="3" t="s">
        <v>180</v>
      </c>
      <c r="B52" s="34" t="s">
        <v>217</v>
      </c>
      <c r="C52" s="8">
        <v>2.5955894976999998</v>
      </c>
      <c r="D52" s="11" t="str">
        <f t="shared" si="18"/>
        <v>N/A</v>
      </c>
      <c r="E52" s="8">
        <v>2.4880948208000002</v>
      </c>
      <c r="F52" s="11" t="str">
        <f t="shared" si="19"/>
        <v>N/A</v>
      </c>
      <c r="G52" s="8">
        <v>2.4768765954999998</v>
      </c>
      <c r="H52" s="11" t="str">
        <f t="shared" si="20"/>
        <v>N/A</v>
      </c>
      <c r="I52" s="12">
        <v>-4.1399999999999997</v>
      </c>
      <c r="J52" s="12">
        <v>-0.45100000000000001</v>
      </c>
      <c r="K52" s="44" t="s">
        <v>733</v>
      </c>
      <c r="L52" s="9" t="str">
        <f t="shared" si="21"/>
        <v>Yes</v>
      </c>
    </row>
    <row r="53" spans="1:12" x14ac:dyDescent="0.2">
      <c r="A53" s="3" t="s">
        <v>950</v>
      </c>
      <c r="B53" s="34" t="s">
        <v>217</v>
      </c>
      <c r="C53" s="8">
        <v>1.6548533826</v>
      </c>
      <c r="D53" s="11" t="str">
        <f t="shared" si="18"/>
        <v>N/A</v>
      </c>
      <c r="E53" s="8">
        <v>1.5897764328999999</v>
      </c>
      <c r="F53" s="11" t="str">
        <f t="shared" si="19"/>
        <v>N/A</v>
      </c>
      <c r="G53" s="8">
        <v>1.5780373860000001</v>
      </c>
      <c r="H53" s="11" t="str">
        <f t="shared" si="20"/>
        <v>N/A</v>
      </c>
      <c r="I53" s="12">
        <v>-3.93</v>
      </c>
      <c r="J53" s="12">
        <v>-0.73799999999999999</v>
      </c>
      <c r="K53" s="44" t="s">
        <v>733</v>
      </c>
      <c r="L53" s="9" t="str">
        <f t="shared" si="21"/>
        <v>Yes</v>
      </c>
    </row>
    <row r="54" spans="1:12" x14ac:dyDescent="0.2">
      <c r="A54" s="2" t="s">
        <v>212</v>
      </c>
      <c r="B54" s="34" t="s">
        <v>217</v>
      </c>
      <c r="C54" s="35" t="s">
        <v>217</v>
      </c>
      <c r="D54" s="9" t="str">
        <f t="shared" ref="D54:D57" si="22">IF($B54="N/A","N/A",IF(C54&lt;0,"No","Yes"))</f>
        <v>N/A</v>
      </c>
      <c r="E54" s="35">
        <v>1544987</v>
      </c>
      <c r="F54" s="9" t="str">
        <f t="shared" ref="F54:F57" si="23">IF($B54="N/A","N/A",IF(E54&lt;0,"No","Yes"))</f>
        <v>N/A</v>
      </c>
      <c r="G54" s="35">
        <v>1593468</v>
      </c>
      <c r="H54" s="9" t="str">
        <f t="shared" ref="H54:H57" si="24">IF($B54="N/A","N/A",IF(G54&lt;0,"No","Yes"))</f>
        <v>N/A</v>
      </c>
      <c r="I54" s="12" t="s">
        <v>217</v>
      </c>
      <c r="J54" s="12">
        <v>3.1379999999999999</v>
      </c>
      <c r="K54" s="44" t="s">
        <v>733</v>
      </c>
      <c r="L54" s="9" t="str">
        <f t="shared" si="21"/>
        <v>Yes</v>
      </c>
    </row>
    <row r="55" spans="1:12" x14ac:dyDescent="0.2">
      <c r="A55" s="2" t="s">
        <v>213</v>
      </c>
      <c r="B55" s="34" t="s">
        <v>217</v>
      </c>
      <c r="C55" s="35" t="s">
        <v>217</v>
      </c>
      <c r="D55" s="9" t="str">
        <f t="shared" si="22"/>
        <v>N/A</v>
      </c>
      <c r="E55" s="35">
        <v>95435</v>
      </c>
      <c r="F55" s="9" t="str">
        <f t="shared" si="23"/>
        <v>N/A</v>
      </c>
      <c r="G55" s="35">
        <v>101973</v>
      </c>
      <c r="H55" s="9" t="str">
        <f t="shared" si="24"/>
        <v>N/A</v>
      </c>
      <c r="I55" s="12" t="s">
        <v>217</v>
      </c>
      <c r="J55" s="12">
        <v>6.851</v>
      </c>
      <c r="K55" s="44" t="s">
        <v>733</v>
      </c>
      <c r="L55" s="9" t="str">
        <f t="shared" si="21"/>
        <v>Yes</v>
      </c>
    </row>
    <row r="56" spans="1:12" x14ac:dyDescent="0.2">
      <c r="A56" s="2" t="s">
        <v>214</v>
      </c>
      <c r="B56" s="34" t="s">
        <v>217</v>
      </c>
      <c r="C56" s="35" t="s">
        <v>217</v>
      </c>
      <c r="D56" s="9" t="str">
        <f t="shared" si="22"/>
        <v>N/A</v>
      </c>
      <c r="E56" s="35">
        <v>934192</v>
      </c>
      <c r="F56" s="9" t="str">
        <f t="shared" si="23"/>
        <v>N/A</v>
      </c>
      <c r="G56" s="35">
        <v>999250</v>
      </c>
      <c r="H56" s="9" t="str">
        <f t="shared" si="24"/>
        <v>N/A</v>
      </c>
      <c r="I56" s="12" t="s">
        <v>217</v>
      </c>
      <c r="J56" s="12">
        <v>6.9640000000000004</v>
      </c>
      <c r="K56" s="44" t="s">
        <v>733</v>
      </c>
      <c r="L56" s="9" t="str">
        <f t="shared" si="21"/>
        <v>Yes</v>
      </c>
    </row>
    <row r="57" spans="1:12" x14ac:dyDescent="0.2">
      <c r="A57" s="2" t="s">
        <v>951</v>
      </c>
      <c r="B57" s="34" t="s">
        <v>217</v>
      </c>
      <c r="C57" s="35" t="s">
        <v>217</v>
      </c>
      <c r="D57" s="9" t="str">
        <f t="shared" si="22"/>
        <v>N/A</v>
      </c>
      <c r="E57" s="35">
        <v>160539</v>
      </c>
      <c r="F57" s="9" t="str">
        <f t="shared" si="23"/>
        <v>N/A</v>
      </c>
      <c r="G57" s="35">
        <v>170372</v>
      </c>
      <c r="H57" s="9" t="str">
        <f t="shared" si="24"/>
        <v>N/A</v>
      </c>
      <c r="I57" s="12" t="s">
        <v>217</v>
      </c>
      <c r="J57" s="12">
        <v>6.125</v>
      </c>
      <c r="K57" s="44" t="s">
        <v>733</v>
      </c>
      <c r="L57" s="9" t="str">
        <f t="shared" si="21"/>
        <v>Yes</v>
      </c>
    </row>
    <row r="58" spans="1:12" x14ac:dyDescent="0.2">
      <c r="A58" s="2" t="s">
        <v>952</v>
      </c>
      <c r="B58" s="34" t="s">
        <v>217</v>
      </c>
      <c r="C58" s="8">
        <v>99.999434019000006</v>
      </c>
      <c r="D58" s="43" t="str">
        <f>IF($B58="N/A","N/A",IF(C58&gt;10,"No",IF(C58&lt;-10,"No","Yes")))</f>
        <v>N/A</v>
      </c>
      <c r="E58" s="8">
        <v>99.998760891000003</v>
      </c>
      <c r="F58" s="43" t="str">
        <f>IF($B58="N/A","N/A",IF(E58&gt;10,"No",IF(E58&lt;-10,"No","Yes")))</f>
        <v>N/A</v>
      </c>
      <c r="G58" s="8">
        <v>99.999458429000001</v>
      </c>
      <c r="H58" s="43" t="str">
        <f>IF($B58="N/A","N/A",IF(G58&gt;10,"No",IF(G58&lt;-10,"No","Yes")))</f>
        <v>N/A</v>
      </c>
      <c r="I58" s="12">
        <v>-1E-3</v>
      </c>
      <c r="J58" s="12">
        <v>6.9999999999999999E-4</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59.102429379999997</v>
      </c>
      <c r="D60" s="43" t="str">
        <f t="shared" ref="D60:D61" si="25">IF($B60="N/A","N/A",IF(C60&gt;10,"No",IF(C60&lt;-10,"No","Yes")))</f>
        <v>N/A</v>
      </c>
      <c r="E60" s="8">
        <v>58.923087107999997</v>
      </c>
      <c r="F60" s="43" t="str">
        <f t="shared" ref="F60:F61" si="26">IF($B60="N/A","N/A",IF(E60&gt;10,"No",IF(E60&lt;-10,"No","Yes")))</f>
        <v>N/A</v>
      </c>
      <c r="G60" s="8">
        <v>58.788383023999998</v>
      </c>
      <c r="H60" s="43" t="str">
        <f t="shared" ref="H60:H61" si="27">IF($B60="N/A","N/A",IF(G60&gt;10,"No",IF(G60&lt;-10,"No","Yes")))</f>
        <v>N/A</v>
      </c>
      <c r="I60" s="12">
        <v>-0.30299999999999999</v>
      </c>
      <c r="J60" s="12">
        <v>-0.22900000000000001</v>
      </c>
      <c r="K60" s="44" t="s">
        <v>733</v>
      </c>
      <c r="L60" s="9" t="str">
        <f>IF(J60="Div by 0", "N/A", IF(OR(J60="N/A",K60="N/A"),"N/A", IF(J60&gt;VALUE(MID(K60,1,2)), "No", IF(J60&lt;-1*VALUE(MID(K60,1,2)), "No", "Yes"))))</f>
        <v>Yes</v>
      </c>
    </row>
    <row r="61" spans="1:12" x14ac:dyDescent="0.2">
      <c r="A61" s="6" t="s">
        <v>182</v>
      </c>
      <c r="B61" s="34" t="s">
        <v>217</v>
      </c>
      <c r="C61" s="8">
        <v>40.897570620000003</v>
      </c>
      <c r="D61" s="43" t="str">
        <f t="shared" si="25"/>
        <v>N/A</v>
      </c>
      <c r="E61" s="8">
        <v>41.076912892000003</v>
      </c>
      <c r="F61" s="43" t="str">
        <f t="shared" si="26"/>
        <v>N/A</v>
      </c>
      <c r="G61" s="8">
        <v>41.211616976000002</v>
      </c>
      <c r="H61" s="43" t="str">
        <f t="shared" si="27"/>
        <v>N/A</v>
      </c>
      <c r="I61" s="12">
        <v>0.4385</v>
      </c>
      <c r="J61" s="12">
        <v>0.32790000000000002</v>
      </c>
      <c r="K61" s="44" t="s">
        <v>733</v>
      </c>
      <c r="L61" s="9" t="str">
        <f>IF(J61="Div by 0", "N/A", IF(OR(J61="N/A",K61="N/A"),"N/A", IF(J61&gt;VALUE(MID(K61,1,2)), "No", IF(J61&lt;-1*VALUE(MID(K61,1,2)), "No", "Yes"))))</f>
        <v>Yes</v>
      </c>
    </row>
    <row r="62" spans="1:12" x14ac:dyDescent="0.2">
      <c r="A62" s="7" t="s">
        <v>682</v>
      </c>
      <c r="B62" s="34" t="s">
        <v>286</v>
      </c>
      <c r="C62" s="8">
        <v>73.107293044000002</v>
      </c>
      <c r="D62" s="43" t="str">
        <f>IF($B62="N/A","N/A",IF(C62&gt;70,"No",IF(C62&lt;40,"No","Yes")))</f>
        <v>No</v>
      </c>
      <c r="E62" s="8">
        <v>73.961688883999997</v>
      </c>
      <c r="F62" s="43" t="str">
        <f>IF($B62="N/A","N/A",IF(E62&gt;70,"No",IF(E62&lt;40,"No","Yes")))</f>
        <v>No</v>
      </c>
      <c r="G62" s="8">
        <v>76.220684911999996</v>
      </c>
      <c r="H62" s="43" t="str">
        <f>IF($B62="N/A","N/A",IF(G62&gt;70,"No",IF(G62&lt;40,"No","Yes")))</f>
        <v>No</v>
      </c>
      <c r="I62" s="12">
        <v>1.169</v>
      </c>
      <c r="J62" s="12">
        <v>3.0539999999999998</v>
      </c>
      <c r="K62" s="44" t="s">
        <v>733</v>
      </c>
      <c r="L62" s="9" t="str">
        <f t="shared" si="11"/>
        <v>Yes</v>
      </c>
    </row>
    <row r="63" spans="1:12" x14ac:dyDescent="0.2">
      <c r="A63" s="2" t="s">
        <v>683</v>
      </c>
      <c r="B63" s="34" t="s">
        <v>217</v>
      </c>
      <c r="C63" s="8">
        <v>68.844692495999993</v>
      </c>
      <c r="D63" s="43" t="str">
        <f>IF($B63="N/A","N/A",IF(C63&gt;10,"No",IF(C63&lt;-10,"No","Yes")))</f>
        <v>N/A</v>
      </c>
      <c r="E63" s="8">
        <v>70.025025123999995</v>
      </c>
      <c r="F63" s="43" t="str">
        <f>IF($B63="N/A","N/A",IF(E63&gt;10,"No",IF(E63&lt;-10,"No","Yes")))</f>
        <v>N/A</v>
      </c>
      <c r="G63" s="8">
        <v>70.522766023000003</v>
      </c>
      <c r="H63" s="43" t="str">
        <f>IF($B63="N/A","N/A",IF(G63&gt;10,"No",IF(G63&lt;-10,"No","Yes")))</f>
        <v>N/A</v>
      </c>
      <c r="I63" s="12">
        <v>1.714</v>
      </c>
      <c r="J63" s="12">
        <v>0.71079999999999999</v>
      </c>
      <c r="K63" s="34" t="s">
        <v>217</v>
      </c>
      <c r="L63" s="9" t="str">
        <f t="shared" si="11"/>
        <v>N/A</v>
      </c>
    </row>
    <row r="64" spans="1:12" x14ac:dyDescent="0.2">
      <c r="A64" s="2" t="s">
        <v>684</v>
      </c>
      <c r="B64" s="34" t="s">
        <v>217</v>
      </c>
      <c r="C64" s="8">
        <v>82.800910150999997</v>
      </c>
      <c r="D64" s="43" t="str">
        <f t="shared" ref="D64:D70" si="28">IF($B64="N/A","N/A",IF(C64&gt;10,"No",IF(C64&lt;-10,"No","Yes")))</f>
        <v>N/A</v>
      </c>
      <c r="E64" s="8">
        <v>83.256123943000006</v>
      </c>
      <c r="F64" s="43" t="str">
        <f t="shared" ref="F64:F70" si="29">IF($B64="N/A","N/A",IF(E64&gt;10,"No",IF(E64&lt;-10,"No","Yes")))</f>
        <v>N/A</v>
      </c>
      <c r="G64" s="8">
        <v>83.738330568999999</v>
      </c>
      <c r="H64" s="43" t="str">
        <f t="shared" ref="H64:H70" si="30">IF($B64="N/A","N/A",IF(G64&gt;10,"No",IF(G64&lt;-10,"No","Yes")))</f>
        <v>N/A</v>
      </c>
      <c r="I64" s="12">
        <v>0.54979999999999996</v>
      </c>
      <c r="J64" s="12">
        <v>0.57920000000000005</v>
      </c>
      <c r="K64" s="34" t="s">
        <v>217</v>
      </c>
      <c r="L64" s="9" t="str">
        <f t="shared" si="11"/>
        <v>N/A</v>
      </c>
    </row>
    <row r="65" spans="1:12" x14ac:dyDescent="0.2">
      <c r="A65" s="2" t="s">
        <v>427</v>
      </c>
      <c r="B65" s="34" t="s">
        <v>217</v>
      </c>
      <c r="C65" s="8">
        <v>74.859795859000002</v>
      </c>
      <c r="D65" s="43" t="str">
        <f t="shared" si="28"/>
        <v>N/A</v>
      </c>
      <c r="E65" s="8">
        <v>76.116142010000004</v>
      </c>
      <c r="F65" s="43" t="str">
        <f t="shared" si="29"/>
        <v>N/A</v>
      </c>
      <c r="G65" s="8">
        <v>79.073987364000004</v>
      </c>
      <c r="H65" s="43" t="str">
        <f t="shared" si="30"/>
        <v>N/A</v>
      </c>
      <c r="I65" s="12">
        <v>1.6779999999999999</v>
      </c>
      <c r="J65" s="12">
        <v>3.8860000000000001</v>
      </c>
      <c r="K65" s="34" t="s">
        <v>217</v>
      </c>
      <c r="L65" s="9" t="str">
        <f t="shared" si="11"/>
        <v>N/A</v>
      </c>
    </row>
    <row r="66" spans="1:12" x14ac:dyDescent="0.2">
      <c r="A66" s="2" t="s">
        <v>685</v>
      </c>
      <c r="B66" s="34" t="s">
        <v>217</v>
      </c>
      <c r="C66" s="8">
        <v>64.986353715999996</v>
      </c>
      <c r="D66" s="43" t="str">
        <f t="shared" si="28"/>
        <v>N/A</v>
      </c>
      <c r="E66" s="8">
        <v>65.488715018999997</v>
      </c>
      <c r="F66" s="43" t="str">
        <f t="shared" si="29"/>
        <v>N/A</v>
      </c>
      <c r="G66" s="8">
        <v>67.866479699999999</v>
      </c>
      <c r="H66" s="43" t="str">
        <f t="shared" si="30"/>
        <v>N/A</v>
      </c>
      <c r="I66" s="12">
        <v>0.77300000000000002</v>
      </c>
      <c r="J66" s="12">
        <v>3.6309999999999998</v>
      </c>
      <c r="K66" s="34" t="s">
        <v>217</v>
      </c>
      <c r="L66" s="9" t="str">
        <f t="shared" si="11"/>
        <v>N/A</v>
      </c>
    </row>
    <row r="67" spans="1:12" x14ac:dyDescent="0.2">
      <c r="A67" s="2" t="s">
        <v>183</v>
      </c>
      <c r="B67" s="67" t="s">
        <v>221</v>
      </c>
      <c r="C67" s="35">
        <v>14073</v>
      </c>
      <c r="D67" s="43" t="str">
        <f>IF(OR($B67="N/A",$C67="N/A"),"N/A",IF(C67&gt;0,"No",IF(C67&lt;0,"No","Yes")))</f>
        <v>No</v>
      </c>
      <c r="E67" s="35">
        <v>966</v>
      </c>
      <c r="F67" s="43" t="str">
        <f>IF(OR($B67="N/A",$E67="N/A"),"N/A",IF(E67&gt;0,"No",IF(E67&lt;0,"No","Yes")))</f>
        <v>No</v>
      </c>
      <c r="G67" s="35">
        <v>773</v>
      </c>
      <c r="H67" s="43" t="str">
        <f>IF($B67="N/A","N/A",IF(G67&gt;0,"No",IF(G67&lt;0,"No","Yes")))</f>
        <v>No</v>
      </c>
      <c r="I67" s="12">
        <v>-93.1</v>
      </c>
      <c r="J67" s="12">
        <v>-20</v>
      </c>
      <c r="K67" s="34" t="s">
        <v>217</v>
      </c>
      <c r="L67" s="9" t="str">
        <f>IF(J67="Div by 0", "N/A", IF(K67="N/A","N/A", IF(J67&gt;VALUE(MID(K67,1,2)), "No", IF(J67&lt;-1*VALUE(MID(K67,1,2)), "No", "Yes"))))</f>
        <v>N/A</v>
      </c>
    </row>
    <row r="68" spans="1:12" x14ac:dyDescent="0.2">
      <c r="A68" s="3" t="s">
        <v>150</v>
      </c>
      <c r="B68" s="34" t="s">
        <v>217</v>
      </c>
      <c r="C68" s="8">
        <v>0.88428892960000005</v>
      </c>
      <c r="D68" s="43" t="str">
        <f t="shared" si="28"/>
        <v>N/A</v>
      </c>
      <c r="E68" s="8">
        <v>0.80379209740000002</v>
      </c>
      <c r="F68" s="43" t="str">
        <f t="shared" si="29"/>
        <v>N/A</v>
      </c>
      <c r="G68" s="8">
        <v>0.73409997270000005</v>
      </c>
      <c r="H68" s="43" t="str">
        <f t="shared" si="30"/>
        <v>N/A</v>
      </c>
      <c r="I68" s="12">
        <v>-9.1</v>
      </c>
      <c r="J68" s="12">
        <v>-8.67</v>
      </c>
      <c r="K68" s="34" t="s">
        <v>217</v>
      </c>
      <c r="L68" s="9" t="str">
        <f t="shared" si="11"/>
        <v>N/A</v>
      </c>
    </row>
    <row r="69" spans="1:12" x14ac:dyDescent="0.2">
      <c r="A69" s="3" t="s">
        <v>151</v>
      </c>
      <c r="B69" s="34" t="s">
        <v>217</v>
      </c>
      <c r="C69" s="8">
        <v>1.0303120631</v>
      </c>
      <c r="D69" s="43" t="str">
        <f t="shared" si="28"/>
        <v>N/A</v>
      </c>
      <c r="E69" s="8">
        <v>0.95301618519999998</v>
      </c>
      <c r="F69" s="43" t="str">
        <f t="shared" si="29"/>
        <v>N/A</v>
      </c>
      <c r="G69" s="8">
        <v>0.91386781459999999</v>
      </c>
      <c r="H69" s="43" t="str">
        <f t="shared" si="30"/>
        <v>N/A</v>
      </c>
      <c r="I69" s="12">
        <v>-7.5</v>
      </c>
      <c r="J69" s="12">
        <v>-4.1100000000000003</v>
      </c>
      <c r="K69" s="34" t="s">
        <v>217</v>
      </c>
      <c r="L69" s="9" t="str">
        <f t="shared" si="11"/>
        <v>N/A</v>
      </c>
    </row>
    <row r="70" spans="1:12" x14ac:dyDescent="0.2">
      <c r="A70" s="3" t="s">
        <v>152</v>
      </c>
      <c r="B70" s="34" t="s">
        <v>217</v>
      </c>
      <c r="C70" s="8">
        <v>1.136716517</v>
      </c>
      <c r="D70" s="43" t="str">
        <f t="shared" si="28"/>
        <v>N/A</v>
      </c>
      <c r="E70" s="8">
        <v>1.0464803826</v>
      </c>
      <c r="F70" s="43" t="str">
        <f t="shared" si="29"/>
        <v>N/A</v>
      </c>
      <c r="G70" s="8">
        <v>1.0002822941</v>
      </c>
      <c r="H70" s="43" t="str">
        <f t="shared" si="30"/>
        <v>N/A</v>
      </c>
      <c r="I70" s="12">
        <v>-7.94</v>
      </c>
      <c r="J70" s="12">
        <v>-4.41</v>
      </c>
      <c r="K70" s="34" t="s">
        <v>217</v>
      </c>
      <c r="L70" s="9" t="str">
        <f t="shared" si="11"/>
        <v>N/A</v>
      </c>
    </row>
    <row r="71" spans="1:12" x14ac:dyDescent="0.2">
      <c r="A71" s="2" t="s">
        <v>954</v>
      </c>
      <c r="B71" s="47" t="s">
        <v>217</v>
      </c>
      <c r="C71" s="1">
        <v>13195</v>
      </c>
      <c r="D71" s="11" t="str">
        <f>IF($B71="N/A","N/A",IF(C71&gt;10,"No",IF(C71&lt;-10,"No","Yes")))</f>
        <v>N/A</v>
      </c>
      <c r="E71" s="1">
        <v>13120</v>
      </c>
      <c r="F71" s="11" t="str">
        <f>IF($B71="N/A","N/A",IF(E71&gt;10,"No",IF(E71&lt;-10,"No","Yes")))</f>
        <v>N/A</v>
      </c>
      <c r="G71" s="1">
        <v>14266</v>
      </c>
      <c r="H71" s="11" t="str">
        <f>IF($B71="N/A","N/A",IF(G71&gt;10,"No",IF(G71&lt;-10,"No","Yes")))</f>
        <v>N/A</v>
      </c>
      <c r="I71" s="12">
        <v>-0.56799999999999995</v>
      </c>
      <c r="J71" s="12">
        <v>8.7349999999999994</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2670</v>
      </c>
      <c r="D73" s="43" t="str">
        <f t="shared" si="31"/>
        <v>No</v>
      </c>
      <c r="E73" s="1">
        <v>2633</v>
      </c>
      <c r="F73" s="43" t="str">
        <f t="shared" si="32"/>
        <v>No</v>
      </c>
      <c r="G73" s="1">
        <v>3258</v>
      </c>
      <c r="H73" s="43" t="str">
        <f t="shared" si="33"/>
        <v>No</v>
      </c>
      <c r="I73" s="12">
        <v>-1.39</v>
      </c>
      <c r="J73" s="12">
        <v>23.74</v>
      </c>
      <c r="K73" s="34" t="s">
        <v>217</v>
      </c>
      <c r="L73" s="9" t="str">
        <f t="shared" si="11"/>
        <v>N/A</v>
      </c>
    </row>
    <row r="74" spans="1:12" x14ac:dyDescent="0.2">
      <c r="A74" s="3" t="s">
        <v>207</v>
      </c>
      <c r="B74" s="67" t="s">
        <v>217</v>
      </c>
      <c r="C74" s="13">
        <v>61.385767790000003</v>
      </c>
      <c r="D74" s="11" t="str">
        <f>IF($B74="N/A","N/A",IF(C74&gt;10,"No",IF(C74&lt;-10,"No","Yes")))</f>
        <v>N/A</v>
      </c>
      <c r="E74" s="13">
        <v>52.677554121</v>
      </c>
      <c r="F74" s="11" t="str">
        <f>IF($B74="N/A","N/A",IF(E74&gt;10,"No",IF(E74&lt;-10,"No","Yes")))</f>
        <v>N/A</v>
      </c>
      <c r="G74" s="13">
        <v>53.100061386999997</v>
      </c>
      <c r="H74" s="11" t="str">
        <f>IF($B74="N/A","N/A",IF(G74&gt;10,"No",IF(G74&lt;-10,"No","Yes")))</f>
        <v>N/A</v>
      </c>
      <c r="I74" s="12">
        <v>-14.2</v>
      </c>
      <c r="J74" s="12">
        <v>0.80210000000000004</v>
      </c>
      <c r="K74" s="67" t="s">
        <v>217</v>
      </c>
      <c r="L74" s="9" t="str">
        <f t="shared" si="11"/>
        <v>N/A</v>
      </c>
    </row>
    <row r="75" spans="1:12" x14ac:dyDescent="0.2">
      <c r="A75" s="2" t="s">
        <v>65</v>
      </c>
      <c r="B75" s="47" t="s">
        <v>217</v>
      </c>
      <c r="C75" s="1">
        <v>327622</v>
      </c>
      <c r="D75" s="11" t="str">
        <f>IF($B75="N/A","N/A",IF(C75&gt;10,"No",IF(C75&lt;-10,"No","Yes")))</f>
        <v>N/A</v>
      </c>
      <c r="E75" s="1">
        <v>340760</v>
      </c>
      <c r="F75" s="11" t="str">
        <f>IF($B75="N/A","N/A",IF(E75&gt;10,"No",IF(E75&lt;-10,"No","Yes")))</f>
        <v>N/A</v>
      </c>
      <c r="G75" s="1">
        <v>357006</v>
      </c>
      <c r="H75" s="11" t="str">
        <f>IF($B75="N/A","N/A",IF(G75&gt;10,"No",IF(G75&lt;-10,"No","Yes")))</f>
        <v>N/A</v>
      </c>
      <c r="I75" s="12">
        <v>4.01</v>
      </c>
      <c r="J75" s="12">
        <v>4.7679999999999998</v>
      </c>
      <c r="K75" s="47" t="s">
        <v>733</v>
      </c>
      <c r="L75" s="9" t="str">
        <f t="shared" ref="L75:L107" si="34">IF(J75="Div by 0", "N/A", IF(K75="N/A","N/A", IF(J75&gt;VALUE(MID(K75,1,2)), "No", IF(J75&lt;-1*VALUE(MID(K75,1,2)), "No", "Yes"))))</f>
        <v>Yes</v>
      </c>
    </row>
    <row r="76" spans="1:12" x14ac:dyDescent="0.2">
      <c r="A76" s="4" t="s">
        <v>66</v>
      </c>
      <c r="B76" s="47" t="s">
        <v>217</v>
      </c>
      <c r="C76" s="1">
        <v>291999.31</v>
      </c>
      <c r="D76" s="11" t="str">
        <f>IF($B76="N/A","N/A",IF(C76&gt;10,"No",IF(C76&lt;-10,"No","Yes")))</f>
        <v>N/A</v>
      </c>
      <c r="E76" s="1">
        <v>306015.05</v>
      </c>
      <c r="F76" s="11" t="str">
        <f>IF($B76="N/A","N/A",IF(E76&gt;10,"No",IF(E76&lt;-10,"No","Yes")))</f>
        <v>N/A</v>
      </c>
      <c r="G76" s="1">
        <v>321413.18</v>
      </c>
      <c r="H76" s="11" t="str">
        <f>IF($B76="N/A","N/A",IF(G76&gt;10,"No",IF(G76&lt;-10,"No","Yes")))</f>
        <v>N/A</v>
      </c>
      <c r="I76" s="12">
        <v>4.8</v>
      </c>
      <c r="J76" s="12">
        <v>5.032</v>
      </c>
      <c r="K76" s="47" t="s">
        <v>734</v>
      </c>
      <c r="L76" s="9" t="str">
        <f t="shared" si="34"/>
        <v>Yes</v>
      </c>
    </row>
    <row r="77" spans="1:12" x14ac:dyDescent="0.2">
      <c r="A77" s="3" t="s">
        <v>67</v>
      </c>
      <c r="B77" s="34" t="s">
        <v>287</v>
      </c>
      <c r="C77" s="8">
        <v>90.251450865999999</v>
      </c>
      <c r="D77" s="43" t="str">
        <f>IF($B77="N/A","N/A",IF(C77&gt;=90,"Yes","No"))</f>
        <v>Yes</v>
      </c>
      <c r="E77" s="8">
        <v>90.785524987000002</v>
      </c>
      <c r="F77" s="43" t="str">
        <f>IF($B77="N/A","N/A",IF(E77&gt;=90,"Yes","No"))</f>
        <v>Yes</v>
      </c>
      <c r="G77" s="8">
        <v>90.397490583000007</v>
      </c>
      <c r="H77" s="43" t="str">
        <f>IF($B77="N/A","N/A",IF(G77&gt;=90,"Yes","No"))</f>
        <v>Yes</v>
      </c>
      <c r="I77" s="12">
        <v>0.59179999999999999</v>
      </c>
      <c r="J77" s="12">
        <v>-0.42699999999999999</v>
      </c>
      <c r="K77" s="44" t="s">
        <v>733</v>
      </c>
      <c r="L77" s="9" t="str">
        <f t="shared" si="34"/>
        <v>Yes</v>
      </c>
    </row>
    <row r="78" spans="1:12" x14ac:dyDescent="0.2">
      <c r="A78" s="2" t="s">
        <v>955</v>
      </c>
      <c r="B78" s="34" t="s">
        <v>287</v>
      </c>
      <c r="C78" s="8">
        <v>90.418890920999999</v>
      </c>
      <c r="D78" s="43" t="str">
        <f>IF($B78="N/A","N/A",IF(C78&gt;=90,"Yes","No"))</f>
        <v>Yes</v>
      </c>
      <c r="E78" s="8">
        <v>90.508187352999997</v>
      </c>
      <c r="F78" s="43" t="str">
        <f>IF($B78="N/A","N/A",IF(E78&gt;=90,"Yes","No"))</f>
        <v>Yes</v>
      </c>
      <c r="G78" s="8">
        <v>90.081349918000001</v>
      </c>
      <c r="H78" s="43" t="str">
        <f>IF($B78="N/A","N/A",IF(G78&gt;=90,"Yes","No"))</f>
        <v>Yes</v>
      </c>
      <c r="I78" s="12">
        <v>9.8799999999999999E-2</v>
      </c>
      <c r="J78" s="12">
        <v>-0.47199999999999998</v>
      </c>
      <c r="K78" s="44" t="s">
        <v>733</v>
      </c>
      <c r="L78" s="9" t="str">
        <f t="shared" si="34"/>
        <v>Yes</v>
      </c>
    </row>
    <row r="79" spans="1:12" x14ac:dyDescent="0.2">
      <c r="A79" s="6" t="s">
        <v>956</v>
      </c>
      <c r="B79" s="47" t="s">
        <v>288</v>
      </c>
      <c r="C79" s="13">
        <v>50.103067815999999</v>
      </c>
      <c r="D79" s="43" t="str">
        <f>IF($B79="N/A","N/A",IF(C79&gt;55,"No",IF(C79&lt;30,"No","Yes")))</f>
        <v>Yes</v>
      </c>
      <c r="E79" s="13">
        <v>50.760712802999997</v>
      </c>
      <c r="F79" s="43" t="str">
        <f>IF($B79="N/A","N/A",IF(E79&gt;55,"No",IF(E79&lt;30,"No","Yes")))</f>
        <v>Yes</v>
      </c>
      <c r="G79" s="13">
        <v>51.501833626</v>
      </c>
      <c r="H79" s="43" t="str">
        <f>IF($B79="N/A","N/A",IF(G79&gt;55,"No",IF(G79&lt;30,"No","Yes")))</f>
        <v>Yes</v>
      </c>
      <c r="I79" s="12">
        <v>1.3129999999999999</v>
      </c>
      <c r="J79" s="12">
        <v>1.46</v>
      </c>
      <c r="K79" s="47" t="s">
        <v>733</v>
      </c>
      <c r="L79" s="9" t="str">
        <f t="shared" si="34"/>
        <v>Yes</v>
      </c>
    </row>
    <row r="80" spans="1:12" ht="25.5" x14ac:dyDescent="0.2">
      <c r="A80" s="2" t="s">
        <v>957</v>
      </c>
      <c r="B80" s="47" t="s">
        <v>282</v>
      </c>
      <c r="C80" s="13">
        <v>1.5948257443</v>
      </c>
      <c r="D80" s="43" t="str">
        <f>IF($B80="N/A","N/A",IF(C80&gt;=5,"No",IF(C80&lt;0,"No","Yes")))</f>
        <v>Yes</v>
      </c>
      <c r="E80" s="13">
        <v>1.512794929</v>
      </c>
      <c r="F80" s="43" t="str">
        <f>IF($B80="N/A","N/A",IF(E80&gt;=5,"No",IF(E80&lt;0,"No","Yes")))</f>
        <v>Yes</v>
      </c>
      <c r="G80" s="13">
        <v>1.7386262416</v>
      </c>
      <c r="H80" s="43" t="str">
        <f>IF($B80="N/A","N/A",IF(G80&gt;=5,"No",IF(G80&lt;0,"No","Yes")))</f>
        <v>Yes</v>
      </c>
      <c r="I80" s="12">
        <v>-5.14</v>
      </c>
      <c r="J80" s="12">
        <v>14.93</v>
      </c>
      <c r="K80" s="47" t="s">
        <v>217</v>
      </c>
      <c r="L80" s="9" t="str">
        <f t="shared" si="34"/>
        <v>N/A</v>
      </c>
    </row>
    <row r="81" spans="1:12" ht="25.5" x14ac:dyDescent="0.2">
      <c r="A81" s="2" t="s">
        <v>958</v>
      </c>
      <c r="B81" s="47" t="s">
        <v>217</v>
      </c>
      <c r="C81" s="13">
        <v>3.796448346</v>
      </c>
      <c r="D81" s="47" t="s">
        <v>217</v>
      </c>
      <c r="E81" s="13">
        <v>3.7105294048999999</v>
      </c>
      <c r="F81" s="47" t="s">
        <v>217</v>
      </c>
      <c r="G81" s="13">
        <v>2.9809022818000002</v>
      </c>
      <c r="H81" s="47" t="s">
        <v>217</v>
      </c>
      <c r="I81" s="12">
        <v>-2.2599999999999998</v>
      </c>
      <c r="J81" s="12">
        <v>-19.7</v>
      </c>
      <c r="K81" s="47" t="s">
        <v>217</v>
      </c>
      <c r="L81" s="9" t="str">
        <f t="shared" si="34"/>
        <v>N/A</v>
      </c>
    </row>
    <row r="82" spans="1:12" ht="25.5" x14ac:dyDescent="0.2">
      <c r="A82" s="2" t="s">
        <v>959</v>
      </c>
      <c r="B82" s="47" t="s">
        <v>217</v>
      </c>
      <c r="C82" s="13">
        <v>51.60123557</v>
      </c>
      <c r="D82" s="47" t="s">
        <v>217</v>
      </c>
      <c r="E82" s="13">
        <v>51.066146261</v>
      </c>
      <c r="F82" s="47" t="s">
        <v>217</v>
      </c>
      <c r="G82" s="13">
        <v>44.935099129999998</v>
      </c>
      <c r="H82" s="47" t="s">
        <v>217</v>
      </c>
      <c r="I82" s="12">
        <v>-1.04</v>
      </c>
      <c r="J82" s="12">
        <v>-12</v>
      </c>
      <c r="K82" s="47" t="s">
        <v>217</v>
      </c>
      <c r="L82" s="9" t="str">
        <f t="shared" si="34"/>
        <v>N/A</v>
      </c>
    </row>
    <row r="83" spans="1:12" ht="25.5" x14ac:dyDescent="0.2">
      <c r="A83" s="2" t="s">
        <v>960</v>
      </c>
      <c r="B83" s="47" t="s">
        <v>217</v>
      </c>
      <c r="C83" s="13">
        <v>4.1260965380999997</v>
      </c>
      <c r="D83" s="47" t="s">
        <v>217</v>
      </c>
      <c r="E83" s="13">
        <v>4.2651719684999998</v>
      </c>
      <c r="F83" s="47" t="s">
        <v>217</v>
      </c>
      <c r="G83" s="13">
        <v>4.0399881233999997</v>
      </c>
      <c r="H83" s="47" t="s">
        <v>217</v>
      </c>
      <c r="I83" s="12">
        <v>3.371</v>
      </c>
      <c r="J83" s="12">
        <v>-5.28</v>
      </c>
      <c r="K83" s="47" t="s">
        <v>217</v>
      </c>
      <c r="L83" s="9" t="str">
        <f t="shared" si="34"/>
        <v>N/A</v>
      </c>
    </row>
    <row r="84" spans="1:12" ht="25.5" x14ac:dyDescent="0.2">
      <c r="A84" s="2" t="s">
        <v>961</v>
      </c>
      <c r="B84" s="47" t="s">
        <v>217</v>
      </c>
      <c r="C84" s="13">
        <v>6.6973524366000001</v>
      </c>
      <c r="D84" s="47" t="s">
        <v>217</v>
      </c>
      <c r="E84" s="13">
        <v>6.6278319051999999</v>
      </c>
      <c r="F84" s="47" t="s">
        <v>217</v>
      </c>
      <c r="G84" s="13">
        <v>6.5757998464999998</v>
      </c>
      <c r="H84" s="47" t="s">
        <v>217</v>
      </c>
      <c r="I84" s="12">
        <v>-1.04</v>
      </c>
      <c r="J84" s="12">
        <v>-0.78500000000000003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3.6319294797000001</v>
      </c>
      <c r="D86" s="47" t="s">
        <v>217</v>
      </c>
      <c r="E86" s="13">
        <v>3.7724498181000001</v>
      </c>
      <c r="F86" s="47" t="s">
        <v>217</v>
      </c>
      <c r="G86" s="13">
        <v>3.6495184955000002</v>
      </c>
      <c r="H86" s="47" t="s">
        <v>217</v>
      </c>
      <c r="I86" s="12">
        <v>3.8690000000000002</v>
      </c>
      <c r="J86" s="12">
        <v>-3.26</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28.552111884999999</v>
      </c>
      <c r="D88" s="47" t="s">
        <v>217</v>
      </c>
      <c r="E88" s="13">
        <v>29.045075712999999</v>
      </c>
      <c r="F88" s="47" t="s">
        <v>217</v>
      </c>
      <c r="G88" s="13">
        <v>36.080065881000003</v>
      </c>
      <c r="H88" s="47" t="s">
        <v>217</v>
      </c>
      <c r="I88" s="12">
        <v>1.7270000000000001</v>
      </c>
      <c r="J88" s="12">
        <v>24.22</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88.445525635999999</v>
      </c>
      <c r="D91" s="47" t="s">
        <v>217</v>
      </c>
      <c r="E91" s="13">
        <v>88.251848808999995</v>
      </c>
      <c r="F91" s="47" t="s">
        <v>217</v>
      </c>
      <c r="G91" s="13">
        <v>89.329591098999998</v>
      </c>
      <c r="H91" s="47" t="s">
        <v>217</v>
      </c>
      <c r="I91" s="12">
        <v>-0.219</v>
      </c>
      <c r="J91" s="12">
        <v>1.2210000000000001</v>
      </c>
      <c r="K91" s="47" t="s">
        <v>217</v>
      </c>
      <c r="L91" s="9" t="str">
        <f t="shared" si="34"/>
        <v>N/A</v>
      </c>
    </row>
    <row r="92" spans="1:12" x14ac:dyDescent="0.2">
      <c r="A92" s="2" t="s">
        <v>969</v>
      </c>
      <c r="B92" s="47" t="s">
        <v>217</v>
      </c>
      <c r="C92" s="13">
        <v>11.554474364000001</v>
      </c>
      <c r="D92" s="47" t="s">
        <v>217</v>
      </c>
      <c r="E92" s="13">
        <v>11.748151191</v>
      </c>
      <c r="F92" s="47" t="s">
        <v>217</v>
      </c>
      <c r="G92" s="13">
        <v>10.670408901</v>
      </c>
      <c r="H92" s="47" t="s">
        <v>217</v>
      </c>
      <c r="I92" s="12">
        <v>1.6759999999999999</v>
      </c>
      <c r="J92" s="12">
        <v>-9.17</v>
      </c>
      <c r="K92" s="47" t="s">
        <v>217</v>
      </c>
      <c r="L92" s="9" t="str">
        <f t="shared" si="34"/>
        <v>N/A</v>
      </c>
    </row>
    <row r="93" spans="1:12" x14ac:dyDescent="0.2">
      <c r="A93" s="6" t="s">
        <v>68</v>
      </c>
      <c r="B93" s="47" t="s">
        <v>217</v>
      </c>
      <c r="C93" s="1">
        <v>6995</v>
      </c>
      <c r="D93" s="11" t="str">
        <f>IF($B93="N/A","N/A",IF(C93&gt;10,"No",IF(C93&lt;-10,"No","Yes")))</f>
        <v>N/A</v>
      </c>
      <c r="E93" s="1">
        <v>6827</v>
      </c>
      <c r="F93" s="11" t="str">
        <f>IF($B93="N/A","N/A",IF(E93&gt;10,"No",IF(E93&lt;-10,"No","Yes")))</f>
        <v>N/A</v>
      </c>
      <c r="G93" s="1">
        <v>6947</v>
      </c>
      <c r="H93" s="11" t="str">
        <f>IF($B93="N/A","N/A",IF(G93&gt;10,"No",IF(G93&lt;-10,"No","Yes")))</f>
        <v>N/A</v>
      </c>
      <c r="I93" s="12">
        <v>-2.4</v>
      </c>
      <c r="J93" s="12">
        <v>1.758</v>
      </c>
      <c r="K93" s="47" t="s">
        <v>733</v>
      </c>
      <c r="L93" s="9" t="str">
        <f t="shared" si="34"/>
        <v>Yes</v>
      </c>
    </row>
    <row r="94" spans="1:12" x14ac:dyDescent="0.2">
      <c r="A94" s="2" t="s">
        <v>109</v>
      </c>
      <c r="B94" s="47" t="s">
        <v>217</v>
      </c>
      <c r="C94" s="13">
        <v>4.2887777000000002E-2</v>
      </c>
      <c r="D94" s="43" t="str">
        <f>IF($B94="N/A","N/A",IF(C94&gt;10,"No",IF(C94&lt;-10,"No","Yes")))</f>
        <v>N/A</v>
      </c>
      <c r="E94" s="13">
        <v>1.4647722300000001E-2</v>
      </c>
      <c r="F94" s="43" t="str">
        <f>IF($B94="N/A","N/A",IF(E94&gt;10,"No",IF(E94&lt;-10,"No","Yes")))</f>
        <v>N/A</v>
      </c>
      <c r="G94" s="13">
        <v>1.4394702699999999E-2</v>
      </c>
      <c r="H94" s="43" t="str">
        <f>IF($B94="N/A","N/A",IF(G94&gt;10,"No",IF(G94&lt;-10,"No","Yes")))</f>
        <v>N/A</v>
      </c>
      <c r="I94" s="12">
        <v>-65.8</v>
      </c>
      <c r="J94" s="12">
        <v>-1.73</v>
      </c>
      <c r="K94" s="47" t="s">
        <v>733</v>
      </c>
      <c r="L94" s="9" t="str">
        <f t="shared" si="34"/>
        <v>Yes</v>
      </c>
    </row>
    <row r="95" spans="1:12" x14ac:dyDescent="0.2">
      <c r="A95" s="2" t="s">
        <v>110</v>
      </c>
      <c r="B95" s="47" t="s">
        <v>217</v>
      </c>
      <c r="C95" s="13">
        <v>6.4188706219</v>
      </c>
      <c r="D95" s="43" t="str">
        <f>IF($B95="N/A","N/A",IF(C95&gt;10,"No",IF(C95&lt;-10,"No","Yes")))</f>
        <v>N/A</v>
      </c>
      <c r="E95" s="13">
        <v>6.0641570236</v>
      </c>
      <c r="F95" s="43" t="str">
        <f>IF($B95="N/A","N/A",IF(E95&gt;10,"No",IF(E95&lt;-10,"No","Yes")))</f>
        <v>N/A</v>
      </c>
      <c r="G95" s="13">
        <v>5.7866705053</v>
      </c>
      <c r="H95" s="43" t="str">
        <f>IF($B95="N/A","N/A",IF(G95&gt;10,"No",IF(G95&lt;-10,"No","Yes")))</f>
        <v>N/A</v>
      </c>
      <c r="I95" s="12">
        <v>-5.53</v>
      </c>
      <c r="J95" s="12">
        <v>-4.58</v>
      </c>
      <c r="K95" s="47" t="s">
        <v>733</v>
      </c>
      <c r="L95" s="9" t="str">
        <f t="shared" si="34"/>
        <v>Yes</v>
      </c>
    </row>
    <row r="96" spans="1:12" x14ac:dyDescent="0.2">
      <c r="A96" s="4" t="s">
        <v>7</v>
      </c>
      <c r="B96" s="47" t="s">
        <v>217</v>
      </c>
      <c r="C96" s="13">
        <v>4.5213691387999999</v>
      </c>
      <c r="D96" s="11" t="str">
        <f>IF($B96="N/A","N/A",IF(C96&gt;10,"No",IF(C96&lt;-10,"No","Yes")))</f>
        <v>N/A</v>
      </c>
      <c r="E96" s="13">
        <v>4.8303791524999999</v>
      </c>
      <c r="F96" s="11" t="str">
        <f>IF($B96="N/A","N/A",IF(E96&gt;10,"No",IF(E96&lt;-10,"No","Yes")))</f>
        <v>N/A</v>
      </c>
      <c r="G96" s="13">
        <v>5.0999142871999998</v>
      </c>
      <c r="H96" s="11" t="str">
        <f>IF($B96="N/A","N/A",IF(G96&gt;10,"No",IF(G96&lt;-10,"No","Yes")))</f>
        <v>N/A</v>
      </c>
      <c r="I96" s="12">
        <v>6.8339999999999996</v>
      </c>
      <c r="J96" s="12">
        <v>5.58</v>
      </c>
      <c r="K96" s="47" t="s">
        <v>734</v>
      </c>
      <c r="L96" s="9" t="str">
        <f t="shared" si="34"/>
        <v>Yes</v>
      </c>
    </row>
    <row r="97" spans="1:12" x14ac:dyDescent="0.2">
      <c r="A97" s="4" t="s">
        <v>184</v>
      </c>
      <c r="B97" s="47" t="s">
        <v>217</v>
      </c>
      <c r="C97" s="13">
        <v>61.251381164999998</v>
      </c>
      <c r="D97" s="11" t="str">
        <f t="shared" ref="D97:D98" si="35">IF($B97="N/A","N/A",IF(C97&gt;10,"No",IF(C97&lt;-10,"No","Yes")))</f>
        <v>N/A</v>
      </c>
      <c r="E97" s="13">
        <v>61.046484329000002</v>
      </c>
      <c r="F97" s="11" t="str">
        <f t="shared" ref="F97:F98" si="36">IF($B97="N/A","N/A",IF(E97&gt;10,"No",IF(E97&lt;-10,"No","Yes")))</f>
        <v>N/A</v>
      </c>
      <c r="G97" s="13">
        <v>60.794496451000001</v>
      </c>
      <c r="H97" s="11" t="str">
        <f t="shared" ref="H97:H98" si="37">IF($B97="N/A","N/A",IF(G97&gt;10,"No",IF(G97&lt;-10,"No","Yes")))</f>
        <v>N/A</v>
      </c>
      <c r="I97" s="12">
        <v>-0.33500000000000002</v>
      </c>
      <c r="J97" s="12">
        <v>-0.41299999999999998</v>
      </c>
      <c r="K97" s="47" t="s">
        <v>733</v>
      </c>
      <c r="L97" s="9" t="str">
        <f>IF(J97="Div by 0", "N/A", IF(OR(J97="N/A",K97="N/A"),"N/A", IF(J97&gt;VALUE(MID(K97,1,2)), "No", IF(J97&lt;-1*VALUE(MID(K97,1,2)), "No", "Yes"))))</f>
        <v>Yes</v>
      </c>
    </row>
    <row r="98" spans="1:12" x14ac:dyDescent="0.2">
      <c r="A98" s="4" t="s">
        <v>185</v>
      </c>
      <c r="B98" s="47" t="s">
        <v>217</v>
      </c>
      <c r="C98" s="13">
        <v>38.748618835000002</v>
      </c>
      <c r="D98" s="11" t="str">
        <f t="shared" si="35"/>
        <v>N/A</v>
      </c>
      <c r="E98" s="13">
        <v>38.953515670999998</v>
      </c>
      <c r="F98" s="11" t="str">
        <f t="shared" si="36"/>
        <v>N/A</v>
      </c>
      <c r="G98" s="13">
        <v>39.205503548999999</v>
      </c>
      <c r="H98" s="11" t="str">
        <f t="shared" si="37"/>
        <v>N/A</v>
      </c>
      <c r="I98" s="12">
        <v>0.52880000000000005</v>
      </c>
      <c r="J98" s="12">
        <v>0.64690000000000003</v>
      </c>
      <c r="K98" s="47" t="s">
        <v>733</v>
      </c>
      <c r="L98" s="9" t="str">
        <f>IF(J98="Div by 0", "N/A", IF(OR(J98="N/A",K98="N/A"),"N/A", IF(J98&gt;VALUE(MID(K98,1,2)), "No", IF(J98&lt;-1*VALUE(MID(K98,1,2)), "No", "Yes"))))</f>
        <v>Yes</v>
      </c>
    </row>
    <row r="99" spans="1:12" x14ac:dyDescent="0.2">
      <c r="A99" s="2" t="s">
        <v>8</v>
      </c>
      <c r="B99" s="47" t="s">
        <v>289</v>
      </c>
      <c r="C99" s="13">
        <v>7.0672909633999996</v>
      </c>
      <c r="D99" s="43" t="str">
        <f>IF($B99="N/A","N/A",IF(C99&gt;10,"No",IF(C99&lt;5,"No","Yes")))</f>
        <v>Yes</v>
      </c>
      <c r="E99" s="13">
        <v>6.5189576240999996</v>
      </c>
      <c r="F99" s="43" t="str">
        <f>IF($B99="N/A","N/A",IF(E99&gt;10,"No",IF(E99&lt;5,"No","Yes")))</f>
        <v>Yes</v>
      </c>
      <c r="G99" s="13">
        <v>6.2920511140000004</v>
      </c>
      <c r="H99" s="43" t="str">
        <f t="shared" ref="H99:H102" si="38">IF($B99="N/A","N/A",IF(G99&gt;10,"No",IF(G99&lt;5,"No","Yes")))</f>
        <v>Yes</v>
      </c>
      <c r="I99" s="12">
        <v>-7.76</v>
      </c>
      <c r="J99" s="12">
        <v>-3.48</v>
      </c>
      <c r="K99" s="47" t="s">
        <v>734</v>
      </c>
      <c r="L99" s="9" t="str">
        <f t="shared" si="34"/>
        <v>Yes</v>
      </c>
    </row>
    <row r="100" spans="1:12" x14ac:dyDescent="0.2">
      <c r="A100" s="2" t="s">
        <v>153</v>
      </c>
      <c r="B100" s="47" t="s">
        <v>289</v>
      </c>
      <c r="C100" s="13">
        <v>5.8997869496000002</v>
      </c>
      <c r="D100" s="43" t="str">
        <f>IF($B100="N/A","N/A",IF(C100&gt;10,"No",IF(C100&lt;5,"No","Yes")))</f>
        <v>Yes</v>
      </c>
      <c r="E100" s="13">
        <v>5.4237586570999996</v>
      </c>
      <c r="F100" s="43" t="str">
        <f t="shared" ref="F100:F102" si="39">IF($B100="N/A","N/A",IF(E100&gt;10,"No",IF(E100&lt;5,"No","Yes")))</f>
        <v>Yes</v>
      </c>
      <c r="G100" s="13">
        <v>4.9576197599</v>
      </c>
      <c r="H100" s="43" t="str">
        <f t="shared" si="38"/>
        <v>No</v>
      </c>
      <c r="I100" s="12">
        <v>-8.07</v>
      </c>
      <c r="J100" s="12">
        <v>-8.59</v>
      </c>
      <c r="K100" s="47" t="s">
        <v>734</v>
      </c>
      <c r="L100" s="9" t="str">
        <f t="shared" si="34"/>
        <v>Yes</v>
      </c>
    </row>
    <row r="101" spans="1:12" x14ac:dyDescent="0.2">
      <c r="A101" s="2" t="s">
        <v>154</v>
      </c>
      <c r="B101" s="47" t="s">
        <v>289</v>
      </c>
      <c r="C101" s="13">
        <v>6.5264237443999997</v>
      </c>
      <c r="D101" s="43" t="str">
        <f>IF($B101="N/A","N/A",IF(C101&gt;10,"No",IF(C101&lt;5,"No","Yes")))</f>
        <v>Yes</v>
      </c>
      <c r="E101" s="13">
        <v>6.0467777908000002</v>
      </c>
      <c r="F101" s="43" t="str">
        <f t="shared" si="39"/>
        <v>Yes</v>
      </c>
      <c r="G101" s="13">
        <v>5.8542433460999996</v>
      </c>
      <c r="H101" s="43" t="str">
        <f t="shared" si="38"/>
        <v>Yes</v>
      </c>
      <c r="I101" s="12">
        <v>-7.35</v>
      </c>
      <c r="J101" s="12">
        <v>-3.18</v>
      </c>
      <c r="K101" s="47" t="s">
        <v>734</v>
      </c>
      <c r="L101" s="9" t="str">
        <f t="shared" si="34"/>
        <v>Yes</v>
      </c>
    </row>
    <row r="102" spans="1:12" x14ac:dyDescent="0.2">
      <c r="A102" s="2" t="s">
        <v>155</v>
      </c>
      <c r="B102" s="47" t="s">
        <v>289</v>
      </c>
      <c r="C102" s="13">
        <v>7.1017819315999997</v>
      </c>
      <c r="D102" s="43" t="str">
        <f>IF($B102="N/A","N/A",IF(C102&gt;10,"No",IF(C102&lt;5,"No","Yes")))</f>
        <v>Yes</v>
      </c>
      <c r="E102" s="13">
        <v>6.5485972531999996</v>
      </c>
      <c r="F102" s="43" t="str">
        <f t="shared" si="39"/>
        <v>Yes</v>
      </c>
      <c r="G102" s="13">
        <v>6.3251037798</v>
      </c>
      <c r="H102" s="43" t="str">
        <f t="shared" si="38"/>
        <v>Yes</v>
      </c>
      <c r="I102" s="12">
        <v>-7.79</v>
      </c>
      <c r="J102" s="12">
        <v>-3.41</v>
      </c>
      <c r="K102" s="47" t="s">
        <v>734</v>
      </c>
      <c r="L102" s="9" t="str">
        <f t="shared" si="34"/>
        <v>Yes</v>
      </c>
    </row>
    <row r="103" spans="1:12" x14ac:dyDescent="0.2">
      <c r="A103" s="2" t="s">
        <v>970</v>
      </c>
      <c r="B103" s="47" t="s">
        <v>217</v>
      </c>
      <c r="C103" s="1">
        <v>5758</v>
      </c>
      <c r="D103" s="11" t="str">
        <f t="shared" ref="D103:D114" si="40">IF($B103="N/A","N/A",IF(C103&gt;10,"No",IF(C103&lt;-10,"No","Yes")))</f>
        <v>N/A</v>
      </c>
      <c r="E103" s="1">
        <v>5494</v>
      </c>
      <c r="F103" s="11" t="str">
        <f t="shared" ref="F103:F114" si="41">IF($B103="N/A","N/A",IF(E103&gt;10,"No",IF(E103&lt;-10,"No","Yes")))</f>
        <v>N/A</v>
      </c>
      <c r="G103" s="1">
        <v>6328</v>
      </c>
      <c r="H103" s="11" t="str">
        <f t="shared" ref="H103:H114" si="42">IF($B103="N/A","N/A",IF(G103&gt;10,"No",IF(G103&lt;-10,"No","Yes")))</f>
        <v>N/A</v>
      </c>
      <c r="I103" s="12">
        <v>-4.58</v>
      </c>
      <c r="J103" s="12">
        <v>15.18</v>
      </c>
      <c r="K103" s="44" t="s">
        <v>733</v>
      </c>
      <c r="L103" s="9" t="str">
        <f t="shared" si="34"/>
        <v>No</v>
      </c>
    </row>
    <row r="104" spans="1:12" x14ac:dyDescent="0.2">
      <c r="A104" s="2" t="s">
        <v>971</v>
      </c>
      <c r="B104" s="47" t="s">
        <v>217</v>
      </c>
      <c r="C104" s="1">
        <v>2536</v>
      </c>
      <c r="D104" s="11" t="str">
        <f t="shared" si="40"/>
        <v>N/A</v>
      </c>
      <c r="E104" s="1">
        <v>2067</v>
      </c>
      <c r="F104" s="11" t="str">
        <f t="shared" si="41"/>
        <v>N/A</v>
      </c>
      <c r="G104" s="1">
        <v>1988</v>
      </c>
      <c r="H104" s="11" t="str">
        <f t="shared" si="42"/>
        <v>N/A</v>
      </c>
      <c r="I104" s="12">
        <v>-18.5</v>
      </c>
      <c r="J104" s="12">
        <v>-3.82</v>
      </c>
      <c r="K104" s="44" t="s">
        <v>733</v>
      </c>
      <c r="L104" s="9" t="str">
        <f t="shared" si="34"/>
        <v>Yes</v>
      </c>
    </row>
    <row r="105" spans="1:12" x14ac:dyDescent="0.2">
      <c r="A105" s="2" t="s">
        <v>1</v>
      </c>
      <c r="B105" s="47" t="s">
        <v>217</v>
      </c>
      <c r="C105" s="13">
        <v>98.711014523000003</v>
      </c>
      <c r="D105" s="11" t="str">
        <f t="shared" si="40"/>
        <v>N/A</v>
      </c>
      <c r="E105" s="13">
        <v>98.684411315999995</v>
      </c>
      <c r="F105" s="11" t="str">
        <f t="shared" si="41"/>
        <v>N/A</v>
      </c>
      <c r="G105" s="13">
        <v>98.470333831999994</v>
      </c>
      <c r="H105" s="11" t="str">
        <f t="shared" si="42"/>
        <v>N/A</v>
      </c>
      <c r="I105" s="12">
        <v>-2.7E-2</v>
      </c>
      <c r="J105" s="12">
        <v>-0.217</v>
      </c>
      <c r="K105" s="47" t="s">
        <v>734</v>
      </c>
      <c r="L105" s="9" t="str">
        <f t="shared" si="34"/>
        <v>Yes</v>
      </c>
    </row>
    <row r="106" spans="1:12" x14ac:dyDescent="0.2">
      <c r="A106" s="2" t="s">
        <v>69</v>
      </c>
      <c r="B106" s="47" t="s">
        <v>217</v>
      </c>
      <c r="C106" s="13">
        <v>97.775503326000006</v>
      </c>
      <c r="D106" s="11" t="str">
        <f t="shared" si="40"/>
        <v>N/A</v>
      </c>
      <c r="E106" s="13">
        <v>97.907379927999997</v>
      </c>
      <c r="F106" s="11" t="str">
        <f t="shared" si="41"/>
        <v>N/A</v>
      </c>
      <c r="G106" s="13">
        <v>97.770697919</v>
      </c>
      <c r="H106" s="11" t="str">
        <f t="shared" si="42"/>
        <v>N/A</v>
      </c>
      <c r="I106" s="12">
        <v>0.13489999999999999</v>
      </c>
      <c r="J106" s="12">
        <v>-0.14000000000000001</v>
      </c>
      <c r="K106" s="47" t="s">
        <v>734</v>
      </c>
      <c r="L106" s="9" t="str">
        <f t="shared" si="34"/>
        <v>Yes</v>
      </c>
    </row>
    <row r="107" spans="1:12" x14ac:dyDescent="0.2">
      <c r="A107" s="4" t="s">
        <v>70</v>
      </c>
      <c r="B107" s="47" t="s">
        <v>217</v>
      </c>
      <c r="C107" s="1">
        <v>308901</v>
      </c>
      <c r="D107" s="11" t="str">
        <f t="shared" si="40"/>
        <v>N/A</v>
      </c>
      <c r="E107" s="1">
        <v>320232</v>
      </c>
      <c r="F107" s="11" t="str">
        <f t="shared" si="41"/>
        <v>N/A</v>
      </c>
      <c r="G107" s="1">
        <v>338088</v>
      </c>
      <c r="H107" s="11" t="str">
        <f t="shared" si="42"/>
        <v>N/A</v>
      </c>
      <c r="I107" s="12">
        <v>3.6680000000000001</v>
      </c>
      <c r="J107" s="12">
        <v>5.5759999999999996</v>
      </c>
      <c r="K107" s="47" t="s">
        <v>733</v>
      </c>
      <c r="L107" s="9" t="str">
        <f t="shared" si="34"/>
        <v>Yes</v>
      </c>
    </row>
    <row r="108" spans="1:12" x14ac:dyDescent="0.2">
      <c r="A108" s="2" t="s">
        <v>688</v>
      </c>
      <c r="B108" s="47" t="s">
        <v>217</v>
      </c>
      <c r="C108" s="13">
        <v>2.283903257</v>
      </c>
      <c r="D108" s="11" t="str">
        <f t="shared" si="40"/>
        <v>N/A</v>
      </c>
      <c r="E108" s="13">
        <v>2.3536061356000002</v>
      </c>
      <c r="F108" s="11" t="str">
        <f t="shared" si="41"/>
        <v>N/A</v>
      </c>
      <c r="G108" s="13">
        <v>2.2455692008999999</v>
      </c>
      <c r="H108" s="11" t="str">
        <f t="shared" si="42"/>
        <v>N/A</v>
      </c>
      <c r="I108" s="12">
        <v>3.052</v>
      </c>
      <c r="J108" s="12">
        <v>-4.59</v>
      </c>
      <c r="K108" s="47" t="s">
        <v>734</v>
      </c>
      <c r="L108" s="9" t="str">
        <f t="shared" ref="L108:L114" si="43">IF(J108="Div by 0", "N/A", IF(K108="N/A","N/A", IF(J108&gt;VALUE(MID(K108,1,2)), "No", IF(J108&lt;-1*VALUE(MID(K108,1,2)), "No", "Yes"))))</f>
        <v>Yes</v>
      </c>
    </row>
    <row r="109" spans="1:12" x14ac:dyDescent="0.2">
      <c r="A109" s="2" t="s">
        <v>687</v>
      </c>
      <c r="B109" s="47" t="s">
        <v>217</v>
      </c>
      <c r="C109" s="13">
        <v>6.9481808087000001</v>
      </c>
      <c r="D109" s="11" t="str">
        <f t="shared" si="40"/>
        <v>N/A</v>
      </c>
      <c r="E109" s="13">
        <v>6.6611081965999999</v>
      </c>
      <c r="F109" s="11" t="str">
        <f t="shared" si="41"/>
        <v>N/A</v>
      </c>
      <c r="G109" s="13">
        <v>7.0771515108000003</v>
      </c>
      <c r="H109" s="11" t="str">
        <f t="shared" si="42"/>
        <v>N/A</v>
      </c>
      <c r="I109" s="12">
        <v>-4.13</v>
      </c>
      <c r="J109" s="12">
        <v>6.2460000000000004</v>
      </c>
      <c r="K109" s="47" t="s">
        <v>734</v>
      </c>
      <c r="L109" s="9" t="str">
        <f t="shared" si="43"/>
        <v>Yes</v>
      </c>
    </row>
    <row r="110" spans="1:12" x14ac:dyDescent="0.2">
      <c r="A110" s="2" t="s">
        <v>686</v>
      </c>
      <c r="B110" s="47" t="s">
        <v>217</v>
      </c>
      <c r="C110" s="13">
        <v>90.767915934000001</v>
      </c>
      <c r="D110" s="11" t="str">
        <f t="shared" si="40"/>
        <v>N/A</v>
      </c>
      <c r="E110" s="13">
        <v>90.985285668000003</v>
      </c>
      <c r="F110" s="11" t="str">
        <f t="shared" si="41"/>
        <v>N/A</v>
      </c>
      <c r="G110" s="13">
        <v>90.677279287999994</v>
      </c>
      <c r="H110" s="11" t="str">
        <f t="shared" si="42"/>
        <v>N/A</v>
      </c>
      <c r="I110" s="12">
        <v>0.23949999999999999</v>
      </c>
      <c r="J110" s="12">
        <v>-0.33900000000000002</v>
      </c>
      <c r="K110" s="47" t="s">
        <v>734</v>
      </c>
      <c r="L110" s="9" t="str">
        <f t="shared" si="43"/>
        <v>Yes</v>
      </c>
    </row>
    <row r="111" spans="1:12" ht="25.5" x14ac:dyDescent="0.2">
      <c r="A111" s="4" t="s">
        <v>972</v>
      </c>
      <c r="B111" s="47" t="s">
        <v>217</v>
      </c>
      <c r="C111" s="13">
        <v>45.659021676999998</v>
      </c>
      <c r="D111" s="11" t="str">
        <f t="shared" si="40"/>
        <v>N/A</v>
      </c>
      <c r="E111" s="13">
        <v>45.405857494999999</v>
      </c>
      <c r="F111" s="11" t="str">
        <f t="shared" si="41"/>
        <v>N/A</v>
      </c>
      <c r="G111" s="13">
        <v>44.982717377</v>
      </c>
      <c r="H111" s="11" t="str">
        <f t="shared" si="42"/>
        <v>N/A</v>
      </c>
      <c r="I111" s="12">
        <v>-0.55400000000000005</v>
      </c>
      <c r="J111" s="12">
        <v>-0.93200000000000005</v>
      </c>
      <c r="K111" s="47" t="s">
        <v>734</v>
      </c>
      <c r="L111" s="9" t="str">
        <f t="shared" si="43"/>
        <v>Yes</v>
      </c>
    </row>
    <row r="112" spans="1:12" ht="25.5" x14ac:dyDescent="0.2">
      <c r="A112" s="4" t="s">
        <v>973</v>
      </c>
      <c r="B112" s="47" t="s">
        <v>217</v>
      </c>
      <c r="C112" s="13">
        <v>52.587738307999999</v>
      </c>
      <c r="D112" s="11" t="str">
        <f t="shared" si="40"/>
        <v>N/A</v>
      </c>
      <c r="E112" s="13">
        <v>52.844230543000002</v>
      </c>
      <c r="F112" s="11" t="str">
        <f t="shared" si="41"/>
        <v>N/A</v>
      </c>
      <c r="G112" s="13">
        <v>53.275575199999999</v>
      </c>
      <c r="H112" s="11" t="str">
        <f t="shared" si="42"/>
        <v>N/A</v>
      </c>
      <c r="I112" s="12">
        <v>0.48770000000000002</v>
      </c>
      <c r="J112" s="12">
        <v>0.81630000000000003</v>
      </c>
      <c r="K112" s="47" t="s">
        <v>734</v>
      </c>
      <c r="L112" s="9" t="str">
        <f t="shared" si="43"/>
        <v>Yes</v>
      </c>
    </row>
    <row r="113" spans="1:12" ht="25.5" x14ac:dyDescent="0.2">
      <c r="A113" s="4" t="s">
        <v>974</v>
      </c>
      <c r="B113" s="47" t="s">
        <v>217</v>
      </c>
      <c r="C113" s="13">
        <v>0.70477562559999996</v>
      </c>
      <c r="D113" s="11" t="str">
        <f t="shared" si="40"/>
        <v>N/A</v>
      </c>
      <c r="E113" s="13">
        <v>0.71105763590000004</v>
      </c>
      <c r="F113" s="11" t="str">
        <f t="shared" si="41"/>
        <v>N/A</v>
      </c>
      <c r="G113" s="13">
        <v>0.691304908</v>
      </c>
      <c r="H113" s="11" t="str">
        <f t="shared" si="42"/>
        <v>N/A</v>
      </c>
      <c r="I113" s="12">
        <v>0.89129999999999998</v>
      </c>
      <c r="J113" s="12">
        <v>-2.78</v>
      </c>
      <c r="K113" s="47" t="s">
        <v>734</v>
      </c>
      <c r="L113" s="9" t="str">
        <f t="shared" si="43"/>
        <v>Yes</v>
      </c>
    </row>
    <row r="114" spans="1:12" ht="25.5" x14ac:dyDescent="0.2">
      <c r="A114" s="4" t="s">
        <v>975</v>
      </c>
      <c r="B114" s="47" t="s">
        <v>217</v>
      </c>
      <c r="C114" s="13">
        <v>1.0484643888</v>
      </c>
      <c r="D114" s="11" t="str">
        <f t="shared" si="40"/>
        <v>N/A</v>
      </c>
      <c r="E114" s="13">
        <v>1.0388543256</v>
      </c>
      <c r="F114" s="11" t="str">
        <f t="shared" si="41"/>
        <v>N/A</v>
      </c>
      <c r="G114" s="13">
        <v>1.0504025142</v>
      </c>
      <c r="H114" s="11" t="str">
        <f t="shared" si="42"/>
        <v>N/A</v>
      </c>
      <c r="I114" s="12">
        <v>-0.91700000000000004</v>
      </c>
      <c r="J114" s="12">
        <v>1.1120000000000001</v>
      </c>
      <c r="K114" s="47" t="s">
        <v>734</v>
      </c>
      <c r="L114" s="9" t="str">
        <f t="shared" si="43"/>
        <v>Yes</v>
      </c>
    </row>
    <row r="115" spans="1:12" x14ac:dyDescent="0.2">
      <c r="A115" s="2" t="s">
        <v>976</v>
      </c>
      <c r="B115" s="47" t="s">
        <v>290</v>
      </c>
      <c r="C115" s="13">
        <v>99.932513142999994</v>
      </c>
      <c r="D115" s="43" t="str">
        <f>IF($B115="N/A","N/A",IF(C115&gt;=99,"Yes","No"))</f>
        <v>Yes</v>
      </c>
      <c r="E115" s="13">
        <v>99.927092158999997</v>
      </c>
      <c r="F115" s="43" t="str">
        <f>IF($B115="N/A","N/A",IF(E115&gt;=99,"Yes","No"))</f>
        <v>Yes</v>
      </c>
      <c r="G115" s="13">
        <v>99.916322203999997</v>
      </c>
      <c r="H115" s="43" t="str">
        <f>IF($B115="N/A","N/A",IF(G115&gt;=99,"Yes","No"))</f>
        <v>Yes</v>
      </c>
      <c r="I115" s="12">
        <v>-5.0000000000000001E-3</v>
      </c>
      <c r="J115" s="12">
        <v>-1.0999999999999999E-2</v>
      </c>
      <c r="K115" s="47" t="s">
        <v>733</v>
      </c>
      <c r="L115" s="9" t="str">
        <f t="shared" ref="L115:L149" si="44">IF(J115="Div by 0", "N/A", IF(K115="N/A","N/A", IF(J115&gt;VALUE(MID(K115,1,2)), "No", IF(J115&lt;-1*VALUE(MID(K115,1,2)), "No", "Yes"))))</f>
        <v>Yes</v>
      </c>
    </row>
    <row r="116" spans="1:12" x14ac:dyDescent="0.2">
      <c r="A116" s="2" t="s">
        <v>977</v>
      </c>
      <c r="B116" s="47" t="s">
        <v>217</v>
      </c>
      <c r="C116" s="13">
        <v>15.561550636</v>
      </c>
      <c r="D116" s="43" t="str">
        <f>IF($B116="N/A","N/A",IF(C116&gt;10,"No",IF(C116&lt;-10,"No","Yes")))</f>
        <v>N/A</v>
      </c>
      <c r="E116" s="13">
        <v>15.677512401</v>
      </c>
      <c r="F116" s="43" t="str">
        <f>IF($B116="N/A","N/A",IF(E116&gt;10,"No",IF(E116&lt;-10,"No","Yes")))</f>
        <v>N/A</v>
      </c>
      <c r="G116" s="13">
        <v>15.880443867</v>
      </c>
      <c r="H116" s="43" t="str">
        <f>IF($B116="N/A","N/A",IF(G116&gt;10,"No",IF(G116&lt;-10,"No","Yes")))</f>
        <v>N/A</v>
      </c>
      <c r="I116" s="12">
        <v>0.74519999999999997</v>
      </c>
      <c r="J116" s="12">
        <v>1.294</v>
      </c>
      <c r="K116" s="47" t="s">
        <v>733</v>
      </c>
      <c r="L116" s="9" t="str">
        <f t="shared" si="44"/>
        <v>Yes</v>
      </c>
    </row>
    <row r="117" spans="1:12" x14ac:dyDescent="0.2">
      <c r="A117" s="3" t="s">
        <v>978</v>
      </c>
      <c r="B117" s="47" t="s">
        <v>284</v>
      </c>
      <c r="C117" s="8">
        <v>99.922699535000007</v>
      </c>
      <c r="D117" s="43" t="str">
        <f>IF($B117="N/A","N/A",IF(C117&gt;=98,"Yes","No"))</f>
        <v>Yes</v>
      </c>
      <c r="E117" s="8">
        <v>99.932187635000005</v>
      </c>
      <c r="F117" s="43" t="str">
        <f>IF($B117="N/A","N/A",IF(E117&gt;=98,"Yes","No"))</f>
        <v>Yes</v>
      </c>
      <c r="G117" s="8">
        <v>99.937752935999995</v>
      </c>
      <c r="H117" s="43" t="str">
        <f>IF($B117="N/A","N/A",IF(G117&gt;=98,"Yes","No"))</f>
        <v>Yes</v>
      </c>
      <c r="I117" s="12">
        <v>9.4999999999999998E-3</v>
      </c>
      <c r="J117" s="12">
        <v>5.5999999999999999E-3</v>
      </c>
      <c r="K117" s="44" t="s">
        <v>733</v>
      </c>
      <c r="L117" s="9" t="str">
        <f t="shared" si="44"/>
        <v>Yes</v>
      </c>
    </row>
    <row r="118" spans="1:12" x14ac:dyDescent="0.2">
      <c r="A118" s="3" t="s">
        <v>979</v>
      </c>
      <c r="B118" s="47" t="s">
        <v>291</v>
      </c>
      <c r="C118" s="8">
        <v>93.558383113999994</v>
      </c>
      <c r="D118" s="43" t="str">
        <f>IF($B118="N/A","N/A",IF(C118&gt;=80,"Yes","No"))</f>
        <v>Yes</v>
      </c>
      <c r="E118" s="8">
        <v>93.506999613999994</v>
      </c>
      <c r="F118" s="43" t="str">
        <f>IF($B118="N/A","N/A",IF(E118&gt;=80,"Yes","No"))</f>
        <v>Yes</v>
      </c>
      <c r="G118" s="8">
        <v>93.506809646999997</v>
      </c>
      <c r="H118" s="43" t="str">
        <f>IF($B118="N/A","N/A",IF(G118&gt;=80,"Yes","No"))</f>
        <v>Yes</v>
      </c>
      <c r="I118" s="12">
        <v>-5.5E-2</v>
      </c>
      <c r="J118" s="12">
        <v>0</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100</v>
      </c>
      <c r="H119" s="43" t="str">
        <f t="shared" ref="H119:H120" si="46">IF($B119="N/A","N/A",IF(G119&gt;=100,"Yes","No"))</f>
        <v>Yes</v>
      </c>
      <c r="I119" s="12">
        <v>0</v>
      </c>
      <c r="J119" s="12">
        <v>0</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100</v>
      </c>
      <c r="H120" s="43" t="str">
        <f t="shared" si="46"/>
        <v>Yes</v>
      </c>
      <c r="I120" s="12">
        <v>0</v>
      </c>
      <c r="J120" s="12">
        <v>0</v>
      </c>
      <c r="K120" s="44" t="s">
        <v>732</v>
      </c>
      <c r="L120" s="9" t="str">
        <f t="shared" si="44"/>
        <v>Yes</v>
      </c>
    </row>
    <row r="121" spans="1:12" ht="25.5" x14ac:dyDescent="0.2">
      <c r="A121" s="2" t="s">
        <v>982</v>
      </c>
      <c r="B121" s="47" t="s">
        <v>217</v>
      </c>
      <c r="C121" s="13">
        <v>82.825785443000001</v>
      </c>
      <c r="D121" s="35" t="s">
        <v>735</v>
      </c>
      <c r="E121" s="13">
        <v>82.792705737999995</v>
      </c>
      <c r="F121" s="35" t="s">
        <v>735</v>
      </c>
      <c r="G121" s="13">
        <v>83.905947945999998</v>
      </c>
      <c r="H121" s="43" t="str">
        <f>IF($B121="N/A","N/A",IF(G121&lt;100,"No",IF(G121=100,"No","Yes")))</f>
        <v>N/A</v>
      </c>
      <c r="I121" s="12">
        <v>-0.04</v>
      </c>
      <c r="J121" s="12">
        <v>1.345</v>
      </c>
      <c r="K121" s="44" t="s">
        <v>732</v>
      </c>
      <c r="L121" s="9" t="str">
        <f t="shared" si="44"/>
        <v>Yes</v>
      </c>
    </row>
    <row r="122" spans="1:12" ht="25.5" x14ac:dyDescent="0.2">
      <c r="A122" s="2" t="s">
        <v>983</v>
      </c>
      <c r="B122" s="34" t="s">
        <v>217</v>
      </c>
      <c r="C122" s="13">
        <v>99.992954935</v>
      </c>
      <c r="D122" s="43" t="str">
        <f>IF($B122="N/A","N/A",IF(C122&gt;10,"No",IF(C122&lt;-10,"No","Yes")))</f>
        <v>N/A</v>
      </c>
      <c r="E122" s="13">
        <v>100</v>
      </c>
      <c r="F122" s="43" t="str">
        <f>IF($B122="N/A","N/A",IF(E122&gt;10,"No",IF(E122&lt;-10,"No","Yes")))</f>
        <v>N/A</v>
      </c>
      <c r="G122" s="13">
        <v>100</v>
      </c>
      <c r="H122" s="43" t="str">
        <f>IF($B122="N/A","N/A",IF(G122&gt;10,"No",IF(G122&lt;-10,"No","Yes")))</f>
        <v>N/A</v>
      </c>
      <c r="I122" s="12">
        <v>7.0000000000000001E-3</v>
      </c>
      <c r="J122" s="12">
        <v>0</v>
      </c>
      <c r="K122" s="44" t="s">
        <v>732</v>
      </c>
      <c r="L122" s="9" t="str">
        <f>IF(J122="Div by 0", "N/A", IF(OR(J122="N/A",K122="N/A"),"N/A", IF(J122&gt;VALUE(MID(K122,1,2)), "No", IF(J122&lt;-1*VALUE(MID(K122,1,2)), "No", "Yes"))))</f>
        <v>Yes</v>
      </c>
    </row>
    <row r="123" spans="1:12" x14ac:dyDescent="0.2">
      <c r="A123" s="7" t="s">
        <v>100</v>
      </c>
      <c r="B123" s="34" t="s">
        <v>217</v>
      </c>
      <c r="C123" s="35">
        <v>148177</v>
      </c>
      <c r="D123" s="43" t="str">
        <f t="shared" ref="D123:D149" si="47">IF($B123="N/A","N/A",IF(C123&gt;10,"No",IF(C123&lt;-10,"No","Yes")))</f>
        <v>N/A</v>
      </c>
      <c r="E123" s="35">
        <v>152247</v>
      </c>
      <c r="F123" s="43" t="str">
        <f t="shared" ref="F123:F149" si="48">IF($B123="N/A","N/A",IF(E123&gt;10,"No",IF(E123&lt;-10,"No","Yes")))</f>
        <v>N/A</v>
      </c>
      <c r="G123" s="35">
        <v>158943</v>
      </c>
      <c r="H123" s="43" t="str">
        <f t="shared" ref="H123:H149" si="49">IF($B123="N/A","N/A",IF(G123&gt;10,"No",IF(G123&lt;-10,"No","Yes")))</f>
        <v>N/A</v>
      </c>
      <c r="I123" s="12">
        <v>2.7469999999999999</v>
      </c>
      <c r="J123" s="12">
        <v>4.3979999999999997</v>
      </c>
      <c r="K123" s="44" t="s">
        <v>733</v>
      </c>
      <c r="L123" s="9" t="str">
        <f t="shared" si="44"/>
        <v>Yes</v>
      </c>
    </row>
    <row r="124" spans="1:12" x14ac:dyDescent="0.2">
      <c r="A124" s="2" t="s">
        <v>984</v>
      </c>
      <c r="B124" s="34" t="s">
        <v>217</v>
      </c>
      <c r="C124" s="35">
        <v>23709</v>
      </c>
      <c r="D124" s="43" t="str">
        <f t="shared" si="47"/>
        <v>N/A</v>
      </c>
      <c r="E124" s="35">
        <v>23398</v>
      </c>
      <c r="F124" s="43" t="str">
        <f t="shared" si="48"/>
        <v>N/A</v>
      </c>
      <c r="G124" s="35">
        <v>23007</v>
      </c>
      <c r="H124" s="43" t="str">
        <f t="shared" si="49"/>
        <v>N/A</v>
      </c>
      <c r="I124" s="12">
        <v>-1.31</v>
      </c>
      <c r="J124" s="12">
        <v>-1.67</v>
      </c>
      <c r="K124" s="44" t="s">
        <v>733</v>
      </c>
      <c r="L124" s="9" t="str">
        <f t="shared" si="44"/>
        <v>Yes</v>
      </c>
    </row>
    <row r="125" spans="1:12" x14ac:dyDescent="0.2">
      <c r="A125" s="2" t="s">
        <v>985</v>
      </c>
      <c r="B125" s="34" t="s">
        <v>217</v>
      </c>
      <c r="C125" s="35">
        <v>60576</v>
      </c>
      <c r="D125" s="43" t="str">
        <f t="shared" si="47"/>
        <v>N/A</v>
      </c>
      <c r="E125" s="35">
        <v>61410</v>
      </c>
      <c r="F125" s="43" t="str">
        <f t="shared" si="48"/>
        <v>N/A</v>
      </c>
      <c r="G125" s="35">
        <v>68378</v>
      </c>
      <c r="H125" s="43" t="str">
        <f t="shared" si="49"/>
        <v>N/A</v>
      </c>
      <c r="I125" s="12">
        <v>1.377</v>
      </c>
      <c r="J125" s="12">
        <v>11.35</v>
      </c>
      <c r="K125" s="44" t="s">
        <v>733</v>
      </c>
      <c r="L125" s="9" t="str">
        <f t="shared" si="44"/>
        <v>No</v>
      </c>
    </row>
    <row r="126" spans="1:12" x14ac:dyDescent="0.2">
      <c r="A126" s="2" t="s">
        <v>986</v>
      </c>
      <c r="B126" s="34" t="s">
        <v>217</v>
      </c>
      <c r="C126" s="35">
        <v>46163</v>
      </c>
      <c r="D126" s="43" t="str">
        <f t="shared" si="47"/>
        <v>N/A</v>
      </c>
      <c r="E126" s="35">
        <v>47488</v>
      </c>
      <c r="F126" s="43" t="str">
        <f t="shared" si="48"/>
        <v>N/A</v>
      </c>
      <c r="G126" s="35">
        <v>44829</v>
      </c>
      <c r="H126" s="43" t="str">
        <f t="shared" si="49"/>
        <v>N/A</v>
      </c>
      <c r="I126" s="12">
        <v>2.87</v>
      </c>
      <c r="J126" s="12">
        <v>-5.6</v>
      </c>
      <c r="K126" s="44" t="s">
        <v>733</v>
      </c>
      <c r="L126" s="9" t="str">
        <f t="shared" si="44"/>
        <v>Yes</v>
      </c>
    </row>
    <row r="127" spans="1:12" x14ac:dyDescent="0.2">
      <c r="A127" s="2" t="s">
        <v>987</v>
      </c>
      <c r="B127" s="34" t="s">
        <v>217</v>
      </c>
      <c r="C127" s="35">
        <v>17729</v>
      </c>
      <c r="D127" s="43" t="str">
        <f t="shared" si="47"/>
        <v>N/A</v>
      </c>
      <c r="E127" s="35">
        <v>19951</v>
      </c>
      <c r="F127" s="43" t="str">
        <f t="shared" si="48"/>
        <v>N/A</v>
      </c>
      <c r="G127" s="35">
        <v>22729</v>
      </c>
      <c r="H127" s="43" t="str">
        <f t="shared" si="49"/>
        <v>N/A</v>
      </c>
      <c r="I127" s="12">
        <v>12.53</v>
      </c>
      <c r="J127" s="12">
        <v>13.92</v>
      </c>
      <c r="K127" s="44" t="s">
        <v>733</v>
      </c>
      <c r="L127" s="9" t="str">
        <f t="shared" si="44"/>
        <v>No</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355106</v>
      </c>
      <c r="D129" s="43" t="str">
        <f t="shared" si="47"/>
        <v>N/A</v>
      </c>
      <c r="E129" s="35">
        <v>366104</v>
      </c>
      <c r="F129" s="43" t="str">
        <f t="shared" si="48"/>
        <v>N/A</v>
      </c>
      <c r="G129" s="35">
        <v>379303</v>
      </c>
      <c r="H129" s="43" t="str">
        <f t="shared" si="49"/>
        <v>N/A</v>
      </c>
      <c r="I129" s="12">
        <v>3.097</v>
      </c>
      <c r="J129" s="12">
        <v>3.605</v>
      </c>
      <c r="K129" s="44" t="s">
        <v>733</v>
      </c>
      <c r="L129" s="9" t="str">
        <f t="shared" si="44"/>
        <v>Yes</v>
      </c>
    </row>
    <row r="130" spans="1:12" x14ac:dyDescent="0.2">
      <c r="A130" s="2" t="s">
        <v>989</v>
      </c>
      <c r="B130" s="34" t="s">
        <v>217</v>
      </c>
      <c r="C130" s="35">
        <v>144655</v>
      </c>
      <c r="D130" s="43" t="str">
        <f t="shared" si="47"/>
        <v>N/A</v>
      </c>
      <c r="E130" s="35">
        <v>143088</v>
      </c>
      <c r="F130" s="43" t="str">
        <f t="shared" si="48"/>
        <v>N/A</v>
      </c>
      <c r="G130" s="35">
        <v>143051</v>
      </c>
      <c r="H130" s="43" t="str">
        <f t="shared" si="49"/>
        <v>N/A</v>
      </c>
      <c r="I130" s="12">
        <v>-1.08</v>
      </c>
      <c r="J130" s="12">
        <v>-2.5999999999999999E-2</v>
      </c>
      <c r="K130" s="44" t="s">
        <v>733</v>
      </c>
      <c r="L130" s="9" t="str">
        <f t="shared" si="44"/>
        <v>Yes</v>
      </c>
    </row>
    <row r="131" spans="1:12" x14ac:dyDescent="0.2">
      <c r="A131" s="2" t="s">
        <v>990</v>
      </c>
      <c r="B131" s="34" t="s">
        <v>217</v>
      </c>
      <c r="C131" s="35">
        <v>87871</v>
      </c>
      <c r="D131" s="43" t="str">
        <f t="shared" si="47"/>
        <v>N/A</v>
      </c>
      <c r="E131" s="35">
        <v>97206</v>
      </c>
      <c r="F131" s="43" t="str">
        <f t="shared" si="48"/>
        <v>N/A</v>
      </c>
      <c r="G131" s="35">
        <v>111487</v>
      </c>
      <c r="H131" s="43" t="str">
        <f t="shared" si="49"/>
        <v>N/A</v>
      </c>
      <c r="I131" s="12">
        <v>10.62</v>
      </c>
      <c r="J131" s="12">
        <v>14.69</v>
      </c>
      <c r="K131" s="44" t="s">
        <v>733</v>
      </c>
      <c r="L131" s="9" t="str">
        <f t="shared" si="44"/>
        <v>No</v>
      </c>
    </row>
    <row r="132" spans="1:12" x14ac:dyDescent="0.2">
      <c r="A132" s="2" t="s">
        <v>991</v>
      </c>
      <c r="B132" s="34" t="s">
        <v>217</v>
      </c>
      <c r="C132" s="35">
        <v>82215</v>
      </c>
      <c r="D132" s="43" t="str">
        <f t="shared" si="47"/>
        <v>N/A</v>
      </c>
      <c r="E132" s="35">
        <v>86967</v>
      </c>
      <c r="F132" s="43" t="str">
        <f t="shared" si="48"/>
        <v>N/A</v>
      </c>
      <c r="G132" s="35">
        <v>84748</v>
      </c>
      <c r="H132" s="43" t="str">
        <f t="shared" si="49"/>
        <v>N/A</v>
      </c>
      <c r="I132" s="12">
        <v>5.78</v>
      </c>
      <c r="J132" s="12">
        <v>-2.5499999999999998</v>
      </c>
      <c r="K132" s="44" t="s">
        <v>733</v>
      </c>
      <c r="L132" s="9" t="str">
        <f t="shared" si="44"/>
        <v>Yes</v>
      </c>
    </row>
    <row r="133" spans="1:12" x14ac:dyDescent="0.2">
      <c r="A133" s="2" t="s">
        <v>992</v>
      </c>
      <c r="B133" s="34" t="s">
        <v>217</v>
      </c>
      <c r="C133" s="35">
        <v>40365</v>
      </c>
      <c r="D133" s="43" t="str">
        <f t="shared" si="47"/>
        <v>N/A</v>
      </c>
      <c r="E133" s="35">
        <v>38843</v>
      </c>
      <c r="F133" s="43" t="str">
        <f t="shared" si="48"/>
        <v>N/A</v>
      </c>
      <c r="G133" s="35">
        <v>40017</v>
      </c>
      <c r="H133" s="43" t="str">
        <f t="shared" si="49"/>
        <v>N/A</v>
      </c>
      <c r="I133" s="12">
        <v>-3.77</v>
      </c>
      <c r="J133" s="12">
        <v>3.0219999999999998</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1481233</v>
      </c>
      <c r="D135" s="43" t="str">
        <f t="shared" si="47"/>
        <v>N/A</v>
      </c>
      <c r="E135" s="35">
        <v>1574934</v>
      </c>
      <c r="F135" s="43" t="str">
        <f t="shared" si="48"/>
        <v>N/A</v>
      </c>
      <c r="G135" s="35">
        <v>1627386</v>
      </c>
      <c r="H135" s="43" t="str">
        <f t="shared" si="49"/>
        <v>N/A</v>
      </c>
      <c r="I135" s="12">
        <v>6.3259999999999996</v>
      </c>
      <c r="J135" s="12">
        <v>3.33</v>
      </c>
      <c r="K135" s="44" t="s">
        <v>733</v>
      </c>
      <c r="L135" s="9" t="str">
        <f t="shared" si="44"/>
        <v>Yes</v>
      </c>
    </row>
    <row r="136" spans="1:12" x14ac:dyDescent="0.2">
      <c r="A136" s="2" t="s">
        <v>994</v>
      </c>
      <c r="B136" s="34" t="s">
        <v>217</v>
      </c>
      <c r="C136" s="35">
        <v>63141</v>
      </c>
      <c r="D136" s="43" t="str">
        <f t="shared" si="47"/>
        <v>N/A</v>
      </c>
      <c r="E136" s="35">
        <v>71582</v>
      </c>
      <c r="F136" s="43" t="str">
        <f t="shared" si="48"/>
        <v>N/A</v>
      </c>
      <c r="G136" s="35">
        <v>86141</v>
      </c>
      <c r="H136" s="43" t="str">
        <f t="shared" si="49"/>
        <v>N/A</v>
      </c>
      <c r="I136" s="12">
        <v>13.37</v>
      </c>
      <c r="J136" s="12">
        <v>20.34</v>
      </c>
      <c r="K136" s="44" t="s">
        <v>733</v>
      </c>
      <c r="L136" s="9" t="str">
        <f t="shared" si="44"/>
        <v>No</v>
      </c>
    </row>
    <row r="137" spans="1:12" x14ac:dyDescent="0.2">
      <c r="A137" s="2" t="s">
        <v>995</v>
      </c>
      <c r="B137" s="34" t="s">
        <v>217</v>
      </c>
      <c r="C137" s="35">
        <v>2744</v>
      </c>
      <c r="D137" s="43" t="str">
        <f t="shared" si="47"/>
        <v>N/A</v>
      </c>
      <c r="E137" s="35">
        <v>3883</v>
      </c>
      <c r="F137" s="43" t="str">
        <f t="shared" si="48"/>
        <v>N/A</v>
      </c>
      <c r="G137" s="35">
        <v>4136</v>
      </c>
      <c r="H137" s="43" t="str">
        <f t="shared" si="49"/>
        <v>N/A</v>
      </c>
      <c r="I137" s="12">
        <v>41.51</v>
      </c>
      <c r="J137" s="12">
        <v>6.516</v>
      </c>
      <c r="K137" s="44" t="s">
        <v>733</v>
      </c>
      <c r="L137" s="9" t="str">
        <f t="shared" si="44"/>
        <v>Yes</v>
      </c>
    </row>
    <row r="138" spans="1:12" x14ac:dyDescent="0.2">
      <c r="A138" s="2" t="s">
        <v>996</v>
      </c>
      <c r="B138" s="34" t="s">
        <v>217</v>
      </c>
      <c r="C138" s="35">
        <v>4463</v>
      </c>
      <c r="D138" s="43" t="str">
        <f t="shared" si="47"/>
        <v>N/A</v>
      </c>
      <c r="E138" s="35">
        <v>4790</v>
      </c>
      <c r="F138" s="43" t="str">
        <f t="shared" si="48"/>
        <v>N/A</v>
      </c>
      <c r="G138" s="35">
        <v>4056</v>
      </c>
      <c r="H138" s="43" t="str">
        <f t="shared" si="49"/>
        <v>N/A</v>
      </c>
      <c r="I138" s="12">
        <v>7.327</v>
      </c>
      <c r="J138" s="12">
        <v>-15.3</v>
      </c>
      <c r="K138" s="44" t="s">
        <v>733</v>
      </c>
      <c r="L138" s="9" t="str">
        <f t="shared" si="44"/>
        <v>No</v>
      </c>
    </row>
    <row r="139" spans="1:12" x14ac:dyDescent="0.2">
      <c r="A139" s="2" t="s">
        <v>997</v>
      </c>
      <c r="B139" s="34" t="s">
        <v>217</v>
      </c>
      <c r="C139" s="35">
        <v>1343394</v>
      </c>
      <c r="D139" s="43" t="str">
        <f t="shared" si="47"/>
        <v>N/A</v>
      </c>
      <c r="E139" s="35">
        <v>1430505</v>
      </c>
      <c r="F139" s="43" t="str">
        <f t="shared" si="48"/>
        <v>N/A</v>
      </c>
      <c r="G139" s="35">
        <v>1471286</v>
      </c>
      <c r="H139" s="43" t="str">
        <f t="shared" si="49"/>
        <v>N/A</v>
      </c>
      <c r="I139" s="12">
        <v>6.484</v>
      </c>
      <c r="J139" s="12">
        <v>2.851</v>
      </c>
      <c r="K139" s="44" t="s">
        <v>733</v>
      </c>
      <c r="L139" s="9" t="str">
        <f t="shared" si="44"/>
        <v>Yes</v>
      </c>
    </row>
    <row r="140" spans="1:12" x14ac:dyDescent="0.2">
      <c r="A140" s="2" t="s">
        <v>998</v>
      </c>
      <c r="B140" s="34" t="s">
        <v>217</v>
      </c>
      <c r="C140" s="35">
        <v>1681</v>
      </c>
      <c r="D140" s="43" t="str">
        <f t="shared" si="47"/>
        <v>N/A</v>
      </c>
      <c r="E140" s="35">
        <v>1741</v>
      </c>
      <c r="F140" s="43" t="str">
        <f t="shared" si="48"/>
        <v>N/A</v>
      </c>
      <c r="G140" s="35">
        <v>1828</v>
      </c>
      <c r="H140" s="43" t="str">
        <f t="shared" si="49"/>
        <v>N/A</v>
      </c>
      <c r="I140" s="12">
        <v>3.569</v>
      </c>
      <c r="J140" s="12">
        <v>4.9969999999999999</v>
      </c>
      <c r="K140" s="44" t="s">
        <v>733</v>
      </c>
      <c r="L140" s="9" t="str">
        <f t="shared" si="44"/>
        <v>Yes</v>
      </c>
    </row>
    <row r="141" spans="1:12" x14ac:dyDescent="0.2">
      <c r="A141" s="2" t="s">
        <v>999</v>
      </c>
      <c r="B141" s="34" t="s">
        <v>217</v>
      </c>
      <c r="C141" s="35">
        <v>65810</v>
      </c>
      <c r="D141" s="43" t="str">
        <f t="shared" si="47"/>
        <v>N/A</v>
      </c>
      <c r="E141" s="35">
        <v>62433</v>
      </c>
      <c r="F141" s="43" t="str">
        <f t="shared" si="48"/>
        <v>N/A</v>
      </c>
      <c r="G141" s="35">
        <v>59939</v>
      </c>
      <c r="H141" s="43" t="str">
        <f t="shared" si="49"/>
        <v>N/A</v>
      </c>
      <c r="I141" s="12">
        <v>-5.13</v>
      </c>
      <c r="J141" s="12">
        <v>-3.99</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665749</v>
      </c>
      <c r="D143" s="43" t="str">
        <f t="shared" si="47"/>
        <v>N/A</v>
      </c>
      <c r="E143" s="35">
        <v>731326</v>
      </c>
      <c r="F143" s="43" t="str">
        <f t="shared" si="48"/>
        <v>N/A</v>
      </c>
      <c r="G143" s="35">
        <v>788734</v>
      </c>
      <c r="H143" s="43" t="str">
        <f t="shared" si="49"/>
        <v>N/A</v>
      </c>
      <c r="I143" s="12">
        <v>9.85</v>
      </c>
      <c r="J143" s="12">
        <v>7.85</v>
      </c>
      <c r="K143" s="44" t="s">
        <v>733</v>
      </c>
      <c r="L143" s="9" t="str">
        <f t="shared" si="44"/>
        <v>Yes</v>
      </c>
    </row>
    <row r="144" spans="1:12" x14ac:dyDescent="0.2">
      <c r="A144" s="2" t="s">
        <v>1001</v>
      </c>
      <c r="B144" s="34" t="s">
        <v>217</v>
      </c>
      <c r="C144" s="35">
        <v>9905</v>
      </c>
      <c r="D144" s="43" t="str">
        <f t="shared" si="47"/>
        <v>N/A</v>
      </c>
      <c r="E144" s="35">
        <v>14095</v>
      </c>
      <c r="F144" s="43" t="str">
        <f t="shared" si="48"/>
        <v>N/A</v>
      </c>
      <c r="G144" s="35">
        <v>21457</v>
      </c>
      <c r="H144" s="43" t="str">
        <f t="shared" si="49"/>
        <v>N/A</v>
      </c>
      <c r="I144" s="12">
        <v>42.3</v>
      </c>
      <c r="J144" s="12">
        <v>52.23</v>
      </c>
      <c r="K144" s="44" t="s">
        <v>733</v>
      </c>
      <c r="L144" s="9" t="str">
        <f t="shared" si="44"/>
        <v>No</v>
      </c>
    </row>
    <row r="145" spans="1:12" x14ac:dyDescent="0.2">
      <c r="A145" s="2" t="s">
        <v>1002</v>
      </c>
      <c r="B145" s="34" t="s">
        <v>217</v>
      </c>
      <c r="C145" s="35">
        <v>784</v>
      </c>
      <c r="D145" s="43" t="str">
        <f t="shared" si="47"/>
        <v>N/A</v>
      </c>
      <c r="E145" s="35">
        <v>1225</v>
      </c>
      <c r="F145" s="43" t="str">
        <f t="shared" si="48"/>
        <v>N/A</v>
      </c>
      <c r="G145" s="35">
        <v>1761</v>
      </c>
      <c r="H145" s="43" t="str">
        <f t="shared" si="49"/>
        <v>N/A</v>
      </c>
      <c r="I145" s="12">
        <v>56.25</v>
      </c>
      <c r="J145" s="12">
        <v>43.76</v>
      </c>
      <c r="K145" s="44" t="s">
        <v>733</v>
      </c>
      <c r="L145" s="9" t="str">
        <f t="shared" si="44"/>
        <v>No</v>
      </c>
    </row>
    <row r="146" spans="1:12" x14ac:dyDescent="0.2">
      <c r="A146" s="2" t="s">
        <v>1003</v>
      </c>
      <c r="B146" s="34" t="s">
        <v>217</v>
      </c>
      <c r="C146" s="35">
        <v>254195</v>
      </c>
      <c r="D146" s="43" t="str">
        <f t="shared" si="47"/>
        <v>N/A</v>
      </c>
      <c r="E146" s="35">
        <v>274397</v>
      </c>
      <c r="F146" s="43" t="str">
        <f t="shared" si="48"/>
        <v>N/A</v>
      </c>
      <c r="G146" s="35">
        <v>291053</v>
      </c>
      <c r="H146" s="43" t="str">
        <f t="shared" si="49"/>
        <v>N/A</v>
      </c>
      <c r="I146" s="12">
        <v>7.9470000000000001</v>
      </c>
      <c r="J146" s="12">
        <v>6.07</v>
      </c>
      <c r="K146" s="44" t="s">
        <v>733</v>
      </c>
      <c r="L146" s="9" t="str">
        <f t="shared" si="44"/>
        <v>Yes</v>
      </c>
    </row>
    <row r="147" spans="1:12" x14ac:dyDescent="0.2">
      <c r="A147" s="2" t="s">
        <v>1004</v>
      </c>
      <c r="B147" s="34" t="s">
        <v>217</v>
      </c>
      <c r="C147" s="35">
        <v>28094</v>
      </c>
      <c r="D147" s="43" t="str">
        <f t="shared" si="47"/>
        <v>N/A</v>
      </c>
      <c r="E147" s="35">
        <v>29564</v>
      </c>
      <c r="F147" s="43" t="str">
        <f t="shared" si="48"/>
        <v>N/A</v>
      </c>
      <c r="G147" s="35">
        <v>29673</v>
      </c>
      <c r="H147" s="43" t="str">
        <f t="shared" si="49"/>
        <v>N/A</v>
      </c>
      <c r="I147" s="12">
        <v>5.2320000000000002</v>
      </c>
      <c r="J147" s="12">
        <v>0.36870000000000003</v>
      </c>
      <c r="K147" s="44" t="s">
        <v>733</v>
      </c>
      <c r="L147" s="9" t="str">
        <f t="shared" si="44"/>
        <v>Yes</v>
      </c>
    </row>
    <row r="148" spans="1:12" x14ac:dyDescent="0.2">
      <c r="A148" s="2" t="s">
        <v>1005</v>
      </c>
      <c r="B148" s="34" t="s">
        <v>217</v>
      </c>
      <c r="C148" s="35">
        <v>276626</v>
      </c>
      <c r="D148" s="43" t="str">
        <f t="shared" si="47"/>
        <v>N/A</v>
      </c>
      <c r="E148" s="35">
        <v>318654</v>
      </c>
      <c r="F148" s="43" t="str">
        <f t="shared" si="48"/>
        <v>N/A</v>
      </c>
      <c r="G148" s="35">
        <v>343659</v>
      </c>
      <c r="H148" s="43" t="str">
        <f t="shared" si="49"/>
        <v>N/A</v>
      </c>
      <c r="I148" s="12">
        <v>15.19</v>
      </c>
      <c r="J148" s="12">
        <v>7.8470000000000004</v>
      </c>
      <c r="K148" s="44" t="s">
        <v>733</v>
      </c>
      <c r="L148" s="9" t="str">
        <f t="shared" si="44"/>
        <v>Yes</v>
      </c>
    </row>
    <row r="149" spans="1:12" x14ac:dyDescent="0.2">
      <c r="A149" s="2" t="s">
        <v>1006</v>
      </c>
      <c r="B149" s="34" t="s">
        <v>217</v>
      </c>
      <c r="C149" s="35">
        <v>96145</v>
      </c>
      <c r="D149" s="43" t="str">
        <f t="shared" si="47"/>
        <v>N/A</v>
      </c>
      <c r="E149" s="35">
        <v>93391</v>
      </c>
      <c r="F149" s="43" t="str">
        <f t="shared" si="48"/>
        <v>N/A</v>
      </c>
      <c r="G149" s="35">
        <v>101131</v>
      </c>
      <c r="H149" s="43" t="str">
        <f t="shared" si="49"/>
        <v>N/A</v>
      </c>
      <c r="I149" s="12">
        <v>-2.86</v>
      </c>
      <c r="J149" s="12">
        <v>8.2880000000000003</v>
      </c>
      <c r="K149" s="44" t="s">
        <v>733</v>
      </c>
      <c r="L149" s="9" t="str">
        <f t="shared" si="44"/>
        <v>Yes</v>
      </c>
    </row>
    <row r="150" spans="1:12" ht="25.5" x14ac:dyDescent="0.2">
      <c r="A150" s="16" t="s">
        <v>1007</v>
      </c>
      <c r="B150" s="1" t="s">
        <v>217</v>
      </c>
      <c r="C150" s="1">
        <v>89772</v>
      </c>
      <c r="D150" s="11" t="str">
        <f t="shared" ref="D150:D155" si="50">IF($B150="N/A","N/A",IF(C150&gt;10,"No",IF(C150&lt;-10,"No","Yes")))</f>
        <v>N/A</v>
      </c>
      <c r="E150" s="1">
        <v>89416</v>
      </c>
      <c r="F150" s="11" t="str">
        <f t="shared" ref="F150:F155" si="51">IF($B150="N/A","N/A",IF(E150&gt;10,"No",IF(E150&lt;-10,"No","Yes")))</f>
        <v>N/A</v>
      </c>
      <c r="G150" s="1">
        <v>89280</v>
      </c>
      <c r="H150" s="11" t="str">
        <f t="shared" ref="H150:H155" si="52">IF($B150="N/A","N/A",IF(G150&gt;10,"No",IF(G150&lt;-10,"No","Yes")))</f>
        <v>N/A</v>
      </c>
      <c r="I150" s="56">
        <v>-0.39700000000000002</v>
      </c>
      <c r="J150" s="56">
        <v>-0.152</v>
      </c>
      <c r="K150" s="44" t="s">
        <v>732</v>
      </c>
      <c r="L150" s="9" t="str">
        <f t="shared" ref="L150:L155" si="53">IF(J150="Div by 0", "N/A", IF(K150="N/A","N/A", IF(J150&gt;VALUE(MID(K150,1,2)), "No", IF(J150&lt;-1*VALUE(MID(K150,1,2)), "No", "Yes"))))</f>
        <v>Yes</v>
      </c>
    </row>
    <row r="151" spans="1:12" x14ac:dyDescent="0.2">
      <c r="A151" s="6" t="s">
        <v>330</v>
      </c>
      <c r="B151" s="47" t="s">
        <v>217</v>
      </c>
      <c r="C151" s="13">
        <v>3.3872839131000001</v>
      </c>
      <c r="D151" s="11" t="str">
        <f t="shared" si="50"/>
        <v>N/A</v>
      </c>
      <c r="E151" s="13">
        <v>3.1656040425</v>
      </c>
      <c r="F151" s="11" t="str">
        <f t="shared" si="51"/>
        <v>N/A</v>
      </c>
      <c r="G151" s="13">
        <v>3.0219681651000001</v>
      </c>
      <c r="H151" s="11" t="str">
        <f t="shared" si="52"/>
        <v>N/A</v>
      </c>
      <c r="I151" s="56">
        <v>-6.54</v>
      </c>
      <c r="J151" s="56">
        <v>-4.54</v>
      </c>
      <c r="K151" s="44" t="s">
        <v>732</v>
      </c>
      <c r="L151" s="9" t="str">
        <f t="shared" si="53"/>
        <v>Yes</v>
      </c>
    </row>
    <row r="152" spans="1:12" x14ac:dyDescent="0.2">
      <c r="A152" s="2" t="s">
        <v>331</v>
      </c>
      <c r="B152" s="47" t="s">
        <v>217</v>
      </c>
      <c r="C152" s="13">
        <v>28.208831329999999</v>
      </c>
      <c r="D152" s="11" t="str">
        <f t="shared" si="50"/>
        <v>N/A</v>
      </c>
      <c r="E152" s="13">
        <v>26.885915650000001</v>
      </c>
      <c r="F152" s="11" t="str">
        <f t="shared" si="51"/>
        <v>N/A</v>
      </c>
      <c r="G152" s="13">
        <v>25.482091063999999</v>
      </c>
      <c r="H152" s="11" t="str">
        <f t="shared" si="52"/>
        <v>N/A</v>
      </c>
      <c r="I152" s="56">
        <v>-4.6900000000000004</v>
      </c>
      <c r="J152" s="56">
        <v>-5.22</v>
      </c>
      <c r="K152" s="44" t="s">
        <v>732</v>
      </c>
      <c r="L152" s="9" t="str">
        <f t="shared" si="53"/>
        <v>Yes</v>
      </c>
    </row>
    <row r="153" spans="1:12" x14ac:dyDescent="0.2">
      <c r="A153" s="2" t="s">
        <v>332</v>
      </c>
      <c r="B153" s="47" t="s">
        <v>217</v>
      </c>
      <c r="C153" s="13">
        <v>11.815908489</v>
      </c>
      <c r="D153" s="11" t="str">
        <f t="shared" si="50"/>
        <v>N/A</v>
      </c>
      <c r="E153" s="13">
        <v>11.399219894</v>
      </c>
      <c r="F153" s="11" t="str">
        <f t="shared" si="51"/>
        <v>N/A</v>
      </c>
      <c r="G153" s="13">
        <v>10.954303024</v>
      </c>
      <c r="H153" s="11" t="str">
        <f t="shared" si="52"/>
        <v>N/A</v>
      </c>
      <c r="I153" s="56">
        <v>-3.53</v>
      </c>
      <c r="J153" s="56">
        <v>-3.9</v>
      </c>
      <c r="K153" s="44" t="s">
        <v>732</v>
      </c>
      <c r="L153" s="9" t="str">
        <f t="shared" si="53"/>
        <v>Yes</v>
      </c>
    </row>
    <row r="154" spans="1:12" x14ac:dyDescent="0.2">
      <c r="A154" s="2" t="s">
        <v>333</v>
      </c>
      <c r="B154" s="47" t="s">
        <v>217</v>
      </c>
      <c r="C154" s="13">
        <v>0.37914359190000002</v>
      </c>
      <c r="D154" s="11" t="str">
        <f t="shared" si="50"/>
        <v>N/A</v>
      </c>
      <c r="E154" s="13">
        <v>0.39817541560000003</v>
      </c>
      <c r="F154" s="11" t="str">
        <f t="shared" si="51"/>
        <v>N/A</v>
      </c>
      <c r="G154" s="13">
        <v>0.41323939129999998</v>
      </c>
      <c r="H154" s="11" t="str">
        <f t="shared" si="52"/>
        <v>N/A</v>
      </c>
      <c r="I154" s="56">
        <v>5.0199999999999996</v>
      </c>
      <c r="J154" s="56">
        <v>3.7829999999999999</v>
      </c>
      <c r="K154" s="44" t="s">
        <v>732</v>
      </c>
      <c r="L154" s="9" t="str">
        <f t="shared" si="53"/>
        <v>Yes</v>
      </c>
    </row>
    <row r="155" spans="1:12" x14ac:dyDescent="0.2">
      <c r="A155" s="2" t="s">
        <v>334</v>
      </c>
      <c r="B155" s="47" t="s">
        <v>217</v>
      </c>
      <c r="C155" s="13">
        <v>5.9782290299999999E-2</v>
      </c>
      <c r="D155" s="11" t="str">
        <f t="shared" si="50"/>
        <v>N/A</v>
      </c>
      <c r="E155" s="13">
        <v>6.5497466200000007E-2</v>
      </c>
      <c r="F155" s="11" t="str">
        <f t="shared" si="51"/>
        <v>N/A</v>
      </c>
      <c r="G155" s="13">
        <v>6.3773084499999994E-2</v>
      </c>
      <c r="H155" s="11" t="str">
        <f t="shared" si="52"/>
        <v>N/A</v>
      </c>
      <c r="I155" s="56">
        <v>9.56</v>
      </c>
      <c r="J155" s="56">
        <v>-2.63</v>
      </c>
      <c r="K155" s="44" t="s">
        <v>732</v>
      </c>
      <c r="L155" s="9" t="str">
        <f t="shared" si="53"/>
        <v>Yes</v>
      </c>
    </row>
    <row r="156" spans="1:12" x14ac:dyDescent="0.2">
      <c r="A156" s="16" t="s">
        <v>1008</v>
      </c>
      <c r="B156" s="34" t="s">
        <v>217</v>
      </c>
      <c r="C156" s="35">
        <v>99835</v>
      </c>
      <c r="D156" s="43" t="str">
        <f t="shared" ref="D156:D162" si="54">IF($B156="N/A","N/A",IF(C156&gt;10,"No",IF(C156&lt;-10,"No","Yes")))</f>
        <v>N/A</v>
      </c>
      <c r="E156" s="35">
        <v>104286</v>
      </c>
      <c r="F156" s="43" t="str">
        <f t="shared" ref="F156:F162" si="55">IF($B156="N/A","N/A",IF(E156&gt;10,"No",IF(E156&lt;-10,"No","Yes")))</f>
        <v>N/A</v>
      </c>
      <c r="G156" s="35">
        <v>110797</v>
      </c>
      <c r="H156" s="43" t="str">
        <f t="shared" ref="H156:H162" si="56">IF($B156="N/A","N/A",IF(G156&gt;10,"No",IF(G156&lt;-10,"No","Yes")))</f>
        <v>N/A</v>
      </c>
      <c r="I156" s="12">
        <v>4.4580000000000002</v>
      </c>
      <c r="J156" s="12">
        <v>6.2430000000000003</v>
      </c>
      <c r="K156" s="44" t="s">
        <v>732</v>
      </c>
      <c r="L156" s="9" t="str">
        <f t="shared" ref="L156:L163" si="57">IF(J156="Div by 0", "N/A", IF(K156="N/A","N/A", IF(J156&gt;VALUE(MID(K156,1,2)), "No", IF(J156&lt;-1*VALUE(MID(K156,1,2)), "No", "Yes"))))</f>
        <v>Yes</v>
      </c>
    </row>
    <row r="157" spans="1:12" x14ac:dyDescent="0.2">
      <c r="A157" s="6" t="s">
        <v>1009</v>
      </c>
      <c r="B157" s="34" t="s">
        <v>217</v>
      </c>
      <c r="C157" s="8">
        <v>3.7669817924000002</v>
      </c>
      <c r="D157" s="43" t="str">
        <f t="shared" si="54"/>
        <v>N/A</v>
      </c>
      <c r="E157" s="8">
        <v>3.6920482147999998</v>
      </c>
      <c r="F157" s="43" t="str">
        <f t="shared" si="55"/>
        <v>N/A</v>
      </c>
      <c r="G157" s="8">
        <v>3.7502800938999998</v>
      </c>
      <c r="H157" s="43" t="str">
        <f t="shared" si="56"/>
        <v>N/A</v>
      </c>
      <c r="I157" s="12">
        <v>-1.99</v>
      </c>
      <c r="J157" s="12">
        <v>1.577</v>
      </c>
      <c r="K157" s="44" t="s">
        <v>732</v>
      </c>
      <c r="L157" s="9" t="str">
        <f t="shared" si="57"/>
        <v>Yes</v>
      </c>
    </row>
    <row r="158" spans="1:12" x14ac:dyDescent="0.2">
      <c r="A158" s="16" t="s">
        <v>1010</v>
      </c>
      <c r="B158" s="34" t="s">
        <v>217</v>
      </c>
      <c r="C158" s="8">
        <v>16.718519067999999</v>
      </c>
      <c r="D158" s="43" t="str">
        <f t="shared" si="54"/>
        <v>N/A</v>
      </c>
      <c r="E158" s="8">
        <v>17.563564470999999</v>
      </c>
      <c r="F158" s="43" t="str">
        <f t="shared" si="55"/>
        <v>N/A</v>
      </c>
      <c r="G158" s="8">
        <v>18.102086912000001</v>
      </c>
      <c r="H158" s="43" t="str">
        <f t="shared" si="56"/>
        <v>N/A</v>
      </c>
      <c r="I158" s="12">
        <v>5.0549999999999997</v>
      </c>
      <c r="J158" s="12">
        <v>3.0659999999999998</v>
      </c>
      <c r="K158" s="44" t="s">
        <v>732</v>
      </c>
      <c r="L158" s="9" t="str">
        <f t="shared" si="57"/>
        <v>Yes</v>
      </c>
    </row>
    <row r="159" spans="1:12" x14ac:dyDescent="0.2">
      <c r="A159" s="16" t="s">
        <v>1011</v>
      </c>
      <c r="B159" s="34" t="s">
        <v>217</v>
      </c>
      <c r="C159" s="8">
        <v>17.948725168999999</v>
      </c>
      <c r="D159" s="43" t="str">
        <f t="shared" si="54"/>
        <v>N/A</v>
      </c>
      <c r="E159" s="8">
        <v>18.105511002</v>
      </c>
      <c r="F159" s="43" t="str">
        <f t="shared" si="55"/>
        <v>N/A</v>
      </c>
      <c r="G159" s="8">
        <v>18.560623037999999</v>
      </c>
      <c r="H159" s="43" t="str">
        <f t="shared" si="56"/>
        <v>N/A</v>
      </c>
      <c r="I159" s="12">
        <v>0.87350000000000005</v>
      </c>
      <c r="J159" s="12">
        <v>2.5139999999999998</v>
      </c>
      <c r="K159" s="44" t="s">
        <v>732</v>
      </c>
      <c r="L159" s="9" t="str">
        <f t="shared" si="57"/>
        <v>Yes</v>
      </c>
    </row>
    <row r="160" spans="1:12" x14ac:dyDescent="0.2">
      <c r="A160" s="16" t="s">
        <v>1012</v>
      </c>
      <c r="B160" s="34" t="s">
        <v>217</v>
      </c>
      <c r="C160" s="8">
        <v>0.55399791929999997</v>
      </c>
      <c r="D160" s="43" t="str">
        <f t="shared" si="54"/>
        <v>N/A</v>
      </c>
      <c r="E160" s="8">
        <v>0.49735417479999999</v>
      </c>
      <c r="F160" s="43" t="str">
        <f t="shared" si="55"/>
        <v>N/A</v>
      </c>
      <c r="G160" s="8">
        <v>0.49625595890000002</v>
      </c>
      <c r="H160" s="43" t="str">
        <f t="shared" si="56"/>
        <v>N/A</v>
      </c>
      <c r="I160" s="12">
        <v>-10.199999999999999</v>
      </c>
      <c r="J160" s="12">
        <v>-0.221</v>
      </c>
      <c r="K160" s="44" t="s">
        <v>732</v>
      </c>
      <c r="L160" s="9" t="str">
        <f t="shared" si="57"/>
        <v>Yes</v>
      </c>
    </row>
    <row r="161" spans="1:12" x14ac:dyDescent="0.2">
      <c r="A161" s="16" t="s">
        <v>1013</v>
      </c>
      <c r="B161" s="34" t="s">
        <v>217</v>
      </c>
      <c r="C161" s="8">
        <v>0.46849488319999999</v>
      </c>
      <c r="D161" s="43" t="str">
        <f t="shared" si="54"/>
        <v>N/A</v>
      </c>
      <c r="E161" s="8">
        <v>0.46873760809999998</v>
      </c>
      <c r="F161" s="43" t="str">
        <f t="shared" si="55"/>
        <v>N/A</v>
      </c>
      <c r="G161" s="8">
        <v>0.44983479859999997</v>
      </c>
      <c r="H161" s="43" t="str">
        <f t="shared" si="56"/>
        <v>N/A</v>
      </c>
      <c r="I161" s="12">
        <v>5.1799999999999999E-2</v>
      </c>
      <c r="J161" s="12">
        <v>-4.03</v>
      </c>
      <c r="K161" s="44" t="s">
        <v>732</v>
      </c>
      <c r="L161" s="9" t="str">
        <f t="shared" si="57"/>
        <v>Yes</v>
      </c>
    </row>
    <row r="162" spans="1:12" x14ac:dyDescent="0.2">
      <c r="A162" s="2" t="s">
        <v>1014</v>
      </c>
      <c r="B162" s="34" t="s">
        <v>217</v>
      </c>
      <c r="C162" s="35">
        <v>12255</v>
      </c>
      <c r="D162" s="43" t="str">
        <f t="shared" si="54"/>
        <v>N/A</v>
      </c>
      <c r="E162" s="35">
        <v>12492</v>
      </c>
      <c r="F162" s="43" t="str">
        <f t="shared" si="55"/>
        <v>N/A</v>
      </c>
      <c r="G162" s="35">
        <v>12829</v>
      </c>
      <c r="H162" s="43" t="str">
        <f t="shared" si="56"/>
        <v>N/A</v>
      </c>
      <c r="I162" s="12">
        <v>1.9339999999999999</v>
      </c>
      <c r="J162" s="12">
        <v>2.698</v>
      </c>
      <c r="K162" s="44" t="s">
        <v>732</v>
      </c>
      <c r="L162" s="9" t="str">
        <f t="shared" si="57"/>
        <v>Yes</v>
      </c>
    </row>
    <row r="163" spans="1:12" ht="25.5" x14ac:dyDescent="0.2">
      <c r="A163" s="16" t="s">
        <v>1015</v>
      </c>
      <c r="B163" s="34" t="s">
        <v>217</v>
      </c>
      <c r="C163" s="35">
        <v>141025</v>
      </c>
      <c r="D163" s="43" t="str">
        <f>IF($B163="N/A","N/A",IF(C163&gt;10,"No",IF(C163&lt;-10,"No","Yes")))</f>
        <v>N/A</v>
      </c>
      <c r="E163" s="35">
        <v>135393</v>
      </c>
      <c r="F163" s="43" t="str">
        <f>IF($B163="N/A","N/A",IF(E163&gt;10,"No",IF(E163&lt;-10,"No","Yes")))</f>
        <v>N/A</v>
      </c>
      <c r="G163" s="35">
        <v>132400</v>
      </c>
      <c r="H163" s="43" t="str">
        <f>IF($B163="N/A","N/A",IF(G163&gt;10,"No",IF(G163&lt;-10,"No","Yes")))</f>
        <v>N/A</v>
      </c>
      <c r="I163" s="12">
        <v>-3.99</v>
      </c>
      <c r="J163" s="12">
        <v>-2.21</v>
      </c>
      <c r="K163" s="44" t="s">
        <v>732</v>
      </c>
      <c r="L163" s="9" t="str">
        <f t="shared" si="57"/>
        <v>Yes</v>
      </c>
    </row>
    <row r="164" spans="1:12" x14ac:dyDescent="0.2">
      <c r="A164" s="4" t="s">
        <v>1016</v>
      </c>
      <c r="B164" s="34" t="s">
        <v>217</v>
      </c>
      <c r="C164" s="35">
        <v>122564</v>
      </c>
      <c r="D164" s="43" t="str">
        <f t="shared" ref="D164:D238" si="58">IF($B164="N/A","N/A",IF(C164&gt;10,"No",IF(C164&lt;-10,"No","Yes")))</f>
        <v>N/A</v>
      </c>
      <c r="E164" s="35">
        <v>117050</v>
      </c>
      <c r="F164" s="43" t="str">
        <f t="shared" ref="F164:F238" si="59">IF($B164="N/A","N/A",IF(E164&gt;10,"No",IF(E164&lt;-10,"No","Yes")))</f>
        <v>N/A</v>
      </c>
      <c r="G164" s="35">
        <v>112478</v>
      </c>
      <c r="H164" s="43" t="str">
        <f t="shared" ref="H164:H227" si="60">IF($B164="N/A","N/A",IF(G164&gt;10,"No",IF(G164&lt;-10,"No","Yes")))</f>
        <v>N/A</v>
      </c>
      <c r="I164" s="12">
        <v>-4.5</v>
      </c>
      <c r="J164" s="12">
        <v>-3.91</v>
      </c>
      <c r="K164" s="44" t="s">
        <v>732</v>
      </c>
      <c r="L164" s="9" t="str">
        <f t="shared" ref="L164:L227" si="61">IF(J164="Div by 0", "N/A", IF(K164="N/A","N/A", IF(J164&gt;VALUE(MID(K164,1,2)), "No", IF(J164&lt;-1*VALUE(MID(K164,1,2)), "No", "Yes"))))</f>
        <v>Yes</v>
      </c>
    </row>
    <row r="165" spans="1:12" x14ac:dyDescent="0.2">
      <c r="A165" s="60" t="s">
        <v>71</v>
      </c>
      <c r="B165" s="34" t="s">
        <v>217</v>
      </c>
      <c r="C165" s="8">
        <v>4.6245941443999996</v>
      </c>
      <c r="D165" s="43" t="str">
        <f t="shared" si="58"/>
        <v>N/A</v>
      </c>
      <c r="E165" s="8">
        <v>4.1439334478000003</v>
      </c>
      <c r="F165" s="43" t="str">
        <f t="shared" si="59"/>
        <v>N/A</v>
      </c>
      <c r="G165" s="8">
        <v>3.8071789345</v>
      </c>
      <c r="H165" s="43" t="str">
        <f t="shared" si="60"/>
        <v>N/A</v>
      </c>
      <c r="I165" s="12">
        <v>-10.4</v>
      </c>
      <c r="J165" s="12">
        <v>-8.1300000000000008</v>
      </c>
      <c r="K165" s="44" t="s">
        <v>732</v>
      </c>
      <c r="L165" s="9" t="str">
        <f t="shared" si="61"/>
        <v>Yes</v>
      </c>
    </row>
    <row r="166" spans="1:12" x14ac:dyDescent="0.2">
      <c r="A166" s="4" t="s">
        <v>111</v>
      </c>
      <c r="B166" s="34" t="s">
        <v>217</v>
      </c>
      <c r="C166" s="8">
        <v>22.750494341</v>
      </c>
      <c r="D166" s="43" t="str">
        <f t="shared" si="58"/>
        <v>N/A</v>
      </c>
      <c r="E166" s="8">
        <v>24.009011672</v>
      </c>
      <c r="F166" s="43" t="str">
        <f t="shared" si="59"/>
        <v>N/A</v>
      </c>
      <c r="G166" s="8">
        <v>24.281660721000002</v>
      </c>
      <c r="H166" s="43" t="str">
        <f t="shared" si="60"/>
        <v>N/A</v>
      </c>
      <c r="I166" s="12">
        <v>5.532</v>
      </c>
      <c r="J166" s="12">
        <v>1.1359999999999999</v>
      </c>
      <c r="K166" s="44" t="s">
        <v>732</v>
      </c>
      <c r="L166" s="9" t="str">
        <f t="shared" si="61"/>
        <v>Yes</v>
      </c>
    </row>
    <row r="167" spans="1:12" x14ac:dyDescent="0.2">
      <c r="A167" s="4" t="s">
        <v>112</v>
      </c>
      <c r="B167" s="34" t="s">
        <v>217</v>
      </c>
      <c r="C167" s="8">
        <v>23.158718804999999</v>
      </c>
      <c r="D167" s="43" t="str">
        <f t="shared" si="58"/>
        <v>N/A</v>
      </c>
      <c r="E167" s="8">
        <v>20.272108471999999</v>
      </c>
      <c r="F167" s="43" t="str">
        <f t="shared" si="59"/>
        <v>N/A</v>
      </c>
      <c r="G167" s="8">
        <v>18.209716242999999</v>
      </c>
      <c r="H167" s="43" t="str">
        <f t="shared" si="60"/>
        <v>N/A</v>
      </c>
      <c r="I167" s="12">
        <v>-12.5</v>
      </c>
      <c r="J167" s="12">
        <v>-10.199999999999999</v>
      </c>
      <c r="K167" s="44" t="s">
        <v>732</v>
      </c>
      <c r="L167" s="9" t="str">
        <f t="shared" si="61"/>
        <v>Yes</v>
      </c>
    </row>
    <row r="168" spans="1:12" x14ac:dyDescent="0.2">
      <c r="A168" s="4" t="s">
        <v>113</v>
      </c>
      <c r="B168" s="34" t="s">
        <v>217</v>
      </c>
      <c r="C168" s="8">
        <v>0.24162302620000001</v>
      </c>
      <c r="D168" s="43" t="str">
        <f t="shared" si="58"/>
        <v>N/A</v>
      </c>
      <c r="E168" s="8">
        <v>0.2008973074</v>
      </c>
      <c r="F168" s="43" t="str">
        <f t="shared" si="59"/>
        <v>N/A</v>
      </c>
      <c r="G168" s="8">
        <v>0.1746358885</v>
      </c>
      <c r="H168" s="43" t="str">
        <f t="shared" si="60"/>
        <v>N/A</v>
      </c>
      <c r="I168" s="12">
        <v>-16.899999999999999</v>
      </c>
      <c r="J168" s="12">
        <v>-13.1</v>
      </c>
      <c r="K168" s="44" t="s">
        <v>732</v>
      </c>
      <c r="L168" s="9" t="str">
        <f t="shared" si="61"/>
        <v>Yes</v>
      </c>
    </row>
    <row r="169" spans="1:12" x14ac:dyDescent="0.2">
      <c r="A169" s="4" t="s">
        <v>114</v>
      </c>
      <c r="B169" s="34" t="s">
        <v>217</v>
      </c>
      <c r="C169" s="8">
        <v>0.45602772219999999</v>
      </c>
      <c r="D169" s="43" t="str">
        <f t="shared" si="58"/>
        <v>N/A</v>
      </c>
      <c r="E169" s="8">
        <v>0.42607537540000001</v>
      </c>
      <c r="F169" s="43" t="str">
        <f t="shared" si="59"/>
        <v>N/A</v>
      </c>
      <c r="G169" s="8">
        <v>0.2500209196</v>
      </c>
      <c r="H169" s="43" t="str">
        <f t="shared" si="60"/>
        <v>N/A</v>
      </c>
      <c r="I169" s="12">
        <v>-6.57</v>
      </c>
      <c r="J169" s="12">
        <v>-41.3</v>
      </c>
      <c r="K169" s="44" t="s">
        <v>732</v>
      </c>
      <c r="L169" s="9" t="str">
        <f t="shared" si="61"/>
        <v>No</v>
      </c>
    </row>
    <row r="170" spans="1:12" x14ac:dyDescent="0.2">
      <c r="A170" s="4" t="s">
        <v>428</v>
      </c>
      <c r="B170" s="34" t="s">
        <v>217</v>
      </c>
      <c r="C170" s="35">
        <v>31789</v>
      </c>
      <c r="D170" s="43" t="str">
        <f>IF($B170="N/A","N/A",IF(C170&gt;10,"No",IF(C170&lt;-10,"No","Yes")))</f>
        <v>N/A</v>
      </c>
      <c r="E170" s="35">
        <v>34554</v>
      </c>
      <c r="F170" s="43" t="str">
        <f>IF($B170="N/A","N/A",IF(E170&gt;10,"No",IF(E170&lt;-10,"No","Yes")))</f>
        <v>N/A</v>
      </c>
      <c r="G170" s="35">
        <v>36343</v>
      </c>
      <c r="H170" s="43" t="str">
        <f>IF($B170="N/A","N/A",IF(G170&gt;10,"No",IF(G170&lt;-10,"No","Yes")))</f>
        <v>N/A</v>
      </c>
      <c r="I170" s="12">
        <v>8.6980000000000004</v>
      </c>
      <c r="J170" s="12">
        <v>5.1769999999999996</v>
      </c>
      <c r="K170" s="44" t="s">
        <v>732</v>
      </c>
      <c r="L170" s="9" t="str">
        <f t="shared" si="61"/>
        <v>Yes</v>
      </c>
    </row>
    <row r="171" spans="1:12" x14ac:dyDescent="0.2">
      <c r="A171" s="4" t="s">
        <v>429</v>
      </c>
      <c r="B171" s="34" t="s">
        <v>217</v>
      </c>
      <c r="C171" s="35">
        <v>1922</v>
      </c>
      <c r="D171" s="43" t="str">
        <f>IF($B171="N/A","N/A",IF(C171&gt;10,"No",IF(C171&lt;-10,"No","Yes")))</f>
        <v>N/A</v>
      </c>
      <c r="E171" s="35">
        <v>1999</v>
      </c>
      <c r="F171" s="43" t="str">
        <f>IF($B171="N/A","N/A",IF(E171&gt;10,"No",IF(E171&lt;-10,"No","Yes")))</f>
        <v>N/A</v>
      </c>
      <c r="G171" s="35">
        <v>2251</v>
      </c>
      <c r="H171" s="43" t="str">
        <f>IF($B171="N/A","N/A",IF(G171&gt;10,"No",IF(G171&lt;-10,"No","Yes")))</f>
        <v>N/A</v>
      </c>
      <c r="I171" s="12">
        <v>4.0060000000000002</v>
      </c>
      <c r="J171" s="12">
        <v>12.61</v>
      </c>
      <c r="K171" s="44" t="s">
        <v>732</v>
      </c>
      <c r="L171" s="9" t="str">
        <f t="shared" si="61"/>
        <v>Yes</v>
      </c>
    </row>
    <row r="172" spans="1:12" x14ac:dyDescent="0.2">
      <c r="A172" s="4" t="s">
        <v>430</v>
      </c>
      <c r="B172" s="34" t="s">
        <v>217</v>
      </c>
      <c r="C172" s="35">
        <v>50685</v>
      </c>
      <c r="D172" s="43" t="str">
        <f>IF($B172="N/A","N/A",IF(C172&gt;10,"No",IF(C172&lt;-10,"No","Yes")))</f>
        <v>N/A</v>
      </c>
      <c r="E172" s="35">
        <v>47934</v>
      </c>
      <c r="F172" s="43" t="str">
        <f>IF($B172="N/A","N/A",IF(E172&gt;10,"No",IF(E172&lt;-10,"No","Yes")))</f>
        <v>N/A</v>
      </c>
      <c r="G172" s="35">
        <v>46997</v>
      </c>
      <c r="H172" s="43" t="str">
        <f>IF($B172="N/A","N/A",IF(G172&gt;10,"No",IF(G172&lt;-10,"No","Yes")))</f>
        <v>N/A</v>
      </c>
      <c r="I172" s="12">
        <v>-5.43</v>
      </c>
      <c r="J172" s="12">
        <v>-1.95</v>
      </c>
      <c r="K172" s="44" t="s">
        <v>732</v>
      </c>
      <c r="L172" s="9" t="str">
        <f t="shared" si="61"/>
        <v>Yes</v>
      </c>
    </row>
    <row r="173" spans="1:12" x14ac:dyDescent="0.2">
      <c r="A173" s="4" t="s">
        <v>431</v>
      </c>
      <c r="B173" s="34" t="s">
        <v>217</v>
      </c>
      <c r="C173" s="35">
        <v>31553</v>
      </c>
      <c r="D173" s="43" t="str">
        <f>IF($B173="N/A","N/A",IF(C173&gt;10,"No",IF(C173&lt;-10,"No","Yes")))</f>
        <v>N/A</v>
      </c>
      <c r="E173" s="35">
        <v>26283</v>
      </c>
      <c r="F173" s="43" t="str">
        <f>IF($B173="N/A","N/A",IF(E173&gt;10,"No",IF(E173&lt;-10,"No","Yes")))</f>
        <v>N/A</v>
      </c>
      <c r="G173" s="35">
        <v>22073</v>
      </c>
      <c r="H173" s="43" t="str">
        <f>IF($B173="N/A","N/A",IF(G173&gt;10,"No",IF(G173&lt;-10,"No","Yes")))</f>
        <v>N/A</v>
      </c>
      <c r="I173" s="12">
        <v>-16.7</v>
      </c>
      <c r="J173" s="12">
        <v>-16</v>
      </c>
      <c r="K173" s="44" t="s">
        <v>732</v>
      </c>
      <c r="L173" s="9" t="str">
        <f t="shared" si="61"/>
        <v>Yes</v>
      </c>
    </row>
    <row r="174" spans="1:12" x14ac:dyDescent="0.2">
      <c r="A174" s="4" t="s">
        <v>432</v>
      </c>
      <c r="B174" s="34" t="s">
        <v>217</v>
      </c>
      <c r="C174" s="35">
        <v>6615</v>
      </c>
      <c r="D174" s="43" t="str">
        <f>IF($B174="N/A","N/A",IF(C174&gt;10,"No",IF(C174&lt;-10,"No","Yes")))</f>
        <v>N/A</v>
      </c>
      <c r="E174" s="35">
        <v>6280</v>
      </c>
      <c r="F174" s="43" t="str">
        <f>IF($B174="N/A","N/A",IF(E174&gt;10,"No",IF(E174&lt;-10,"No","Yes")))</f>
        <v>N/A</v>
      </c>
      <c r="G174" s="35">
        <v>4814</v>
      </c>
      <c r="H174" s="43" t="str">
        <f>IF($B174="N/A","N/A",IF(G174&gt;10,"No",IF(G174&lt;-10,"No","Yes")))</f>
        <v>N/A</v>
      </c>
      <c r="I174" s="12">
        <v>-5.0599999999999996</v>
      </c>
      <c r="J174" s="12">
        <v>-23.3</v>
      </c>
      <c r="K174" s="44" t="s">
        <v>732</v>
      </c>
      <c r="L174" s="9" t="str">
        <f t="shared" si="61"/>
        <v>Yes</v>
      </c>
    </row>
    <row r="175" spans="1:12" x14ac:dyDescent="0.2">
      <c r="A175" s="6" t="s">
        <v>1017</v>
      </c>
      <c r="B175" s="34" t="s">
        <v>217</v>
      </c>
      <c r="C175" s="35">
        <v>6042</v>
      </c>
      <c r="D175" s="43" t="str">
        <f t="shared" si="58"/>
        <v>N/A</v>
      </c>
      <c r="E175" s="35">
        <v>6850</v>
      </c>
      <c r="F175" s="43" t="str">
        <f t="shared" si="59"/>
        <v>N/A</v>
      </c>
      <c r="G175" s="35">
        <v>7715</v>
      </c>
      <c r="H175" s="43" t="str">
        <f t="shared" si="60"/>
        <v>N/A</v>
      </c>
      <c r="I175" s="12">
        <v>13.37</v>
      </c>
      <c r="J175" s="12">
        <v>12.63</v>
      </c>
      <c r="K175" s="44" t="s">
        <v>732</v>
      </c>
      <c r="L175" s="9" t="str">
        <f t="shared" si="61"/>
        <v>Yes</v>
      </c>
    </row>
    <row r="176" spans="1:12" x14ac:dyDescent="0.2">
      <c r="A176" s="4" t="s">
        <v>1018</v>
      </c>
      <c r="B176" s="34" t="s">
        <v>217</v>
      </c>
      <c r="C176" s="35">
        <v>5341</v>
      </c>
      <c r="D176" s="43" t="str">
        <f>IF($B176="N/A","N/A",IF(C176&gt;10,"No",IF(C176&lt;-10,"No","Yes")))</f>
        <v>N/A</v>
      </c>
      <c r="E176" s="35">
        <v>6080</v>
      </c>
      <c r="F176" s="43" t="str">
        <f>IF($B176="N/A","N/A",IF(E176&gt;10,"No",IF(E176&lt;-10,"No","Yes")))</f>
        <v>N/A</v>
      </c>
      <c r="G176" s="35">
        <v>6805</v>
      </c>
      <c r="H176" s="43" t="str">
        <f>IF($B176="N/A","N/A",IF(G176&gt;10,"No",IF(G176&lt;-10,"No","Yes")))</f>
        <v>N/A</v>
      </c>
      <c r="I176" s="12">
        <v>13.84</v>
      </c>
      <c r="J176" s="12">
        <v>11.92</v>
      </c>
      <c r="K176" s="44" t="s">
        <v>732</v>
      </c>
      <c r="L176" s="9" t="str">
        <f t="shared" si="61"/>
        <v>Yes</v>
      </c>
    </row>
    <row r="177" spans="1:12" x14ac:dyDescent="0.2">
      <c r="A177" s="4" t="s">
        <v>1019</v>
      </c>
      <c r="B177" s="34" t="s">
        <v>217</v>
      </c>
      <c r="C177" s="35">
        <v>149</v>
      </c>
      <c r="D177" s="43" t="str">
        <f>IF($B177="N/A","N/A",IF(C177&gt;10,"No",IF(C177&lt;-10,"No","Yes")))</f>
        <v>N/A</v>
      </c>
      <c r="E177" s="35">
        <v>136</v>
      </c>
      <c r="F177" s="43" t="str">
        <f>IF($B177="N/A","N/A",IF(E177&gt;10,"No",IF(E177&lt;-10,"No","Yes")))</f>
        <v>N/A</v>
      </c>
      <c r="G177" s="35">
        <v>150</v>
      </c>
      <c r="H177" s="43" t="str">
        <f>IF($B177="N/A","N/A",IF(G177&gt;10,"No",IF(G177&lt;-10,"No","Yes")))</f>
        <v>N/A</v>
      </c>
      <c r="I177" s="12">
        <v>-8.7200000000000006</v>
      </c>
      <c r="J177" s="12">
        <v>10.29</v>
      </c>
      <c r="K177" s="44" t="s">
        <v>732</v>
      </c>
      <c r="L177" s="9" t="str">
        <f t="shared" si="61"/>
        <v>Yes</v>
      </c>
    </row>
    <row r="178" spans="1:12" ht="25.5" x14ac:dyDescent="0.2">
      <c r="A178" s="4" t="s">
        <v>1020</v>
      </c>
      <c r="B178" s="34" t="s">
        <v>217</v>
      </c>
      <c r="C178" s="35">
        <v>434</v>
      </c>
      <c r="D178" s="43" t="str">
        <f>IF($B178="N/A","N/A",IF(C178&gt;10,"No",IF(C178&lt;-10,"No","Yes")))</f>
        <v>N/A</v>
      </c>
      <c r="E178" s="35">
        <v>499</v>
      </c>
      <c r="F178" s="43" t="str">
        <f>IF($B178="N/A","N/A",IF(E178&gt;10,"No",IF(E178&lt;-10,"No","Yes")))</f>
        <v>N/A</v>
      </c>
      <c r="G178" s="35">
        <v>579</v>
      </c>
      <c r="H178" s="43" t="str">
        <f>IF($B178="N/A","N/A",IF(G178&gt;10,"No",IF(G178&lt;-10,"No","Yes")))</f>
        <v>N/A</v>
      </c>
      <c r="I178" s="12">
        <v>14.98</v>
      </c>
      <c r="J178" s="12">
        <v>16.03</v>
      </c>
      <c r="K178" s="44" t="s">
        <v>732</v>
      </c>
      <c r="L178" s="9" t="str">
        <f t="shared" si="61"/>
        <v>Yes</v>
      </c>
    </row>
    <row r="179" spans="1:12" ht="25.5" x14ac:dyDescent="0.2">
      <c r="A179" s="4" t="s">
        <v>1021</v>
      </c>
      <c r="B179" s="34" t="s">
        <v>217</v>
      </c>
      <c r="C179" s="35">
        <v>116</v>
      </c>
      <c r="D179" s="43" t="str">
        <f>IF($B179="N/A","N/A",IF(C179&gt;10,"No",IF(C179&lt;-10,"No","Yes")))</f>
        <v>N/A</v>
      </c>
      <c r="E179" s="35">
        <v>135</v>
      </c>
      <c r="F179" s="43" t="str">
        <f>IF($B179="N/A","N/A",IF(E179&gt;10,"No",IF(E179&lt;-10,"No","Yes")))</f>
        <v>N/A</v>
      </c>
      <c r="G179" s="35">
        <v>179</v>
      </c>
      <c r="H179" s="43" t="str">
        <f>IF($B179="N/A","N/A",IF(G179&gt;10,"No",IF(G179&lt;-10,"No","Yes")))</f>
        <v>N/A</v>
      </c>
      <c r="I179" s="12">
        <v>16.38</v>
      </c>
      <c r="J179" s="12">
        <v>32.590000000000003</v>
      </c>
      <c r="K179" s="44" t="s">
        <v>732</v>
      </c>
      <c r="L179" s="9" t="str">
        <f t="shared" si="61"/>
        <v>No</v>
      </c>
    </row>
    <row r="180" spans="1:12" ht="25.5" x14ac:dyDescent="0.2">
      <c r="A180" s="4" t="s">
        <v>1022</v>
      </c>
      <c r="B180" s="34" t="s">
        <v>217</v>
      </c>
      <c r="C180" s="35">
        <v>11</v>
      </c>
      <c r="D180" s="43" t="str">
        <f>IF($B180="N/A","N/A",IF(C180&gt;10,"No",IF(C180&lt;-10,"No","Yes")))</f>
        <v>N/A</v>
      </c>
      <c r="E180" s="35">
        <v>0</v>
      </c>
      <c r="F180" s="43" t="str">
        <f>IF($B180="N/A","N/A",IF(E180&gt;10,"No",IF(E180&lt;-10,"No","Yes")))</f>
        <v>N/A</v>
      </c>
      <c r="G180" s="35">
        <v>11</v>
      </c>
      <c r="H180" s="43" t="str">
        <f>IF($B180="N/A","N/A",IF(G180&gt;10,"No",IF(G180&lt;-10,"No","Yes")))</f>
        <v>N/A</v>
      </c>
      <c r="I180" s="12">
        <v>-100</v>
      </c>
      <c r="J180" s="12" t="s">
        <v>1743</v>
      </c>
      <c r="K180" s="44" t="s">
        <v>732</v>
      </c>
      <c r="L180" s="9" t="str">
        <f t="shared" si="61"/>
        <v>N/A</v>
      </c>
    </row>
    <row r="181" spans="1:12" x14ac:dyDescent="0.2">
      <c r="A181" s="6" t="s">
        <v>1023</v>
      </c>
      <c r="B181" s="34" t="s">
        <v>217</v>
      </c>
      <c r="C181" s="35">
        <v>45358</v>
      </c>
      <c r="D181" s="43" t="str">
        <f t="shared" si="58"/>
        <v>N/A</v>
      </c>
      <c r="E181" s="35">
        <v>49448</v>
      </c>
      <c r="F181" s="43" t="str">
        <f t="shared" si="59"/>
        <v>N/A</v>
      </c>
      <c r="G181" s="35">
        <v>52297</v>
      </c>
      <c r="H181" s="43" t="str">
        <f t="shared" si="60"/>
        <v>N/A</v>
      </c>
      <c r="I181" s="12">
        <v>9.0169999999999995</v>
      </c>
      <c r="J181" s="12">
        <v>5.7619999999999996</v>
      </c>
      <c r="K181" s="44" t="s">
        <v>732</v>
      </c>
      <c r="L181" s="9" t="str">
        <f t="shared" si="61"/>
        <v>Yes</v>
      </c>
    </row>
    <row r="182" spans="1:12" x14ac:dyDescent="0.2">
      <c r="A182" s="4" t="s">
        <v>1024</v>
      </c>
      <c r="B182" s="34" t="s">
        <v>217</v>
      </c>
      <c r="C182" s="35">
        <v>25190</v>
      </c>
      <c r="D182" s="43" t="str">
        <f t="shared" si="58"/>
        <v>N/A</v>
      </c>
      <c r="E182" s="35">
        <v>27316</v>
      </c>
      <c r="F182" s="43" t="str">
        <f t="shared" si="59"/>
        <v>N/A</v>
      </c>
      <c r="G182" s="35">
        <v>28467</v>
      </c>
      <c r="H182" s="43" t="str">
        <f t="shared" si="60"/>
        <v>N/A</v>
      </c>
      <c r="I182" s="12">
        <v>8.44</v>
      </c>
      <c r="J182" s="12">
        <v>4.2140000000000004</v>
      </c>
      <c r="K182" s="44" t="s">
        <v>732</v>
      </c>
      <c r="L182" s="9" t="str">
        <f t="shared" si="61"/>
        <v>Yes</v>
      </c>
    </row>
    <row r="183" spans="1:12" x14ac:dyDescent="0.2">
      <c r="A183" s="4" t="s">
        <v>1025</v>
      </c>
      <c r="B183" s="34" t="s">
        <v>217</v>
      </c>
      <c r="C183" s="35">
        <v>1696</v>
      </c>
      <c r="D183" s="43" t="str">
        <f t="shared" si="58"/>
        <v>N/A</v>
      </c>
      <c r="E183" s="35">
        <v>1806</v>
      </c>
      <c r="F183" s="43" t="str">
        <f t="shared" si="59"/>
        <v>N/A</v>
      </c>
      <c r="G183" s="35">
        <v>2054</v>
      </c>
      <c r="H183" s="43" t="str">
        <f t="shared" si="60"/>
        <v>N/A</v>
      </c>
      <c r="I183" s="12">
        <v>6.4859999999999998</v>
      </c>
      <c r="J183" s="12">
        <v>13.73</v>
      </c>
      <c r="K183" s="44" t="s">
        <v>732</v>
      </c>
      <c r="L183" s="9" t="str">
        <f t="shared" si="61"/>
        <v>Yes</v>
      </c>
    </row>
    <row r="184" spans="1:12" x14ac:dyDescent="0.2">
      <c r="A184" s="4" t="s">
        <v>1026</v>
      </c>
      <c r="B184" s="34" t="s">
        <v>217</v>
      </c>
      <c r="C184" s="35">
        <v>15509</v>
      </c>
      <c r="D184" s="43" t="str">
        <f t="shared" si="58"/>
        <v>N/A</v>
      </c>
      <c r="E184" s="35">
        <v>17241</v>
      </c>
      <c r="F184" s="43" t="str">
        <f t="shared" si="59"/>
        <v>N/A</v>
      </c>
      <c r="G184" s="35">
        <v>18467</v>
      </c>
      <c r="H184" s="43" t="str">
        <f t="shared" si="60"/>
        <v>N/A</v>
      </c>
      <c r="I184" s="12">
        <v>11.17</v>
      </c>
      <c r="J184" s="12">
        <v>7.1109999999999998</v>
      </c>
      <c r="K184" s="44" t="s">
        <v>732</v>
      </c>
      <c r="L184" s="9" t="str">
        <f t="shared" si="61"/>
        <v>Yes</v>
      </c>
    </row>
    <row r="185" spans="1:12" x14ac:dyDescent="0.2">
      <c r="A185" s="4" t="s">
        <v>1027</v>
      </c>
      <c r="B185" s="34" t="s">
        <v>217</v>
      </c>
      <c r="C185" s="35">
        <v>2936</v>
      </c>
      <c r="D185" s="43" t="str">
        <f t="shared" si="58"/>
        <v>N/A</v>
      </c>
      <c r="E185" s="35">
        <v>3060</v>
      </c>
      <c r="F185" s="43" t="str">
        <f t="shared" si="59"/>
        <v>N/A</v>
      </c>
      <c r="G185" s="35">
        <v>3289</v>
      </c>
      <c r="H185" s="43" t="str">
        <f t="shared" si="60"/>
        <v>N/A</v>
      </c>
      <c r="I185" s="12">
        <v>4.2229999999999999</v>
      </c>
      <c r="J185" s="12">
        <v>7.484</v>
      </c>
      <c r="K185" s="44" t="s">
        <v>732</v>
      </c>
      <c r="L185" s="9" t="str">
        <f t="shared" si="61"/>
        <v>Yes</v>
      </c>
    </row>
    <row r="186" spans="1:12" x14ac:dyDescent="0.2">
      <c r="A186" s="4" t="s">
        <v>1028</v>
      </c>
      <c r="B186" s="34" t="s">
        <v>217</v>
      </c>
      <c r="C186" s="35">
        <v>27</v>
      </c>
      <c r="D186" s="43" t="str">
        <f t="shared" si="58"/>
        <v>N/A</v>
      </c>
      <c r="E186" s="35">
        <v>25</v>
      </c>
      <c r="F186" s="43" t="str">
        <f t="shared" si="59"/>
        <v>N/A</v>
      </c>
      <c r="G186" s="35">
        <v>20</v>
      </c>
      <c r="H186" s="43" t="str">
        <f t="shared" si="60"/>
        <v>N/A</v>
      </c>
      <c r="I186" s="12">
        <v>-7.41</v>
      </c>
      <c r="J186" s="12">
        <v>-20</v>
      </c>
      <c r="K186" s="44" t="s">
        <v>732</v>
      </c>
      <c r="L186" s="9" t="str">
        <f t="shared" si="61"/>
        <v>Yes</v>
      </c>
    </row>
    <row r="187" spans="1:12" x14ac:dyDescent="0.2">
      <c r="A187" s="6" t="s">
        <v>1029</v>
      </c>
      <c r="B187" s="47" t="s">
        <v>217</v>
      </c>
      <c r="C187" s="1">
        <v>45230</v>
      </c>
      <c r="D187" s="11" t="str">
        <f t="shared" si="58"/>
        <v>N/A</v>
      </c>
      <c r="E187" s="1">
        <v>35415</v>
      </c>
      <c r="F187" s="11" t="str">
        <f t="shared" si="59"/>
        <v>N/A</v>
      </c>
      <c r="G187" s="1">
        <v>25887</v>
      </c>
      <c r="H187" s="11" t="str">
        <f t="shared" si="60"/>
        <v>N/A</v>
      </c>
      <c r="I187" s="56">
        <v>-21.7</v>
      </c>
      <c r="J187" s="56">
        <v>-26.9</v>
      </c>
      <c r="K187" s="47" t="s">
        <v>732</v>
      </c>
      <c r="L187" s="11" t="str">
        <f t="shared" si="61"/>
        <v>Yes</v>
      </c>
    </row>
    <row r="188" spans="1:12" x14ac:dyDescent="0.2">
      <c r="A188" s="4" t="s">
        <v>1030</v>
      </c>
      <c r="B188" s="34" t="s">
        <v>217</v>
      </c>
      <c r="C188" s="35">
        <v>212</v>
      </c>
      <c r="D188" s="43" t="str">
        <f t="shared" si="58"/>
        <v>N/A</v>
      </c>
      <c r="E188" s="35">
        <v>150</v>
      </c>
      <c r="F188" s="43" t="str">
        <f t="shared" si="59"/>
        <v>N/A</v>
      </c>
      <c r="G188" s="35">
        <v>134</v>
      </c>
      <c r="H188" s="43" t="str">
        <f t="shared" si="60"/>
        <v>N/A</v>
      </c>
      <c r="I188" s="12">
        <v>-29.2</v>
      </c>
      <c r="J188" s="12">
        <v>-10.7</v>
      </c>
      <c r="K188" s="44" t="s">
        <v>732</v>
      </c>
      <c r="L188" s="9" t="str">
        <f t="shared" si="61"/>
        <v>Yes</v>
      </c>
    </row>
    <row r="189" spans="1:12" x14ac:dyDescent="0.2">
      <c r="A189" s="4" t="s">
        <v>1031</v>
      </c>
      <c r="B189" s="34" t="s">
        <v>217</v>
      </c>
      <c r="C189" s="35">
        <v>11</v>
      </c>
      <c r="D189" s="43" t="str">
        <f t="shared" si="58"/>
        <v>N/A</v>
      </c>
      <c r="E189" s="35">
        <v>11</v>
      </c>
      <c r="F189" s="43" t="str">
        <f t="shared" si="59"/>
        <v>N/A</v>
      </c>
      <c r="G189" s="35">
        <v>11</v>
      </c>
      <c r="H189" s="43" t="str">
        <f t="shared" si="60"/>
        <v>N/A</v>
      </c>
      <c r="I189" s="12">
        <v>-37.5</v>
      </c>
      <c r="J189" s="12">
        <v>40</v>
      </c>
      <c r="K189" s="44" t="s">
        <v>732</v>
      </c>
      <c r="L189" s="9" t="str">
        <f t="shared" si="61"/>
        <v>No</v>
      </c>
    </row>
    <row r="190" spans="1:12" ht="25.5" x14ac:dyDescent="0.2">
      <c r="A190" s="4" t="s">
        <v>1032</v>
      </c>
      <c r="B190" s="34" t="s">
        <v>217</v>
      </c>
      <c r="C190" s="35">
        <v>21503</v>
      </c>
      <c r="D190" s="43" t="str">
        <f t="shared" si="58"/>
        <v>N/A</v>
      </c>
      <c r="E190" s="35">
        <v>17014</v>
      </c>
      <c r="F190" s="43" t="str">
        <f t="shared" si="59"/>
        <v>N/A</v>
      </c>
      <c r="G190" s="35">
        <v>13697</v>
      </c>
      <c r="H190" s="43" t="str">
        <f t="shared" si="60"/>
        <v>N/A</v>
      </c>
      <c r="I190" s="12">
        <v>-20.9</v>
      </c>
      <c r="J190" s="12">
        <v>-19.5</v>
      </c>
      <c r="K190" s="44" t="s">
        <v>732</v>
      </c>
      <c r="L190" s="9" t="str">
        <f t="shared" si="61"/>
        <v>Yes</v>
      </c>
    </row>
    <row r="191" spans="1:12" ht="25.5" x14ac:dyDescent="0.2">
      <c r="A191" s="4" t="s">
        <v>1033</v>
      </c>
      <c r="B191" s="34" t="s">
        <v>217</v>
      </c>
      <c r="C191" s="35">
        <v>19326</v>
      </c>
      <c r="D191" s="43" t="str">
        <f t="shared" si="58"/>
        <v>N/A</v>
      </c>
      <c r="E191" s="35">
        <v>14540</v>
      </c>
      <c r="F191" s="43" t="str">
        <f t="shared" si="59"/>
        <v>N/A</v>
      </c>
      <c r="G191" s="35">
        <v>9837</v>
      </c>
      <c r="H191" s="43" t="str">
        <f t="shared" si="60"/>
        <v>N/A</v>
      </c>
      <c r="I191" s="12">
        <v>-24.8</v>
      </c>
      <c r="J191" s="12">
        <v>-32.299999999999997</v>
      </c>
      <c r="K191" s="44" t="s">
        <v>732</v>
      </c>
      <c r="L191" s="9" t="str">
        <f t="shared" si="61"/>
        <v>No</v>
      </c>
    </row>
    <row r="192" spans="1:12" ht="25.5" x14ac:dyDescent="0.2">
      <c r="A192" s="4" t="s">
        <v>1034</v>
      </c>
      <c r="B192" s="34" t="s">
        <v>217</v>
      </c>
      <c r="C192" s="35">
        <v>4181</v>
      </c>
      <c r="D192" s="43" t="str">
        <f t="shared" si="58"/>
        <v>N/A</v>
      </c>
      <c r="E192" s="35">
        <v>3706</v>
      </c>
      <c r="F192" s="43" t="str">
        <f t="shared" si="59"/>
        <v>N/A</v>
      </c>
      <c r="G192" s="35">
        <v>2212</v>
      </c>
      <c r="H192" s="43" t="str">
        <f t="shared" si="60"/>
        <v>N/A</v>
      </c>
      <c r="I192" s="12">
        <v>-11.4</v>
      </c>
      <c r="J192" s="12">
        <v>-40.299999999999997</v>
      </c>
      <c r="K192" s="44" t="s">
        <v>732</v>
      </c>
      <c r="L192" s="9" t="str">
        <f t="shared" si="61"/>
        <v>No</v>
      </c>
    </row>
    <row r="193" spans="1:12" x14ac:dyDescent="0.2">
      <c r="A193" s="6" t="s">
        <v>1035</v>
      </c>
      <c r="B193" s="47" t="s">
        <v>217</v>
      </c>
      <c r="C193" s="1">
        <v>6656</v>
      </c>
      <c r="D193" s="11" t="str">
        <f t="shared" si="58"/>
        <v>N/A</v>
      </c>
      <c r="E193" s="1">
        <v>6104</v>
      </c>
      <c r="F193" s="11" t="str">
        <f t="shared" si="59"/>
        <v>N/A</v>
      </c>
      <c r="G193" s="1">
        <v>5610</v>
      </c>
      <c r="H193" s="11" t="str">
        <f t="shared" si="60"/>
        <v>N/A</v>
      </c>
      <c r="I193" s="56">
        <v>-8.2899999999999991</v>
      </c>
      <c r="J193" s="56">
        <v>-8.09</v>
      </c>
      <c r="K193" s="47" t="s">
        <v>732</v>
      </c>
      <c r="L193" s="11" t="str">
        <f t="shared" si="61"/>
        <v>Yes</v>
      </c>
    </row>
    <row r="194" spans="1:12" ht="25.5" x14ac:dyDescent="0.2">
      <c r="A194" s="4" t="s">
        <v>1036</v>
      </c>
      <c r="B194" s="34" t="s">
        <v>217</v>
      </c>
      <c r="C194" s="35">
        <v>918</v>
      </c>
      <c r="D194" s="43" t="str">
        <f t="shared" si="58"/>
        <v>N/A</v>
      </c>
      <c r="E194" s="35">
        <v>891</v>
      </c>
      <c r="F194" s="43" t="str">
        <f t="shared" si="59"/>
        <v>N/A</v>
      </c>
      <c r="G194" s="35">
        <v>812</v>
      </c>
      <c r="H194" s="43" t="str">
        <f t="shared" si="60"/>
        <v>N/A</v>
      </c>
      <c r="I194" s="12">
        <v>-2.94</v>
      </c>
      <c r="J194" s="12">
        <v>-8.8699999999999992</v>
      </c>
      <c r="K194" s="44" t="s">
        <v>732</v>
      </c>
      <c r="L194" s="9" t="str">
        <f t="shared" si="61"/>
        <v>Yes</v>
      </c>
    </row>
    <row r="195" spans="1:12" ht="25.5" x14ac:dyDescent="0.2">
      <c r="A195" s="4" t="s">
        <v>1037</v>
      </c>
      <c r="B195" s="34" t="s">
        <v>217</v>
      </c>
      <c r="C195" s="35">
        <v>60</v>
      </c>
      <c r="D195" s="43" t="str">
        <f t="shared" si="58"/>
        <v>N/A</v>
      </c>
      <c r="E195" s="35">
        <v>50</v>
      </c>
      <c r="F195" s="43" t="str">
        <f t="shared" si="59"/>
        <v>N/A</v>
      </c>
      <c r="G195" s="35">
        <v>35</v>
      </c>
      <c r="H195" s="43" t="str">
        <f t="shared" si="60"/>
        <v>N/A</v>
      </c>
      <c r="I195" s="12">
        <v>-16.7</v>
      </c>
      <c r="J195" s="12">
        <v>-30</v>
      </c>
      <c r="K195" s="44" t="s">
        <v>732</v>
      </c>
      <c r="L195" s="9" t="str">
        <f t="shared" si="61"/>
        <v>Yes</v>
      </c>
    </row>
    <row r="196" spans="1:12" ht="25.5" x14ac:dyDescent="0.2">
      <c r="A196" s="4" t="s">
        <v>1038</v>
      </c>
      <c r="B196" s="34" t="s">
        <v>217</v>
      </c>
      <c r="C196" s="35">
        <v>2697</v>
      </c>
      <c r="D196" s="43" t="str">
        <f t="shared" si="58"/>
        <v>N/A</v>
      </c>
      <c r="E196" s="35">
        <v>2609</v>
      </c>
      <c r="F196" s="43" t="str">
        <f t="shared" si="59"/>
        <v>N/A</v>
      </c>
      <c r="G196" s="35">
        <v>2562</v>
      </c>
      <c r="H196" s="43" t="str">
        <f t="shared" si="60"/>
        <v>N/A</v>
      </c>
      <c r="I196" s="12">
        <v>-3.26</v>
      </c>
      <c r="J196" s="12">
        <v>-1.8</v>
      </c>
      <c r="K196" s="44" t="s">
        <v>732</v>
      </c>
      <c r="L196" s="9" t="str">
        <f t="shared" si="61"/>
        <v>Yes</v>
      </c>
    </row>
    <row r="197" spans="1:12" ht="25.5" x14ac:dyDescent="0.2">
      <c r="A197" s="4" t="s">
        <v>1039</v>
      </c>
      <c r="B197" s="34" t="s">
        <v>217</v>
      </c>
      <c r="C197" s="35">
        <v>2335</v>
      </c>
      <c r="D197" s="43" t="str">
        <f t="shared" si="58"/>
        <v>N/A</v>
      </c>
      <c r="E197" s="35">
        <v>2021</v>
      </c>
      <c r="F197" s="43" t="str">
        <f t="shared" si="59"/>
        <v>N/A</v>
      </c>
      <c r="G197" s="35">
        <v>1783</v>
      </c>
      <c r="H197" s="43" t="str">
        <f t="shared" si="60"/>
        <v>N/A</v>
      </c>
      <c r="I197" s="12">
        <v>-13.4</v>
      </c>
      <c r="J197" s="12">
        <v>-11.8</v>
      </c>
      <c r="K197" s="44" t="s">
        <v>732</v>
      </c>
      <c r="L197" s="9" t="str">
        <f t="shared" si="61"/>
        <v>Yes</v>
      </c>
    </row>
    <row r="198" spans="1:12" ht="25.5" x14ac:dyDescent="0.2">
      <c r="A198" s="4" t="s">
        <v>1040</v>
      </c>
      <c r="B198" s="34" t="s">
        <v>217</v>
      </c>
      <c r="C198" s="35">
        <v>646</v>
      </c>
      <c r="D198" s="43" t="str">
        <f t="shared" si="58"/>
        <v>N/A</v>
      </c>
      <c r="E198" s="35">
        <v>533</v>
      </c>
      <c r="F198" s="43" t="str">
        <f t="shared" si="59"/>
        <v>N/A</v>
      </c>
      <c r="G198" s="35">
        <v>418</v>
      </c>
      <c r="H198" s="43" t="str">
        <f t="shared" si="60"/>
        <v>N/A</v>
      </c>
      <c r="I198" s="12">
        <v>-17.5</v>
      </c>
      <c r="J198" s="12">
        <v>-21.6</v>
      </c>
      <c r="K198" s="44" t="s">
        <v>732</v>
      </c>
      <c r="L198" s="9" t="str">
        <f t="shared" si="61"/>
        <v>Yes</v>
      </c>
    </row>
    <row r="199" spans="1:12" x14ac:dyDescent="0.2">
      <c r="A199" s="6" t="s">
        <v>1041</v>
      </c>
      <c r="B199" s="47" t="s">
        <v>217</v>
      </c>
      <c r="C199" s="1">
        <v>2145</v>
      </c>
      <c r="D199" s="11" t="str">
        <f t="shared" si="58"/>
        <v>N/A</v>
      </c>
      <c r="E199" s="1">
        <v>1659</v>
      </c>
      <c r="F199" s="11" t="str">
        <f t="shared" si="59"/>
        <v>N/A</v>
      </c>
      <c r="G199" s="1">
        <v>1546</v>
      </c>
      <c r="H199" s="11" t="str">
        <f t="shared" si="60"/>
        <v>N/A</v>
      </c>
      <c r="I199" s="56">
        <v>-22.7</v>
      </c>
      <c r="J199" s="56">
        <v>-6.81</v>
      </c>
      <c r="K199" s="47" t="s">
        <v>732</v>
      </c>
      <c r="L199" s="11" t="str">
        <f t="shared" si="61"/>
        <v>Yes</v>
      </c>
    </row>
    <row r="200" spans="1:12" ht="25.5" x14ac:dyDescent="0.2">
      <c r="A200" s="4" t="s">
        <v>1042</v>
      </c>
      <c r="B200" s="34" t="s">
        <v>217</v>
      </c>
      <c r="C200" s="35">
        <v>16</v>
      </c>
      <c r="D200" s="43" t="str">
        <f t="shared" si="58"/>
        <v>N/A</v>
      </c>
      <c r="E200" s="35">
        <v>13</v>
      </c>
      <c r="F200" s="43" t="str">
        <f t="shared" si="59"/>
        <v>N/A</v>
      </c>
      <c r="G200" s="35">
        <v>12</v>
      </c>
      <c r="H200" s="43" t="str">
        <f t="shared" si="60"/>
        <v>N/A</v>
      </c>
      <c r="I200" s="12">
        <v>-18.8</v>
      </c>
      <c r="J200" s="12">
        <v>-7.69</v>
      </c>
      <c r="K200" s="44" t="s">
        <v>732</v>
      </c>
      <c r="L200" s="9" t="str">
        <f t="shared" si="61"/>
        <v>Yes</v>
      </c>
    </row>
    <row r="201" spans="1:12" ht="25.5" x14ac:dyDescent="0.2">
      <c r="A201" s="4" t="s">
        <v>1043</v>
      </c>
      <c r="B201" s="34" t="s">
        <v>217</v>
      </c>
      <c r="C201" s="35">
        <v>11</v>
      </c>
      <c r="D201" s="43" t="str">
        <f t="shared" si="58"/>
        <v>N/A</v>
      </c>
      <c r="E201" s="35">
        <v>0</v>
      </c>
      <c r="F201" s="43" t="str">
        <f t="shared" si="59"/>
        <v>N/A</v>
      </c>
      <c r="G201" s="35">
        <v>11</v>
      </c>
      <c r="H201" s="43" t="str">
        <f t="shared" si="60"/>
        <v>N/A</v>
      </c>
      <c r="I201" s="12">
        <v>-100</v>
      </c>
      <c r="J201" s="12" t="s">
        <v>1743</v>
      </c>
      <c r="K201" s="44" t="s">
        <v>732</v>
      </c>
      <c r="L201" s="9" t="str">
        <f t="shared" si="61"/>
        <v>N/A</v>
      </c>
    </row>
    <row r="202" spans="1:12" ht="25.5" x14ac:dyDescent="0.2">
      <c r="A202" s="4" t="s">
        <v>1044</v>
      </c>
      <c r="B202" s="34" t="s">
        <v>217</v>
      </c>
      <c r="C202" s="35">
        <v>1082</v>
      </c>
      <c r="D202" s="43" t="str">
        <f t="shared" si="58"/>
        <v>N/A</v>
      </c>
      <c r="E202" s="35">
        <v>898</v>
      </c>
      <c r="F202" s="43" t="str">
        <f t="shared" si="59"/>
        <v>N/A</v>
      </c>
      <c r="G202" s="35">
        <v>871</v>
      </c>
      <c r="H202" s="43" t="str">
        <f t="shared" si="60"/>
        <v>N/A</v>
      </c>
      <c r="I202" s="12">
        <v>-17</v>
      </c>
      <c r="J202" s="12">
        <v>-3.01</v>
      </c>
      <c r="K202" s="44" t="s">
        <v>732</v>
      </c>
      <c r="L202" s="9" t="str">
        <f t="shared" si="61"/>
        <v>Yes</v>
      </c>
    </row>
    <row r="203" spans="1:12" ht="25.5" x14ac:dyDescent="0.2">
      <c r="A203" s="4" t="s">
        <v>1045</v>
      </c>
      <c r="B203" s="34" t="s">
        <v>217</v>
      </c>
      <c r="C203" s="35">
        <v>923</v>
      </c>
      <c r="D203" s="43" t="str">
        <f t="shared" si="58"/>
        <v>N/A</v>
      </c>
      <c r="E203" s="35">
        <v>674</v>
      </c>
      <c r="F203" s="43" t="str">
        <f t="shared" si="59"/>
        <v>N/A</v>
      </c>
      <c r="G203" s="35">
        <v>609</v>
      </c>
      <c r="H203" s="43" t="str">
        <f t="shared" si="60"/>
        <v>N/A</v>
      </c>
      <c r="I203" s="12">
        <v>-27</v>
      </c>
      <c r="J203" s="12">
        <v>-9.64</v>
      </c>
      <c r="K203" s="44" t="s">
        <v>732</v>
      </c>
      <c r="L203" s="9" t="str">
        <f t="shared" si="61"/>
        <v>Yes</v>
      </c>
    </row>
    <row r="204" spans="1:12" ht="25.5" x14ac:dyDescent="0.2">
      <c r="A204" s="4" t="s">
        <v>1046</v>
      </c>
      <c r="B204" s="34" t="s">
        <v>217</v>
      </c>
      <c r="C204" s="35">
        <v>122</v>
      </c>
      <c r="D204" s="43" t="str">
        <f t="shared" si="58"/>
        <v>N/A</v>
      </c>
      <c r="E204" s="35">
        <v>74</v>
      </c>
      <c r="F204" s="43" t="str">
        <f t="shared" si="59"/>
        <v>N/A</v>
      </c>
      <c r="G204" s="35">
        <v>53</v>
      </c>
      <c r="H204" s="43" t="str">
        <f t="shared" si="60"/>
        <v>N/A</v>
      </c>
      <c r="I204" s="12">
        <v>-39.299999999999997</v>
      </c>
      <c r="J204" s="12">
        <v>-28.4</v>
      </c>
      <c r="K204" s="44" t="s">
        <v>732</v>
      </c>
      <c r="L204" s="9" t="str">
        <f t="shared" si="61"/>
        <v>Yes</v>
      </c>
    </row>
    <row r="205" spans="1:12" x14ac:dyDescent="0.2">
      <c r="A205" s="6" t="s">
        <v>1047</v>
      </c>
      <c r="B205" s="47" t="s">
        <v>217</v>
      </c>
      <c r="C205" s="1">
        <v>16534</v>
      </c>
      <c r="D205" s="11" t="str">
        <f t="shared" si="58"/>
        <v>N/A</v>
      </c>
      <c r="E205" s="1">
        <v>16969</v>
      </c>
      <c r="F205" s="11" t="str">
        <f t="shared" si="59"/>
        <v>N/A</v>
      </c>
      <c r="G205" s="1">
        <v>18822</v>
      </c>
      <c r="H205" s="11" t="str">
        <f t="shared" si="60"/>
        <v>N/A</v>
      </c>
      <c r="I205" s="56">
        <v>2.6309999999999998</v>
      </c>
      <c r="J205" s="56">
        <v>10.92</v>
      </c>
      <c r="K205" s="47" t="s">
        <v>732</v>
      </c>
      <c r="L205" s="11" t="str">
        <f t="shared" si="61"/>
        <v>Yes</v>
      </c>
    </row>
    <row r="206" spans="1:12" x14ac:dyDescent="0.2">
      <c r="A206" s="4" t="s">
        <v>1048</v>
      </c>
      <c r="B206" s="34" t="s">
        <v>217</v>
      </c>
      <c r="C206" s="35">
        <v>112</v>
      </c>
      <c r="D206" s="43" t="str">
        <f t="shared" si="58"/>
        <v>N/A</v>
      </c>
      <c r="E206" s="35">
        <v>104</v>
      </c>
      <c r="F206" s="43" t="str">
        <f t="shared" si="59"/>
        <v>N/A</v>
      </c>
      <c r="G206" s="35">
        <v>113</v>
      </c>
      <c r="H206" s="43" t="str">
        <f t="shared" si="60"/>
        <v>N/A</v>
      </c>
      <c r="I206" s="12">
        <v>-7.14</v>
      </c>
      <c r="J206" s="12">
        <v>8.6539999999999999</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-71.400000000000006</v>
      </c>
      <c r="J207" s="12">
        <v>100</v>
      </c>
      <c r="K207" s="44" t="s">
        <v>732</v>
      </c>
      <c r="L207" s="9" t="str">
        <f t="shared" si="61"/>
        <v>No</v>
      </c>
    </row>
    <row r="208" spans="1:12" ht="25.5" x14ac:dyDescent="0.2">
      <c r="A208" s="4" t="s">
        <v>1050</v>
      </c>
      <c r="B208" s="34" t="s">
        <v>217</v>
      </c>
      <c r="C208" s="35">
        <v>9459</v>
      </c>
      <c r="D208" s="43" t="str">
        <f t="shared" si="58"/>
        <v>N/A</v>
      </c>
      <c r="E208" s="35">
        <v>9671</v>
      </c>
      <c r="F208" s="43" t="str">
        <f t="shared" si="59"/>
        <v>N/A</v>
      </c>
      <c r="G208" s="35">
        <v>10819</v>
      </c>
      <c r="H208" s="43" t="str">
        <f t="shared" si="60"/>
        <v>N/A</v>
      </c>
      <c r="I208" s="12">
        <v>2.2410000000000001</v>
      </c>
      <c r="J208" s="12">
        <v>11.87</v>
      </c>
      <c r="K208" s="44" t="s">
        <v>732</v>
      </c>
      <c r="L208" s="9" t="str">
        <f t="shared" si="61"/>
        <v>Yes</v>
      </c>
    </row>
    <row r="209" spans="1:12" ht="25.5" x14ac:dyDescent="0.2">
      <c r="A209" s="4" t="s">
        <v>1051</v>
      </c>
      <c r="B209" s="34" t="s">
        <v>217</v>
      </c>
      <c r="C209" s="35">
        <v>5763</v>
      </c>
      <c r="D209" s="43" t="str">
        <f t="shared" si="58"/>
        <v>N/A</v>
      </c>
      <c r="E209" s="35">
        <v>5700</v>
      </c>
      <c r="F209" s="43" t="str">
        <f t="shared" si="59"/>
        <v>N/A</v>
      </c>
      <c r="G209" s="35">
        <v>6243</v>
      </c>
      <c r="H209" s="43" t="str">
        <f t="shared" si="60"/>
        <v>N/A</v>
      </c>
      <c r="I209" s="12">
        <v>-1.0900000000000001</v>
      </c>
      <c r="J209" s="12">
        <v>9.5259999999999998</v>
      </c>
      <c r="K209" s="44" t="s">
        <v>732</v>
      </c>
      <c r="L209" s="9" t="str">
        <f t="shared" si="61"/>
        <v>Yes</v>
      </c>
    </row>
    <row r="210" spans="1:12" ht="25.5" x14ac:dyDescent="0.2">
      <c r="A210" s="4" t="s">
        <v>1052</v>
      </c>
      <c r="B210" s="34" t="s">
        <v>217</v>
      </c>
      <c r="C210" s="35">
        <v>1193</v>
      </c>
      <c r="D210" s="43" t="str">
        <f t="shared" si="58"/>
        <v>N/A</v>
      </c>
      <c r="E210" s="35">
        <v>1492</v>
      </c>
      <c r="F210" s="43" t="str">
        <f t="shared" si="59"/>
        <v>N/A</v>
      </c>
      <c r="G210" s="35">
        <v>1643</v>
      </c>
      <c r="H210" s="43" t="str">
        <f t="shared" si="60"/>
        <v>N/A</v>
      </c>
      <c r="I210" s="12">
        <v>25.06</v>
      </c>
      <c r="J210" s="12">
        <v>10.119999999999999</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599</v>
      </c>
      <c r="D217" s="43" t="str">
        <f t="shared" si="58"/>
        <v>N/A</v>
      </c>
      <c r="E217" s="35">
        <v>605</v>
      </c>
      <c r="F217" s="43" t="str">
        <f t="shared" si="59"/>
        <v>N/A</v>
      </c>
      <c r="G217" s="35">
        <v>601</v>
      </c>
      <c r="H217" s="43" t="str">
        <f t="shared" si="60"/>
        <v>N/A</v>
      </c>
      <c r="I217" s="12">
        <v>1.002</v>
      </c>
      <c r="J217" s="12">
        <v>-0.66100000000000003</v>
      </c>
      <c r="K217" s="44" t="s">
        <v>732</v>
      </c>
      <c r="L217" s="9" t="str">
        <f t="shared" si="61"/>
        <v>Yes</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11</v>
      </c>
      <c r="D220" s="43" t="str">
        <f t="shared" si="58"/>
        <v>N/A</v>
      </c>
      <c r="E220" s="35">
        <v>11</v>
      </c>
      <c r="F220" s="43" t="str">
        <f t="shared" si="59"/>
        <v>N/A</v>
      </c>
      <c r="G220" s="35">
        <v>11</v>
      </c>
      <c r="H220" s="43" t="str">
        <f t="shared" si="60"/>
        <v>N/A</v>
      </c>
      <c r="I220" s="12">
        <v>100</v>
      </c>
      <c r="J220" s="12">
        <v>0</v>
      </c>
      <c r="K220" s="44" t="s">
        <v>732</v>
      </c>
      <c r="L220" s="9" t="str">
        <f t="shared" si="61"/>
        <v>Yes</v>
      </c>
    </row>
    <row r="221" spans="1:12" ht="25.5" x14ac:dyDescent="0.2">
      <c r="A221" s="4" t="s">
        <v>1063</v>
      </c>
      <c r="B221" s="34" t="s">
        <v>217</v>
      </c>
      <c r="C221" s="35">
        <v>154</v>
      </c>
      <c r="D221" s="43" t="str">
        <f t="shared" si="58"/>
        <v>N/A</v>
      </c>
      <c r="E221" s="35">
        <v>153</v>
      </c>
      <c r="F221" s="43" t="str">
        <f t="shared" si="59"/>
        <v>N/A</v>
      </c>
      <c r="G221" s="35">
        <v>133</v>
      </c>
      <c r="H221" s="43" t="str">
        <f t="shared" si="60"/>
        <v>N/A</v>
      </c>
      <c r="I221" s="12">
        <v>-0.64900000000000002</v>
      </c>
      <c r="J221" s="12">
        <v>-13.1</v>
      </c>
      <c r="K221" s="44" t="s">
        <v>732</v>
      </c>
      <c r="L221" s="9" t="str">
        <f t="shared" si="61"/>
        <v>Yes</v>
      </c>
    </row>
    <row r="222" spans="1:12" ht="25.5" x14ac:dyDescent="0.2">
      <c r="A222" s="4" t="s">
        <v>1064</v>
      </c>
      <c r="B222" s="34" t="s">
        <v>217</v>
      </c>
      <c r="C222" s="35">
        <v>444</v>
      </c>
      <c r="D222" s="43" t="str">
        <f t="shared" si="58"/>
        <v>N/A</v>
      </c>
      <c r="E222" s="35">
        <v>450</v>
      </c>
      <c r="F222" s="43" t="str">
        <f t="shared" si="59"/>
        <v>N/A</v>
      </c>
      <c r="G222" s="35">
        <v>466</v>
      </c>
      <c r="H222" s="43" t="str">
        <f t="shared" si="60"/>
        <v>N/A</v>
      </c>
      <c r="I222" s="12">
        <v>1.351</v>
      </c>
      <c r="J222" s="12">
        <v>3.556</v>
      </c>
      <c r="K222" s="44" t="s">
        <v>732</v>
      </c>
      <c r="L222" s="9" t="str">
        <f t="shared" si="61"/>
        <v>Yes</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35.275447929000002</v>
      </c>
      <c r="D235" s="43" t="str">
        <f>IF($B235="N/A","N/A",IF(C235&lt;15,"Yes","No"))</f>
        <v>No</v>
      </c>
      <c r="E235" s="8">
        <v>28.341734301999999</v>
      </c>
      <c r="F235" s="43" t="str">
        <f>IF($B235="N/A","N/A",IF(E235&lt;15,"Yes","No"))</f>
        <v>No</v>
      </c>
      <c r="G235" s="8">
        <v>20.266185387</v>
      </c>
      <c r="H235" s="43" t="str">
        <f>IF($B235="N/A","N/A",IF(G235&lt;15,"Yes","No"))</f>
        <v>No</v>
      </c>
      <c r="I235" s="12">
        <v>-19.7</v>
      </c>
      <c r="J235" s="12">
        <v>-28.5</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7450</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8.1935909454000004</v>
      </c>
      <c r="D237" s="43" t="str">
        <f>IF($B237="N/A","N/A",IF(C237&lt;10,"Yes","No"))</f>
        <v>Yes</v>
      </c>
      <c r="E237" s="8">
        <v>7.6662263319999999</v>
      </c>
      <c r="F237" s="43" t="str">
        <f>IF($B237="N/A","N/A",IF(E237&lt;10,"Yes","No"))</f>
        <v>Yes</v>
      </c>
      <c r="G237" s="8">
        <v>7.6698959158999997</v>
      </c>
      <c r="H237" s="43" t="str">
        <f>IF($B237="N/A","N/A",IF(G237&lt;10,"Yes","No"))</f>
        <v>Yes</v>
      </c>
      <c r="I237" s="12">
        <v>-6.44</v>
      </c>
      <c r="J237" s="12">
        <v>4.7899999999999998E-2</v>
      </c>
      <c r="K237" s="44" t="s">
        <v>732</v>
      </c>
      <c r="L237" s="9" t="str">
        <f t="shared" si="63"/>
        <v>Yes</v>
      </c>
    </row>
    <row r="238" spans="1:12" x14ac:dyDescent="0.2">
      <c r="A238" s="2" t="s">
        <v>72</v>
      </c>
      <c r="B238" s="34" t="s">
        <v>217</v>
      </c>
      <c r="C238" s="8">
        <v>0.1403348455</v>
      </c>
      <c r="D238" s="43" t="str">
        <f t="shared" si="58"/>
        <v>N/A</v>
      </c>
      <c r="E238" s="8">
        <v>8.7996582700000006E-2</v>
      </c>
      <c r="F238" s="43" t="str">
        <f t="shared" si="59"/>
        <v>N/A</v>
      </c>
      <c r="G238" s="8">
        <v>3.7340635499999997E-2</v>
      </c>
      <c r="H238" s="43" t="str">
        <f>IF($B238="N/A","N/A",IF(G238&gt;10,"No",IF(G238&lt;-10,"No","Yes")))</f>
        <v>N/A</v>
      </c>
      <c r="I238" s="12">
        <v>-37.299999999999997</v>
      </c>
      <c r="J238" s="12">
        <v>-57.6</v>
      </c>
      <c r="K238" s="44" t="s">
        <v>732</v>
      </c>
      <c r="L238" s="9" t="str">
        <f t="shared" si="63"/>
        <v>No</v>
      </c>
    </row>
    <row r="239" spans="1:12" ht="25.5" x14ac:dyDescent="0.2">
      <c r="A239" s="16" t="s">
        <v>1080</v>
      </c>
      <c r="B239" s="34" t="s">
        <v>293</v>
      </c>
      <c r="C239" s="9">
        <v>35.188962500999999</v>
      </c>
      <c r="D239" s="43" t="str">
        <f>IF($B239="N/A","N/A",IF(C239&lt;15,"Yes","No"))</f>
        <v>No</v>
      </c>
      <c r="E239" s="9">
        <v>28.267407090999999</v>
      </c>
      <c r="F239" s="43" t="str">
        <f>IF($B239="N/A","N/A",IF(E239&lt;15,"Yes","No"))</f>
        <v>No</v>
      </c>
      <c r="G239" s="9">
        <v>20.240402568</v>
      </c>
      <c r="H239" s="43" t="str">
        <f>IF($B239="N/A","N/A",IF(G239&lt;15,"Yes","No"))</f>
        <v>No</v>
      </c>
      <c r="I239" s="12">
        <v>-19.7</v>
      </c>
      <c r="J239" s="12">
        <v>-28.4</v>
      </c>
      <c r="K239" s="44" t="s">
        <v>732</v>
      </c>
      <c r="L239" s="9" t="str">
        <f t="shared" si="63"/>
        <v>Yes</v>
      </c>
    </row>
    <row r="240" spans="1:12" ht="25.5" x14ac:dyDescent="0.2">
      <c r="A240" s="16" t="s">
        <v>156</v>
      </c>
      <c r="B240" s="34" t="s">
        <v>217</v>
      </c>
      <c r="C240" s="35">
        <v>2329</v>
      </c>
      <c r="D240" s="43" t="str">
        <f>IF($B240="N/A","N/A",IF(C240&gt;10,"No",IF(C240&lt;-10,"No","Yes")))</f>
        <v>N/A</v>
      </c>
      <c r="E240" s="35">
        <v>968</v>
      </c>
      <c r="F240" s="43" t="str">
        <f>IF($B240="N/A","N/A",IF(E240&gt;10,"No",IF(E240&lt;-10,"No","Yes")))</f>
        <v>N/A</v>
      </c>
      <c r="G240" s="35">
        <v>666</v>
      </c>
      <c r="H240" s="43" t="str">
        <f>IF($B240="N/A","N/A",IF(G240&gt;10,"No",IF(G240&lt;-10,"No","Yes")))</f>
        <v>N/A</v>
      </c>
      <c r="I240" s="12">
        <v>-58.4</v>
      </c>
      <c r="J240" s="12">
        <v>-31.2</v>
      </c>
      <c r="K240" s="44" t="s">
        <v>732</v>
      </c>
      <c r="L240" s="9" t="str">
        <f>IF(J240="Div by 0", "N/A", IF(K240="N/A","N/A", IF(J240&gt;VALUE(MID(K240,1,2)), "No", IF(J240&lt;-1*VALUE(MID(K240,1,2)), "No", "Yes"))))</f>
        <v>No</v>
      </c>
    </row>
    <row r="241" spans="1:12" x14ac:dyDescent="0.2">
      <c r="A241" s="16" t="s">
        <v>1081</v>
      </c>
      <c r="B241" s="34" t="s">
        <v>217</v>
      </c>
      <c r="C241" s="35">
        <v>86409</v>
      </c>
      <c r="D241" s="43" t="str">
        <f t="shared" ref="D241" si="67">IF($B241="N/A","N/A",IF(C241&gt;10,"No",IF(C241&lt;-10,"No","Yes")))</f>
        <v>N/A</v>
      </c>
      <c r="E241" s="35">
        <v>90840</v>
      </c>
      <c r="F241" s="43" t="str">
        <f t="shared" ref="F241" si="68">IF($B241="N/A","N/A",IF(E241&gt;10,"No",IF(E241&lt;-10,"No","Yes")))</f>
        <v>N/A</v>
      </c>
      <c r="G241" s="35">
        <v>97133</v>
      </c>
      <c r="H241" s="43" t="str">
        <f>IF($B241="N/A","N/A",IF(G241&gt;10,"No",IF(G241&lt;-10,"No","Yes")))</f>
        <v>N/A</v>
      </c>
      <c r="I241" s="12">
        <v>5.1280000000000001</v>
      </c>
      <c r="J241" s="12">
        <v>6.9279999999999999</v>
      </c>
      <c r="K241" s="44" t="s">
        <v>732</v>
      </c>
      <c r="L241" s="9" t="str">
        <f>IF(J241="Div by 0", "N/A", IF(OR(J241="N/A",K241="N/A"),"N/A", IF(J241&gt;VALUE(MID(K241,1,2)), "No", IF(J241&lt;-1*VALUE(MID(K241,1,2)), "No", "Yes"))))</f>
        <v>Yes</v>
      </c>
    </row>
    <row r="242" spans="1:12" x14ac:dyDescent="0.2">
      <c r="A242" s="6" t="s">
        <v>1082</v>
      </c>
      <c r="B242" s="34" t="s">
        <v>217</v>
      </c>
      <c r="C242" s="35">
        <v>116081</v>
      </c>
      <c r="D242" s="43" t="str">
        <f>IF($B242="N/A","N/A",IF(C242&gt;10,"No",IF(C242&lt;-10,"No","Yes")))</f>
        <v>N/A</v>
      </c>
      <c r="E242" s="35">
        <v>112801</v>
      </c>
      <c r="F242" s="43" t="str">
        <f>IF($B242="N/A","N/A",IF(E242&gt;10,"No",IF(E242&lt;-10,"No","Yes")))</f>
        <v>N/A</v>
      </c>
      <c r="G242" s="35">
        <v>120529</v>
      </c>
      <c r="H242" s="43" t="str">
        <f>IF($B242="N/A","N/A",IF(G242&gt;10,"No",IF(G242&lt;-10,"No","Yes")))</f>
        <v>N/A</v>
      </c>
      <c r="I242" s="12">
        <v>-2.83</v>
      </c>
      <c r="J242" s="12">
        <v>6.851</v>
      </c>
      <c r="K242" s="44" t="s">
        <v>732</v>
      </c>
      <c r="L242" s="9" t="str">
        <f t="shared" ref="L242:L275" si="69">IF(J242="Div by 0", "N/A", IF(K242="N/A","N/A", IF(J242&gt;VALUE(MID(K242,1,2)), "No", IF(J242&lt;-1*VALUE(MID(K242,1,2)), "No", "Yes"))))</f>
        <v>Yes</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0.23711229889999999</v>
      </c>
      <c r="D244" s="43" t="str">
        <f>IF($B244="N/A","N/A",IF(C244&gt;10,"No",IF(C244&lt;-10,"No","Yes")))</f>
        <v>N/A</v>
      </c>
      <c r="E244" s="8">
        <v>0.21441994619999999</v>
      </c>
      <c r="F244" s="43" t="str">
        <f>IF($B244="N/A","N/A",IF(E244&gt;10,"No",IF(E244&lt;-10,"No","Yes")))</f>
        <v>N/A</v>
      </c>
      <c r="G244" s="8">
        <v>0.16187586179999999</v>
      </c>
      <c r="H244" s="43" t="str">
        <f>IF($B244="N/A","N/A",IF(G244&gt;10,"No",IF(G244&lt;-10,"No","Yes")))</f>
        <v>N/A</v>
      </c>
      <c r="I244" s="12">
        <v>-9.57</v>
      </c>
      <c r="J244" s="12">
        <v>-24.5</v>
      </c>
      <c r="K244" s="44" t="s">
        <v>732</v>
      </c>
      <c r="L244" s="9" t="str">
        <f t="shared" si="69"/>
        <v>Yes</v>
      </c>
    </row>
    <row r="245" spans="1:12" x14ac:dyDescent="0.2">
      <c r="A245" s="2" t="s">
        <v>1085</v>
      </c>
      <c r="B245" s="34" t="s">
        <v>217</v>
      </c>
      <c r="C245" s="8">
        <v>6.4473313800000001E-2</v>
      </c>
      <c r="D245" s="43" t="str">
        <f t="shared" ref="D245:D273" si="70">IF($B245="N/A","N/A",IF(C245&gt;10,"No",IF(C245&lt;-10,"No","Yes")))</f>
        <v>N/A</v>
      </c>
      <c r="E245" s="8">
        <v>6.0002514399999998E-2</v>
      </c>
      <c r="F245" s="43" t="str">
        <f t="shared" ref="F245:F273" si="71">IF($B245="N/A","N/A",IF(E245&gt;10,"No",IF(E245&lt;-10,"No","Yes")))</f>
        <v>N/A</v>
      </c>
      <c r="G245" s="8">
        <v>5.8683065999999999E-2</v>
      </c>
      <c r="H245" s="43" t="str">
        <f t="shared" ref="H245:H273" si="72">IF($B245="N/A","N/A",IF(G245&gt;10,"No",IF(G245&lt;-10,"No","Yes")))</f>
        <v>N/A</v>
      </c>
      <c r="I245" s="12">
        <v>-6.93</v>
      </c>
      <c r="J245" s="12">
        <v>-2.2000000000000002</v>
      </c>
      <c r="K245" s="44" t="s">
        <v>732</v>
      </c>
      <c r="L245" s="9" t="str">
        <f t="shared" si="69"/>
        <v>Yes</v>
      </c>
    </row>
    <row r="246" spans="1:12" x14ac:dyDescent="0.2">
      <c r="A246" s="2" t="s">
        <v>1086</v>
      </c>
      <c r="B246" s="34" t="s">
        <v>217</v>
      </c>
      <c r="C246" s="8">
        <v>17.166229314999999</v>
      </c>
      <c r="D246" s="43" t="str">
        <f t="shared" si="70"/>
        <v>N/A</v>
      </c>
      <c r="E246" s="8">
        <v>15.187618107</v>
      </c>
      <c r="F246" s="43" t="str">
        <f t="shared" si="71"/>
        <v>N/A</v>
      </c>
      <c r="G246" s="8">
        <v>15.082397867999999</v>
      </c>
      <c r="H246" s="43" t="str">
        <f t="shared" si="72"/>
        <v>N/A</v>
      </c>
      <c r="I246" s="12">
        <v>-11.5</v>
      </c>
      <c r="J246" s="12">
        <v>-0.69299999999999995</v>
      </c>
      <c r="K246" s="44" t="s">
        <v>732</v>
      </c>
      <c r="L246" s="9" t="str">
        <f t="shared" si="69"/>
        <v>Yes</v>
      </c>
    </row>
    <row r="247" spans="1:12" x14ac:dyDescent="0.2">
      <c r="A247" s="2" t="s">
        <v>1087</v>
      </c>
      <c r="B247" s="34" t="s">
        <v>217</v>
      </c>
      <c r="C247" s="8">
        <v>3.6741585617000001</v>
      </c>
      <c r="D247" s="43" t="str">
        <f t="shared" si="70"/>
        <v>N/A</v>
      </c>
      <c r="E247" s="8">
        <v>4.5478320227999998</v>
      </c>
      <c r="F247" s="43" t="str">
        <f t="shared" si="71"/>
        <v>N/A</v>
      </c>
      <c r="G247" s="8">
        <v>4.6113383500999996</v>
      </c>
      <c r="H247" s="43" t="str">
        <f t="shared" si="72"/>
        <v>N/A</v>
      </c>
      <c r="I247" s="12">
        <v>23.78</v>
      </c>
      <c r="J247" s="12">
        <v>1.3959999999999999</v>
      </c>
      <c r="K247" s="44" t="s">
        <v>732</v>
      </c>
      <c r="L247" s="9" t="str">
        <f t="shared" si="69"/>
        <v>Yes</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242</v>
      </c>
      <c r="F270" s="43" t="str">
        <f t="shared" si="71"/>
        <v>N/A</v>
      </c>
      <c r="G270" s="35">
        <v>228</v>
      </c>
      <c r="H270" s="43" t="str">
        <f t="shared" si="72"/>
        <v>N/A</v>
      </c>
      <c r="I270" s="12" t="s">
        <v>1743</v>
      </c>
      <c r="J270" s="12">
        <v>-5.79</v>
      </c>
      <c r="K270" s="44" t="s">
        <v>732</v>
      </c>
      <c r="L270" s="9" t="str">
        <f t="shared" si="69"/>
        <v>Yes</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116081</v>
      </c>
      <c r="D272" s="43" t="str">
        <f t="shared" si="70"/>
        <v>N/A</v>
      </c>
      <c r="E272" s="35">
        <v>112801</v>
      </c>
      <c r="F272" s="43" t="str">
        <f t="shared" si="71"/>
        <v>N/A</v>
      </c>
      <c r="G272" s="35">
        <v>120529</v>
      </c>
      <c r="H272" s="43" t="str">
        <f t="shared" si="72"/>
        <v>N/A</v>
      </c>
      <c r="I272" s="12">
        <v>-2.83</v>
      </c>
      <c r="J272" s="12">
        <v>6.851</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2755888</v>
      </c>
      <c r="F276" s="11" t="str">
        <f t="shared" ref="F276:F277" si="77">IF($B276="N/A","N/A",IF(E276&gt;10,"No",IF(E276&lt;-10,"No","Yes")))</f>
        <v>N/A</v>
      </c>
      <c r="G276" s="1">
        <v>2882917</v>
      </c>
      <c r="H276" s="11" t="str">
        <f t="shared" ref="H276:H277" si="78">IF($B276="N/A","N/A",IF(G276&gt;10,"No",IF(G276&lt;-10,"No","Yes")))</f>
        <v>N/A</v>
      </c>
      <c r="I276" s="12" t="s">
        <v>217</v>
      </c>
      <c r="J276" s="12">
        <v>4.609</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2367508.9166999999</v>
      </c>
      <c r="F277" s="11" t="str">
        <f t="shared" si="77"/>
        <v>N/A</v>
      </c>
      <c r="G277" s="1">
        <v>2512133.0833000001</v>
      </c>
      <c r="H277" s="11" t="str">
        <f t="shared" si="78"/>
        <v>N/A</v>
      </c>
      <c r="I277" s="12" t="s">
        <v>217</v>
      </c>
      <c r="J277" s="12">
        <v>6.109</v>
      </c>
      <c r="K277" s="1" t="s">
        <v>217</v>
      </c>
      <c r="L277" s="9" t="str">
        <f t="shared" si="79"/>
        <v>N/A</v>
      </c>
    </row>
    <row r="278" spans="1:12" x14ac:dyDescent="0.2">
      <c r="A278" s="16" t="s">
        <v>691</v>
      </c>
      <c r="B278" s="1" t="s">
        <v>217</v>
      </c>
      <c r="C278" s="1">
        <v>1000</v>
      </c>
      <c r="D278" s="11" t="str">
        <f t="shared" si="76"/>
        <v>N/A</v>
      </c>
      <c r="E278" s="1">
        <v>2070</v>
      </c>
      <c r="F278" s="11" t="str">
        <f t="shared" ref="F278:F283" si="80">IF($B278="N/A","N/A",IF(E278&gt;10,"No",IF(E278&lt;-10,"No","Yes")))</f>
        <v>N/A</v>
      </c>
      <c r="G278" s="1">
        <v>2004</v>
      </c>
      <c r="H278" s="11" t="str">
        <f t="shared" ref="H278:H283" si="81">IF($B278="N/A","N/A",IF(G278&gt;10,"No",IF(G278&lt;-10,"No","Yes")))</f>
        <v>N/A</v>
      </c>
      <c r="I278" s="12">
        <v>107</v>
      </c>
      <c r="J278" s="12">
        <v>-3.19</v>
      </c>
      <c r="K278" s="1" t="s">
        <v>217</v>
      </c>
      <c r="L278" s="9" t="str">
        <f t="shared" ref="L278:L284" si="82">IF(J278="Div by 0", "N/A", IF(K278="N/A","N/A", IF(J278&gt;VALUE(MID(K278,1,2)), "No", IF(J278&lt;-1*VALUE(MID(K278,1,2)), "No", "Yes"))))</f>
        <v>N/A</v>
      </c>
    </row>
    <row r="279" spans="1:12" x14ac:dyDescent="0.2">
      <c r="A279" s="16" t="s">
        <v>692</v>
      </c>
      <c r="B279" s="1" t="s">
        <v>217</v>
      </c>
      <c r="C279" s="1">
        <v>1020</v>
      </c>
      <c r="D279" s="11" t="str">
        <f t="shared" si="76"/>
        <v>N/A</v>
      </c>
      <c r="E279" s="1">
        <v>2112</v>
      </c>
      <c r="F279" s="11" t="str">
        <f t="shared" si="80"/>
        <v>N/A</v>
      </c>
      <c r="G279" s="1">
        <v>2037</v>
      </c>
      <c r="H279" s="11" t="str">
        <f t="shared" si="81"/>
        <v>N/A</v>
      </c>
      <c r="I279" s="12">
        <v>107.1</v>
      </c>
      <c r="J279" s="12">
        <v>-3.55</v>
      </c>
      <c r="K279" s="1" t="s">
        <v>217</v>
      </c>
      <c r="L279" s="9" t="str">
        <f t="shared" si="82"/>
        <v>N/A</v>
      </c>
    </row>
    <row r="280" spans="1:12" x14ac:dyDescent="0.2">
      <c r="A280" s="16" t="s">
        <v>693</v>
      </c>
      <c r="B280" s="1" t="s">
        <v>217</v>
      </c>
      <c r="C280" s="1" t="s">
        <v>1743</v>
      </c>
      <c r="D280" s="11" t="str">
        <f t="shared" si="76"/>
        <v>N/A</v>
      </c>
      <c r="E280" s="1">
        <v>226.16666667000001</v>
      </c>
      <c r="F280" s="11" t="str">
        <f t="shared" si="80"/>
        <v>N/A</v>
      </c>
      <c r="G280" s="1">
        <v>211.5</v>
      </c>
      <c r="H280" s="11" t="str">
        <f t="shared" si="81"/>
        <v>N/A</v>
      </c>
      <c r="I280" s="12" t="s">
        <v>1743</v>
      </c>
      <c r="J280" s="12">
        <v>-6.48</v>
      </c>
      <c r="K280" s="1" t="s">
        <v>217</v>
      </c>
      <c r="L280" s="9" t="str">
        <f t="shared" si="82"/>
        <v>N/A</v>
      </c>
    </row>
    <row r="281" spans="1:12" x14ac:dyDescent="0.2">
      <c r="A281" s="16" t="s">
        <v>694</v>
      </c>
      <c r="B281" s="1" t="s">
        <v>217</v>
      </c>
      <c r="C281" s="1">
        <v>23140</v>
      </c>
      <c r="D281" s="11" t="str">
        <f t="shared" si="76"/>
        <v>N/A</v>
      </c>
      <c r="E281" s="1">
        <v>24275</v>
      </c>
      <c r="F281" s="11" t="str">
        <f t="shared" si="80"/>
        <v>N/A</v>
      </c>
      <c r="G281" s="1">
        <v>26214</v>
      </c>
      <c r="H281" s="11" t="str">
        <f t="shared" si="81"/>
        <v>N/A</v>
      </c>
      <c r="I281" s="12">
        <v>4.9050000000000002</v>
      </c>
      <c r="J281" s="12">
        <v>7.9880000000000004</v>
      </c>
      <c r="K281" s="1" t="s">
        <v>217</v>
      </c>
      <c r="L281" s="9" t="str">
        <f t="shared" si="82"/>
        <v>N/A</v>
      </c>
    </row>
    <row r="282" spans="1:12" x14ac:dyDescent="0.2">
      <c r="A282" s="16" t="s">
        <v>695</v>
      </c>
      <c r="B282" s="1" t="s">
        <v>217</v>
      </c>
      <c r="C282" s="1">
        <v>49959</v>
      </c>
      <c r="D282" s="11" t="str">
        <f t="shared" si="76"/>
        <v>N/A</v>
      </c>
      <c r="E282" s="1">
        <v>51874</v>
      </c>
      <c r="F282" s="11" t="str">
        <f t="shared" si="80"/>
        <v>N/A</v>
      </c>
      <c r="G282" s="1">
        <v>53261</v>
      </c>
      <c r="H282" s="11" t="str">
        <f t="shared" si="81"/>
        <v>N/A</v>
      </c>
      <c r="I282" s="12">
        <v>3.8330000000000002</v>
      </c>
      <c r="J282" s="12">
        <v>2.6739999999999999</v>
      </c>
      <c r="K282" s="1" t="s">
        <v>217</v>
      </c>
      <c r="L282" s="9" t="str">
        <f t="shared" si="82"/>
        <v>N/A</v>
      </c>
    </row>
    <row r="283" spans="1:12" ht="25.5" x14ac:dyDescent="0.2">
      <c r="A283" s="16" t="s">
        <v>696</v>
      </c>
      <c r="B283" s="1" t="s">
        <v>217</v>
      </c>
      <c r="C283" s="1">
        <v>32843.166666999998</v>
      </c>
      <c r="D283" s="11" t="str">
        <f t="shared" si="76"/>
        <v>N/A</v>
      </c>
      <c r="E283" s="1">
        <v>34510.416666999998</v>
      </c>
      <c r="F283" s="11" t="str">
        <f t="shared" si="80"/>
        <v>N/A</v>
      </c>
      <c r="G283" s="1">
        <v>35784.166666999998</v>
      </c>
      <c r="H283" s="11" t="str">
        <f t="shared" si="81"/>
        <v>N/A</v>
      </c>
      <c r="I283" s="12">
        <v>5.0759999999999996</v>
      </c>
      <c r="J283" s="12">
        <v>3.6909999999999998</v>
      </c>
      <c r="K283" s="1" t="s">
        <v>217</v>
      </c>
      <c r="L283" s="9" t="str">
        <f t="shared" si="82"/>
        <v>N/A</v>
      </c>
    </row>
    <row r="284" spans="1:12" x14ac:dyDescent="0.2">
      <c r="A284" s="16" t="s">
        <v>403</v>
      </c>
      <c r="B284" s="34" t="s">
        <v>294</v>
      </c>
      <c r="C284" s="8">
        <v>7.0630177460999999</v>
      </c>
      <c r="D284" s="43" t="str">
        <f>IF($B284="N/A","N/A",IF(C284&lt;=40,"Yes","No"))</f>
        <v>Yes</v>
      </c>
      <c r="E284" s="8">
        <v>7.1237821340999998</v>
      </c>
      <c r="F284" s="43" t="str">
        <f>IF($B284="N/A","N/A",IF(E284&lt;=40,"Yes","No"))</f>
        <v>Yes</v>
      </c>
      <c r="G284" s="8">
        <v>7.3427337356000004</v>
      </c>
      <c r="H284" s="43" t="str">
        <f>IF($B284="N/A","N/A",IF(G284&lt;=40,"Yes","No"))</f>
        <v>Yes</v>
      </c>
      <c r="I284" s="12">
        <v>0.86029999999999995</v>
      </c>
      <c r="J284" s="12">
        <v>3.0739999999999998</v>
      </c>
      <c r="K284" s="44" t="s">
        <v>734</v>
      </c>
      <c r="L284" s="9" t="str">
        <f t="shared" si="82"/>
        <v>Yes</v>
      </c>
    </row>
    <row r="285" spans="1:12" x14ac:dyDescent="0.2">
      <c r="A285" s="16" t="s">
        <v>697</v>
      </c>
      <c r="B285" s="1" t="s">
        <v>217</v>
      </c>
      <c r="C285" s="1" t="s">
        <v>217</v>
      </c>
      <c r="D285" s="11" t="str">
        <f t="shared" ref="D285:D303" si="83">IF($B285="N/A","N/A",IF(C285&gt;10,"No",IF(C285&lt;-10,"No","Yes")))</f>
        <v>N/A</v>
      </c>
      <c r="E285" s="1">
        <v>9796</v>
      </c>
      <c r="F285" s="11" t="str">
        <f t="shared" ref="F285:F286" si="84">IF($B285="N/A","N/A",IF(E285&gt;10,"No",IF(E285&lt;-10,"No","Yes")))</f>
        <v>N/A</v>
      </c>
      <c r="G285" s="1">
        <v>9668</v>
      </c>
      <c r="H285" s="11" t="str">
        <f t="shared" ref="H285:H286" si="85">IF($B285="N/A","N/A",IF(G285&gt;10,"No",IF(G285&lt;-10,"No","Yes")))</f>
        <v>N/A</v>
      </c>
      <c r="I285" s="12" t="s">
        <v>217</v>
      </c>
      <c r="J285" s="12">
        <v>-1.31</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1569.75</v>
      </c>
      <c r="F286" s="11" t="str">
        <f t="shared" si="84"/>
        <v>N/A</v>
      </c>
      <c r="G286" s="1">
        <v>1580.25</v>
      </c>
      <c r="H286" s="11" t="str">
        <f t="shared" si="85"/>
        <v>N/A</v>
      </c>
      <c r="I286" s="12" t="s">
        <v>217</v>
      </c>
      <c r="J286" s="12">
        <v>0.66890000000000005</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31384</v>
      </c>
      <c r="D289" s="11" t="str">
        <f t="shared" si="83"/>
        <v>N/A</v>
      </c>
      <c r="E289" s="1">
        <v>34725</v>
      </c>
      <c r="F289" s="11" t="str">
        <f t="shared" ref="F289:F303" si="90">IF($B289="N/A","N/A",IF(E289&gt;10,"No",IF(E289&lt;-10,"No","Yes")))</f>
        <v>N/A</v>
      </c>
      <c r="G289" s="1">
        <v>35608</v>
      </c>
      <c r="H289" s="11" t="str">
        <f t="shared" ref="H289:H303" si="91">IF($B289="N/A","N/A",IF(G289&gt;10,"No",IF(G289&lt;-10,"No","Yes")))</f>
        <v>N/A</v>
      </c>
      <c r="I289" s="12">
        <v>10.65</v>
      </c>
      <c r="J289" s="12">
        <v>2.5430000000000001</v>
      </c>
      <c r="K289" s="1" t="s">
        <v>217</v>
      </c>
      <c r="L289" s="9" t="str">
        <f t="shared" ref="L289:L300" si="92">IF(J289="Div by 0", "N/A", IF(K289="N/A","N/A", IF(J289&gt;VALUE(MID(K289,1,2)), "No", IF(J289&lt;-1*VALUE(MID(K289,1,2)), "No", "Yes"))))</f>
        <v>N/A</v>
      </c>
    </row>
    <row r="290" spans="1:12" x14ac:dyDescent="0.2">
      <c r="A290" s="16" t="s">
        <v>701</v>
      </c>
      <c r="B290" s="1" t="s">
        <v>217</v>
      </c>
      <c r="C290" s="1">
        <v>116076</v>
      </c>
      <c r="D290" s="11" t="str">
        <f t="shared" si="83"/>
        <v>N/A</v>
      </c>
      <c r="E290" s="1">
        <v>112801</v>
      </c>
      <c r="F290" s="11" t="str">
        <f t="shared" si="90"/>
        <v>N/A</v>
      </c>
      <c r="G290" s="1">
        <v>120529</v>
      </c>
      <c r="H290" s="11" t="str">
        <f t="shared" si="91"/>
        <v>N/A</v>
      </c>
      <c r="I290" s="12">
        <v>-2.82</v>
      </c>
      <c r="J290" s="12">
        <v>6.851</v>
      </c>
      <c r="K290" s="1" t="s">
        <v>217</v>
      </c>
      <c r="L290" s="9" t="str">
        <f t="shared" si="92"/>
        <v>N/A</v>
      </c>
    </row>
    <row r="291" spans="1:12" x14ac:dyDescent="0.2">
      <c r="A291" s="16" t="s">
        <v>719</v>
      </c>
      <c r="B291" s="34" t="s">
        <v>217</v>
      </c>
      <c r="C291" s="13">
        <v>0.2214066646</v>
      </c>
      <c r="D291" s="11" t="str">
        <f t="shared" si="83"/>
        <v>N/A</v>
      </c>
      <c r="E291" s="13">
        <v>0.2349269953</v>
      </c>
      <c r="F291" s="11" t="str">
        <f t="shared" si="90"/>
        <v>N/A</v>
      </c>
      <c r="G291" s="13">
        <v>0.24392469859999999</v>
      </c>
      <c r="H291" s="11" t="str">
        <f t="shared" si="91"/>
        <v>N/A</v>
      </c>
      <c r="I291" s="12">
        <v>6.1070000000000002</v>
      </c>
      <c r="J291" s="12">
        <v>3.83</v>
      </c>
      <c r="K291" s="34" t="s">
        <v>217</v>
      </c>
      <c r="L291" s="9" t="str">
        <f t="shared" si="92"/>
        <v>N/A</v>
      </c>
    </row>
    <row r="292" spans="1:12" x14ac:dyDescent="0.2">
      <c r="A292" s="16" t="s">
        <v>712</v>
      </c>
      <c r="B292" s="1" t="s">
        <v>217</v>
      </c>
      <c r="C292" s="1">
        <v>41630.166666999998</v>
      </c>
      <c r="D292" s="11" t="str">
        <f t="shared" si="83"/>
        <v>N/A</v>
      </c>
      <c r="E292" s="1">
        <v>41341.75</v>
      </c>
      <c r="F292" s="11" t="str">
        <f t="shared" si="90"/>
        <v>N/A</v>
      </c>
      <c r="G292" s="1">
        <v>46247.5</v>
      </c>
      <c r="H292" s="11" t="str">
        <f t="shared" si="91"/>
        <v>N/A</v>
      </c>
      <c r="I292" s="12">
        <v>-0.69299999999999995</v>
      </c>
      <c r="J292" s="12">
        <v>11.87</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12</v>
      </c>
      <c r="D295" s="11" t="str">
        <f t="shared" si="83"/>
        <v>N/A</v>
      </c>
      <c r="E295" s="1">
        <v>121</v>
      </c>
      <c r="F295" s="11" t="str">
        <f t="shared" si="90"/>
        <v>N/A</v>
      </c>
      <c r="G295" s="1">
        <v>204</v>
      </c>
      <c r="H295" s="11" t="str">
        <f t="shared" si="91"/>
        <v>N/A</v>
      </c>
      <c r="I295" s="12">
        <v>908.3</v>
      </c>
      <c r="J295" s="12">
        <v>68.599999999999994</v>
      </c>
      <c r="K295" s="1" t="s">
        <v>217</v>
      </c>
      <c r="L295" s="9" t="str">
        <f t="shared" si="92"/>
        <v>N/A</v>
      </c>
    </row>
    <row r="296" spans="1:12" x14ac:dyDescent="0.2">
      <c r="A296" s="16" t="s">
        <v>714</v>
      </c>
      <c r="B296" s="1" t="s">
        <v>217</v>
      </c>
      <c r="C296" s="1">
        <v>11</v>
      </c>
      <c r="D296" s="11" t="str">
        <f t="shared" si="83"/>
        <v>N/A</v>
      </c>
      <c r="E296" s="1">
        <v>40.5</v>
      </c>
      <c r="F296" s="11" t="str">
        <f t="shared" si="90"/>
        <v>N/A</v>
      </c>
      <c r="G296" s="1">
        <v>138.16666667000001</v>
      </c>
      <c r="H296" s="11" t="str">
        <f t="shared" si="91"/>
        <v>N/A</v>
      </c>
      <c r="I296" s="12">
        <v>1250</v>
      </c>
      <c r="J296" s="12">
        <v>241.2</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61782</v>
      </c>
      <c r="F308" s="1" t="s">
        <v>217</v>
      </c>
      <c r="G308" s="1">
        <v>64630</v>
      </c>
      <c r="H308" s="1" t="s">
        <v>217</v>
      </c>
      <c r="I308" s="12" t="s">
        <v>217</v>
      </c>
      <c r="J308" s="12">
        <v>4.6100000000000003</v>
      </c>
      <c r="K308" s="1" t="s">
        <v>217</v>
      </c>
      <c r="L308" s="9" t="str">
        <f>IF(J308="Div by 0", "N/A", IF(K308="N/A","N/A", IF(J308&gt;VALUE(MID(K308,1,2)), "No", IF(J308&lt;-1*VALUE(MID(K308,1,2)), "No", "Yes"))))</f>
        <v>N/A</v>
      </c>
    </row>
    <row r="309" spans="1:12" x14ac:dyDescent="0.2">
      <c r="A309" s="72" t="s">
        <v>73</v>
      </c>
      <c r="B309" s="34" t="s">
        <v>217</v>
      </c>
      <c r="C309" s="35">
        <v>2274754</v>
      </c>
      <c r="D309" s="43" t="str">
        <f>IF($B309="N/A","N/A",IF(C309&gt;10,"No",IF(C309&lt;-10,"No","Yes")))</f>
        <v>N/A</v>
      </c>
      <c r="E309" s="35">
        <v>2436951</v>
      </c>
      <c r="F309" s="43" t="str">
        <f>IF($B309="N/A","N/A",IF(E309&gt;10,"No",IF(E309&lt;-10,"No","Yes")))</f>
        <v>N/A</v>
      </c>
      <c r="G309" s="35">
        <v>2593673</v>
      </c>
      <c r="H309" s="43" t="str">
        <f>IF($B309="N/A","N/A",IF(G309&gt;10,"No",IF(G309&lt;-10,"No","Yes")))</f>
        <v>N/A</v>
      </c>
      <c r="I309" s="12">
        <v>7.13</v>
      </c>
      <c r="J309" s="12">
        <v>6.431</v>
      </c>
      <c r="K309" s="44" t="s">
        <v>734</v>
      </c>
      <c r="L309" s="9" t="str">
        <f t="shared" ref="L309:L338" si="94">IF(J309="Div by 0", "N/A", IF(K309="N/A","N/A", IF(J309&gt;VALUE(MID(K309,1,2)), "No", IF(J309&lt;-1*VALUE(MID(K309,1,2)), "No", "Yes"))))</f>
        <v>Yes</v>
      </c>
    </row>
    <row r="310" spans="1:12" x14ac:dyDescent="0.2">
      <c r="A310" s="57" t="s">
        <v>186</v>
      </c>
      <c r="B310" s="34" t="s">
        <v>217</v>
      </c>
      <c r="C310" s="35">
        <v>123661</v>
      </c>
      <c r="D310" s="11" t="str">
        <f t="shared" ref="D310:D313" si="95">IF($B310="N/A","N/A",IF(C310&gt;10,"No",IF(C310&lt;-10,"No","Yes")))</f>
        <v>N/A</v>
      </c>
      <c r="E310" s="35">
        <v>128130</v>
      </c>
      <c r="F310" s="11" t="str">
        <f t="shared" ref="F310:F313" si="96">IF($B310="N/A","N/A",IF(E310&gt;10,"No",IF(E310&lt;-10,"No","Yes")))</f>
        <v>N/A</v>
      </c>
      <c r="G310" s="35">
        <v>133985</v>
      </c>
      <c r="H310" s="11" t="str">
        <f t="shared" ref="H310:H313" si="97">IF($B310="N/A","N/A",IF(G310&gt;10,"No",IF(G310&lt;-10,"No","Yes")))</f>
        <v>N/A</v>
      </c>
      <c r="I310" s="12">
        <v>3.6139999999999999</v>
      </c>
      <c r="J310" s="12">
        <v>4.57</v>
      </c>
      <c r="K310" s="44" t="s">
        <v>734</v>
      </c>
      <c r="L310" s="9" t="str">
        <f>IF(J310="Div by 0", "N/A", IF(OR(J310="N/A",K310="N/A"),"N/A", IF(J310&gt;VALUE(MID(K310,1,2)), "No", IF(J310&lt;-1*VALUE(MID(K310,1,2)), "No", "Yes"))))</f>
        <v>Yes</v>
      </c>
    </row>
    <row r="311" spans="1:12" x14ac:dyDescent="0.2">
      <c r="A311" s="57" t="s">
        <v>187</v>
      </c>
      <c r="B311" s="34" t="s">
        <v>217</v>
      </c>
      <c r="C311" s="35">
        <v>322414</v>
      </c>
      <c r="D311" s="11" t="str">
        <f t="shared" si="95"/>
        <v>N/A</v>
      </c>
      <c r="E311" s="35">
        <v>333590</v>
      </c>
      <c r="F311" s="11" t="str">
        <f t="shared" si="96"/>
        <v>N/A</v>
      </c>
      <c r="G311" s="35">
        <v>346752</v>
      </c>
      <c r="H311" s="11" t="str">
        <f t="shared" si="97"/>
        <v>N/A</v>
      </c>
      <c r="I311" s="12">
        <v>3.4660000000000002</v>
      </c>
      <c r="J311" s="12">
        <v>3.9460000000000002</v>
      </c>
      <c r="K311" s="44" t="s">
        <v>734</v>
      </c>
      <c r="L311" s="9" t="str">
        <f t="shared" ref="L311:L313" si="98">IF(J311="Div by 0", "N/A", IF(OR(J311="N/A",K311="N/A"),"N/A", IF(J311&gt;VALUE(MID(K311,1,2)), "No", IF(J311&lt;-1*VALUE(MID(K311,1,2)), "No", "Yes"))))</f>
        <v>Yes</v>
      </c>
    </row>
    <row r="312" spans="1:12" x14ac:dyDescent="0.2">
      <c r="A312" s="57" t="s">
        <v>188</v>
      </c>
      <c r="B312" s="34" t="s">
        <v>217</v>
      </c>
      <c r="C312" s="35">
        <v>1291644</v>
      </c>
      <c r="D312" s="11" t="str">
        <f t="shared" si="95"/>
        <v>N/A</v>
      </c>
      <c r="E312" s="35">
        <v>1386055</v>
      </c>
      <c r="F312" s="11" t="str">
        <f t="shared" si="96"/>
        <v>N/A</v>
      </c>
      <c r="G312" s="35">
        <v>1461695</v>
      </c>
      <c r="H312" s="11" t="str">
        <f t="shared" si="97"/>
        <v>N/A</v>
      </c>
      <c r="I312" s="12">
        <v>7.3090000000000002</v>
      </c>
      <c r="J312" s="12">
        <v>5.4569999999999999</v>
      </c>
      <c r="K312" s="44" t="s">
        <v>734</v>
      </c>
      <c r="L312" s="9" t="str">
        <f t="shared" si="98"/>
        <v>Yes</v>
      </c>
    </row>
    <row r="313" spans="1:12" x14ac:dyDescent="0.2">
      <c r="A313" s="7" t="s">
        <v>189</v>
      </c>
      <c r="B313" s="34" t="s">
        <v>217</v>
      </c>
      <c r="C313" s="35">
        <v>537035</v>
      </c>
      <c r="D313" s="11" t="str">
        <f t="shared" si="95"/>
        <v>N/A</v>
      </c>
      <c r="E313" s="35">
        <v>589176</v>
      </c>
      <c r="F313" s="11" t="str">
        <f t="shared" si="96"/>
        <v>N/A</v>
      </c>
      <c r="G313" s="35">
        <v>651241</v>
      </c>
      <c r="H313" s="11" t="str">
        <f t="shared" si="97"/>
        <v>N/A</v>
      </c>
      <c r="I313" s="12">
        <v>9.7089999999999996</v>
      </c>
      <c r="J313" s="12">
        <v>10.53</v>
      </c>
      <c r="K313" s="44" t="s">
        <v>734</v>
      </c>
      <c r="L313" s="9" t="str">
        <f t="shared" si="98"/>
        <v>Yes</v>
      </c>
    </row>
    <row r="314" spans="1:12" x14ac:dyDescent="0.2">
      <c r="A314" s="57" t="s">
        <v>1113</v>
      </c>
      <c r="B314" s="13" t="s">
        <v>217</v>
      </c>
      <c r="C314" s="35" t="s">
        <v>217</v>
      </c>
      <c r="D314" s="9" t="str">
        <f t="shared" ref="D314:F317" si="99">IF($B314="N/A","N/A",IF(C314&lt;0,"No","Yes"))</f>
        <v>N/A</v>
      </c>
      <c r="E314" s="35">
        <v>1352829</v>
      </c>
      <c r="F314" s="9" t="str">
        <f t="shared" si="99"/>
        <v>N/A</v>
      </c>
      <c r="G314" s="35">
        <v>1424154</v>
      </c>
      <c r="H314" s="9" t="str">
        <f t="shared" ref="H314:H317" si="100">IF($B314="N/A","N/A",IF(G314&lt;0,"No","Yes"))</f>
        <v>N/A</v>
      </c>
      <c r="I314" s="12" t="s">
        <v>217</v>
      </c>
      <c r="J314" s="12">
        <v>5.2720000000000002</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69779</v>
      </c>
      <c r="F315" s="9" t="str">
        <f t="shared" si="99"/>
        <v>N/A</v>
      </c>
      <c r="G315" s="35">
        <v>75444</v>
      </c>
      <c r="H315" s="9" t="str">
        <f t="shared" si="100"/>
        <v>N/A</v>
      </c>
      <c r="I315" s="12" t="s">
        <v>217</v>
      </c>
      <c r="J315" s="12">
        <v>8.1180000000000003</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792486</v>
      </c>
      <c r="F316" s="9" t="str">
        <f t="shared" si="99"/>
        <v>N/A</v>
      </c>
      <c r="G316" s="35">
        <v>863423</v>
      </c>
      <c r="H316" s="9" t="str">
        <f t="shared" si="100"/>
        <v>N/A</v>
      </c>
      <c r="I316" s="12" t="s">
        <v>217</v>
      </c>
      <c r="J316" s="12">
        <v>8.9510000000000005</v>
      </c>
      <c r="K316" s="1" t="s">
        <v>733</v>
      </c>
      <c r="L316" s="9" t="str">
        <f t="shared" si="101"/>
        <v>Yes</v>
      </c>
    </row>
    <row r="317" spans="1:12" x14ac:dyDescent="0.2">
      <c r="A317" s="57" t="s">
        <v>1114</v>
      </c>
      <c r="B317" s="13" t="s">
        <v>217</v>
      </c>
      <c r="C317" s="35" t="s">
        <v>217</v>
      </c>
      <c r="D317" s="9" t="str">
        <f t="shared" si="99"/>
        <v>N/A</v>
      </c>
      <c r="E317" s="35">
        <v>141015</v>
      </c>
      <c r="F317" s="9" t="str">
        <f t="shared" si="99"/>
        <v>N/A</v>
      </c>
      <c r="G317" s="35">
        <v>149390</v>
      </c>
      <c r="H317" s="9" t="str">
        <f t="shared" si="100"/>
        <v>N/A</v>
      </c>
      <c r="I317" s="12" t="s">
        <v>217</v>
      </c>
      <c r="J317" s="12">
        <v>5.9390000000000001</v>
      </c>
      <c r="K317" s="1" t="s">
        <v>733</v>
      </c>
      <c r="L317" s="9" t="str">
        <f t="shared" si="101"/>
        <v>Yes</v>
      </c>
    </row>
    <row r="318" spans="1:12" x14ac:dyDescent="0.2">
      <c r="A318" s="57" t="s">
        <v>98</v>
      </c>
      <c r="B318" s="34" t="s">
        <v>295</v>
      </c>
      <c r="C318" s="8">
        <v>96.568903714000001</v>
      </c>
      <c r="D318" s="43" t="str">
        <f>IF($B318="N/A","N/A",IF(C318&gt;80,"Yes","No"))</f>
        <v>Yes</v>
      </c>
      <c r="E318" s="8">
        <v>96.815200634000007</v>
      </c>
      <c r="F318" s="43" t="str">
        <f>IF($B318="N/A","N/A",IF(E318&gt;80,"Yes","No"))</f>
        <v>Yes</v>
      </c>
      <c r="G318" s="8">
        <v>96.707179354999994</v>
      </c>
      <c r="H318" s="43" t="str">
        <f>IF($B318="N/A","N/A",IF(G318&gt;80,"Yes","No"))</f>
        <v>Yes</v>
      </c>
      <c r="I318" s="12">
        <v>0.255</v>
      </c>
      <c r="J318" s="12">
        <v>-0.112</v>
      </c>
      <c r="K318" s="44" t="s">
        <v>734</v>
      </c>
      <c r="L318" s="9" t="str">
        <f t="shared" si="94"/>
        <v>Yes</v>
      </c>
    </row>
    <row r="319" spans="1:12" x14ac:dyDescent="0.2">
      <c r="A319" s="57" t="s">
        <v>336</v>
      </c>
      <c r="B319" s="34" t="s">
        <v>282</v>
      </c>
      <c r="C319" s="8">
        <v>3.2970598E-3</v>
      </c>
      <c r="D319" s="43" t="str">
        <f>IF($B319="N/A","N/A",IF(C319&gt;=5,"No",IF(C319&lt;0,"No","Yes")))</f>
        <v>Yes</v>
      </c>
      <c r="E319" s="8">
        <v>9.7663022000000002E-3</v>
      </c>
      <c r="F319" s="43" t="str">
        <f>IF($B319="N/A","N/A",IF(E319&gt;=5,"No",IF(E319&lt;0,"No","Yes")))</f>
        <v>Yes</v>
      </c>
      <c r="G319" s="8">
        <v>8.4821794999999992E-3</v>
      </c>
      <c r="H319" s="43" t="str">
        <f>IF($B319="N/A","N/A",IF(G319&gt;=5,"No",IF(G319&lt;0,"No","Yes")))</f>
        <v>Yes</v>
      </c>
      <c r="I319" s="12">
        <v>196.2</v>
      </c>
      <c r="J319" s="12">
        <v>-13.1</v>
      </c>
      <c r="K319" s="44" t="s">
        <v>734</v>
      </c>
      <c r="L319" s="9" t="str">
        <f t="shared" si="94"/>
        <v>Yes</v>
      </c>
    </row>
    <row r="320" spans="1:12" x14ac:dyDescent="0.2">
      <c r="A320" s="57" t="s">
        <v>344</v>
      </c>
      <c r="B320" s="47" t="s">
        <v>282</v>
      </c>
      <c r="C320" s="8">
        <v>1.4773905221999999</v>
      </c>
      <c r="D320" s="43" t="str">
        <f>IF($B320="N/A","N/A",IF(C320&gt;=5,"No",IF(C320&lt;0,"No","Yes")))</f>
        <v>Yes</v>
      </c>
      <c r="E320" s="8">
        <v>1.4355643589</v>
      </c>
      <c r="F320" s="43" t="str">
        <f>IF($B320="N/A","N/A",IF(E320&gt;=5,"No",IF(E320&lt;0,"No","Yes")))</f>
        <v>Yes</v>
      </c>
      <c r="G320" s="8">
        <v>1.3816313776</v>
      </c>
      <c r="H320" s="43" t="str">
        <f>IF($B320="N/A","N/A",IF(G320&gt;=5,"No",IF(G320&lt;0,"No","Yes")))</f>
        <v>Yes</v>
      </c>
      <c r="I320" s="12">
        <v>-2.83</v>
      </c>
      <c r="J320" s="12">
        <v>-3.76</v>
      </c>
      <c r="K320" s="44" t="s">
        <v>734</v>
      </c>
      <c r="L320" s="9" t="str">
        <f t="shared" si="94"/>
        <v>Yes</v>
      </c>
    </row>
    <row r="321" spans="1:12" x14ac:dyDescent="0.2">
      <c r="A321" s="57" t="s">
        <v>337</v>
      </c>
      <c r="B321" s="47" t="s">
        <v>282</v>
      </c>
      <c r="C321" s="8">
        <v>6.9414099300000004E-2</v>
      </c>
      <c r="D321" s="43" t="str">
        <f>IF($B321="N/A","N/A",IF(C321&gt;=5,"No",IF(C321&lt;0,"No","Yes")))</f>
        <v>Yes</v>
      </c>
      <c r="E321" s="8">
        <v>5.8433673899999997E-2</v>
      </c>
      <c r="F321" s="43" t="str">
        <f>IF($B321="N/A","N/A",IF(E321&gt;=5,"No",IF(E321&lt;0,"No","Yes")))</f>
        <v>Yes</v>
      </c>
      <c r="G321" s="8">
        <v>6.1225913999999999E-2</v>
      </c>
      <c r="H321" s="43" t="str">
        <f>IF($B321="N/A","N/A",IF(G321&gt;=5,"No",IF(G321&lt;0,"No","Yes")))</f>
        <v>Yes</v>
      </c>
      <c r="I321" s="12">
        <v>-15.8</v>
      </c>
      <c r="J321" s="12">
        <v>4.7779999999999996</v>
      </c>
      <c r="K321" s="44" t="s">
        <v>734</v>
      </c>
      <c r="L321" s="9" t="str">
        <f t="shared" si="94"/>
        <v>Yes</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1.8718507583999999</v>
      </c>
      <c r="D323" s="43" t="str">
        <f>IF($B323="N/A","N/A",IF(C323&gt;=5,"No",IF(C323&lt;0,"No","Yes")))</f>
        <v>Yes</v>
      </c>
      <c r="E323" s="8">
        <v>1.6796808799</v>
      </c>
      <c r="F323" s="43" t="str">
        <f>IF($B323="N/A","N/A",IF(E323&gt;=5,"No",IF(E323&lt;0,"No","Yes")))</f>
        <v>Yes</v>
      </c>
      <c r="G323" s="8">
        <v>1.8359292015999999</v>
      </c>
      <c r="H323" s="43" t="str">
        <f>IF($B323="N/A","N/A",IF(G323&gt;=5,"No",IF(G323&lt;0,"No","Yes")))</f>
        <v>Yes</v>
      </c>
      <c r="I323" s="12">
        <v>-10.3</v>
      </c>
      <c r="J323" s="12">
        <v>9.3019999999999996</v>
      </c>
      <c r="K323" s="44" t="s">
        <v>734</v>
      </c>
      <c r="L323" s="9" t="str">
        <f t="shared" si="94"/>
        <v>Yes</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6.5655810000000005E-4</v>
      </c>
      <c r="F325" s="43" t="str">
        <f t="shared" si="103"/>
        <v>No</v>
      </c>
      <c r="G325" s="8">
        <v>5.2049738000000002E-3</v>
      </c>
      <c r="H325" s="43" t="str">
        <f t="shared" si="104"/>
        <v>No</v>
      </c>
      <c r="I325" s="12" t="s">
        <v>1743</v>
      </c>
      <c r="J325" s="12">
        <v>692.8</v>
      </c>
      <c r="K325" s="44" t="s">
        <v>734</v>
      </c>
      <c r="L325" s="9" t="str">
        <f t="shared" si="94"/>
        <v>No</v>
      </c>
    </row>
    <row r="326" spans="1:12" x14ac:dyDescent="0.2">
      <c r="A326" s="57" t="s">
        <v>99</v>
      </c>
      <c r="B326" s="47" t="s">
        <v>296</v>
      </c>
      <c r="C326" s="8">
        <v>9.1438458999999993E-3</v>
      </c>
      <c r="D326" s="43" t="str">
        <f>IF($B326="N/A","N/A",IF(C326&gt;0,"No",IF(C326&lt;0,"No","Yes")))</f>
        <v>No</v>
      </c>
      <c r="E326" s="8">
        <v>6.9759300000000004E-4</v>
      </c>
      <c r="F326" s="43" t="str">
        <f>IF($B326="N/A","N/A",IF(E326&gt;0,"No",IF(E326&lt;0,"No","Yes")))</f>
        <v>No</v>
      </c>
      <c r="G326" s="8">
        <v>3.4699829999999999E-4</v>
      </c>
      <c r="H326" s="43" t="str">
        <f>IF($B326="N/A","N/A",IF(G326&gt;0,"No",IF(G326&lt;0,"No","Yes")))</f>
        <v>No</v>
      </c>
      <c r="I326" s="12">
        <v>-92.4</v>
      </c>
      <c r="J326" s="12">
        <v>-50.3</v>
      </c>
      <c r="K326" s="44" t="s">
        <v>734</v>
      </c>
      <c r="L326" s="9" t="str">
        <f t="shared" si="94"/>
        <v>No</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5.5999901528000002</v>
      </c>
      <c r="D333" s="43" t="str">
        <f>IF($B333="N/A","N/A",IF(C333&gt;15,"No",IF(C333&lt;2,"No","Yes")))</f>
        <v>Yes</v>
      </c>
      <c r="E333" s="8">
        <v>7.4566538269000002</v>
      </c>
      <c r="F333" s="43" t="str">
        <f>IF($B333="N/A","N/A",IF(E333&gt;15,"No",IF(E333&lt;2,"No","Yes")))</f>
        <v>Yes</v>
      </c>
      <c r="G333" s="8">
        <v>7.9779139467000002</v>
      </c>
      <c r="H333" s="43" t="str">
        <f>IF($B333="N/A","N/A",IF(G333&gt;15,"No",IF(G333&lt;2,"No","Yes")))</f>
        <v>Yes</v>
      </c>
      <c r="I333" s="12">
        <v>33.15</v>
      </c>
      <c r="J333" s="12">
        <v>6.9909999999999997</v>
      </c>
      <c r="K333" s="44" t="s">
        <v>734</v>
      </c>
      <c r="L333" s="9" t="str">
        <f t="shared" si="94"/>
        <v>Yes</v>
      </c>
    </row>
    <row r="334" spans="1:12" x14ac:dyDescent="0.2">
      <c r="A334" s="57" t="s">
        <v>1120</v>
      </c>
      <c r="B334" s="34" t="s">
        <v>217</v>
      </c>
      <c r="C334" s="35">
        <v>62803</v>
      </c>
      <c r="D334" s="43" t="str">
        <f>IF($B334="N/A","N/A",IF(C334&gt;10,"No",IF(C334&lt;-10,"No","Yes")))</f>
        <v>N/A</v>
      </c>
      <c r="E334" s="35">
        <v>67231</v>
      </c>
      <c r="F334" s="43" t="str">
        <f>IF($B334="N/A","N/A",IF(E334&gt;10,"No",IF(E334&lt;-10,"No","Yes")))</f>
        <v>N/A</v>
      </c>
      <c r="G334" s="35">
        <v>79353</v>
      </c>
      <c r="H334" s="43" t="str">
        <f>IF($B334="N/A","N/A",IF(G334&gt;10,"No",IF(G334&lt;-10,"No","Yes")))</f>
        <v>N/A</v>
      </c>
      <c r="I334" s="12">
        <v>7.0510000000000002</v>
      </c>
      <c r="J334" s="12">
        <v>18.03</v>
      </c>
      <c r="K334" s="44" t="s">
        <v>734</v>
      </c>
      <c r="L334" s="9" t="str">
        <f t="shared" si="94"/>
        <v>No</v>
      </c>
    </row>
    <row r="335" spans="1:12" x14ac:dyDescent="0.2">
      <c r="A335" s="57" t="s">
        <v>145</v>
      </c>
      <c r="B335" s="34" t="s">
        <v>217</v>
      </c>
      <c r="C335" s="35">
        <v>93220</v>
      </c>
      <c r="D335" s="43" t="str">
        <f>IF($B335="N/A","N/A",IF(C335&gt;10,"No",IF(C335&lt;-10,"No","Yes")))</f>
        <v>N/A</v>
      </c>
      <c r="E335" s="35">
        <v>95224</v>
      </c>
      <c r="F335" s="43" t="str">
        <f>IF($B335="N/A","N/A",IF(E335&gt;10,"No",IF(E335&lt;-10,"No","Yes")))</f>
        <v>N/A</v>
      </c>
      <c r="G335" s="35">
        <v>108327</v>
      </c>
      <c r="H335" s="43" t="str">
        <f>IF($B335="N/A","N/A",IF(G335&gt;10,"No",IF(G335&lt;-10,"No","Yes")))</f>
        <v>N/A</v>
      </c>
      <c r="I335" s="12">
        <v>2.15</v>
      </c>
      <c r="J335" s="12">
        <v>13.76</v>
      </c>
      <c r="K335" s="44" t="s">
        <v>734</v>
      </c>
      <c r="L335" s="9" t="str">
        <f t="shared" si="94"/>
        <v>Yes</v>
      </c>
    </row>
    <row r="336" spans="1:12" x14ac:dyDescent="0.2">
      <c r="A336" s="57" t="s">
        <v>146</v>
      </c>
      <c r="B336" s="34" t="s">
        <v>217</v>
      </c>
      <c r="C336" s="35">
        <v>2614</v>
      </c>
      <c r="D336" s="43" t="str">
        <f>IF($B336="N/A","N/A",IF(C336&gt;10,"No",IF(C336&lt;-10,"No","Yes")))</f>
        <v>N/A</v>
      </c>
      <c r="E336" s="35">
        <v>2500</v>
      </c>
      <c r="F336" s="43" t="str">
        <f>IF($B336="N/A","N/A",IF(E336&gt;10,"No",IF(E336&lt;-10,"No","Yes")))</f>
        <v>N/A</v>
      </c>
      <c r="G336" s="35">
        <v>3233</v>
      </c>
      <c r="H336" s="43" t="str">
        <f>IF($B336="N/A","N/A",IF(G336&gt;10,"No",IF(G336&lt;-10,"No","Yes")))</f>
        <v>N/A</v>
      </c>
      <c r="I336" s="12">
        <v>-4.3600000000000003</v>
      </c>
      <c r="J336" s="12">
        <v>29.32</v>
      </c>
      <c r="K336" s="44" t="s">
        <v>734</v>
      </c>
      <c r="L336" s="9" t="str">
        <f t="shared" si="94"/>
        <v>No</v>
      </c>
    </row>
    <row r="337" spans="1:12" x14ac:dyDescent="0.2">
      <c r="A337" s="57" t="s">
        <v>147</v>
      </c>
      <c r="B337" s="34" t="s">
        <v>217</v>
      </c>
      <c r="C337" s="35">
        <v>22100</v>
      </c>
      <c r="D337" s="43" t="str">
        <f>IF($B337="N/A","N/A",IF(C337&gt;10,"No",IF(C337&lt;-10,"No","Yes")))</f>
        <v>N/A</v>
      </c>
      <c r="E337" s="35">
        <v>21688</v>
      </c>
      <c r="F337" s="43" t="str">
        <f>IF($B337="N/A","N/A",IF(E337&gt;10,"No",IF(E337&lt;-10,"No","Yes")))</f>
        <v>N/A</v>
      </c>
      <c r="G337" s="35">
        <v>16733</v>
      </c>
      <c r="H337" s="43" t="str">
        <f>IF($B337="N/A","N/A",IF(G337&gt;10,"No",IF(G337&lt;-10,"No","Yes")))</f>
        <v>N/A</v>
      </c>
      <c r="I337" s="12">
        <v>-1.86</v>
      </c>
      <c r="J337" s="12">
        <v>-22.8</v>
      </c>
      <c r="K337" s="44" t="s">
        <v>734</v>
      </c>
      <c r="L337" s="9" t="str">
        <f t="shared" si="94"/>
        <v>No</v>
      </c>
    </row>
    <row r="338" spans="1:12" x14ac:dyDescent="0.2">
      <c r="A338" s="57" t="s">
        <v>148</v>
      </c>
      <c r="B338" s="34" t="s">
        <v>217</v>
      </c>
      <c r="C338" s="35">
        <v>2425</v>
      </c>
      <c r="D338" s="43" t="str">
        <f>IF($B338="N/A","N/A",IF(C338&gt;10,"No",IF(C338&lt;-10,"No","Yes")))</f>
        <v>N/A</v>
      </c>
      <c r="E338" s="35">
        <v>2290</v>
      </c>
      <c r="F338" s="43" t="str">
        <f>IF($B338="N/A","N/A",IF(E338&gt;10,"No",IF(E338&lt;-10,"No","Yes")))</f>
        <v>N/A</v>
      </c>
      <c r="G338" s="35">
        <v>2185</v>
      </c>
      <c r="H338" s="43" t="str">
        <f>IF($B338="N/A","N/A",IF(G338&gt;10,"No",IF(G338&lt;-10,"No","Yes")))</f>
        <v>N/A</v>
      </c>
      <c r="I338" s="12">
        <v>-5.57</v>
      </c>
      <c r="J338" s="12">
        <v>-4.59</v>
      </c>
      <c r="K338" s="44" t="s">
        <v>734</v>
      </c>
      <c r="L338" s="9" t="str">
        <f t="shared" si="94"/>
        <v>Yes</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9973313813</v>
      </c>
      <c r="D6" s="11" t="str">
        <f t="shared" ref="D6:D12" si="0">IF($B6="N/A","N/A",IF(C6&gt;10,"No",IF(C6&lt;-10,"No","Yes")))</f>
        <v>N/A</v>
      </c>
      <c r="E6" s="14">
        <v>10734792846</v>
      </c>
      <c r="F6" s="11" t="str">
        <f t="shared" ref="F6:F12" si="1">IF($B6="N/A","N/A",IF(E6&gt;10,"No",IF(E6&lt;-10,"No","Yes")))</f>
        <v>N/A</v>
      </c>
      <c r="G6" s="14">
        <v>11127557724</v>
      </c>
      <c r="H6" s="11" t="str">
        <f t="shared" ref="H6:H12" si="2">IF($B6="N/A","N/A",IF(G6&gt;10,"No",IF(G6&lt;-10,"No","Yes")))</f>
        <v>N/A</v>
      </c>
      <c r="I6" s="12">
        <v>7.6349999999999998</v>
      </c>
      <c r="J6" s="12">
        <v>3.6589999999999998</v>
      </c>
      <c r="K6" s="47" t="s">
        <v>732</v>
      </c>
      <c r="L6" s="9" t="str">
        <f t="shared" ref="L6:L13" si="3">IF(J6="Div by 0", "N/A", IF(K6="N/A","N/A", IF(J6&gt;VALUE(MID(K6,1,2)), "No", IF(J6&lt;-1*VALUE(MID(K6,1,2)), "No", "Yes"))))</f>
        <v>Yes</v>
      </c>
    </row>
    <row r="7" spans="1:12" x14ac:dyDescent="0.2">
      <c r="A7" s="4" t="s">
        <v>1121</v>
      </c>
      <c r="B7" s="47" t="s">
        <v>217</v>
      </c>
      <c r="C7" s="14">
        <v>3763.1383326</v>
      </c>
      <c r="D7" s="11" t="str">
        <f t="shared" si="0"/>
        <v>N/A</v>
      </c>
      <c r="E7" s="14">
        <v>3800.4499897999999</v>
      </c>
      <c r="F7" s="11" t="str">
        <f t="shared" si="1"/>
        <v>N/A</v>
      </c>
      <c r="G7" s="14">
        <v>3766.4790767</v>
      </c>
      <c r="H7" s="11" t="str">
        <f t="shared" si="2"/>
        <v>N/A</v>
      </c>
      <c r="I7" s="12">
        <v>0.99150000000000005</v>
      </c>
      <c r="J7" s="12">
        <v>-0.89400000000000002</v>
      </c>
      <c r="K7" s="47" t="s">
        <v>732</v>
      </c>
      <c r="L7" s="9" t="str">
        <f t="shared" si="3"/>
        <v>Yes</v>
      </c>
    </row>
    <row r="8" spans="1:12" x14ac:dyDescent="0.2">
      <c r="A8" s="4" t="s">
        <v>720</v>
      </c>
      <c r="B8" s="47" t="s">
        <v>217</v>
      </c>
      <c r="C8" s="14">
        <v>133</v>
      </c>
      <c r="D8" s="11" t="str">
        <f t="shared" si="0"/>
        <v>N/A</v>
      </c>
      <c r="E8" s="14">
        <v>168</v>
      </c>
      <c r="F8" s="11" t="str">
        <f t="shared" si="1"/>
        <v>N/A</v>
      </c>
      <c r="G8" s="14">
        <v>173</v>
      </c>
      <c r="H8" s="11" t="str">
        <f t="shared" si="2"/>
        <v>N/A</v>
      </c>
      <c r="I8" s="12">
        <v>26.32</v>
      </c>
      <c r="J8" s="12">
        <v>2.976</v>
      </c>
      <c r="K8" s="47" t="s">
        <v>732</v>
      </c>
      <c r="L8" s="9" t="str">
        <f t="shared" si="3"/>
        <v>Yes</v>
      </c>
    </row>
    <row r="9" spans="1:12" x14ac:dyDescent="0.2">
      <c r="A9" s="4" t="s">
        <v>721</v>
      </c>
      <c r="B9" s="47" t="s">
        <v>217</v>
      </c>
      <c r="C9" s="14">
        <v>545</v>
      </c>
      <c r="D9" s="11" t="str">
        <f t="shared" si="0"/>
        <v>N/A</v>
      </c>
      <c r="E9" s="14">
        <v>627</v>
      </c>
      <c r="F9" s="11" t="str">
        <f t="shared" si="1"/>
        <v>N/A</v>
      </c>
      <c r="G9" s="14">
        <v>631</v>
      </c>
      <c r="H9" s="11" t="str">
        <f t="shared" si="2"/>
        <v>N/A</v>
      </c>
      <c r="I9" s="12">
        <v>15.05</v>
      </c>
      <c r="J9" s="12">
        <v>0.63800000000000001</v>
      </c>
      <c r="K9" s="47" t="s">
        <v>732</v>
      </c>
      <c r="L9" s="9" t="str">
        <f t="shared" si="3"/>
        <v>Yes</v>
      </c>
    </row>
    <row r="10" spans="1:12" x14ac:dyDescent="0.2">
      <c r="A10" s="4" t="s">
        <v>722</v>
      </c>
      <c r="B10" s="47" t="s">
        <v>217</v>
      </c>
      <c r="C10" s="14">
        <v>1591</v>
      </c>
      <c r="D10" s="11" t="str">
        <f t="shared" si="0"/>
        <v>N/A</v>
      </c>
      <c r="E10" s="14">
        <v>1786</v>
      </c>
      <c r="F10" s="11" t="str">
        <f t="shared" si="1"/>
        <v>N/A</v>
      </c>
      <c r="G10" s="14">
        <v>1807</v>
      </c>
      <c r="H10" s="11" t="str">
        <f t="shared" si="2"/>
        <v>N/A</v>
      </c>
      <c r="I10" s="12">
        <v>12.26</v>
      </c>
      <c r="J10" s="12">
        <v>1.1759999999999999</v>
      </c>
      <c r="K10" s="47" t="s">
        <v>732</v>
      </c>
      <c r="L10" s="9" t="str">
        <f t="shared" si="3"/>
        <v>Yes</v>
      </c>
    </row>
    <row r="11" spans="1:12" x14ac:dyDescent="0.2">
      <c r="A11" s="4" t="s">
        <v>723</v>
      </c>
      <c r="B11" s="47" t="s">
        <v>217</v>
      </c>
      <c r="C11" s="14">
        <v>17674</v>
      </c>
      <c r="D11" s="11" t="str">
        <f t="shared" si="0"/>
        <v>N/A</v>
      </c>
      <c r="E11" s="14">
        <v>17332</v>
      </c>
      <c r="F11" s="11" t="str">
        <f t="shared" si="1"/>
        <v>N/A</v>
      </c>
      <c r="G11" s="14">
        <v>17301</v>
      </c>
      <c r="H11" s="11" t="str">
        <f t="shared" si="2"/>
        <v>N/A</v>
      </c>
      <c r="I11" s="12">
        <v>-1.94</v>
      </c>
      <c r="J11" s="12">
        <v>-0.17899999999999999</v>
      </c>
      <c r="K11" s="47" t="s">
        <v>732</v>
      </c>
      <c r="L11" s="9" t="str">
        <f t="shared" si="3"/>
        <v>Yes</v>
      </c>
    </row>
    <row r="12" spans="1:12" x14ac:dyDescent="0.2">
      <c r="A12" s="4" t="s">
        <v>724</v>
      </c>
      <c r="B12" s="47" t="s">
        <v>217</v>
      </c>
      <c r="C12" s="14">
        <v>58428</v>
      </c>
      <c r="D12" s="11" t="str">
        <f t="shared" si="0"/>
        <v>N/A</v>
      </c>
      <c r="E12" s="14">
        <v>56917</v>
      </c>
      <c r="F12" s="11" t="str">
        <f t="shared" si="1"/>
        <v>N/A</v>
      </c>
      <c r="G12" s="14">
        <v>55162</v>
      </c>
      <c r="H12" s="11" t="str">
        <f t="shared" si="2"/>
        <v>N/A</v>
      </c>
      <c r="I12" s="12">
        <v>-2.59</v>
      </c>
      <c r="J12" s="12">
        <v>-3.08</v>
      </c>
      <c r="K12" s="47" t="s">
        <v>732</v>
      </c>
      <c r="L12" s="9" t="str">
        <f t="shared" si="3"/>
        <v>Yes</v>
      </c>
    </row>
    <row r="13" spans="1:12" x14ac:dyDescent="0.2">
      <c r="A13" s="4" t="s">
        <v>74</v>
      </c>
      <c r="B13" s="47" t="s">
        <v>217</v>
      </c>
      <c r="C13" s="14">
        <v>3511009</v>
      </c>
      <c r="D13" s="11" t="str">
        <f>IF($B13="N/A","N/A",IF(C13&gt;10,"No",IF(C13&lt;-10,"No","Yes")))</f>
        <v>N/A</v>
      </c>
      <c r="E13" s="14">
        <v>3319850</v>
      </c>
      <c r="F13" s="11" t="str">
        <f>IF($B13="N/A","N/A",IF(E13&gt;10,"No",IF(E13&lt;-10,"No","Yes")))</f>
        <v>N/A</v>
      </c>
      <c r="G13" s="14">
        <v>3422055</v>
      </c>
      <c r="H13" s="11" t="str">
        <f>IF($B13="N/A","N/A",IF(G13&gt;10,"No",IF(G13&lt;-10,"No","Yes")))</f>
        <v>N/A</v>
      </c>
      <c r="I13" s="12">
        <v>-5.44</v>
      </c>
      <c r="J13" s="12">
        <v>3.0790000000000002</v>
      </c>
      <c r="K13" s="47" t="s">
        <v>732</v>
      </c>
      <c r="L13" s="9" t="str">
        <f t="shared" si="3"/>
        <v>Yes</v>
      </c>
    </row>
    <row r="14" spans="1:12" x14ac:dyDescent="0.2">
      <c r="A14" s="60" t="s">
        <v>161</v>
      </c>
      <c r="B14" s="34" t="s">
        <v>217</v>
      </c>
      <c r="C14" s="8">
        <v>8.9604624442999992</v>
      </c>
      <c r="D14" s="43" t="str">
        <f t="shared" ref="D14:D18" si="4">IF($B14="N/A","N/A",IF(C14&gt;10,"No",IF(C14&lt;-10,"No","Yes")))</f>
        <v>N/A</v>
      </c>
      <c r="E14" s="8">
        <v>8.2113253825000001</v>
      </c>
      <c r="F14" s="43" t="str">
        <f t="shared" ref="F14:F18" si="5">IF($B14="N/A","N/A",IF(E14&gt;10,"No",IF(E14&lt;-10,"No","Yes")))</f>
        <v>N/A</v>
      </c>
      <c r="G14" s="8">
        <v>7.6948489117000003</v>
      </c>
      <c r="H14" s="43" t="str">
        <f t="shared" ref="H14:H18" si="6">IF($B14="N/A","N/A",IF(G14&gt;10,"No",IF(G14&lt;-10,"No","Yes")))</f>
        <v>N/A</v>
      </c>
      <c r="I14" s="12">
        <v>-8.36</v>
      </c>
      <c r="J14" s="12">
        <v>-6.29</v>
      </c>
      <c r="K14" s="44" t="s">
        <v>732</v>
      </c>
      <c r="L14" s="9" t="str">
        <f t="shared" ref="L14:L18" si="7">IF(J14="Div by 0", "N/A", IF(K14="N/A","N/A", IF(J14&gt;VALUE(MID(K14,1,2)), "No", IF(J14&lt;-1*VALUE(MID(K14,1,2)), "No", "Yes"))))</f>
        <v>Yes</v>
      </c>
    </row>
    <row r="15" spans="1:12" x14ac:dyDescent="0.2">
      <c r="A15" s="4" t="s">
        <v>418</v>
      </c>
      <c r="B15" s="34" t="s">
        <v>217</v>
      </c>
      <c r="C15" s="8">
        <v>21.052525021000001</v>
      </c>
      <c r="D15" s="43" t="str">
        <f t="shared" si="4"/>
        <v>N/A</v>
      </c>
      <c r="E15" s="8">
        <v>20.966587190999999</v>
      </c>
      <c r="F15" s="43" t="str">
        <f t="shared" si="5"/>
        <v>N/A</v>
      </c>
      <c r="G15" s="8">
        <v>21.651787119000002</v>
      </c>
      <c r="H15" s="43" t="str">
        <f t="shared" si="6"/>
        <v>N/A</v>
      </c>
      <c r="I15" s="12">
        <v>-0.40799999999999997</v>
      </c>
      <c r="J15" s="12">
        <v>3.2679999999999998</v>
      </c>
      <c r="K15" s="44" t="s">
        <v>732</v>
      </c>
      <c r="L15" s="9" t="str">
        <f t="shared" si="7"/>
        <v>Yes</v>
      </c>
    </row>
    <row r="16" spans="1:12" x14ac:dyDescent="0.2">
      <c r="A16" s="4" t="s">
        <v>419</v>
      </c>
      <c r="B16" s="34" t="s">
        <v>217</v>
      </c>
      <c r="C16" s="8">
        <v>10.044606398999999</v>
      </c>
      <c r="D16" s="43" t="str">
        <f t="shared" si="4"/>
        <v>N/A</v>
      </c>
      <c r="E16" s="8">
        <v>10.113792802000001</v>
      </c>
      <c r="F16" s="43" t="str">
        <f t="shared" si="5"/>
        <v>N/A</v>
      </c>
      <c r="G16" s="8">
        <v>10.363746133999999</v>
      </c>
      <c r="H16" s="43" t="str">
        <f t="shared" si="6"/>
        <v>N/A</v>
      </c>
      <c r="I16" s="12">
        <v>0.68879999999999997</v>
      </c>
      <c r="J16" s="12">
        <v>2.4710000000000001</v>
      </c>
      <c r="K16" s="44" t="s">
        <v>732</v>
      </c>
      <c r="L16" s="9" t="str">
        <f t="shared" si="7"/>
        <v>Yes</v>
      </c>
    </row>
    <row r="17" spans="1:12" x14ac:dyDescent="0.2">
      <c r="A17" s="4" t="s">
        <v>420</v>
      </c>
      <c r="B17" s="34" t="s">
        <v>217</v>
      </c>
      <c r="C17" s="8">
        <v>5.7850452966999999</v>
      </c>
      <c r="D17" s="43" t="str">
        <f t="shared" si="4"/>
        <v>N/A</v>
      </c>
      <c r="E17" s="8">
        <v>5.7182078741</v>
      </c>
      <c r="F17" s="43" t="str">
        <f t="shared" si="5"/>
        <v>N/A</v>
      </c>
      <c r="G17" s="8">
        <v>5.0115952823000001</v>
      </c>
      <c r="H17" s="43" t="str">
        <f t="shared" si="6"/>
        <v>N/A</v>
      </c>
      <c r="I17" s="12">
        <v>-1.1599999999999999</v>
      </c>
      <c r="J17" s="12">
        <v>-12.4</v>
      </c>
      <c r="K17" s="44" t="s">
        <v>732</v>
      </c>
      <c r="L17" s="9" t="str">
        <f t="shared" si="7"/>
        <v>Yes</v>
      </c>
    </row>
    <row r="18" spans="1:12" x14ac:dyDescent="0.2">
      <c r="A18" s="4" t="s">
        <v>421</v>
      </c>
      <c r="B18" s="34" t="s">
        <v>217</v>
      </c>
      <c r="C18" s="8">
        <v>12.755858439000001</v>
      </c>
      <c r="D18" s="43" t="str">
        <f t="shared" si="4"/>
        <v>N/A</v>
      </c>
      <c r="E18" s="8">
        <v>9.9725703721999999</v>
      </c>
      <c r="F18" s="43" t="str">
        <f t="shared" si="5"/>
        <v>N/A</v>
      </c>
      <c r="G18" s="8">
        <v>9.1351456891999998</v>
      </c>
      <c r="H18" s="43" t="str">
        <f t="shared" si="6"/>
        <v>N/A</v>
      </c>
      <c r="I18" s="12">
        <v>-21.8</v>
      </c>
      <c r="J18" s="12">
        <v>-8.4</v>
      </c>
      <c r="K18" s="44" t="s">
        <v>732</v>
      </c>
      <c r="L18" s="9" t="str">
        <f t="shared" si="7"/>
        <v>Yes</v>
      </c>
    </row>
    <row r="19" spans="1:12" x14ac:dyDescent="0.2">
      <c r="A19" s="4" t="s">
        <v>75</v>
      </c>
      <c r="B19" s="47" t="s">
        <v>217</v>
      </c>
      <c r="C19" s="35">
        <v>40</v>
      </c>
      <c r="D19" s="43" t="str">
        <f t="shared" ref="D19:D50" si="8">IF($B19="N/A","N/A",IF(C19&gt;10,"No",IF(C19&lt;-10,"No","Yes")))</f>
        <v>N/A</v>
      </c>
      <c r="E19" s="35">
        <v>44</v>
      </c>
      <c r="F19" s="43" t="str">
        <f t="shared" ref="F19:F50" si="9">IF($B19="N/A","N/A",IF(E19&gt;10,"No",IF(E19&lt;-10,"No","Yes")))</f>
        <v>N/A</v>
      </c>
      <c r="G19" s="35">
        <v>34</v>
      </c>
      <c r="H19" s="43" t="str">
        <f t="shared" ref="H19:H50" si="10">IF($B19="N/A","N/A",IF(G19&gt;10,"No",IF(G19&lt;-10,"No","Yes")))</f>
        <v>N/A</v>
      </c>
      <c r="I19" s="12">
        <v>10</v>
      </c>
      <c r="J19" s="12">
        <v>-22.7</v>
      </c>
      <c r="K19" s="47" t="s">
        <v>217</v>
      </c>
      <c r="L19" s="9" t="str">
        <f t="shared" ref="L19:L25" si="11">IF(J19="Div by 0", "N/A", IF(K19="N/A","N/A", IF(J19&gt;VALUE(MID(K19,1,2)), "No", IF(J19&lt;-1*VALUE(MID(K19,1,2)), "No", "Yes"))))</f>
        <v>N/A</v>
      </c>
    </row>
    <row r="20" spans="1:12" x14ac:dyDescent="0.2">
      <c r="A20" s="4" t="s">
        <v>76</v>
      </c>
      <c r="B20" s="47" t="s">
        <v>217</v>
      </c>
      <c r="C20" s="35">
        <v>281</v>
      </c>
      <c r="D20" s="43" t="str">
        <f t="shared" si="8"/>
        <v>N/A</v>
      </c>
      <c r="E20" s="35">
        <v>247</v>
      </c>
      <c r="F20" s="43" t="str">
        <f t="shared" si="9"/>
        <v>N/A</v>
      </c>
      <c r="G20" s="35">
        <v>242</v>
      </c>
      <c r="H20" s="43" t="str">
        <f t="shared" si="10"/>
        <v>N/A</v>
      </c>
      <c r="I20" s="12">
        <v>-12.1</v>
      </c>
      <c r="J20" s="12">
        <v>-2.02</v>
      </c>
      <c r="K20" s="47" t="s">
        <v>217</v>
      </c>
      <c r="L20" s="9" t="str">
        <f t="shared" si="11"/>
        <v>N/A</v>
      </c>
    </row>
    <row r="21" spans="1:12" x14ac:dyDescent="0.2">
      <c r="A21" s="60" t="s">
        <v>1121</v>
      </c>
      <c r="B21" s="47" t="s">
        <v>217</v>
      </c>
      <c r="C21" s="14">
        <v>3763.1383326</v>
      </c>
      <c r="D21" s="11" t="str">
        <f t="shared" si="8"/>
        <v>N/A</v>
      </c>
      <c r="E21" s="14">
        <v>3800.4499897999999</v>
      </c>
      <c r="F21" s="11" t="str">
        <f t="shared" si="9"/>
        <v>N/A</v>
      </c>
      <c r="G21" s="14">
        <v>3766.4790767</v>
      </c>
      <c r="H21" s="11" t="str">
        <f t="shared" si="10"/>
        <v>N/A</v>
      </c>
      <c r="I21" s="12">
        <v>0.99150000000000005</v>
      </c>
      <c r="J21" s="12">
        <v>-0.89400000000000002</v>
      </c>
      <c r="K21" s="47" t="s">
        <v>732</v>
      </c>
      <c r="L21" s="9" t="str">
        <f t="shared" si="11"/>
        <v>Yes</v>
      </c>
    </row>
    <row r="22" spans="1:12" x14ac:dyDescent="0.2">
      <c r="A22" s="4" t="s">
        <v>1726</v>
      </c>
      <c r="B22" s="47" t="s">
        <v>217</v>
      </c>
      <c r="C22" s="14">
        <v>9202.1179737999992</v>
      </c>
      <c r="D22" s="11" t="str">
        <f t="shared" si="8"/>
        <v>N/A</v>
      </c>
      <c r="E22" s="14">
        <v>9308.4938160000002</v>
      </c>
      <c r="F22" s="11" t="str">
        <f t="shared" si="9"/>
        <v>N/A</v>
      </c>
      <c r="G22" s="14">
        <v>9015.7514329000005</v>
      </c>
      <c r="H22" s="11" t="str">
        <f t="shared" si="10"/>
        <v>N/A</v>
      </c>
      <c r="I22" s="12">
        <v>1.1559999999999999</v>
      </c>
      <c r="J22" s="12">
        <v>-3.14</v>
      </c>
      <c r="K22" s="47" t="s">
        <v>732</v>
      </c>
      <c r="L22" s="9" t="str">
        <f t="shared" si="11"/>
        <v>Yes</v>
      </c>
    </row>
    <row r="23" spans="1:12" x14ac:dyDescent="0.2">
      <c r="A23" s="4" t="s">
        <v>1122</v>
      </c>
      <c r="B23" s="47" t="s">
        <v>217</v>
      </c>
      <c r="C23" s="14">
        <v>14104.838084999999</v>
      </c>
      <c r="D23" s="11" t="str">
        <f t="shared" si="8"/>
        <v>N/A</v>
      </c>
      <c r="E23" s="14">
        <v>14024.397546</v>
      </c>
      <c r="F23" s="11" t="str">
        <f t="shared" si="9"/>
        <v>N/A</v>
      </c>
      <c r="G23" s="14">
        <v>13932.983715</v>
      </c>
      <c r="H23" s="11" t="str">
        <f t="shared" si="10"/>
        <v>N/A</v>
      </c>
      <c r="I23" s="12">
        <v>-0.56999999999999995</v>
      </c>
      <c r="J23" s="12">
        <v>-0.65200000000000002</v>
      </c>
      <c r="K23" s="47" t="s">
        <v>732</v>
      </c>
      <c r="L23" s="9" t="str">
        <f t="shared" si="11"/>
        <v>Yes</v>
      </c>
    </row>
    <row r="24" spans="1:12" x14ac:dyDescent="0.2">
      <c r="A24" s="4" t="s">
        <v>1123</v>
      </c>
      <c r="B24" s="47" t="s">
        <v>217</v>
      </c>
      <c r="C24" s="14">
        <v>1578.4588738</v>
      </c>
      <c r="D24" s="11" t="str">
        <f t="shared" si="8"/>
        <v>N/A</v>
      </c>
      <c r="E24" s="14">
        <v>1606.0639665000001</v>
      </c>
      <c r="F24" s="11" t="str">
        <f t="shared" si="9"/>
        <v>N/A</v>
      </c>
      <c r="G24" s="14">
        <v>1613.4188882999999</v>
      </c>
      <c r="H24" s="11" t="str">
        <f t="shared" si="10"/>
        <v>N/A</v>
      </c>
      <c r="I24" s="12">
        <v>1.7490000000000001</v>
      </c>
      <c r="J24" s="12">
        <v>0.45789999999999997</v>
      </c>
      <c r="K24" s="47" t="s">
        <v>732</v>
      </c>
      <c r="L24" s="9" t="str">
        <f t="shared" si="11"/>
        <v>Yes</v>
      </c>
    </row>
    <row r="25" spans="1:12" x14ac:dyDescent="0.2">
      <c r="A25" s="4" t="s">
        <v>1124</v>
      </c>
      <c r="B25" s="47" t="s">
        <v>217</v>
      </c>
      <c r="C25" s="14">
        <v>1897.1017185000001</v>
      </c>
      <c r="D25" s="11" t="str">
        <f t="shared" si="8"/>
        <v>N/A</v>
      </c>
      <c r="E25" s="14">
        <v>2261.3305174000002</v>
      </c>
      <c r="F25" s="11" t="str">
        <f t="shared" si="9"/>
        <v>N/A</v>
      </c>
      <c r="G25" s="14">
        <v>2261.9657717</v>
      </c>
      <c r="H25" s="11" t="str">
        <f t="shared" si="10"/>
        <v>N/A</v>
      </c>
      <c r="I25" s="12">
        <v>19.2</v>
      </c>
      <c r="J25" s="12">
        <v>2.81E-2</v>
      </c>
      <c r="K25" s="47" t="s">
        <v>732</v>
      </c>
      <c r="L25" s="9" t="str">
        <f t="shared" si="11"/>
        <v>Yes</v>
      </c>
    </row>
    <row r="26" spans="1:12" x14ac:dyDescent="0.2">
      <c r="A26" s="2" t="s">
        <v>1125</v>
      </c>
      <c r="B26" s="47" t="s">
        <v>217</v>
      </c>
      <c r="C26" s="14">
        <v>3541.2968288000002</v>
      </c>
      <c r="D26" s="11" t="str">
        <f t="shared" si="8"/>
        <v>N/A</v>
      </c>
      <c r="E26" s="14">
        <v>3616.1639212</v>
      </c>
      <c r="F26" s="11" t="str">
        <f t="shared" si="9"/>
        <v>N/A</v>
      </c>
      <c r="G26" s="14">
        <v>3601.7179443999999</v>
      </c>
      <c r="H26" s="11" t="str">
        <f t="shared" si="10"/>
        <v>N/A</v>
      </c>
      <c r="I26" s="12">
        <v>2.1139999999999999</v>
      </c>
      <c r="J26" s="12">
        <v>-0.39900000000000002</v>
      </c>
      <c r="K26" s="47" t="s">
        <v>732</v>
      </c>
      <c r="L26" s="9" t="str">
        <f>IF(J26="Div by 0", "N/A", IF(OR(J26="N/A",K26="N/A"),"N/A", IF(J26&gt;VALUE(MID(K26,1,2)), "No", IF(J26&lt;-1*VALUE(MID(K26,1,2)), "No", "Yes"))))</f>
        <v>Yes</v>
      </c>
    </row>
    <row r="27" spans="1:12" x14ac:dyDescent="0.2">
      <c r="A27" s="2" t="s">
        <v>1126</v>
      </c>
      <c r="B27" s="47" t="s">
        <v>217</v>
      </c>
      <c r="C27" s="14">
        <v>4083.7288130000002</v>
      </c>
      <c r="D27" s="11" t="str">
        <f t="shared" si="8"/>
        <v>N/A</v>
      </c>
      <c r="E27" s="14">
        <v>4064.8005287999999</v>
      </c>
      <c r="F27" s="11" t="str">
        <f t="shared" si="9"/>
        <v>N/A</v>
      </c>
      <c r="G27" s="14">
        <v>4001.5108777</v>
      </c>
      <c r="H27" s="11" t="str">
        <f t="shared" si="10"/>
        <v>N/A</v>
      </c>
      <c r="I27" s="12">
        <v>-0.46400000000000002</v>
      </c>
      <c r="J27" s="12">
        <v>-1.56</v>
      </c>
      <c r="K27" s="47" t="s">
        <v>732</v>
      </c>
      <c r="L27" s="9" t="str">
        <f>IF(J27="Div by 0", "N/A", IF(OR(J27="N/A",K27="N/A"),"N/A", IF(J27&gt;VALUE(MID(K27,1,2)), "No", IF(J27&lt;-1*VALUE(MID(K27,1,2)), "No", "Yes"))))</f>
        <v>Yes</v>
      </c>
    </row>
    <row r="28" spans="1:12" x14ac:dyDescent="0.2">
      <c r="A28" s="60" t="s">
        <v>1127</v>
      </c>
      <c r="B28" s="47" t="s">
        <v>217</v>
      </c>
      <c r="C28" s="14">
        <v>9807.1624097000004</v>
      </c>
      <c r="D28" s="11" t="str">
        <f t="shared" si="8"/>
        <v>N/A</v>
      </c>
      <c r="E28" s="14">
        <v>9943.2827063000004</v>
      </c>
      <c r="F28" s="11" t="str">
        <f t="shared" si="9"/>
        <v>N/A</v>
      </c>
      <c r="G28" s="14">
        <v>9813.0914353999997</v>
      </c>
      <c r="H28" s="11" t="str">
        <f t="shared" si="10"/>
        <v>N/A</v>
      </c>
      <c r="I28" s="12">
        <v>1.3879999999999999</v>
      </c>
      <c r="J28" s="12">
        <v>-1.31</v>
      </c>
      <c r="K28" s="47" t="s">
        <v>732</v>
      </c>
      <c r="L28" s="9" t="str">
        <f>IF(J28="Div by 0", "N/A", IF(K28="N/A","N/A", IF(J28&gt;VALUE(MID(K28,1,2)), "No", IF(J28&lt;-1*VALUE(MID(K28,1,2)), "No", "Yes"))))</f>
        <v>Yes</v>
      </c>
    </row>
    <row r="29" spans="1:12" x14ac:dyDescent="0.2">
      <c r="A29" s="2" t="s">
        <v>1128</v>
      </c>
      <c r="B29" s="47" t="s">
        <v>217</v>
      </c>
      <c r="C29" s="14">
        <v>9239.4438424</v>
      </c>
      <c r="D29" s="11" t="str">
        <f t="shared" si="8"/>
        <v>N/A</v>
      </c>
      <c r="E29" s="14">
        <v>9389.1545110000006</v>
      </c>
      <c r="F29" s="11" t="str">
        <f t="shared" si="9"/>
        <v>N/A</v>
      </c>
      <c r="G29" s="14">
        <v>9104.6892050000006</v>
      </c>
      <c r="H29" s="11" t="str">
        <f t="shared" si="10"/>
        <v>N/A</v>
      </c>
      <c r="I29" s="12">
        <v>1.62</v>
      </c>
      <c r="J29" s="12">
        <v>-3.03</v>
      </c>
      <c r="K29" s="47" t="s">
        <v>732</v>
      </c>
      <c r="L29" s="9" t="str">
        <f>IF(J29="Div by 0", "N/A", IF(K29="N/A","N/A", IF(J29&gt;VALUE(MID(K29,1,2)), "No", IF(J29&lt;-1*VALUE(MID(K29,1,2)), "No", "Yes"))))</f>
        <v>Yes</v>
      </c>
    </row>
    <row r="30" spans="1:12" x14ac:dyDescent="0.2">
      <c r="A30" s="2" t="s">
        <v>1129</v>
      </c>
      <c r="B30" s="47" t="s">
        <v>217</v>
      </c>
      <c r="C30" s="14">
        <v>10900.882919</v>
      </c>
      <c r="D30" s="11" t="str">
        <f t="shared" si="8"/>
        <v>N/A</v>
      </c>
      <c r="E30" s="14">
        <v>10977.539263000001</v>
      </c>
      <c r="F30" s="11" t="str">
        <f t="shared" si="9"/>
        <v>N/A</v>
      </c>
      <c r="G30" s="14">
        <v>10950.392264</v>
      </c>
      <c r="H30" s="11" t="str">
        <f t="shared" si="10"/>
        <v>N/A</v>
      </c>
      <c r="I30" s="12">
        <v>0.70320000000000005</v>
      </c>
      <c r="J30" s="12">
        <v>-0.247</v>
      </c>
      <c r="K30" s="47" t="s">
        <v>732</v>
      </c>
      <c r="L30" s="9" t="str">
        <f>IF(J30="Div by 0", "N/A", IF(K30="N/A","N/A", IF(J30&gt;VALUE(MID(K30,1,2)), "No", IF(J30&lt;-1*VALUE(MID(K30,1,2)), "No", "Yes"))))</f>
        <v>Yes</v>
      </c>
    </row>
    <row r="31" spans="1:12" x14ac:dyDescent="0.2">
      <c r="A31" s="2" t="s">
        <v>1130</v>
      </c>
      <c r="B31" s="47" t="s">
        <v>217</v>
      </c>
      <c r="C31" s="14">
        <v>9389.3137791000008</v>
      </c>
      <c r="D31" s="11" t="str">
        <f t="shared" si="8"/>
        <v>N/A</v>
      </c>
      <c r="E31" s="14">
        <v>9527.5247522000009</v>
      </c>
      <c r="F31" s="11" t="str">
        <f t="shared" si="9"/>
        <v>N/A</v>
      </c>
      <c r="G31" s="14">
        <v>9398.6091550000001</v>
      </c>
      <c r="H31" s="11" t="str">
        <f t="shared" si="10"/>
        <v>N/A</v>
      </c>
      <c r="I31" s="12">
        <v>1.472</v>
      </c>
      <c r="J31" s="12">
        <v>-1.35</v>
      </c>
      <c r="K31" s="47" t="s">
        <v>732</v>
      </c>
      <c r="L31" s="9" t="str">
        <f>IF(J31="Div by 0", "N/A", IF(OR(J31="N/A",K31="N/A"),"N/A", IF(J31&gt;VALUE(MID(K31,1,2)), "No", IF(J31&lt;-1*VALUE(MID(K31,1,2)), "No", "Yes"))))</f>
        <v>Yes</v>
      </c>
    </row>
    <row r="32" spans="1:12" x14ac:dyDescent="0.2">
      <c r="A32" s="2" t="s">
        <v>1131</v>
      </c>
      <c r="B32" s="47" t="s">
        <v>217</v>
      </c>
      <c r="C32" s="14">
        <v>10467.671262</v>
      </c>
      <c r="D32" s="11" t="str">
        <f t="shared" si="8"/>
        <v>N/A</v>
      </c>
      <c r="E32" s="14">
        <v>10594.842930999999</v>
      </c>
      <c r="F32" s="11" t="str">
        <f t="shared" si="9"/>
        <v>N/A</v>
      </c>
      <c r="G32" s="14">
        <v>10455.813483</v>
      </c>
      <c r="H32" s="11" t="str">
        <f t="shared" si="10"/>
        <v>N/A</v>
      </c>
      <c r="I32" s="12">
        <v>1.2150000000000001</v>
      </c>
      <c r="J32" s="12">
        <v>-1.31</v>
      </c>
      <c r="K32" s="47" t="s">
        <v>732</v>
      </c>
      <c r="L32" s="9" t="str">
        <f>IF(J32="Div by 0", "N/A", IF(OR(J32="N/A",K32="N/A"),"N/A", IF(J32&gt;VALUE(MID(K32,1,2)), "No", IF(J32&lt;-1*VALUE(MID(K32,1,2)), "No", "Yes"))))</f>
        <v>Yes</v>
      </c>
    </row>
    <row r="33" spans="1:12" x14ac:dyDescent="0.2">
      <c r="A33" s="2" t="s">
        <v>1731</v>
      </c>
      <c r="B33" s="47" t="s">
        <v>217</v>
      </c>
      <c r="C33" s="14">
        <v>8597.7006698999994</v>
      </c>
      <c r="D33" s="11" t="str">
        <f t="shared" si="8"/>
        <v>N/A</v>
      </c>
      <c r="E33" s="14">
        <v>9367.6535402999998</v>
      </c>
      <c r="F33" s="11" t="str">
        <f t="shared" si="9"/>
        <v>N/A</v>
      </c>
      <c r="G33" s="14">
        <v>10185.112776</v>
      </c>
      <c r="H33" s="11" t="str">
        <f t="shared" si="10"/>
        <v>N/A</v>
      </c>
      <c r="I33" s="12">
        <v>8.9550000000000001</v>
      </c>
      <c r="J33" s="12">
        <v>8.7260000000000009</v>
      </c>
      <c r="K33" s="47" t="s">
        <v>732</v>
      </c>
      <c r="L33" s="9" t="str">
        <f t="shared" ref="L33:L45" si="12">IF(J33="Div by 0", "N/A", IF(K33="N/A","N/A", IF(J33&gt;VALUE(MID(K33,1,2)), "No", IF(J33&lt;-1*VALUE(MID(K33,1,2)), "No", "Yes"))))</f>
        <v>Yes</v>
      </c>
    </row>
    <row r="34" spans="1:12" x14ac:dyDescent="0.2">
      <c r="A34" s="2" t="s">
        <v>1732</v>
      </c>
      <c r="B34" s="47" t="s">
        <v>217</v>
      </c>
      <c r="C34" s="14">
        <v>617.96623251000005</v>
      </c>
      <c r="D34" s="11" t="str">
        <f t="shared" si="8"/>
        <v>N/A</v>
      </c>
      <c r="E34" s="14">
        <v>661.91624486000001</v>
      </c>
      <c r="F34" s="11" t="str">
        <f t="shared" si="9"/>
        <v>N/A</v>
      </c>
      <c r="G34" s="14">
        <v>634.20484870999996</v>
      </c>
      <c r="H34" s="11" t="str">
        <f t="shared" si="10"/>
        <v>N/A</v>
      </c>
      <c r="I34" s="12">
        <v>7.1120000000000001</v>
      </c>
      <c r="J34" s="12">
        <v>-4.1900000000000004</v>
      </c>
      <c r="K34" s="47" t="s">
        <v>732</v>
      </c>
      <c r="L34" s="9" t="str">
        <f t="shared" si="12"/>
        <v>Yes</v>
      </c>
    </row>
    <row r="35" spans="1:12" x14ac:dyDescent="0.2">
      <c r="A35" s="2" t="s">
        <v>1733</v>
      </c>
      <c r="B35" s="47" t="s">
        <v>217</v>
      </c>
      <c r="C35" s="14">
        <v>9851.6173598000005</v>
      </c>
      <c r="D35" s="11" t="str">
        <f t="shared" si="8"/>
        <v>N/A</v>
      </c>
      <c r="E35" s="14">
        <v>9940.1817105999999</v>
      </c>
      <c r="F35" s="11" t="str">
        <f t="shared" si="9"/>
        <v>N/A</v>
      </c>
      <c r="G35" s="14">
        <v>10588.732953000001</v>
      </c>
      <c r="H35" s="11" t="str">
        <f t="shared" si="10"/>
        <v>N/A</v>
      </c>
      <c r="I35" s="12">
        <v>0.89900000000000002</v>
      </c>
      <c r="J35" s="12">
        <v>6.5250000000000004</v>
      </c>
      <c r="K35" s="47" t="s">
        <v>732</v>
      </c>
      <c r="L35" s="9" t="str">
        <f t="shared" si="12"/>
        <v>Yes</v>
      </c>
    </row>
    <row r="36" spans="1:12" x14ac:dyDescent="0.2">
      <c r="A36" s="2" t="s">
        <v>1734</v>
      </c>
      <c r="B36" s="47" t="s">
        <v>217</v>
      </c>
      <c r="C36" s="14">
        <v>438.59550229000001</v>
      </c>
      <c r="D36" s="11" t="str">
        <f t="shared" si="8"/>
        <v>N/A</v>
      </c>
      <c r="E36" s="14">
        <v>375.25725884000002</v>
      </c>
      <c r="F36" s="11" t="str">
        <f t="shared" si="9"/>
        <v>N/A</v>
      </c>
      <c r="G36" s="14">
        <v>263.01116273000002</v>
      </c>
      <c r="H36" s="11" t="str">
        <f t="shared" si="10"/>
        <v>N/A</v>
      </c>
      <c r="I36" s="12">
        <v>-14.4</v>
      </c>
      <c r="J36" s="12">
        <v>-29.9</v>
      </c>
      <c r="K36" s="47" t="s">
        <v>732</v>
      </c>
      <c r="L36" s="9" t="str">
        <f t="shared" si="12"/>
        <v>Yes</v>
      </c>
    </row>
    <row r="37" spans="1:12" x14ac:dyDescent="0.2">
      <c r="A37" s="2" t="s">
        <v>1735</v>
      </c>
      <c r="B37" s="47" t="s">
        <v>217</v>
      </c>
      <c r="C37" s="14">
        <v>15079.086864999999</v>
      </c>
      <c r="D37" s="11" t="str">
        <f t="shared" si="8"/>
        <v>N/A</v>
      </c>
      <c r="E37" s="14">
        <v>15414.186097</v>
      </c>
      <c r="F37" s="11" t="str">
        <f t="shared" si="9"/>
        <v>N/A</v>
      </c>
      <c r="G37" s="14">
        <v>14588.624468</v>
      </c>
      <c r="H37" s="11" t="str">
        <f t="shared" si="10"/>
        <v>N/A</v>
      </c>
      <c r="I37" s="12">
        <v>2.222</v>
      </c>
      <c r="J37" s="12">
        <v>-5.36</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1280.2784268</v>
      </c>
      <c r="D39" s="11" t="str">
        <f t="shared" si="8"/>
        <v>N/A</v>
      </c>
      <c r="E39" s="14">
        <v>1170.2837806</v>
      </c>
      <c r="F39" s="11" t="str">
        <f t="shared" si="9"/>
        <v>N/A</v>
      </c>
      <c r="G39" s="14">
        <v>964.21774502999995</v>
      </c>
      <c r="H39" s="11" t="str">
        <f t="shared" si="10"/>
        <v>N/A</v>
      </c>
      <c r="I39" s="12">
        <v>-8.59</v>
      </c>
      <c r="J39" s="12">
        <v>-17.600000000000001</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12218.121569999999</v>
      </c>
      <c r="D41" s="11" t="str">
        <f t="shared" si="8"/>
        <v>N/A</v>
      </c>
      <c r="E41" s="14">
        <v>12460.497423999999</v>
      </c>
      <c r="F41" s="11" t="str">
        <f t="shared" si="9"/>
        <v>N/A</v>
      </c>
      <c r="G41" s="14">
        <v>10681.560447</v>
      </c>
      <c r="H41" s="11" t="str">
        <f t="shared" si="10"/>
        <v>N/A</v>
      </c>
      <c r="I41" s="12">
        <v>1.984</v>
      </c>
      <c r="J41" s="12">
        <v>-14.3</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10988.804564</v>
      </c>
      <c r="D44" s="11" t="str">
        <f t="shared" si="8"/>
        <v>N/A</v>
      </c>
      <c r="E44" s="14">
        <v>11170.948265000001</v>
      </c>
      <c r="F44" s="11" t="str">
        <f t="shared" si="9"/>
        <v>N/A</v>
      </c>
      <c r="G44" s="14">
        <v>10912.813284</v>
      </c>
      <c r="H44" s="11" t="str">
        <f t="shared" si="10"/>
        <v>N/A</v>
      </c>
      <c r="I44" s="12">
        <v>1.6579999999999999</v>
      </c>
      <c r="J44" s="12">
        <v>-2.31</v>
      </c>
      <c r="K44" s="47" t="s">
        <v>732</v>
      </c>
      <c r="L44" s="9" t="str">
        <f t="shared" si="12"/>
        <v>Yes</v>
      </c>
    </row>
    <row r="45" spans="1:12" ht="25.5" x14ac:dyDescent="0.2">
      <c r="A45" s="2" t="s">
        <v>1133</v>
      </c>
      <c r="B45" s="47" t="s">
        <v>217</v>
      </c>
      <c r="C45" s="14">
        <v>762.09829612999999</v>
      </c>
      <c r="D45" s="11" t="str">
        <f t="shared" si="8"/>
        <v>N/A</v>
      </c>
      <c r="E45" s="14">
        <v>721.08650363000004</v>
      </c>
      <c r="F45" s="11" t="str">
        <f t="shared" si="9"/>
        <v>N/A</v>
      </c>
      <c r="G45" s="14">
        <v>606.53675119000002</v>
      </c>
      <c r="H45" s="11" t="str">
        <f t="shared" si="10"/>
        <v>N/A</v>
      </c>
      <c r="I45" s="12">
        <v>-5.38</v>
      </c>
      <c r="J45" s="12">
        <v>-15.9</v>
      </c>
      <c r="K45" s="47" t="s">
        <v>732</v>
      </c>
      <c r="L45" s="9" t="str">
        <f t="shared" si="12"/>
        <v>Yes</v>
      </c>
    </row>
    <row r="46" spans="1:12" x14ac:dyDescent="0.2">
      <c r="A46" s="2" t="s">
        <v>1134</v>
      </c>
      <c r="B46" s="34" t="s">
        <v>217</v>
      </c>
      <c r="C46" s="46">
        <v>37697.624293000001</v>
      </c>
      <c r="D46" s="43" t="str">
        <f t="shared" si="8"/>
        <v>N/A</v>
      </c>
      <c r="E46" s="46">
        <v>38305.217130999998</v>
      </c>
      <c r="F46" s="43" t="str">
        <f t="shared" si="9"/>
        <v>N/A</v>
      </c>
      <c r="G46" s="46">
        <v>38408.569735999998</v>
      </c>
      <c r="H46" s="43" t="str">
        <f t="shared" si="10"/>
        <v>N/A</v>
      </c>
      <c r="I46" s="12">
        <v>1.6120000000000001</v>
      </c>
      <c r="J46" s="12">
        <v>0.26979999999999998</v>
      </c>
      <c r="K46" s="44" t="s">
        <v>732</v>
      </c>
      <c r="L46" s="9" t="str">
        <f>IF(J46="Div by 0", "N/A", IF(K46="N/A","N/A", IF(J46&gt;VALUE(MID(K46,1,2)), "No", IF(J46&lt;-1*VALUE(MID(K46,1,2)), "No", "Yes"))))</f>
        <v>Yes</v>
      </c>
    </row>
    <row r="47" spans="1:12" x14ac:dyDescent="0.2">
      <c r="A47" s="61" t="s">
        <v>1135</v>
      </c>
      <c r="B47" s="34" t="s">
        <v>217</v>
      </c>
      <c r="C47" s="46">
        <v>26939.221265</v>
      </c>
      <c r="D47" s="43" t="str">
        <f t="shared" si="8"/>
        <v>N/A</v>
      </c>
      <c r="E47" s="46">
        <v>27810.925340000002</v>
      </c>
      <c r="F47" s="43" t="str">
        <f t="shared" si="9"/>
        <v>N/A</v>
      </c>
      <c r="G47" s="46">
        <v>27548.017591</v>
      </c>
      <c r="H47" s="43" t="str">
        <f t="shared" si="10"/>
        <v>N/A</v>
      </c>
      <c r="I47" s="12">
        <v>3.2360000000000002</v>
      </c>
      <c r="J47" s="12">
        <v>-0.94499999999999995</v>
      </c>
      <c r="K47" s="44" t="s">
        <v>732</v>
      </c>
      <c r="L47" s="9" t="str">
        <f>IF(J47="Div by 0", "N/A", IF(K47="N/A","N/A", IF(J47&gt;VALUE(MID(K47,1,2)), "No", IF(J47&lt;-1*VALUE(MID(K47,1,2)), "No", "Yes"))))</f>
        <v>Yes</v>
      </c>
    </row>
    <row r="48" spans="1:12" ht="25.5" x14ac:dyDescent="0.2">
      <c r="A48" s="2" t="s">
        <v>1136</v>
      </c>
      <c r="B48" s="34" t="s">
        <v>217</v>
      </c>
      <c r="C48" s="46">
        <v>50037.238596000003</v>
      </c>
      <c r="D48" s="43" t="str">
        <f t="shared" si="8"/>
        <v>N/A</v>
      </c>
      <c r="E48" s="46">
        <v>49581.908581000003</v>
      </c>
      <c r="F48" s="43" t="str">
        <f t="shared" si="9"/>
        <v>N/A</v>
      </c>
      <c r="G48" s="46">
        <v>49702.052147000002</v>
      </c>
      <c r="H48" s="43" t="str">
        <f t="shared" si="10"/>
        <v>N/A</v>
      </c>
      <c r="I48" s="12">
        <v>-0.91</v>
      </c>
      <c r="J48" s="12">
        <v>0.24229999999999999</v>
      </c>
      <c r="K48" s="44" t="s">
        <v>732</v>
      </c>
      <c r="L48" s="9" t="str">
        <f>IF(J48="Div by 0", "N/A", IF(K48="N/A","N/A", IF(J48&gt;VALUE(MID(K48,1,2)), "No", IF(J48&lt;-1*VALUE(MID(K48,1,2)), "No", "Yes"))))</f>
        <v>Yes</v>
      </c>
    </row>
    <row r="49" spans="1:12" x14ac:dyDescent="0.2">
      <c r="A49" s="6" t="s">
        <v>1137</v>
      </c>
      <c r="B49" s="34" t="s">
        <v>217</v>
      </c>
      <c r="C49" s="46">
        <v>20576.343943</v>
      </c>
      <c r="D49" s="43" t="str">
        <f t="shared" si="8"/>
        <v>N/A</v>
      </c>
      <c r="E49" s="46">
        <v>21835.966928999998</v>
      </c>
      <c r="F49" s="43" t="str">
        <f t="shared" si="9"/>
        <v>N/A</v>
      </c>
      <c r="G49" s="46">
        <v>21244.971452000002</v>
      </c>
      <c r="H49" s="43" t="str">
        <f t="shared" si="10"/>
        <v>N/A</v>
      </c>
      <c r="I49" s="12">
        <v>6.1219999999999999</v>
      </c>
      <c r="J49" s="12">
        <v>-2.71</v>
      </c>
      <c r="K49" s="44" t="s">
        <v>732</v>
      </c>
      <c r="L49" s="9" t="str">
        <f t="shared" ref="L49:L59" si="13">IF(J49="Div by 0", "N/A", IF(K49="N/A","N/A", IF(J49&gt;VALUE(MID(K49,1,2)), "No", IF(J49&lt;-1*VALUE(MID(K49,1,2)), "No", "Yes"))))</f>
        <v>Yes</v>
      </c>
    </row>
    <row r="50" spans="1:12" ht="25.5" x14ac:dyDescent="0.2">
      <c r="A50" s="2" t="s">
        <v>1138</v>
      </c>
      <c r="B50" s="34" t="s">
        <v>217</v>
      </c>
      <c r="C50" s="46">
        <v>17632.115358999999</v>
      </c>
      <c r="D50" s="43" t="str">
        <f t="shared" si="8"/>
        <v>N/A</v>
      </c>
      <c r="E50" s="46">
        <v>18830.636058</v>
      </c>
      <c r="F50" s="43" t="str">
        <f t="shared" si="9"/>
        <v>N/A</v>
      </c>
      <c r="G50" s="46">
        <v>19966.626960000001</v>
      </c>
      <c r="H50" s="43" t="str">
        <f t="shared" si="10"/>
        <v>N/A</v>
      </c>
      <c r="I50" s="12">
        <v>6.7969999999999997</v>
      </c>
      <c r="J50" s="12">
        <v>6.0330000000000004</v>
      </c>
      <c r="K50" s="44" t="s">
        <v>732</v>
      </c>
      <c r="L50" s="9" t="str">
        <f t="shared" si="13"/>
        <v>Yes</v>
      </c>
    </row>
    <row r="51" spans="1:12" x14ac:dyDescent="0.2">
      <c r="A51" s="2" t="s">
        <v>1139</v>
      </c>
      <c r="B51" s="34" t="s">
        <v>217</v>
      </c>
      <c r="C51" s="46">
        <v>11303.149676000001</v>
      </c>
      <c r="D51" s="43" t="str">
        <f t="shared" ref="D51:D82" si="14">IF($B51="N/A","N/A",IF(C51&gt;10,"No",IF(C51&lt;-10,"No","Yes")))</f>
        <v>N/A</v>
      </c>
      <c r="E51" s="46">
        <v>11716.759120999999</v>
      </c>
      <c r="F51" s="43" t="str">
        <f t="shared" ref="F51:F82" si="15">IF($B51="N/A","N/A",IF(E51&gt;10,"No",IF(E51&lt;-10,"No","Yes")))</f>
        <v>N/A</v>
      </c>
      <c r="G51" s="46">
        <v>12517.271889</v>
      </c>
      <c r="H51" s="43" t="str">
        <f t="shared" ref="H51:H82" si="16">IF($B51="N/A","N/A",IF(G51&gt;10,"No",IF(G51&lt;-10,"No","Yes")))</f>
        <v>N/A</v>
      </c>
      <c r="I51" s="12">
        <v>3.6589999999999998</v>
      </c>
      <c r="J51" s="12">
        <v>6.8319999999999999</v>
      </c>
      <c r="K51" s="44" t="s">
        <v>732</v>
      </c>
      <c r="L51" s="9" t="str">
        <f t="shared" si="13"/>
        <v>Yes</v>
      </c>
    </row>
    <row r="52" spans="1:12" ht="25.5" x14ac:dyDescent="0.2">
      <c r="A52" s="2" t="s">
        <v>1140</v>
      </c>
      <c r="B52" s="34" t="s">
        <v>217</v>
      </c>
      <c r="C52" s="46">
        <v>21657.685032000001</v>
      </c>
      <c r="D52" s="43" t="str">
        <f t="shared" si="14"/>
        <v>N/A</v>
      </c>
      <c r="E52" s="46">
        <v>25311.362332000001</v>
      </c>
      <c r="F52" s="43" t="str">
        <f t="shared" si="15"/>
        <v>N/A</v>
      </c>
      <c r="G52" s="46">
        <v>23943.039325000002</v>
      </c>
      <c r="H52" s="43" t="str">
        <f t="shared" si="16"/>
        <v>N/A</v>
      </c>
      <c r="I52" s="12">
        <v>16.87</v>
      </c>
      <c r="J52" s="12">
        <v>-5.41</v>
      </c>
      <c r="K52" s="44" t="s">
        <v>732</v>
      </c>
      <c r="L52" s="9" t="str">
        <f t="shared" si="13"/>
        <v>Yes</v>
      </c>
    </row>
    <row r="53" spans="1:12" ht="25.5" x14ac:dyDescent="0.2">
      <c r="A53" s="2" t="s">
        <v>1141</v>
      </c>
      <c r="B53" s="34" t="s">
        <v>217</v>
      </c>
      <c r="C53" s="46">
        <v>23755.733924</v>
      </c>
      <c r="D53" s="43" t="str">
        <f t="shared" si="14"/>
        <v>N/A</v>
      </c>
      <c r="E53" s="46">
        <v>24978.575688000001</v>
      </c>
      <c r="F53" s="43" t="str">
        <f t="shared" si="15"/>
        <v>N/A</v>
      </c>
      <c r="G53" s="46">
        <v>24545.019072999999</v>
      </c>
      <c r="H53" s="43" t="str">
        <f t="shared" si="16"/>
        <v>N/A</v>
      </c>
      <c r="I53" s="12">
        <v>5.1479999999999997</v>
      </c>
      <c r="J53" s="12">
        <v>-1.74</v>
      </c>
      <c r="K53" s="44" t="s">
        <v>732</v>
      </c>
      <c r="L53" s="9" t="str">
        <f t="shared" si="13"/>
        <v>Yes</v>
      </c>
    </row>
    <row r="54" spans="1:12" ht="25.5" x14ac:dyDescent="0.2">
      <c r="A54" s="2" t="s">
        <v>1142</v>
      </c>
      <c r="B54" s="34" t="s">
        <v>217</v>
      </c>
      <c r="C54" s="46">
        <v>29601.858741</v>
      </c>
      <c r="D54" s="43" t="str">
        <f t="shared" si="14"/>
        <v>N/A</v>
      </c>
      <c r="E54" s="46">
        <v>32542.171187</v>
      </c>
      <c r="F54" s="43" t="str">
        <f t="shared" si="15"/>
        <v>N/A</v>
      </c>
      <c r="G54" s="46">
        <v>31758.559507999998</v>
      </c>
      <c r="H54" s="43" t="str">
        <f t="shared" si="16"/>
        <v>N/A</v>
      </c>
      <c r="I54" s="12">
        <v>9.9329999999999998</v>
      </c>
      <c r="J54" s="12">
        <v>-2.41</v>
      </c>
      <c r="K54" s="44" t="s">
        <v>732</v>
      </c>
      <c r="L54" s="9" t="str">
        <f t="shared" si="13"/>
        <v>Yes</v>
      </c>
    </row>
    <row r="55" spans="1:12" ht="25.5" x14ac:dyDescent="0.2">
      <c r="A55" s="2" t="s">
        <v>1143</v>
      </c>
      <c r="B55" s="34" t="s">
        <v>217</v>
      </c>
      <c r="C55" s="46">
        <v>35484.142797</v>
      </c>
      <c r="D55" s="43" t="str">
        <f t="shared" si="14"/>
        <v>N/A</v>
      </c>
      <c r="E55" s="46">
        <v>36695.182863000002</v>
      </c>
      <c r="F55" s="43" t="str">
        <f t="shared" si="15"/>
        <v>N/A</v>
      </c>
      <c r="G55" s="46">
        <v>34961.824780000003</v>
      </c>
      <c r="H55" s="43" t="str">
        <f t="shared" si="16"/>
        <v>N/A</v>
      </c>
      <c r="I55" s="12">
        <v>3.4129999999999998</v>
      </c>
      <c r="J55" s="12">
        <v>-4.72</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191671.87312</v>
      </c>
      <c r="D57" s="43" t="str">
        <f t="shared" si="14"/>
        <v>N/A</v>
      </c>
      <c r="E57" s="46">
        <v>201653.92397</v>
      </c>
      <c r="F57" s="43" t="str">
        <f t="shared" si="15"/>
        <v>N/A</v>
      </c>
      <c r="G57" s="46">
        <v>193464.87354</v>
      </c>
      <c r="H57" s="43" t="str">
        <f t="shared" si="16"/>
        <v>N/A</v>
      </c>
      <c r="I57" s="12">
        <v>5.2080000000000002</v>
      </c>
      <c r="J57" s="12">
        <v>-4.0599999999999996</v>
      </c>
      <c r="K57" s="44" t="s">
        <v>732</v>
      </c>
      <c r="L57" s="9" t="str">
        <f t="shared" si="13"/>
        <v>Yes</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1337278396</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115439457</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266348159</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286664507</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80394761</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16435290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571984531</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11691</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9000.3012058999993</v>
      </c>
      <c r="D71" s="43" t="str">
        <f t="shared" si="14"/>
        <v>N/A</v>
      </c>
      <c r="E71" s="46">
        <v>10350.423349000001</v>
      </c>
      <c r="F71" s="43" t="str">
        <f t="shared" si="15"/>
        <v>N/A</v>
      </c>
      <c r="G71" s="46">
        <v>11889.244083</v>
      </c>
      <c r="H71" s="43" t="str">
        <f t="shared" si="16"/>
        <v>N/A</v>
      </c>
      <c r="I71" s="12">
        <v>15</v>
      </c>
      <c r="J71" s="12">
        <v>14.87</v>
      </c>
      <c r="K71" s="44" t="s">
        <v>732</v>
      </c>
      <c r="L71" s="9" t="str">
        <f t="shared" ref="L71:L81" si="18">IF(J71="Div by 0", "N/A", IF(K71="N/A","N/A", IF(J71&gt;VALUE(MID(K71,1,2)), "No", IF(J71&lt;-1*VALUE(MID(K71,1,2)), "No", "Yes"))))</f>
        <v>Yes</v>
      </c>
    </row>
    <row r="72" spans="1:12" ht="25.5" x14ac:dyDescent="0.2">
      <c r="A72" s="2" t="s">
        <v>1159</v>
      </c>
      <c r="B72" s="34" t="s">
        <v>217</v>
      </c>
      <c r="C72" s="46">
        <v>13390.016054</v>
      </c>
      <c r="D72" s="43" t="str">
        <f t="shared" si="14"/>
        <v>N/A</v>
      </c>
      <c r="E72" s="46">
        <v>14315.718686</v>
      </c>
      <c r="F72" s="43" t="str">
        <f t="shared" si="15"/>
        <v>N/A</v>
      </c>
      <c r="G72" s="46">
        <v>14962.988594</v>
      </c>
      <c r="H72" s="43" t="str">
        <f t="shared" si="16"/>
        <v>N/A</v>
      </c>
      <c r="I72" s="12">
        <v>6.9130000000000003</v>
      </c>
      <c r="J72" s="12">
        <v>4.5209999999999999</v>
      </c>
      <c r="K72" s="44" t="s">
        <v>732</v>
      </c>
      <c r="L72" s="9" t="str">
        <f t="shared" si="18"/>
        <v>Yes</v>
      </c>
    </row>
    <row r="73" spans="1:12" ht="25.5" x14ac:dyDescent="0.2">
      <c r="A73" s="2" t="s">
        <v>1160</v>
      </c>
      <c r="B73" s="34" t="s">
        <v>217</v>
      </c>
      <c r="C73" s="46">
        <v>4358.4738966000004</v>
      </c>
      <c r="D73" s="43" t="str">
        <f t="shared" si="14"/>
        <v>N/A</v>
      </c>
      <c r="E73" s="46">
        <v>4648.9192687000004</v>
      </c>
      <c r="F73" s="43" t="str">
        <f t="shared" si="15"/>
        <v>N/A</v>
      </c>
      <c r="G73" s="46">
        <v>5092.9911658000001</v>
      </c>
      <c r="H73" s="43" t="str">
        <f t="shared" si="16"/>
        <v>N/A</v>
      </c>
      <c r="I73" s="12">
        <v>6.6639999999999997</v>
      </c>
      <c r="J73" s="12">
        <v>9.5519999999999996</v>
      </c>
      <c r="K73" s="44" t="s">
        <v>732</v>
      </c>
      <c r="L73" s="9" t="str">
        <f t="shared" si="18"/>
        <v>Yes</v>
      </c>
    </row>
    <row r="74" spans="1:12" ht="25.5" x14ac:dyDescent="0.2">
      <c r="A74" s="2" t="s">
        <v>1161</v>
      </c>
      <c r="B74" s="34" t="s">
        <v>217</v>
      </c>
      <c r="C74" s="46">
        <v>5394.1604907999999</v>
      </c>
      <c r="D74" s="43" t="str">
        <f t="shared" si="14"/>
        <v>N/A</v>
      </c>
      <c r="E74" s="46">
        <v>7255.2868558999999</v>
      </c>
      <c r="F74" s="43" t="str">
        <f t="shared" si="15"/>
        <v>N/A</v>
      </c>
      <c r="G74" s="46">
        <v>11073.685904</v>
      </c>
      <c r="H74" s="43" t="str">
        <f t="shared" si="16"/>
        <v>N/A</v>
      </c>
      <c r="I74" s="12">
        <v>34.5</v>
      </c>
      <c r="J74" s="12">
        <v>52.63</v>
      </c>
      <c r="K74" s="44" t="s">
        <v>732</v>
      </c>
      <c r="L74" s="9" t="str">
        <f t="shared" si="18"/>
        <v>No</v>
      </c>
    </row>
    <row r="75" spans="1:12" ht="25.5" x14ac:dyDescent="0.2">
      <c r="A75" s="2" t="s">
        <v>1162</v>
      </c>
      <c r="B75" s="34" t="s">
        <v>217</v>
      </c>
      <c r="C75" s="46">
        <v>9565.1932090999999</v>
      </c>
      <c r="D75" s="43" t="str">
        <f t="shared" si="14"/>
        <v>N/A</v>
      </c>
      <c r="E75" s="46">
        <v>11749.016055</v>
      </c>
      <c r="F75" s="43" t="str">
        <f t="shared" si="15"/>
        <v>N/A</v>
      </c>
      <c r="G75" s="46">
        <v>14330.616934</v>
      </c>
      <c r="H75" s="43" t="str">
        <f t="shared" si="16"/>
        <v>N/A</v>
      </c>
      <c r="I75" s="12">
        <v>22.83</v>
      </c>
      <c r="J75" s="12">
        <v>21.97</v>
      </c>
      <c r="K75" s="44" t="s">
        <v>732</v>
      </c>
      <c r="L75" s="9" t="str">
        <f t="shared" si="18"/>
        <v>Yes</v>
      </c>
    </row>
    <row r="76" spans="1:12" ht="25.5" x14ac:dyDescent="0.2">
      <c r="A76" s="2" t="s">
        <v>1163</v>
      </c>
      <c r="B76" s="34" t="s">
        <v>217</v>
      </c>
      <c r="C76" s="46">
        <v>7505.5491841000003</v>
      </c>
      <c r="D76" s="43" t="str">
        <f t="shared" si="14"/>
        <v>N/A</v>
      </c>
      <c r="E76" s="46">
        <v>9651.9246533999994</v>
      </c>
      <c r="F76" s="43" t="str">
        <f t="shared" si="15"/>
        <v>N/A</v>
      </c>
      <c r="G76" s="46">
        <v>10630.847347999999</v>
      </c>
      <c r="H76" s="43" t="str">
        <f t="shared" si="16"/>
        <v>N/A</v>
      </c>
      <c r="I76" s="12">
        <v>28.6</v>
      </c>
      <c r="J76" s="12">
        <v>10.14</v>
      </c>
      <c r="K76" s="44" t="s">
        <v>732</v>
      </c>
      <c r="L76" s="9" t="str">
        <f t="shared" si="18"/>
        <v>Yes</v>
      </c>
    </row>
    <row r="77" spans="1:12" ht="25.5" x14ac:dyDescent="0.2">
      <c r="A77" s="2" t="s">
        <v>1164</v>
      </c>
      <c r="B77" s="34" t="s">
        <v>217</v>
      </c>
      <c r="C77" s="46">
        <v>30287.079533</v>
      </c>
      <c r="D77" s="43" t="str">
        <f t="shared" si="14"/>
        <v>N/A</v>
      </c>
      <c r="E77" s="46">
        <v>31757.91732</v>
      </c>
      <c r="F77" s="43" t="str">
        <f t="shared" si="15"/>
        <v>N/A</v>
      </c>
      <c r="G77" s="46">
        <v>30389.147327999999</v>
      </c>
      <c r="H77" s="43" t="str">
        <f t="shared" si="16"/>
        <v>N/A</v>
      </c>
      <c r="I77" s="12">
        <v>4.8559999999999999</v>
      </c>
      <c r="J77" s="12">
        <v>-4.3099999999999996</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15.025041736</v>
      </c>
      <c r="D79" s="43" t="str">
        <f t="shared" si="14"/>
        <v>N/A</v>
      </c>
      <c r="E79" s="46">
        <v>0</v>
      </c>
      <c r="F79" s="43" t="str">
        <f t="shared" si="15"/>
        <v>N/A</v>
      </c>
      <c r="G79" s="46">
        <v>19.452579034999999</v>
      </c>
      <c r="H79" s="43" t="str">
        <f t="shared" si="16"/>
        <v>N/A</v>
      </c>
      <c r="I79" s="12">
        <v>-100</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1421564582</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97133</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14635.238095999999</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6079314</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4815</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1262.5781930999999</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362508145</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9876</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36705.968509999999</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5373923</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983</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5466.8596133999999</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143222317</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16655</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8599.3585710000007</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6561667</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703</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9333.8079658999995</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4468784</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2301</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1942.1051717</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637297533</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65974</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9659.8286143000005</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1290</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11</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215</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6327890</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4546</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1391.9687637</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183259</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392</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467.49744898</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5315285</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17783</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298.89698026000002</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2918818</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2222</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1313.5994599000001</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241306357</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35021</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6890.3331429999998</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10686504513</v>
      </c>
      <c r="F139" s="11" t="str">
        <f t="shared" si="24"/>
        <v>N/A</v>
      </c>
      <c r="G139" s="14">
        <v>11084383468</v>
      </c>
      <c r="H139" s="11" t="str">
        <f t="shared" si="25"/>
        <v>N/A</v>
      </c>
      <c r="I139" s="12" t="s">
        <v>217</v>
      </c>
      <c r="J139" s="12">
        <v>3.7229999999999999</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3877.6991346999998</v>
      </c>
      <c r="F140" s="11" t="str">
        <f t="shared" si="24"/>
        <v>N/A</v>
      </c>
      <c r="G140" s="14">
        <v>3844.8500141</v>
      </c>
      <c r="H140" s="11" t="str">
        <f t="shared" si="25"/>
        <v>N/A</v>
      </c>
      <c r="I140" s="12" t="s">
        <v>217</v>
      </c>
      <c r="J140" s="12">
        <v>-0.84699999999999998</v>
      </c>
      <c r="K140" s="14" t="s">
        <v>217</v>
      </c>
      <c r="L140" s="9" t="str">
        <f t="shared" si="26"/>
        <v>N/A</v>
      </c>
    </row>
    <row r="141" spans="1:12" x14ac:dyDescent="0.2">
      <c r="A141" s="57" t="s">
        <v>406</v>
      </c>
      <c r="B141" s="14" t="s">
        <v>217</v>
      </c>
      <c r="C141" s="14">
        <v>14267648</v>
      </c>
      <c r="D141" s="11" t="str">
        <f t="shared" si="23"/>
        <v>N/A</v>
      </c>
      <c r="E141" s="14">
        <v>27603513</v>
      </c>
      <c r="F141" s="11" t="str">
        <f t="shared" si="24"/>
        <v>N/A</v>
      </c>
      <c r="G141" s="14">
        <v>19252983</v>
      </c>
      <c r="H141" s="11" t="str">
        <f t="shared" si="25"/>
        <v>N/A</v>
      </c>
      <c r="I141" s="12">
        <v>93.47</v>
      </c>
      <c r="J141" s="12">
        <v>-30.3</v>
      </c>
      <c r="K141" s="14" t="s">
        <v>217</v>
      </c>
      <c r="L141" s="9" t="str">
        <f t="shared" si="26"/>
        <v>N/A</v>
      </c>
    </row>
    <row r="142" spans="1:12" x14ac:dyDescent="0.2">
      <c r="A142" s="57" t="s">
        <v>1206</v>
      </c>
      <c r="B142" s="14" t="s">
        <v>217</v>
      </c>
      <c r="C142" s="14">
        <v>14267.647999999999</v>
      </c>
      <c r="D142" s="11" t="str">
        <f t="shared" si="23"/>
        <v>N/A</v>
      </c>
      <c r="E142" s="14">
        <v>13335.030435000001</v>
      </c>
      <c r="F142" s="11" t="str">
        <f t="shared" si="24"/>
        <v>N/A</v>
      </c>
      <c r="G142" s="14">
        <v>9607.2769461000007</v>
      </c>
      <c r="H142" s="11" t="str">
        <f t="shared" si="25"/>
        <v>N/A</v>
      </c>
      <c r="I142" s="12">
        <v>-6.54</v>
      </c>
      <c r="J142" s="12">
        <v>-28</v>
      </c>
      <c r="K142" s="14" t="s">
        <v>217</v>
      </c>
      <c r="L142" s="9" t="str">
        <f t="shared" si="26"/>
        <v>N/A</v>
      </c>
    </row>
    <row r="143" spans="1:12" x14ac:dyDescent="0.2">
      <c r="A143" s="57" t="s">
        <v>407</v>
      </c>
      <c r="B143" s="14" t="s">
        <v>217</v>
      </c>
      <c r="C143" s="14">
        <v>11131116</v>
      </c>
      <c r="D143" s="11" t="str">
        <f t="shared" si="23"/>
        <v>N/A</v>
      </c>
      <c r="E143" s="14">
        <v>12235287</v>
      </c>
      <c r="F143" s="11" t="str">
        <f t="shared" si="24"/>
        <v>N/A</v>
      </c>
      <c r="G143" s="14">
        <v>11918252</v>
      </c>
      <c r="H143" s="11" t="str">
        <f t="shared" si="25"/>
        <v>N/A</v>
      </c>
      <c r="I143" s="12">
        <v>9.92</v>
      </c>
      <c r="J143" s="12">
        <v>-2.59</v>
      </c>
      <c r="K143" s="14" t="s">
        <v>217</v>
      </c>
      <c r="L143" s="9" t="str">
        <f t="shared" si="26"/>
        <v>N/A</v>
      </c>
    </row>
    <row r="144" spans="1:12" ht="25.5" x14ac:dyDescent="0.2">
      <c r="A144" s="57" t="s">
        <v>1207</v>
      </c>
      <c r="B144" s="14" t="s">
        <v>217</v>
      </c>
      <c r="C144" s="14">
        <v>481.03353499999997</v>
      </c>
      <c r="D144" s="11" t="str">
        <f t="shared" si="23"/>
        <v>N/A</v>
      </c>
      <c r="E144" s="14">
        <v>504.02830072</v>
      </c>
      <c r="F144" s="11" t="str">
        <f t="shared" si="24"/>
        <v>N/A</v>
      </c>
      <c r="G144" s="14">
        <v>454.65217059999998</v>
      </c>
      <c r="H144" s="11" t="str">
        <f t="shared" si="25"/>
        <v>N/A</v>
      </c>
      <c r="I144" s="12">
        <v>4.78</v>
      </c>
      <c r="J144" s="12">
        <v>-9.8000000000000007</v>
      </c>
      <c r="K144" s="14" t="s">
        <v>217</v>
      </c>
      <c r="L144" s="9" t="str">
        <f t="shared" si="26"/>
        <v>N/A</v>
      </c>
    </row>
    <row r="145" spans="1:13" x14ac:dyDescent="0.2">
      <c r="A145" s="57" t="s">
        <v>408</v>
      </c>
      <c r="B145" s="14" t="s">
        <v>217</v>
      </c>
      <c r="C145" s="14" t="s">
        <v>217</v>
      </c>
      <c r="D145" s="11" t="str">
        <f t="shared" si="23"/>
        <v>N/A</v>
      </c>
      <c r="E145" s="14">
        <v>14520822</v>
      </c>
      <c r="F145" s="11" t="str">
        <f t="shared" si="24"/>
        <v>N/A</v>
      </c>
      <c r="G145" s="14">
        <v>15434573</v>
      </c>
      <c r="H145" s="11" t="str">
        <f t="shared" si="25"/>
        <v>N/A</v>
      </c>
      <c r="I145" s="12" t="s">
        <v>217</v>
      </c>
      <c r="J145" s="12">
        <v>6.2930000000000001</v>
      </c>
      <c r="K145" s="14" t="s">
        <v>217</v>
      </c>
      <c r="L145" s="9" t="str">
        <f t="shared" si="26"/>
        <v>N/A</v>
      </c>
    </row>
    <row r="146" spans="1:13" x14ac:dyDescent="0.2">
      <c r="A146" s="57" t="s">
        <v>1208</v>
      </c>
      <c r="B146" s="14" t="s">
        <v>217</v>
      </c>
      <c r="C146" s="14" t="s">
        <v>217</v>
      </c>
      <c r="D146" s="11" t="str">
        <f t="shared" si="23"/>
        <v>N/A</v>
      </c>
      <c r="E146" s="14">
        <v>1482.3215597999999</v>
      </c>
      <c r="F146" s="11" t="str">
        <f t="shared" si="24"/>
        <v>N/A</v>
      </c>
      <c r="G146" s="14">
        <v>1596.4597642000001</v>
      </c>
      <c r="H146" s="11" t="str">
        <f t="shared" si="25"/>
        <v>N/A</v>
      </c>
      <c r="I146" s="12" t="s">
        <v>217</v>
      </c>
      <c r="J146" s="12">
        <v>7.7</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4079628</v>
      </c>
      <c r="D149" s="11" t="str">
        <f t="shared" si="27"/>
        <v>N/A</v>
      </c>
      <c r="E149" s="14">
        <v>4594366</v>
      </c>
      <c r="F149" s="11" t="str">
        <f t="shared" si="28"/>
        <v>N/A</v>
      </c>
      <c r="G149" s="14">
        <v>5355890</v>
      </c>
      <c r="H149" s="11" t="str">
        <f t="shared" si="29"/>
        <v>N/A</v>
      </c>
      <c r="I149" s="12">
        <v>12.62</v>
      </c>
      <c r="J149" s="12">
        <v>16.579999999999998</v>
      </c>
      <c r="K149" s="14" t="s">
        <v>217</v>
      </c>
      <c r="L149" s="9" t="str">
        <f t="shared" si="26"/>
        <v>N/A</v>
      </c>
    </row>
    <row r="150" spans="1:13" x14ac:dyDescent="0.2">
      <c r="A150" s="57" t="s">
        <v>1210</v>
      </c>
      <c r="B150" s="14" t="s">
        <v>217</v>
      </c>
      <c r="C150" s="14">
        <v>129.99069589999999</v>
      </c>
      <c r="D150" s="11" t="str">
        <f t="shared" si="27"/>
        <v>N/A</v>
      </c>
      <c r="E150" s="14">
        <v>132.30715623</v>
      </c>
      <c r="F150" s="11" t="str">
        <f t="shared" si="28"/>
        <v>N/A</v>
      </c>
      <c r="G150" s="14">
        <v>150.41254774000001</v>
      </c>
      <c r="H150" s="11" t="str">
        <f t="shared" si="29"/>
        <v>N/A</v>
      </c>
      <c r="I150" s="12">
        <v>1.782</v>
      </c>
      <c r="J150" s="12">
        <v>13.68</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5564096</v>
      </c>
      <c r="F153" s="11" t="str">
        <f t="shared" si="28"/>
        <v>N/A</v>
      </c>
      <c r="G153" s="14">
        <v>6468003</v>
      </c>
      <c r="H153" s="11" t="str">
        <f t="shared" si="29"/>
        <v>N/A</v>
      </c>
      <c r="I153" s="12" t="s">
        <v>217</v>
      </c>
      <c r="J153" s="12">
        <v>16.25</v>
      </c>
      <c r="K153" s="14" t="s">
        <v>217</v>
      </c>
      <c r="L153" s="9" t="str">
        <f t="shared" si="26"/>
        <v>N/A</v>
      </c>
      <c r="M153" s="63"/>
    </row>
    <row r="154" spans="1:13" x14ac:dyDescent="0.2">
      <c r="A154" s="57" t="s">
        <v>1212</v>
      </c>
      <c r="B154" s="14" t="s">
        <v>217</v>
      </c>
      <c r="C154" s="14" t="s">
        <v>217</v>
      </c>
      <c r="D154" s="11" t="str">
        <f t="shared" si="27"/>
        <v>N/A</v>
      </c>
      <c r="E154" s="14">
        <v>45984.264463</v>
      </c>
      <c r="F154" s="11" t="str">
        <f t="shared" si="28"/>
        <v>N/A</v>
      </c>
      <c r="G154" s="14">
        <v>31705.897058999999</v>
      </c>
      <c r="H154" s="11" t="str">
        <f t="shared" si="29"/>
        <v>N/A</v>
      </c>
      <c r="I154" s="12" t="s">
        <v>217</v>
      </c>
      <c r="J154" s="12">
        <v>-31.1</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887.74022586000001</v>
      </c>
      <c r="D164" s="130" t="str">
        <f t="shared" ref="D164:D166" si="31">IF($B164="N/A","N/A",IF(C164&gt;10,"No",IF(C164&lt;-10,"No","Yes")))</f>
        <v>N/A</v>
      </c>
      <c r="E164" s="131">
        <v>1041.6692347000001</v>
      </c>
      <c r="F164" s="130" t="str">
        <f t="shared" ref="F164:F166" si="32">IF($B164="N/A","N/A",IF(E164&gt;10,"No",IF(E164&lt;-10,"No","Yes")))</f>
        <v>N/A</v>
      </c>
      <c r="G164" s="131">
        <v>1151.5100162000001</v>
      </c>
      <c r="H164" s="130" t="str">
        <f t="shared" ref="H164:H166" si="33">IF($B164="N/A","N/A",IF(G164&gt;10,"No",IF(G164&lt;-10,"No","Yes")))</f>
        <v>N/A</v>
      </c>
      <c r="I164" s="132">
        <v>17.34</v>
      </c>
      <c r="J164" s="132">
        <v>10.54</v>
      </c>
      <c r="K164" s="133" t="s">
        <v>732</v>
      </c>
      <c r="L164" s="134" t="str">
        <f>IF(J164="Div by 0", "N/A", IF(OR(J164="N/A",K164="N/A"),"N/A", IF(J164&gt;VALUE(MID(K164,1,2)), "No", IF(J164&lt;-1*VALUE(MID(K164,1,2)), "No", "Yes"))))</f>
        <v>Yes</v>
      </c>
      <c r="N164" s="64"/>
    </row>
    <row r="165" spans="1:16" x14ac:dyDescent="0.2">
      <c r="A165" s="57" t="s">
        <v>1217</v>
      </c>
      <c r="B165" s="131" t="s">
        <v>217</v>
      </c>
      <c r="C165" s="131">
        <v>884.99343690000001</v>
      </c>
      <c r="D165" s="130" t="str">
        <f t="shared" si="31"/>
        <v>N/A</v>
      </c>
      <c r="E165" s="131">
        <v>1039.7064528999999</v>
      </c>
      <c r="F165" s="130" t="str">
        <f t="shared" si="32"/>
        <v>N/A</v>
      </c>
      <c r="G165" s="131">
        <v>1156.4217642000001</v>
      </c>
      <c r="H165" s="130" t="str">
        <f t="shared" si="33"/>
        <v>N/A</v>
      </c>
      <c r="I165" s="132">
        <v>17.48</v>
      </c>
      <c r="J165" s="132">
        <v>11.23</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967.82369534999998</v>
      </c>
      <c r="D166" s="130" t="str">
        <f t="shared" si="31"/>
        <v>N/A</v>
      </c>
      <c r="E166" s="131">
        <v>1096.0772377000001</v>
      </c>
      <c r="F166" s="130" t="str">
        <f t="shared" si="32"/>
        <v>N/A</v>
      </c>
      <c r="G166" s="131">
        <v>1022.352064</v>
      </c>
      <c r="H166" s="130" t="str">
        <f t="shared" si="33"/>
        <v>N/A</v>
      </c>
      <c r="I166" s="132">
        <v>13.25</v>
      </c>
      <c r="J166" s="132">
        <v>-6.73</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2594741</v>
      </c>
      <c r="D6" s="130" t="str">
        <f t="shared" ref="D6:D11" si="0">IF($B6="N/A","N/A",IF(C6&gt;10,"No",IF(C6&lt;-10,"No","Yes")))</f>
        <v>N/A</v>
      </c>
      <c r="E6" s="152">
        <v>2762829</v>
      </c>
      <c r="F6" s="130" t="str">
        <f t="shared" ref="F6:F11" si="1">IF($B6="N/A","N/A",IF(E6&gt;10,"No",IF(E6&lt;-10,"No","Yes")))</f>
        <v>N/A</v>
      </c>
      <c r="G6" s="152">
        <v>2889736</v>
      </c>
      <c r="H6" s="130" t="str">
        <f t="shared" ref="H6:H11" si="2">IF($B6="N/A","N/A",IF(G6&gt;10,"No",IF(G6&lt;-10,"No","Yes")))</f>
        <v>N/A</v>
      </c>
      <c r="I6" s="132">
        <v>6.4779999999999998</v>
      </c>
      <c r="J6" s="132">
        <v>4.593</v>
      </c>
      <c r="K6" s="152" t="s">
        <v>732</v>
      </c>
      <c r="L6" s="134" t="str">
        <f t="shared" ref="L6:L14" si="3">IF(J6="Div by 0", "N/A", IF(K6="N/A","N/A", IF(J6&gt;VALUE(MID(K6,1,2)), "No", IF(J6&lt;-1*VALUE(MID(K6,1,2)), "No", "Yes"))))</f>
        <v>Yes</v>
      </c>
    </row>
    <row r="7" spans="1:12" x14ac:dyDescent="0.2">
      <c r="A7" s="16" t="s">
        <v>100</v>
      </c>
      <c r="B7" s="135" t="s">
        <v>217</v>
      </c>
      <c r="C7" s="152">
        <v>134040</v>
      </c>
      <c r="D7" s="130" t="str">
        <f t="shared" si="0"/>
        <v>N/A</v>
      </c>
      <c r="E7" s="152">
        <v>136923</v>
      </c>
      <c r="F7" s="130" t="str">
        <f t="shared" si="1"/>
        <v>N/A</v>
      </c>
      <c r="G7" s="152">
        <v>142929</v>
      </c>
      <c r="H7" s="130" t="str">
        <f t="shared" si="2"/>
        <v>N/A</v>
      </c>
      <c r="I7" s="132">
        <v>2.1509999999999998</v>
      </c>
      <c r="J7" s="132">
        <v>4.3860000000000001</v>
      </c>
      <c r="K7" s="135" t="s">
        <v>732</v>
      </c>
      <c r="L7" s="134" t="str">
        <f t="shared" si="3"/>
        <v>Yes</v>
      </c>
    </row>
    <row r="8" spans="1:12" x14ac:dyDescent="0.2">
      <c r="A8" s="16" t="s">
        <v>101</v>
      </c>
      <c r="B8" s="135" t="s">
        <v>217</v>
      </c>
      <c r="C8" s="152">
        <v>345688</v>
      </c>
      <c r="D8" s="130" t="str">
        <f t="shared" si="0"/>
        <v>N/A</v>
      </c>
      <c r="E8" s="152">
        <v>355731</v>
      </c>
      <c r="F8" s="130" t="str">
        <f t="shared" si="1"/>
        <v>N/A</v>
      </c>
      <c r="G8" s="152">
        <v>367687</v>
      </c>
      <c r="H8" s="130" t="str">
        <f t="shared" si="2"/>
        <v>N/A</v>
      </c>
      <c r="I8" s="132">
        <v>2.9049999999999998</v>
      </c>
      <c r="J8" s="132">
        <v>3.3610000000000002</v>
      </c>
      <c r="K8" s="135" t="s">
        <v>732</v>
      </c>
      <c r="L8" s="134" t="str">
        <f t="shared" si="3"/>
        <v>Yes</v>
      </c>
    </row>
    <row r="9" spans="1:12" x14ac:dyDescent="0.2">
      <c r="A9" s="16" t="s">
        <v>104</v>
      </c>
      <c r="B9" s="135" t="s">
        <v>217</v>
      </c>
      <c r="C9" s="152">
        <v>1481223</v>
      </c>
      <c r="D9" s="130" t="str">
        <f t="shared" si="0"/>
        <v>N/A</v>
      </c>
      <c r="E9" s="152">
        <v>1574921</v>
      </c>
      <c r="F9" s="130" t="str">
        <f t="shared" si="1"/>
        <v>N/A</v>
      </c>
      <c r="G9" s="152">
        <v>1627378</v>
      </c>
      <c r="H9" s="130" t="str">
        <f t="shared" si="2"/>
        <v>N/A</v>
      </c>
      <c r="I9" s="132">
        <v>6.3259999999999996</v>
      </c>
      <c r="J9" s="132">
        <v>3.331</v>
      </c>
      <c r="K9" s="135" t="s">
        <v>732</v>
      </c>
      <c r="L9" s="134" t="str">
        <f t="shared" si="3"/>
        <v>Yes</v>
      </c>
    </row>
    <row r="10" spans="1:12" x14ac:dyDescent="0.2">
      <c r="A10" s="16" t="s">
        <v>105</v>
      </c>
      <c r="B10" s="135" t="s">
        <v>217</v>
      </c>
      <c r="C10" s="152">
        <v>633790</v>
      </c>
      <c r="D10" s="130" t="str">
        <f t="shared" si="0"/>
        <v>N/A</v>
      </c>
      <c r="E10" s="152">
        <v>695254</v>
      </c>
      <c r="F10" s="130" t="str">
        <f t="shared" si="1"/>
        <v>N/A</v>
      </c>
      <c r="G10" s="152">
        <v>751742</v>
      </c>
      <c r="H10" s="130" t="str">
        <f t="shared" si="2"/>
        <v>N/A</v>
      </c>
      <c r="I10" s="132">
        <v>9.6980000000000004</v>
      </c>
      <c r="J10" s="132">
        <v>8.125</v>
      </c>
      <c r="K10" s="135" t="s">
        <v>732</v>
      </c>
      <c r="L10" s="134" t="str">
        <f t="shared" si="3"/>
        <v>Yes</v>
      </c>
    </row>
    <row r="11" spans="1:12" x14ac:dyDescent="0.2">
      <c r="A11" s="16" t="s">
        <v>77</v>
      </c>
      <c r="B11" s="152" t="s">
        <v>217</v>
      </c>
      <c r="C11" s="152">
        <v>2243083.77</v>
      </c>
      <c r="D11" s="138" t="str">
        <f t="shared" si="0"/>
        <v>N/A</v>
      </c>
      <c r="E11" s="152">
        <v>2403944.81</v>
      </c>
      <c r="F11" s="130" t="str">
        <f t="shared" si="1"/>
        <v>N/A</v>
      </c>
      <c r="G11" s="152">
        <v>2550899.48</v>
      </c>
      <c r="H11" s="130" t="str">
        <f t="shared" si="2"/>
        <v>N/A</v>
      </c>
      <c r="I11" s="132">
        <v>7.1710000000000003</v>
      </c>
      <c r="J11" s="132">
        <v>6.1130000000000004</v>
      </c>
      <c r="K11" s="152" t="s">
        <v>733</v>
      </c>
      <c r="L11" s="134" t="str">
        <f t="shared" si="3"/>
        <v>Yes</v>
      </c>
    </row>
    <row r="12" spans="1:12" x14ac:dyDescent="0.2">
      <c r="A12" s="16" t="s">
        <v>115</v>
      </c>
      <c r="B12" s="152" t="s">
        <v>217</v>
      </c>
      <c r="C12" s="152">
        <v>304087</v>
      </c>
      <c r="D12" s="152" t="s">
        <v>217</v>
      </c>
      <c r="E12" s="152">
        <v>315998</v>
      </c>
      <c r="F12" s="152" t="s">
        <v>217</v>
      </c>
      <c r="G12" s="152">
        <v>330418</v>
      </c>
      <c r="H12" s="152" t="s">
        <v>217</v>
      </c>
      <c r="I12" s="132">
        <v>3.9169999999999998</v>
      </c>
      <c r="J12" s="132">
        <v>4.5629999999999997</v>
      </c>
      <c r="K12" s="152" t="s">
        <v>733</v>
      </c>
      <c r="L12" s="134" t="str">
        <f t="shared" si="3"/>
        <v>Yes</v>
      </c>
    </row>
    <row r="13" spans="1:12" x14ac:dyDescent="0.2">
      <c r="A13" s="16" t="s">
        <v>449</v>
      </c>
      <c r="B13" s="152" t="s">
        <v>217</v>
      </c>
      <c r="C13" s="152">
        <v>120077</v>
      </c>
      <c r="D13" s="152" t="s">
        <v>217</v>
      </c>
      <c r="E13" s="152">
        <v>123400</v>
      </c>
      <c r="F13" s="152" t="s">
        <v>217</v>
      </c>
      <c r="G13" s="152">
        <v>128092</v>
      </c>
      <c r="H13" s="152" t="s">
        <v>217</v>
      </c>
      <c r="I13" s="132">
        <v>2.7669999999999999</v>
      </c>
      <c r="J13" s="132">
        <v>3.802</v>
      </c>
      <c r="K13" s="152" t="s">
        <v>733</v>
      </c>
      <c r="L13" s="134" t="str">
        <f t="shared" si="3"/>
        <v>Yes</v>
      </c>
    </row>
    <row r="14" spans="1:12" x14ac:dyDescent="0.2">
      <c r="A14" s="16" t="s">
        <v>450</v>
      </c>
      <c r="B14" s="152" t="s">
        <v>217</v>
      </c>
      <c r="C14" s="152">
        <v>168727</v>
      </c>
      <c r="D14" s="152" t="s">
        <v>217</v>
      </c>
      <c r="E14" s="152">
        <v>176154</v>
      </c>
      <c r="F14" s="152" t="s">
        <v>217</v>
      </c>
      <c r="G14" s="152">
        <v>184395</v>
      </c>
      <c r="H14" s="152" t="s">
        <v>217</v>
      </c>
      <c r="I14" s="132">
        <v>4.4020000000000001</v>
      </c>
      <c r="J14" s="132">
        <v>4.6779999999999999</v>
      </c>
      <c r="K14" s="152" t="s">
        <v>733</v>
      </c>
      <c r="L14" s="134" t="str">
        <f t="shared" si="3"/>
        <v>Yes</v>
      </c>
    </row>
    <row r="15" spans="1:12" x14ac:dyDescent="0.2">
      <c r="A15" s="4" t="s">
        <v>58</v>
      </c>
      <c r="B15" s="135" t="s">
        <v>217</v>
      </c>
      <c r="C15" s="131">
        <v>9943835421</v>
      </c>
      <c r="D15" s="130" t="str">
        <f t="shared" ref="D15:D20" si="4">IF($B15="N/A","N/A",IF(C15&gt;10,"No",IF(C15&lt;-10,"No","Yes")))</f>
        <v>N/A</v>
      </c>
      <c r="E15" s="131">
        <v>10690281142</v>
      </c>
      <c r="F15" s="130" t="str">
        <f t="shared" ref="F15:F20" si="5">IF($B15="N/A","N/A",IF(E15&gt;10,"No",IF(E15&lt;-10,"No","Yes")))</f>
        <v>N/A</v>
      </c>
      <c r="G15" s="131">
        <v>11090918081</v>
      </c>
      <c r="H15" s="130" t="str">
        <f t="shared" ref="H15:H20" si="6">IF($B15="N/A","N/A",IF(G15&gt;10,"No",IF(G15&lt;-10,"No","Yes")))</f>
        <v>N/A</v>
      </c>
      <c r="I15" s="132">
        <v>7.5069999999999997</v>
      </c>
      <c r="J15" s="132">
        <v>3.7480000000000002</v>
      </c>
      <c r="K15" s="135" t="s">
        <v>732</v>
      </c>
      <c r="L15" s="134" t="str">
        <f t="shared" ref="L15:L20" si="7">IF(J15="Div by 0", "N/A", IF(K15="N/A","N/A", IF(J15&gt;VALUE(MID(K15,1,2)), "No", IF(J15&lt;-1*VALUE(MID(K15,1,2)), "No", "Yes"))))</f>
        <v>Yes</v>
      </c>
    </row>
    <row r="16" spans="1:12" x14ac:dyDescent="0.2">
      <c r="A16" s="4" t="s">
        <v>1121</v>
      </c>
      <c r="B16" s="135" t="s">
        <v>217</v>
      </c>
      <c r="C16" s="131">
        <v>3832.3036560999999</v>
      </c>
      <c r="D16" s="130" t="str">
        <f t="shared" si="4"/>
        <v>N/A</v>
      </c>
      <c r="E16" s="131">
        <v>3869.3242114999998</v>
      </c>
      <c r="F16" s="130" t="str">
        <f t="shared" si="5"/>
        <v>N/A</v>
      </c>
      <c r="G16" s="131">
        <v>3838.0385200999999</v>
      </c>
      <c r="H16" s="130" t="str">
        <f t="shared" si="6"/>
        <v>N/A</v>
      </c>
      <c r="I16" s="132">
        <v>0.96599999999999997</v>
      </c>
      <c r="J16" s="132">
        <v>-0.80900000000000005</v>
      </c>
      <c r="K16" s="135" t="s">
        <v>732</v>
      </c>
      <c r="L16" s="134" t="str">
        <f t="shared" si="7"/>
        <v>Yes</v>
      </c>
    </row>
    <row r="17" spans="1:12" x14ac:dyDescent="0.2">
      <c r="A17" s="4" t="s">
        <v>1219</v>
      </c>
      <c r="B17" s="135" t="s">
        <v>217</v>
      </c>
      <c r="C17" s="131">
        <v>10123.191532000001</v>
      </c>
      <c r="D17" s="130" t="str">
        <f t="shared" si="4"/>
        <v>N/A</v>
      </c>
      <c r="E17" s="131">
        <v>10264.900476999999</v>
      </c>
      <c r="F17" s="130" t="str">
        <f t="shared" si="5"/>
        <v>N/A</v>
      </c>
      <c r="G17" s="131">
        <v>9966.6703608000007</v>
      </c>
      <c r="H17" s="130" t="str">
        <f t="shared" si="6"/>
        <v>N/A</v>
      </c>
      <c r="I17" s="132">
        <v>1.4</v>
      </c>
      <c r="J17" s="132">
        <v>-2.91</v>
      </c>
      <c r="K17" s="135" t="s">
        <v>732</v>
      </c>
      <c r="L17" s="134" t="str">
        <f t="shared" si="7"/>
        <v>Yes</v>
      </c>
    </row>
    <row r="18" spans="1:12" x14ac:dyDescent="0.2">
      <c r="A18" s="4" t="s">
        <v>1220</v>
      </c>
      <c r="B18" s="135" t="s">
        <v>217</v>
      </c>
      <c r="C18" s="131">
        <v>14452.468879</v>
      </c>
      <c r="D18" s="130" t="str">
        <f t="shared" si="4"/>
        <v>N/A</v>
      </c>
      <c r="E18" s="131">
        <v>14375.105320999999</v>
      </c>
      <c r="F18" s="130" t="str">
        <f t="shared" si="5"/>
        <v>N/A</v>
      </c>
      <c r="G18" s="131">
        <v>14330.093884</v>
      </c>
      <c r="H18" s="130" t="str">
        <f t="shared" si="6"/>
        <v>N/A</v>
      </c>
      <c r="I18" s="132">
        <v>-0.53500000000000003</v>
      </c>
      <c r="J18" s="132">
        <v>-0.313</v>
      </c>
      <c r="K18" s="135" t="s">
        <v>732</v>
      </c>
      <c r="L18" s="134" t="str">
        <f t="shared" si="7"/>
        <v>Yes</v>
      </c>
    </row>
    <row r="19" spans="1:12" x14ac:dyDescent="0.2">
      <c r="A19" s="4" t="s">
        <v>1221</v>
      </c>
      <c r="B19" s="135" t="s">
        <v>217</v>
      </c>
      <c r="C19" s="131">
        <v>1578.3555211</v>
      </c>
      <c r="D19" s="130" t="str">
        <f t="shared" si="4"/>
        <v>N/A</v>
      </c>
      <c r="E19" s="131">
        <v>1606.0455755999999</v>
      </c>
      <c r="F19" s="130" t="str">
        <f t="shared" si="5"/>
        <v>N/A</v>
      </c>
      <c r="G19" s="131">
        <v>1613.4114453</v>
      </c>
      <c r="H19" s="130" t="str">
        <f t="shared" si="6"/>
        <v>N/A</v>
      </c>
      <c r="I19" s="132">
        <v>1.754</v>
      </c>
      <c r="J19" s="132">
        <v>0.45860000000000001</v>
      </c>
      <c r="K19" s="135" t="s">
        <v>732</v>
      </c>
      <c r="L19" s="134" t="str">
        <f t="shared" si="7"/>
        <v>Yes</v>
      </c>
    </row>
    <row r="20" spans="1:12" x14ac:dyDescent="0.2">
      <c r="A20" s="4" t="s">
        <v>1222</v>
      </c>
      <c r="B20" s="135" t="s">
        <v>217</v>
      </c>
      <c r="C20" s="131">
        <v>1976.9659761</v>
      </c>
      <c r="D20" s="130" t="str">
        <f t="shared" si="4"/>
        <v>N/A</v>
      </c>
      <c r="E20" s="131">
        <v>2361.3164095000002</v>
      </c>
      <c r="F20" s="130" t="str">
        <f t="shared" si="5"/>
        <v>N/A</v>
      </c>
      <c r="G20" s="131">
        <v>2356.8888422</v>
      </c>
      <c r="H20" s="130" t="str">
        <f t="shared" si="6"/>
        <v>N/A</v>
      </c>
      <c r="I20" s="132">
        <v>19.440000000000001</v>
      </c>
      <c r="J20" s="132">
        <v>-0.188</v>
      </c>
      <c r="K20" s="135" t="s">
        <v>732</v>
      </c>
      <c r="L20" s="134" t="str">
        <f t="shared" si="7"/>
        <v>Yes</v>
      </c>
    </row>
    <row r="21" spans="1:12" x14ac:dyDescent="0.2">
      <c r="A21" s="2" t="s">
        <v>1125</v>
      </c>
      <c r="B21" s="135" t="s">
        <v>217</v>
      </c>
      <c r="C21" s="131">
        <v>3639.9983014999998</v>
      </c>
      <c r="D21" s="130" t="str">
        <f t="shared" ref="D21:D22" si="8">IF($B21="N/A","N/A",IF(C21&gt;10,"No",IF(C21&lt;-10,"No","Yes")))</f>
        <v>N/A</v>
      </c>
      <c r="E21" s="131">
        <v>3717.2995764000002</v>
      </c>
      <c r="F21" s="130" t="str">
        <f t="shared" ref="F21:F22" si="9">IF($B21="N/A","N/A",IF(E21&gt;10,"No",IF(E21&lt;-10,"No","Yes")))</f>
        <v>N/A</v>
      </c>
      <c r="G21" s="131">
        <v>3704.1707372999999</v>
      </c>
      <c r="H21" s="130" t="str">
        <f t="shared" ref="H21:H22" si="10">IF($B21="N/A","N/A",IF(G21&gt;10,"No",IF(G21&lt;-10,"No","Yes")))</f>
        <v>N/A</v>
      </c>
      <c r="I21" s="132">
        <v>2.1240000000000001</v>
      </c>
      <c r="J21" s="132">
        <v>-0.35299999999999998</v>
      </c>
      <c r="K21" s="135" t="s">
        <v>732</v>
      </c>
      <c r="L21" s="134" t="str">
        <f>IF(J21="Div by 0", "N/A", IF(OR(J21="N/A",K21="N/A"),"N/A", IF(J21&gt;VALUE(MID(K21,1,2)), "No", IF(J21&lt;-1*VALUE(MID(K21,1,2)), "No", "Yes"))))</f>
        <v>Yes</v>
      </c>
    </row>
    <row r="22" spans="1:12" x14ac:dyDescent="0.2">
      <c r="A22" s="2" t="s">
        <v>1126</v>
      </c>
      <c r="B22" s="135" t="s">
        <v>217</v>
      </c>
      <c r="C22" s="131">
        <v>4104.0891475999997</v>
      </c>
      <c r="D22" s="130" t="str">
        <f t="shared" si="8"/>
        <v>N/A</v>
      </c>
      <c r="E22" s="131">
        <v>4082.4590143999999</v>
      </c>
      <c r="F22" s="130" t="str">
        <f t="shared" si="9"/>
        <v>N/A</v>
      </c>
      <c r="G22" s="131">
        <v>4024.8134037</v>
      </c>
      <c r="H22" s="130" t="str">
        <f t="shared" si="10"/>
        <v>N/A</v>
      </c>
      <c r="I22" s="132">
        <v>-0.52700000000000002</v>
      </c>
      <c r="J22" s="132">
        <v>-1.41</v>
      </c>
      <c r="K22" s="135" t="s">
        <v>732</v>
      </c>
      <c r="L22" s="134" t="str">
        <f>IF(J22="Div by 0", "N/A", IF(OR(J22="N/A",K22="N/A"),"N/A", IF(J22&gt;VALUE(MID(K22,1,2)), "No", IF(J22&lt;-1*VALUE(MID(K22,1,2)), "No", "Yes"))))</f>
        <v>Yes</v>
      </c>
    </row>
    <row r="23" spans="1:12" x14ac:dyDescent="0.2">
      <c r="A23" s="4" t="s">
        <v>1223</v>
      </c>
      <c r="B23" s="135" t="s">
        <v>217</v>
      </c>
      <c r="C23" s="131">
        <v>10529.532080999999</v>
      </c>
      <c r="D23" s="130" t="str">
        <f>IF($B23="N/A","N/A",IF(C23&gt;10,"No",IF(C23&lt;-10,"No","Yes")))</f>
        <v>N/A</v>
      </c>
      <c r="E23" s="131">
        <v>10682.544136</v>
      </c>
      <c r="F23" s="130" t="str">
        <f>IF($B23="N/A","N/A",IF(E23&gt;10,"No",IF(E23&lt;-10,"No","Yes")))</f>
        <v>N/A</v>
      </c>
      <c r="G23" s="131">
        <v>10566.516578999999</v>
      </c>
      <c r="H23" s="130" t="str">
        <f>IF($B23="N/A","N/A",IF(G23&gt;10,"No",IF(G23&lt;-10,"No","Yes")))</f>
        <v>N/A</v>
      </c>
      <c r="I23" s="132">
        <v>1.4530000000000001</v>
      </c>
      <c r="J23" s="132">
        <v>-1.0900000000000001</v>
      </c>
      <c r="K23" s="135" t="s">
        <v>732</v>
      </c>
      <c r="L23" s="134" t="str">
        <f>IF(J23="Div by 0", "N/A", IF(K23="N/A","N/A", IF(J23&gt;VALUE(MID(K23,1,2)), "No", IF(J23&lt;-1*VALUE(MID(K23,1,2)), "No", "Yes"))))</f>
        <v>Yes</v>
      </c>
    </row>
    <row r="24" spans="1:12" x14ac:dyDescent="0.2">
      <c r="A24" s="4" t="s">
        <v>1224</v>
      </c>
      <c r="B24" s="135" t="s">
        <v>217</v>
      </c>
      <c r="C24" s="131">
        <v>10281.12278</v>
      </c>
      <c r="D24" s="130" t="str">
        <f>IF($B24="N/A","N/A",IF(C24&gt;10,"No",IF(C24&lt;-10,"No","Yes")))</f>
        <v>N/A</v>
      </c>
      <c r="E24" s="131">
        <v>10450.299230000001</v>
      </c>
      <c r="F24" s="130" t="str">
        <f>IF($B24="N/A","N/A",IF(E24&gt;10,"No",IF(E24&lt;-10,"No","Yes")))</f>
        <v>N/A</v>
      </c>
      <c r="G24" s="131">
        <v>10144.011031</v>
      </c>
      <c r="H24" s="130" t="str">
        <f>IF($B24="N/A","N/A",IF(G24&gt;10,"No",IF(G24&lt;-10,"No","Yes")))</f>
        <v>N/A</v>
      </c>
      <c r="I24" s="132">
        <v>1.6459999999999999</v>
      </c>
      <c r="J24" s="132">
        <v>-2.93</v>
      </c>
      <c r="K24" s="135" t="s">
        <v>732</v>
      </c>
      <c r="L24" s="134" t="str">
        <f>IF(J24="Div by 0", "N/A", IF(K24="N/A","N/A", IF(J24&gt;VALUE(MID(K24,1,2)), "No", IF(J24&lt;-1*VALUE(MID(K24,1,2)), "No", "Yes"))))</f>
        <v>Yes</v>
      </c>
    </row>
    <row r="25" spans="1:12" x14ac:dyDescent="0.2">
      <c r="A25" s="4" t="s">
        <v>1225</v>
      </c>
      <c r="B25" s="135" t="s">
        <v>217</v>
      </c>
      <c r="C25" s="131">
        <v>11448.956794</v>
      </c>
      <c r="D25" s="130" t="str">
        <f>IF($B25="N/A","N/A",IF(C25&gt;10,"No",IF(C25&lt;-10,"No","Yes")))</f>
        <v>N/A</v>
      </c>
      <c r="E25" s="131">
        <v>11534.706995</v>
      </c>
      <c r="F25" s="130" t="str">
        <f>IF($B25="N/A","N/A",IF(E25&gt;10,"No",IF(E25&lt;-10,"No","Yes")))</f>
        <v>N/A</v>
      </c>
      <c r="G25" s="131">
        <v>11560.039220000001</v>
      </c>
      <c r="H25" s="130" t="str">
        <f>IF($B25="N/A","N/A",IF(G25&gt;10,"No",IF(G25&lt;-10,"No","Yes")))</f>
        <v>N/A</v>
      </c>
      <c r="I25" s="132">
        <v>0.749</v>
      </c>
      <c r="J25" s="132">
        <v>0.21959999999999999</v>
      </c>
      <c r="K25" s="135" t="s">
        <v>732</v>
      </c>
      <c r="L25" s="134" t="str">
        <f>IF(J25="Div by 0", "N/A", IF(K25="N/A","N/A", IF(J25&gt;VALUE(MID(K25,1,2)), "No", IF(J25&lt;-1*VALUE(MID(K25,1,2)), "No", "Yes"))))</f>
        <v>Yes</v>
      </c>
    </row>
    <row r="26" spans="1:12" x14ac:dyDescent="0.2">
      <c r="A26" s="4" t="s">
        <v>1226</v>
      </c>
      <c r="B26" s="135" t="s">
        <v>217</v>
      </c>
      <c r="C26" s="131">
        <v>10128.396113000001</v>
      </c>
      <c r="D26" s="130" t="str">
        <f t="shared" ref="D26:D27" si="11">IF($B26="N/A","N/A",IF(C26&gt;10,"No",IF(C26&lt;-10,"No","Yes")))</f>
        <v>N/A</v>
      </c>
      <c r="E26" s="131">
        <v>10280.349921999999</v>
      </c>
      <c r="F26" s="130" t="str">
        <f t="shared" ref="F26:F30" si="12">IF($B26="N/A","N/A",IF(E26&gt;10,"No",IF(E26&lt;-10,"No","Yes")))</f>
        <v>N/A</v>
      </c>
      <c r="G26" s="131">
        <v>10145.331919</v>
      </c>
      <c r="H26" s="130" t="str">
        <f t="shared" ref="H26:H27" si="13">IF($B26="N/A","N/A",IF(G26&gt;10,"No",IF(G26&lt;-10,"No","Yes")))</f>
        <v>N/A</v>
      </c>
      <c r="I26" s="132">
        <v>1.5</v>
      </c>
      <c r="J26" s="132">
        <v>-1.31</v>
      </c>
      <c r="K26" s="135" t="s">
        <v>732</v>
      </c>
      <c r="L26" s="134" t="str">
        <f>IF(J26="Div by 0", "N/A", IF(OR(J26="N/A",K26="N/A"),"N/A", IF(J26&gt;VALUE(MID(K26,1,2)), "No", IF(J26&lt;-1*VALUE(MID(K26,1,2)), "No", "Yes"))))</f>
        <v>Yes</v>
      </c>
    </row>
    <row r="27" spans="1:12" x14ac:dyDescent="0.2">
      <c r="A27" s="4" t="s">
        <v>1227</v>
      </c>
      <c r="B27" s="135" t="s">
        <v>217</v>
      </c>
      <c r="C27" s="131">
        <v>11155.632678</v>
      </c>
      <c r="D27" s="130" t="str">
        <f t="shared" si="11"/>
        <v>N/A</v>
      </c>
      <c r="E27" s="131">
        <v>11305.777886</v>
      </c>
      <c r="F27" s="130" t="str">
        <f t="shared" si="12"/>
        <v>N/A</v>
      </c>
      <c r="G27" s="131">
        <v>11214.892873000001</v>
      </c>
      <c r="H27" s="130" t="str">
        <f t="shared" si="13"/>
        <v>N/A</v>
      </c>
      <c r="I27" s="132">
        <v>1.3460000000000001</v>
      </c>
      <c r="J27" s="132">
        <v>-0.80400000000000005</v>
      </c>
      <c r="K27" s="135" t="s">
        <v>732</v>
      </c>
      <c r="L27" s="134" t="str">
        <f>IF(J27="Div by 0", "N/A", IF(OR(J27="N/A",K27="N/A"),"N/A", IF(J27&gt;VALUE(MID(K27,1,2)), "No", IF(J27&lt;-1*VALUE(MID(K27,1,2)), "No", "Yes"))))</f>
        <v>Yes</v>
      </c>
    </row>
    <row r="28" spans="1:12" x14ac:dyDescent="0.2">
      <c r="A28" s="57" t="s">
        <v>1228</v>
      </c>
      <c r="B28" s="131" t="s">
        <v>217</v>
      </c>
      <c r="C28" s="131">
        <v>887.74022586000001</v>
      </c>
      <c r="D28" s="130" t="str">
        <f t="shared" ref="D28:D30" si="14">IF($B28="N/A","N/A",IF(C28&gt;10,"No",IF(C28&lt;-10,"No","Yes")))</f>
        <v>N/A</v>
      </c>
      <c r="E28" s="131">
        <v>1041.6692347000001</v>
      </c>
      <c r="F28" s="130" t="str">
        <f t="shared" si="12"/>
        <v>N/A</v>
      </c>
      <c r="G28" s="131">
        <v>1151.5100162000001</v>
      </c>
      <c r="H28" s="130" t="str">
        <f t="shared" ref="H28:H30" si="15">IF($B28="N/A","N/A",IF(G28&gt;10,"No",IF(G28&lt;-10,"No","Yes")))</f>
        <v>N/A</v>
      </c>
      <c r="I28" s="132">
        <v>17.34</v>
      </c>
      <c r="J28" s="132">
        <v>10.54</v>
      </c>
      <c r="K28" s="133" t="s">
        <v>732</v>
      </c>
      <c r="L28" s="134" t="str">
        <f>IF(J28="Div by 0", "N/A", IF(OR(J28="N/A",K28="N/A"),"N/A", IF(J28&gt;VALUE(MID(K28,1,2)), "No", IF(J28&lt;-1*VALUE(MID(K28,1,2)), "No", "Yes"))))</f>
        <v>Yes</v>
      </c>
    </row>
    <row r="29" spans="1:12" x14ac:dyDescent="0.2">
      <c r="A29" s="57" t="s">
        <v>1229</v>
      </c>
      <c r="B29" s="131" t="s">
        <v>217</v>
      </c>
      <c r="C29" s="131">
        <v>884.99343690000001</v>
      </c>
      <c r="D29" s="130" t="str">
        <f t="shared" si="14"/>
        <v>N/A</v>
      </c>
      <c r="E29" s="131">
        <v>1039.7064528999999</v>
      </c>
      <c r="F29" s="130" t="str">
        <f t="shared" si="12"/>
        <v>N/A</v>
      </c>
      <c r="G29" s="131">
        <v>1156.4217642000001</v>
      </c>
      <c r="H29" s="130" t="str">
        <f t="shared" si="15"/>
        <v>N/A</v>
      </c>
      <c r="I29" s="132">
        <v>17.48</v>
      </c>
      <c r="J29" s="132">
        <v>11.23</v>
      </c>
      <c r="K29" s="133" t="s">
        <v>732</v>
      </c>
      <c r="L29" s="134" t="str">
        <f t="shared" ref="L29:L30" si="16">IF(J29="Div by 0", "N/A", IF(OR(J29="N/A",K29="N/A"),"N/A", IF(J29&gt;VALUE(MID(K29,1,2)), "No", IF(J29&lt;-1*VALUE(MID(K29,1,2)), "No", "Yes"))))</f>
        <v>Yes</v>
      </c>
    </row>
    <row r="30" spans="1:12" x14ac:dyDescent="0.2">
      <c r="A30" s="57" t="s">
        <v>1230</v>
      </c>
      <c r="B30" s="131" t="s">
        <v>217</v>
      </c>
      <c r="C30" s="131">
        <v>967.82369534999998</v>
      </c>
      <c r="D30" s="130" t="str">
        <f t="shared" si="14"/>
        <v>N/A</v>
      </c>
      <c r="E30" s="131">
        <v>1096.0772377000001</v>
      </c>
      <c r="F30" s="130" t="str">
        <f t="shared" si="12"/>
        <v>N/A</v>
      </c>
      <c r="G30" s="131">
        <v>1022.352064</v>
      </c>
      <c r="H30" s="130" t="str">
        <f t="shared" si="15"/>
        <v>N/A</v>
      </c>
      <c r="I30" s="132">
        <v>13.25</v>
      </c>
      <c r="J30" s="132">
        <v>-6.73</v>
      </c>
      <c r="K30" s="133" t="s">
        <v>732</v>
      </c>
      <c r="L30" s="134" t="str">
        <f t="shared" si="16"/>
        <v>Yes</v>
      </c>
    </row>
    <row r="31" spans="1:12" x14ac:dyDescent="0.2">
      <c r="A31" s="45" t="s">
        <v>2</v>
      </c>
      <c r="B31" s="136" t="s">
        <v>217</v>
      </c>
      <c r="C31" s="140">
        <v>72.604626049000004</v>
      </c>
      <c r="D31" s="138" t="str">
        <f t="shared" ref="D31:D69" si="17">IF($B31="N/A","N/A",IF(C31&gt;10,"No",IF(C31&lt;-10,"No","Yes")))</f>
        <v>N/A</v>
      </c>
      <c r="E31" s="140">
        <v>74.225295883000001</v>
      </c>
      <c r="F31" s="138" t="str">
        <f t="shared" ref="F31:F69" si="18">IF($B31="N/A","N/A",IF(E31&gt;10,"No",IF(E31&lt;-10,"No","Yes")))</f>
        <v>N/A</v>
      </c>
      <c r="G31" s="140">
        <v>75.543233014999998</v>
      </c>
      <c r="H31" s="138" t="str">
        <f t="shared" ref="H31:H69" si="19">IF($B31="N/A","N/A",IF(G31&gt;10,"No",IF(G31&lt;-10,"No","Yes")))</f>
        <v>N/A</v>
      </c>
      <c r="I31" s="132">
        <v>2.2320000000000002</v>
      </c>
      <c r="J31" s="132">
        <v>1.776</v>
      </c>
      <c r="K31" s="133" t="s">
        <v>732</v>
      </c>
      <c r="L31" s="134" t="str">
        <f t="shared" ref="L31:L99" si="20">IF(J31="Div by 0", "N/A", IF(K31="N/A","N/A", IF(J31&gt;VALUE(MID(K31,1,2)), "No", IF(J31&lt;-1*VALUE(MID(K31,1,2)), "No", "Yes"))))</f>
        <v>Yes</v>
      </c>
    </row>
    <row r="32" spans="1:12" x14ac:dyDescent="0.2">
      <c r="A32" s="45" t="s">
        <v>22</v>
      </c>
      <c r="B32" s="136" t="s">
        <v>217</v>
      </c>
      <c r="C32" s="152">
        <v>1883902</v>
      </c>
      <c r="D32" s="138" t="str">
        <f t="shared" si="17"/>
        <v>N/A</v>
      </c>
      <c r="E32" s="152">
        <v>2050718</v>
      </c>
      <c r="F32" s="138" t="str">
        <f t="shared" si="18"/>
        <v>N/A</v>
      </c>
      <c r="G32" s="152">
        <v>2183000</v>
      </c>
      <c r="H32" s="138" t="str">
        <f t="shared" si="19"/>
        <v>N/A</v>
      </c>
      <c r="I32" s="132">
        <v>8.8550000000000004</v>
      </c>
      <c r="J32" s="132">
        <v>6.4509999999999996</v>
      </c>
      <c r="K32" s="133" t="s">
        <v>732</v>
      </c>
      <c r="L32" s="134" t="str">
        <f t="shared" si="20"/>
        <v>Yes</v>
      </c>
    </row>
    <row r="33" spans="1:12" x14ac:dyDescent="0.2">
      <c r="A33" s="45" t="s">
        <v>451</v>
      </c>
      <c r="B33" s="135" t="s">
        <v>217</v>
      </c>
      <c r="C33" s="152">
        <v>10616</v>
      </c>
      <c r="D33" s="152" t="str">
        <f t="shared" si="17"/>
        <v>N/A</v>
      </c>
      <c r="E33" s="152">
        <v>11583</v>
      </c>
      <c r="F33" s="152" t="str">
        <f t="shared" si="18"/>
        <v>N/A</v>
      </c>
      <c r="G33" s="152">
        <v>13198</v>
      </c>
      <c r="H33" s="130" t="str">
        <f t="shared" si="19"/>
        <v>N/A</v>
      </c>
      <c r="I33" s="132">
        <v>9.109</v>
      </c>
      <c r="J33" s="132">
        <v>13.94</v>
      </c>
      <c r="K33" s="135" t="s">
        <v>732</v>
      </c>
      <c r="L33" s="134" t="str">
        <f t="shared" si="20"/>
        <v>Yes</v>
      </c>
    </row>
    <row r="34" spans="1:12" x14ac:dyDescent="0.2">
      <c r="A34" s="45" t="s">
        <v>1231</v>
      </c>
      <c r="B34" s="141" t="s">
        <v>217</v>
      </c>
      <c r="C34" s="152" t="s">
        <v>217</v>
      </c>
      <c r="D34" s="134" t="str">
        <f t="shared" ref="D34:D38" si="21">IF($B34="N/A","N/A",IF(C34&lt;0,"No","Yes"))</f>
        <v>N/A</v>
      </c>
      <c r="E34" s="152">
        <v>3321</v>
      </c>
      <c r="F34" s="134" t="str">
        <f t="shared" ref="F34:F38" si="22">IF($B34="N/A","N/A",IF(E34&lt;0,"No","Yes"))</f>
        <v>N/A</v>
      </c>
      <c r="G34" s="152">
        <v>3293</v>
      </c>
      <c r="H34" s="134" t="str">
        <f t="shared" ref="H34:H38" si="23">IF($B34="N/A","N/A",IF(G34&lt;0,"No","Yes"))</f>
        <v>N/A</v>
      </c>
      <c r="I34" s="132" t="s">
        <v>217</v>
      </c>
      <c r="J34" s="132">
        <v>-0.84299999999999997</v>
      </c>
      <c r="K34" s="152" t="s">
        <v>732</v>
      </c>
      <c r="L34" s="134" t="str">
        <f t="shared" si="20"/>
        <v>Yes</v>
      </c>
    </row>
    <row r="35" spans="1:12" x14ac:dyDescent="0.2">
      <c r="A35" s="45" t="s">
        <v>1232</v>
      </c>
      <c r="B35" s="141" t="s">
        <v>217</v>
      </c>
      <c r="C35" s="152" t="s">
        <v>217</v>
      </c>
      <c r="D35" s="134" t="str">
        <f t="shared" si="21"/>
        <v>N/A</v>
      </c>
      <c r="E35" s="152">
        <v>6921</v>
      </c>
      <c r="F35" s="134" t="str">
        <f t="shared" si="22"/>
        <v>N/A</v>
      </c>
      <c r="G35" s="152">
        <v>7804</v>
      </c>
      <c r="H35" s="134" t="str">
        <f t="shared" si="23"/>
        <v>N/A</v>
      </c>
      <c r="I35" s="132" t="s">
        <v>217</v>
      </c>
      <c r="J35" s="132">
        <v>12.76</v>
      </c>
      <c r="K35" s="152" t="s">
        <v>732</v>
      </c>
      <c r="L35" s="134" t="str">
        <f t="shared" si="20"/>
        <v>Yes</v>
      </c>
    </row>
    <row r="36" spans="1:12" x14ac:dyDescent="0.2">
      <c r="A36" s="45" t="s">
        <v>1233</v>
      </c>
      <c r="B36" s="141" t="s">
        <v>217</v>
      </c>
      <c r="C36" s="152" t="s">
        <v>217</v>
      </c>
      <c r="D36" s="134" t="str">
        <f t="shared" si="21"/>
        <v>N/A</v>
      </c>
      <c r="E36" s="152">
        <v>880</v>
      </c>
      <c r="F36" s="134" t="str">
        <f t="shared" si="22"/>
        <v>N/A</v>
      </c>
      <c r="G36" s="152">
        <v>1086</v>
      </c>
      <c r="H36" s="134" t="str">
        <f t="shared" si="23"/>
        <v>N/A</v>
      </c>
      <c r="I36" s="132" t="s">
        <v>217</v>
      </c>
      <c r="J36" s="132">
        <v>23.41</v>
      </c>
      <c r="K36" s="152" t="s">
        <v>732</v>
      </c>
      <c r="L36" s="134" t="str">
        <f t="shared" si="20"/>
        <v>Yes</v>
      </c>
    </row>
    <row r="37" spans="1:12" x14ac:dyDescent="0.2">
      <c r="A37" s="45" t="s">
        <v>1234</v>
      </c>
      <c r="B37" s="141" t="s">
        <v>217</v>
      </c>
      <c r="C37" s="152" t="s">
        <v>217</v>
      </c>
      <c r="D37" s="134" t="str">
        <f t="shared" si="21"/>
        <v>N/A</v>
      </c>
      <c r="E37" s="152">
        <v>461</v>
      </c>
      <c r="F37" s="134" t="str">
        <f t="shared" si="22"/>
        <v>N/A</v>
      </c>
      <c r="G37" s="152">
        <v>1015</v>
      </c>
      <c r="H37" s="134" t="str">
        <f t="shared" si="23"/>
        <v>N/A</v>
      </c>
      <c r="I37" s="132" t="s">
        <v>217</v>
      </c>
      <c r="J37" s="132">
        <v>120.2</v>
      </c>
      <c r="K37" s="152" t="s">
        <v>732</v>
      </c>
      <c r="L37" s="134" t="str">
        <f t="shared" si="20"/>
        <v>No</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108240</v>
      </c>
      <c r="D39" s="152" t="str">
        <f t="shared" si="17"/>
        <v>N/A</v>
      </c>
      <c r="E39" s="152">
        <v>115400</v>
      </c>
      <c r="F39" s="152" t="str">
        <f t="shared" si="18"/>
        <v>N/A</v>
      </c>
      <c r="G39" s="152">
        <v>125511</v>
      </c>
      <c r="H39" s="130" t="str">
        <f t="shared" si="19"/>
        <v>N/A</v>
      </c>
      <c r="I39" s="132">
        <v>6.6150000000000002</v>
      </c>
      <c r="J39" s="132">
        <v>8.7620000000000005</v>
      </c>
      <c r="K39" s="135" t="s">
        <v>732</v>
      </c>
      <c r="L39" s="134" t="str">
        <f t="shared" si="20"/>
        <v>Yes</v>
      </c>
    </row>
    <row r="40" spans="1:12" x14ac:dyDescent="0.2">
      <c r="A40" s="45" t="s">
        <v>1236</v>
      </c>
      <c r="B40" s="141" t="s">
        <v>217</v>
      </c>
      <c r="C40" s="152" t="s">
        <v>217</v>
      </c>
      <c r="D40" s="134" t="str">
        <f t="shared" ref="D40:D45" si="24">IF($B40="N/A","N/A",IF(C40&lt;0,"No","Yes"))</f>
        <v>N/A</v>
      </c>
      <c r="E40" s="152">
        <v>77723</v>
      </c>
      <c r="F40" s="134" t="str">
        <f t="shared" ref="F40:F45" si="25">IF($B40="N/A","N/A",IF(E40&lt;0,"No","Yes"))</f>
        <v>N/A</v>
      </c>
      <c r="G40" s="152">
        <v>79809</v>
      </c>
      <c r="H40" s="134" t="str">
        <f t="shared" ref="H40:H45" si="26">IF($B40="N/A","N/A",IF(G40&lt;0,"No","Yes"))</f>
        <v>N/A</v>
      </c>
      <c r="I40" s="132" t="s">
        <v>217</v>
      </c>
      <c r="J40" s="132">
        <v>2.6840000000000002</v>
      </c>
      <c r="K40" s="152" t="s">
        <v>732</v>
      </c>
      <c r="L40" s="134" t="str">
        <f t="shared" si="20"/>
        <v>Yes</v>
      </c>
    </row>
    <row r="41" spans="1:12" x14ac:dyDescent="0.2">
      <c r="A41" s="45" t="s">
        <v>1237</v>
      </c>
      <c r="B41" s="141" t="s">
        <v>217</v>
      </c>
      <c r="C41" s="152" t="s">
        <v>217</v>
      </c>
      <c r="D41" s="134" t="str">
        <f t="shared" si="24"/>
        <v>N/A</v>
      </c>
      <c r="E41" s="152">
        <v>24432</v>
      </c>
      <c r="F41" s="134" t="str">
        <f t="shared" si="25"/>
        <v>N/A</v>
      </c>
      <c r="G41" s="152">
        <v>27491</v>
      </c>
      <c r="H41" s="134" t="str">
        <f t="shared" si="26"/>
        <v>N/A</v>
      </c>
      <c r="I41" s="132" t="s">
        <v>217</v>
      </c>
      <c r="J41" s="132">
        <v>12.52</v>
      </c>
      <c r="K41" s="152" t="s">
        <v>732</v>
      </c>
      <c r="L41" s="134" t="str">
        <f t="shared" si="20"/>
        <v>Yes</v>
      </c>
    </row>
    <row r="42" spans="1:12" x14ac:dyDescent="0.2">
      <c r="A42" s="45" t="s">
        <v>1238</v>
      </c>
      <c r="B42" s="141" t="s">
        <v>217</v>
      </c>
      <c r="C42" s="152" t="s">
        <v>217</v>
      </c>
      <c r="D42" s="134" t="str">
        <f t="shared" si="24"/>
        <v>N/A</v>
      </c>
      <c r="E42" s="152">
        <v>8737</v>
      </c>
      <c r="F42" s="134" t="str">
        <f t="shared" si="25"/>
        <v>N/A</v>
      </c>
      <c r="G42" s="152">
        <v>9777</v>
      </c>
      <c r="H42" s="134" t="str">
        <f t="shared" si="26"/>
        <v>N/A</v>
      </c>
      <c r="I42" s="132" t="s">
        <v>217</v>
      </c>
      <c r="J42" s="132">
        <v>11.9</v>
      </c>
      <c r="K42" s="152" t="s">
        <v>732</v>
      </c>
      <c r="L42" s="134" t="str">
        <f t="shared" si="20"/>
        <v>Yes</v>
      </c>
    </row>
    <row r="43" spans="1:12" x14ac:dyDescent="0.2">
      <c r="A43" s="45" t="s">
        <v>1239</v>
      </c>
      <c r="B43" s="141" t="s">
        <v>217</v>
      </c>
      <c r="C43" s="152" t="s">
        <v>217</v>
      </c>
      <c r="D43" s="134" t="str">
        <f t="shared" si="24"/>
        <v>N/A</v>
      </c>
      <c r="E43" s="152">
        <v>32</v>
      </c>
      <c r="F43" s="134" t="str">
        <f t="shared" si="25"/>
        <v>N/A</v>
      </c>
      <c r="G43" s="152">
        <v>44</v>
      </c>
      <c r="H43" s="134" t="str">
        <f t="shared" si="26"/>
        <v>N/A</v>
      </c>
      <c r="I43" s="132" t="s">
        <v>217</v>
      </c>
      <c r="J43" s="132">
        <v>37.5</v>
      </c>
      <c r="K43" s="152" t="s">
        <v>732</v>
      </c>
      <c r="L43" s="134" t="str">
        <f t="shared" si="20"/>
        <v>No</v>
      </c>
    </row>
    <row r="44" spans="1:12" x14ac:dyDescent="0.2">
      <c r="A44" s="45" t="s">
        <v>1240</v>
      </c>
      <c r="B44" s="141" t="s">
        <v>217</v>
      </c>
      <c r="C44" s="152" t="s">
        <v>217</v>
      </c>
      <c r="D44" s="134" t="str">
        <f t="shared" si="24"/>
        <v>N/A</v>
      </c>
      <c r="E44" s="152">
        <v>4476</v>
      </c>
      <c r="F44" s="134" t="str">
        <f t="shared" si="25"/>
        <v>N/A</v>
      </c>
      <c r="G44" s="152">
        <v>8390</v>
      </c>
      <c r="H44" s="134" t="str">
        <f t="shared" si="26"/>
        <v>N/A</v>
      </c>
      <c r="I44" s="132" t="s">
        <v>217</v>
      </c>
      <c r="J44" s="132">
        <v>87.44</v>
      </c>
      <c r="K44" s="152" t="s">
        <v>732</v>
      </c>
      <c r="L44" s="134" t="str">
        <f t="shared" si="20"/>
        <v>No</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1262639</v>
      </c>
      <c r="D46" s="152" t="str">
        <f t="shared" si="17"/>
        <v>N/A</v>
      </c>
      <c r="E46" s="152">
        <v>1347266</v>
      </c>
      <c r="F46" s="152" t="str">
        <f t="shared" si="18"/>
        <v>N/A</v>
      </c>
      <c r="G46" s="152">
        <v>1413573</v>
      </c>
      <c r="H46" s="130" t="str">
        <f t="shared" si="19"/>
        <v>N/A</v>
      </c>
      <c r="I46" s="132">
        <v>6.702</v>
      </c>
      <c r="J46" s="132">
        <v>4.9219999999999997</v>
      </c>
      <c r="K46" s="135" t="s">
        <v>732</v>
      </c>
      <c r="L46" s="134" t="str">
        <f t="shared" si="20"/>
        <v>Yes</v>
      </c>
    </row>
    <row r="47" spans="1:12" x14ac:dyDescent="0.2">
      <c r="A47" s="45" t="s">
        <v>1242</v>
      </c>
      <c r="B47" s="141" t="s">
        <v>217</v>
      </c>
      <c r="C47" s="152" t="s">
        <v>217</v>
      </c>
      <c r="D47" s="134" t="str">
        <f t="shared" ref="D47:D53" si="27">IF($B47="N/A","N/A",IF(C47&lt;0,"No","Yes"))</f>
        <v>N/A</v>
      </c>
      <c r="E47" s="152">
        <v>60001</v>
      </c>
      <c r="F47" s="134" t="str">
        <f t="shared" ref="F47:F53" si="28">IF($B47="N/A","N/A",IF(E47&lt;0,"No","Yes"))</f>
        <v>N/A</v>
      </c>
      <c r="G47" s="152">
        <v>73606</v>
      </c>
      <c r="H47" s="134" t="str">
        <f t="shared" ref="H47:H53" si="29">IF($B47="N/A","N/A",IF(G47&lt;0,"No","Yes"))</f>
        <v>N/A</v>
      </c>
      <c r="I47" s="132" t="s">
        <v>217</v>
      </c>
      <c r="J47" s="132">
        <v>22.67</v>
      </c>
      <c r="K47" s="152" t="s">
        <v>732</v>
      </c>
      <c r="L47" s="134" t="str">
        <f t="shared" si="20"/>
        <v>Yes</v>
      </c>
    </row>
    <row r="48" spans="1:12" x14ac:dyDescent="0.2">
      <c r="A48" s="45" t="s">
        <v>1243</v>
      </c>
      <c r="B48" s="141" t="s">
        <v>217</v>
      </c>
      <c r="C48" s="152" t="s">
        <v>217</v>
      </c>
      <c r="D48" s="134" t="str">
        <f t="shared" si="27"/>
        <v>N/A</v>
      </c>
      <c r="E48" s="152">
        <v>518</v>
      </c>
      <c r="F48" s="134" t="str">
        <f t="shared" si="28"/>
        <v>N/A</v>
      </c>
      <c r="G48" s="152">
        <v>1196</v>
      </c>
      <c r="H48" s="134" t="str">
        <f t="shared" si="29"/>
        <v>N/A</v>
      </c>
      <c r="I48" s="132" t="s">
        <v>217</v>
      </c>
      <c r="J48" s="132">
        <v>130.9</v>
      </c>
      <c r="K48" s="152" t="s">
        <v>732</v>
      </c>
      <c r="L48" s="134" t="str">
        <f t="shared" si="20"/>
        <v>No</v>
      </c>
    </row>
    <row r="49" spans="1:12" x14ac:dyDescent="0.2">
      <c r="A49" s="45" t="s">
        <v>1244</v>
      </c>
      <c r="B49" s="141" t="s">
        <v>217</v>
      </c>
      <c r="C49" s="152" t="s">
        <v>217</v>
      </c>
      <c r="D49" s="134" t="str">
        <f t="shared" si="27"/>
        <v>N/A</v>
      </c>
      <c r="E49" s="152">
        <v>1368</v>
      </c>
      <c r="F49" s="134" t="str">
        <f t="shared" si="28"/>
        <v>N/A</v>
      </c>
      <c r="G49" s="152">
        <v>1069</v>
      </c>
      <c r="H49" s="134" t="str">
        <f t="shared" si="29"/>
        <v>N/A</v>
      </c>
      <c r="I49" s="132" t="s">
        <v>217</v>
      </c>
      <c r="J49" s="132">
        <v>-21.9</v>
      </c>
      <c r="K49" s="152" t="s">
        <v>732</v>
      </c>
      <c r="L49" s="134" t="str">
        <f t="shared" si="20"/>
        <v>Yes</v>
      </c>
    </row>
    <row r="50" spans="1:12" x14ac:dyDescent="0.2">
      <c r="A50" s="45" t="s">
        <v>1245</v>
      </c>
      <c r="B50" s="141" t="s">
        <v>217</v>
      </c>
      <c r="C50" s="152" t="s">
        <v>217</v>
      </c>
      <c r="D50" s="134" t="str">
        <f t="shared" si="27"/>
        <v>N/A</v>
      </c>
      <c r="E50" s="152">
        <v>1280928</v>
      </c>
      <c r="F50" s="134" t="str">
        <f t="shared" si="28"/>
        <v>N/A</v>
      </c>
      <c r="G50" s="152">
        <v>1333031</v>
      </c>
      <c r="H50" s="134" t="str">
        <f t="shared" si="29"/>
        <v>N/A</v>
      </c>
      <c r="I50" s="132" t="s">
        <v>217</v>
      </c>
      <c r="J50" s="132">
        <v>4.0679999999999996</v>
      </c>
      <c r="K50" s="152" t="s">
        <v>732</v>
      </c>
      <c r="L50" s="134" t="str">
        <f t="shared" si="20"/>
        <v>Yes</v>
      </c>
    </row>
    <row r="51" spans="1:12" x14ac:dyDescent="0.2">
      <c r="A51" s="45" t="s">
        <v>1246</v>
      </c>
      <c r="B51" s="141" t="s">
        <v>217</v>
      </c>
      <c r="C51" s="152" t="s">
        <v>217</v>
      </c>
      <c r="D51" s="134" t="str">
        <f t="shared" si="27"/>
        <v>N/A</v>
      </c>
      <c r="E51" s="152">
        <v>1279</v>
      </c>
      <c r="F51" s="134" t="str">
        <f t="shared" si="28"/>
        <v>N/A</v>
      </c>
      <c r="G51" s="152">
        <v>1291</v>
      </c>
      <c r="H51" s="134" t="str">
        <f t="shared" si="29"/>
        <v>N/A</v>
      </c>
      <c r="I51" s="132" t="s">
        <v>217</v>
      </c>
      <c r="J51" s="132">
        <v>0.93820000000000003</v>
      </c>
      <c r="K51" s="152" t="s">
        <v>732</v>
      </c>
      <c r="L51" s="134" t="str">
        <f t="shared" si="20"/>
        <v>Yes</v>
      </c>
    </row>
    <row r="52" spans="1:12" x14ac:dyDescent="0.2">
      <c r="A52" s="45" t="s">
        <v>1247</v>
      </c>
      <c r="B52" s="141" t="s">
        <v>217</v>
      </c>
      <c r="C52" s="152" t="s">
        <v>217</v>
      </c>
      <c r="D52" s="134" t="str">
        <f t="shared" si="27"/>
        <v>N/A</v>
      </c>
      <c r="E52" s="152">
        <v>3172</v>
      </c>
      <c r="F52" s="134" t="str">
        <f t="shared" si="28"/>
        <v>N/A</v>
      </c>
      <c r="G52" s="152">
        <v>3380</v>
      </c>
      <c r="H52" s="134" t="str">
        <f t="shared" si="29"/>
        <v>N/A</v>
      </c>
      <c r="I52" s="132" t="s">
        <v>217</v>
      </c>
      <c r="J52" s="132">
        <v>6.5570000000000004</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502407</v>
      </c>
      <c r="D54" s="152" t="str">
        <f t="shared" si="17"/>
        <v>N/A</v>
      </c>
      <c r="E54" s="152">
        <v>576469</v>
      </c>
      <c r="F54" s="152" t="str">
        <f t="shared" si="18"/>
        <v>N/A</v>
      </c>
      <c r="G54" s="152">
        <v>630718</v>
      </c>
      <c r="H54" s="130" t="str">
        <f t="shared" si="19"/>
        <v>N/A</v>
      </c>
      <c r="I54" s="132">
        <v>14.74</v>
      </c>
      <c r="J54" s="132">
        <v>9.4109999999999996</v>
      </c>
      <c r="K54" s="135" t="s">
        <v>732</v>
      </c>
      <c r="L54" s="134" t="str">
        <f t="shared" si="20"/>
        <v>Yes</v>
      </c>
    </row>
    <row r="55" spans="1:12" x14ac:dyDescent="0.2">
      <c r="A55" s="45" t="s">
        <v>1249</v>
      </c>
      <c r="B55" s="141" t="s">
        <v>217</v>
      </c>
      <c r="C55" s="152" t="s">
        <v>217</v>
      </c>
      <c r="D55" s="134" t="str">
        <f t="shared" ref="D55:D60" si="30">IF($B55="N/A","N/A",IF(C55&lt;0,"No","Yes"))</f>
        <v>N/A</v>
      </c>
      <c r="E55" s="152">
        <v>12727</v>
      </c>
      <c r="F55" s="134" t="str">
        <f t="shared" ref="F55:F60" si="31">IF($B55="N/A","N/A",IF(E55&lt;0,"No","Yes"))</f>
        <v>N/A</v>
      </c>
      <c r="G55" s="152">
        <v>19572</v>
      </c>
      <c r="H55" s="134" t="str">
        <f t="shared" ref="H55:H60" si="32">IF($B55="N/A","N/A",IF(G55&lt;0,"No","Yes"))</f>
        <v>N/A</v>
      </c>
      <c r="I55" s="132" t="s">
        <v>217</v>
      </c>
      <c r="J55" s="132">
        <v>53.78</v>
      </c>
      <c r="K55" s="152" t="s">
        <v>732</v>
      </c>
      <c r="L55" s="134" t="str">
        <f t="shared" si="20"/>
        <v>No</v>
      </c>
    </row>
    <row r="56" spans="1:12" x14ac:dyDescent="0.2">
      <c r="A56" s="45" t="s">
        <v>1250</v>
      </c>
      <c r="B56" s="141" t="s">
        <v>217</v>
      </c>
      <c r="C56" s="152" t="s">
        <v>217</v>
      </c>
      <c r="D56" s="134" t="str">
        <f t="shared" si="30"/>
        <v>N/A</v>
      </c>
      <c r="E56" s="152">
        <v>289</v>
      </c>
      <c r="F56" s="134" t="str">
        <f t="shared" si="31"/>
        <v>N/A</v>
      </c>
      <c r="G56" s="152">
        <v>842</v>
      </c>
      <c r="H56" s="134" t="str">
        <f t="shared" si="32"/>
        <v>N/A</v>
      </c>
      <c r="I56" s="132" t="s">
        <v>217</v>
      </c>
      <c r="J56" s="132">
        <v>191.3</v>
      </c>
      <c r="K56" s="152" t="s">
        <v>732</v>
      </c>
      <c r="L56" s="134" t="str">
        <f t="shared" si="20"/>
        <v>No</v>
      </c>
    </row>
    <row r="57" spans="1:12" x14ac:dyDescent="0.2">
      <c r="A57" s="45" t="s">
        <v>1251</v>
      </c>
      <c r="B57" s="141" t="s">
        <v>217</v>
      </c>
      <c r="C57" s="152" t="s">
        <v>217</v>
      </c>
      <c r="D57" s="134" t="str">
        <f t="shared" si="30"/>
        <v>N/A</v>
      </c>
      <c r="E57" s="152">
        <v>218204</v>
      </c>
      <c r="F57" s="134" t="str">
        <f t="shared" si="31"/>
        <v>N/A</v>
      </c>
      <c r="G57" s="152">
        <v>229084</v>
      </c>
      <c r="H57" s="134" t="str">
        <f t="shared" si="32"/>
        <v>N/A</v>
      </c>
      <c r="I57" s="132" t="s">
        <v>217</v>
      </c>
      <c r="J57" s="132">
        <v>4.9859999999999998</v>
      </c>
      <c r="K57" s="152" t="s">
        <v>732</v>
      </c>
      <c r="L57" s="134" t="str">
        <f t="shared" si="20"/>
        <v>Yes</v>
      </c>
    </row>
    <row r="58" spans="1:12" x14ac:dyDescent="0.2">
      <c r="A58" s="45" t="s">
        <v>1252</v>
      </c>
      <c r="B58" s="141" t="s">
        <v>217</v>
      </c>
      <c r="C58" s="152" t="s">
        <v>217</v>
      </c>
      <c r="D58" s="134" t="str">
        <f t="shared" si="30"/>
        <v>N/A</v>
      </c>
      <c r="E58" s="152">
        <v>16376</v>
      </c>
      <c r="F58" s="134" t="str">
        <f t="shared" si="31"/>
        <v>N/A</v>
      </c>
      <c r="G58" s="152">
        <v>17208</v>
      </c>
      <c r="H58" s="134" t="str">
        <f t="shared" si="32"/>
        <v>N/A</v>
      </c>
      <c r="I58" s="132" t="s">
        <v>217</v>
      </c>
      <c r="J58" s="132">
        <v>5.0810000000000004</v>
      </c>
      <c r="K58" s="152" t="s">
        <v>732</v>
      </c>
      <c r="L58" s="134" t="str">
        <f t="shared" si="20"/>
        <v>Yes</v>
      </c>
    </row>
    <row r="59" spans="1:12" x14ac:dyDescent="0.2">
      <c r="A59" s="45" t="s">
        <v>1253</v>
      </c>
      <c r="B59" s="141" t="s">
        <v>217</v>
      </c>
      <c r="C59" s="152" t="s">
        <v>217</v>
      </c>
      <c r="D59" s="134" t="str">
        <f t="shared" si="30"/>
        <v>N/A</v>
      </c>
      <c r="E59" s="152">
        <v>279494</v>
      </c>
      <c r="F59" s="134" t="str">
        <f t="shared" si="31"/>
        <v>N/A</v>
      </c>
      <c r="G59" s="152">
        <v>307643</v>
      </c>
      <c r="H59" s="134" t="str">
        <f t="shared" si="32"/>
        <v>N/A</v>
      </c>
      <c r="I59" s="132" t="s">
        <v>217</v>
      </c>
      <c r="J59" s="132">
        <v>10.07</v>
      </c>
      <c r="K59" s="152" t="s">
        <v>732</v>
      </c>
      <c r="L59" s="134" t="str">
        <f t="shared" si="20"/>
        <v>Yes</v>
      </c>
    </row>
    <row r="60" spans="1:12" x14ac:dyDescent="0.2">
      <c r="A60" s="45" t="s">
        <v>1254</v>
      </c>
      <c r="B60" s="141" t="s">
        <v>217</v>
      </c>
      <c r="C60" s="152" t="s">
        <v>217</v>
      </c>
      <c r="D60" s="134" t="str">
        <f t="shared" si="30"/>
        <v>N/A</v>
      </c>
      <c r="E60" s="152">
        <v>49379</v>
      </c>
      <c r="F60" s="134" t="str">
        <f t="shared" si="31"/>
        <v>N/A</v>
      </c>
      <c r="G60" s="152">
        <v>56369</v>
      </c>
      <c r="H60" s="134" t="str">
        <f t="shared" si="32"/>
        <v>N/A</v>
      </c>
      <c r="I60" s="132" t="s">
        <v>217</v>
      </c>
      <c r="J60" s="132">
        <v>14.16</v>
      </c>
      <c r="K60" s="152" t="s">
        <v>732</v>
      </c>
      <c r="L60" s="134" t="str">
        <f t="shared" si="20"/>
        <v>Yes</v>
      </c>
    </row>
    <row r="61" spans="1:12" x14ac:dyDescent="0.2">
      <c r="A61" s="3" t="s">
        <v>190</v>
      </c>
      <c r="B61" s="136" t="s">
        <v>217</v>
      </c>
      <c r="C61" s="152">
        <v>185175</v>
      </c>
      <c r="D61" s="152" t="str">
        <f t="shared" si="17"/>
        <v>N/A</v>
      </c>
      <c r="E61" s="152">
        <v>203633</v>
      </c>
      <c r="F61" s="152" t="str">
        <f t="shared" si="18"/>
        <v>N/A</v>
      </c>
      <c r="G61" s="152">
        <v>199249</v>
      </c>
      <c r="H61" s="130" t="str">
        <f t="shared" si="19"/>
        <v>N/A</v>
      </c>
      <c r="I61" s="132">
        <v>9.968</v>
      </c>
      <c r="J61" s="132">
        <v>-2.15</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318</v>
      </c>
      <c r="D66" s="152" t="str">
        <f t="shared" si="17"/>
        <v>N/A</v>
      </c>
      <c r="E66" s="152">
        <v>0</v>
      </c>
      <c r="F66" s="152" t="str">
        <f t="shared" si="18"/>
        <v>N/A</v>
      </c>
      <c r="G66" s="152">
        <v>0</v>
      </c>
      <c r="H66" s="130" t="str">
        <f t="shared" si="19"/>
        <v>N/A</v>
      </c>
      <c r="I66" s="132">
        <v>-100</v>
      </c>
      <c r="J66" s="132" t="s">
        <v>1743</v>
      </c>
      <c r="K66" s="133" t="s">
        <v>732</v>
      </c>
      <c r="L66" s="134" t="str">
        <f t="shared" si="33"/>
        <v>N/A</v>
      </c>
    </row>
    <row r="67" spans="1:12" x14ac:dyDescent="0.2">
      <c r="A67" s="3" t="s">
        <v>196</v>
      </c>
      <c r="B67" s="136" t="s">
        <v>217</v>
      </c>
      <c r="C67" s="152">
        <v>1722090</v>
      </c>
      <c r="D67" s="152" t="str">
        <f t="shared" si="17"/>
        <v>N/A</v>
      </c>
      <c r="E67" s="152">
        <v>1875319</v>
      </c>
      <c r="F67" s="152" t="str">
        <f t="shared" si="18"/>
        <v>N/A</v>
      </c>
      <c r="G67" s="152">
        <v>2000533</v>
      </c>
      <c r="H67" s="130" t="str">
        <f t="shared" si="19"/>
        <v>N/A</v>
      </c>
      <c r="I67" s="132">
        <v>8.8979999999999997</v>
      </c>
      <c r="J67" s="132">
        <v>6.6769999999999996</v>
      </c>
      <c r="K67" s="133" t="s">
        <v>732</v>
      </c>
      <c r="L67" s="134" t="str">
        <f t="shared" si="33"/>
        <v>Yes</v>
      </c>
    </row>
    <row r="68" spans="1:12" x14ac:dyDescent="0.2">
      <c r="A68" s="2" t="s">
        <v>197</v>
      </c>
      <c r="B68" s="135" t="s">
        <v>217</v>
      </c>
      <c r="C68" s="152">
        <v>71691</v>
      </c>
      <c r="D68" s="152" t="str">
        <f t="shared" si="17"/>
        <v>N/A</v>
      </c>
      <c r="E68" s="152">
        <v>77571</v>
      </c>
      <c r="F68" s="152" t="str">
        <f t="shared" si="18"/>
        <v>N/A</v>
      </c>
      <c r="G68" s="152">
        <v>81802</v>
      </c>
      <c r="H68" s="130" t="str">
        <f t="shared" si="19"/>
        <v>N/A</v>
      </c>
      <c r="I68" s="139">
        <v>8.202</v>
      </c>
      <c r="J68" s="139">
        <v>5.4539999999999997</v>
      </c>
      <c r="K68" s="135" t="s">
        <v>732</v>
      </c>
      <c r="L68" s="134" t="str">
        <f t="shared" si="33"/>
        <v>Yes</v>
      </c>
    </row>
    <row r="69" spans="1:12" x14ac:dyDescent="0.2">
      <c r="A69" s="2" t="s">
        <v>198</v>
      </c>
      <c r="B69" s="135" t="s">
        <v>217</v>
      </c>
      <c r="C69" s="152">
        <v>71691</v>
      </c>
      <c r="D69" s="152" t="str">
        <f t="shared" si="17"/>
        <v>N/A</v>
      </c>
      <c r="E69" s="152">
        <v>77571</v>
      </c>
      <c r="F69" s="152" t="str">
        <f t="shared" si="18"/>
        <v>N/A</v>
      </c>
      <c r="G69" s="152">
        <v>81802</v>
      </c>
      <c r="H69" s="130" t="str">
        <f t="shared" si="19"/>
        <v>N/A</v>
      </c>
      <c r="I69" s="139">
        <v>8.202</v>
      </c>
      <c r="J69" s="139">
        <v>5.4539999999999997</v>
      </c>
      <c r="K69" s="135" t="s">
        <v>732</v>
      </c>
      <c r="L69" s="134" t="str">
        <f t="shared" si="33"/>
        <v>Yes</v>
      </c>
    </row>
    <row r="70" spans="1:12" x14ac:dyDescent="0.2">
      <c r="A70" s="45" t="s">
        <v>78</v>
      </c>
      <c r="B70" s="135" t="s">
        <v>298</v>
      </c>
      <c r="C70" s="140">
        <v>0.15291676400000001</v>
      </c>
      <c r="D70" s="138" t="str">
        <f>IF($B70="N/A","N/A",IF(C70&gt;=20,"No",IF(C70&lt;0,"No","Yes")))</f>
        <v>Yes</v>
      </c>
      <c r="E70" s="140">
        <v>7.8797967100000005E-2</v>
      </c>
      <c r="F70" s="138" t="str">
        <f>IF($B70="N/A","N/A",IF(E70&gt;=20,"No",IF(E70&lt;0,"No","Yes")))</f>
        <v>Yes</v>
      </c>
      <c r="G70" s="140">
        <v>7.5056443700000003E-2</v>
      </c>
      <c r="H70" s="138" t="str">
        <f>IF($B70="N/A","N/A",IF(G70&gt;=20,"No",IF(G70&lt;0,"No","Yes")))</f>
        <v>Yes</v>
      </c>
      <c r="I70" s="132">
        <v>-48.5</v>
      </c>
      <c r="J70" s="132">
        <v>-4.75</v>
      </c>
      <c r="K70" s="133" t="s">
        <v>732</v>
      </c>
      <c r="L70" s="134" t="str">
        <f t="shared" si="20"/>
        <v>Yes</v>
      </c>
    </row>
    <row r="71" spans="1:12" x14ac:dyDescent="0.2">
      <c r="A71" s="45" t="s">
        <v>79</v>
      </c>
      <c r="B71" s="136" t="s">
        <v>217</v>
      </c>
      <c r="C71" s="140">
        <v>1.34829835E-2</v>
      </c>
      <c r="D71" s="138" t="str">
        <f>IF($B71="N/A","N/A",IF(C71&gt;10,"No",IF(C71&lt;-10,"No","Yes")))</f>
        <v>N/A</v>
      </c>
      <c r="E71" s="140">
        <v>0.11076019469999999</v>
      </c>
      <c r="F71" s="138" t="str">
        <f>IF($B71="N/A","N/A",IF(E71&gt;10,"No",IF(E71&lt;-10,"No","Yes")))</f>
        <v>N/A</v>
      </c>
      <c r="G71" s="140">
        <v>0.1080449612</v>
      </c>
      <c r="H71" s="138" t="str">
        <f>IF($B71="N/A","N/A",IF(G71&gt;10,"No",IF(G71&lt;-10,"No","Yes")))</f>
        <v>N/A</v>
      </c>
      <c r="I71" s="132">
        <v>721.5</v>
      </c>
      <c r="J71" s="132">
        <v>-2.4500000000000002</v>
      </c>
      <c r="K71" s="133" t="s">
        <v>732</v>
      </c>
      <c r="L71" s="134" t="str">
        <f t="shared" si="20"/>
        <v>Yes</v>
      </c>
    </row>
    <row r="72" spans="1:12" x14ac:dyDescent="0.2">
      <c r="A72" s="45" t="s">
        <v>80</v>
      </c>
      <c r="B72" s="136" t="s">
        <v>217</v>
      </c>
      <c r="C72" s="140">
        <v>4.6930648137000004</v>
      </c>
      <c r="D72" s="138" t="str">
        <f>IF($B72="N/A","N/A",IF(C72&gt;10,"No",IF(C72&lt;-10,"No","Yes")))</f>
        <v>N/A</v>
      </c>
      <c r="E72" s="140">
        <v>5.5316805802999998</v>
      </c>
      <c r="F72" s="138" t="str">
        <f>IF($B72="N/A","N/A",IF(E72&gt;10,"No",IF(E72&lt;-10,"No","Yes")))</f>
        <v>N/A</v>
      </c>
      <c r="G72" s="140">
        <v>5.6776567863</v>
      </c>
      <c r="H72" s="138" t="str">
        <f>IF($B72="N/A","N/A",IF(G72&gt;10,"No",IF(G72&lt;-10,"No","Yes")))</f>
        <v>N/A</v>
      </c>
      <c r="I72" s="132">
        <v>17.87</v>
      </c>
      <c r="J72" s="132">
        <v>2.6389999999999998</v>
      </c>
      <c r="K72" s="133" t="s">
        <v>732</v>
      </c>
      <c r="L72" s="134" t="str">
        <f t="shared" si="20"/>
        <v>Yes</v>
      </c>
    </row>
    <row r="73" spans="1:12" x14ac:dyDescent="0.2">
      <c r="A73" s="45" t="s">
        <v>81</v>
      </c>
      <c r="B73" s="136" t="s">
        <v>217</v>
      </c>
      <c r="C73" s="140">
        <v>0.14332019560000001</v>
      </c>
      <c r="D73" s="138" t="str">
        <f>IF($B73="N/A","N/A",IF(C73&gt;10,"No",IF(C73&lt;-10,"No","Yes")))</f>
        <v>N/A</v>
      </c>
      <c r="E73" s="140">
        <v>8.9843341100000002E-2</v>
      </c>
      <c r="F73" s="138" t="str">
        <f>IF($B73="N/A","N/A",IF(E73&gt;10,"No",IF(E73&lt;-10,"No","Yes")))</f>
        <v>N/A</v>
      </c>
      <c r="G73" s="140">
        <v>3.7914691899999999E-2</v>
      </c>
      <c r="H73" s="138" t="str">
        <f>IF($B73="N/A","N/A",IF(G73&gt;10,"No",IF(G73&lt;-10,"No","Yes")))</f>
        <v>N/A</v>
      </c>
      <c r="I73" s="132">
        <v>-37.299999999999997</v>
      </c>
      <c r="J73" s="132">
        <v>-57.8</v>
      </c>
      <c r="K73" s="133" t="s">
        <v>732</v>
      </c>
      <c r="L73" s="134" t="str">
        <f t="shared" si="20"/>
        <v>No</v>
      </c>
    </row>
    <row r="74" spans="1:12" x14ac:dyDescent="0.2">
      <c r="A74" s="45" t="s">
        <v>121</v>
      </c>
      <c r="B74" s="136" t="s">
        <v>217</v>
      </c>
      <c r="C74" s="140">
        <v>2.2497937700000002E-2</v>
      </c>
      <c r="D74" s="138" t="str">
        <f>IF($B74="N/A","N/A",IF(C74&gt;10,"No",IF(C74&lt;-10,"No","Yes")))</f>
        <v>N/A</v>
      </c>
      <c r="E74" s="140">
        <v>7.9376155800000001E-2</v>
      </c>
      <c r="F74" s="138" t="str">
        <f>IF($B74="N/A","N/A",IF(E74&gt;10,"No",IF(E74&lt;-10,"No","Yes")))</f>
        <v>N/A</v>
      </c>
      <c r="G74" s="140">
        <v>6.5899345499999998E-2</v>
      </c>
      <c r="H74" s="138" t="str">
        <f>IF($B74="N/A","N/A",IF(G74&gt;10,"No",IF(G74&lt;-10,"No","Yes")))</f>
        <v>N/A</v>
      </c>
      <c r="I74" s="132">
        <v>252.8</v>
      </c>
      <c r="J74" s="132">
        <v>-17</v>
      </c>
      <c r="K74" s="133" t="s">
        <v>732</v>
      </c>
      <c r="L74" s="134" t="str">
        <f t="shared" si="20"/>
        <v>Yes</v>
      </c>
    </row>
    <row r="75" spans="1:12" x14ac:dyDescent="0.2">
      <c r="A75" s="45" t="s">
        <v>82</v>
      </c>
      <c r="B75" s="136" t="s">
        <v>217</v>
      </c>
      <c r="C75" s="140">
        <v>7.5668063760999997</v>
      </c>
      <c r="D75" s="138" t="str">
        <f>IF($B75="N/A","N/A",IF(C75&gt;10,"No",IF(C75&lt;-10,"No","Yes")))</f>
        <v>N/A</v>
      </c>
      <c r="E75" s="140">
        <v>9.5975367223999992</v>
      </c>
      <c r="F75" s="138" t="str">
        <f>IF($B75="N/A","N/A",IF(E75&gt;10,"No",IF(E75&lt;-10,"No","Yes")))</f>
        <v>N/A</v>
      </c>
      <c r="G75" s="140">
        <v>11.950349808</v>
      </c>
      <c r="H75" s="138" t="str">
        <f>IF($B75="N/A","N/A",IF(G75&gt;10,"No",IF(G75&lt;-10,"No","Yes")))</f>
        <v>N/A</v>
      </c>
      <c r="I75" s="132">
        <v>26.84</v>
      </c>
      <c r="J75" s="132">
        <v>24.51</v>
      </c>
      <c r="K75" s="133" t="s">
        <v>732</v>
      </c>
      <c r="L75" s="134" t="str">
        <f t="shared" si="20"/>
        <v>Yes</v>
      </c>
    </row>
    <row r="76" spans="1:12" x14ac:dyDescent="0.2">
      <c r="A76" s="45" t="s">
        <v>199</v>
      </c>
      <c r="B76" s="136" t="s">
        <v>217</v>
      </c>
      <c r="C76" s="140">
        <v>4.9059342076999997</v>
      </c>
      <c r="D76" s="138" t="str">
        <f t="shared" ref="D76:D98" si="34">IF($B76="N/A","N/A",IF(C76&gt;10,"No",IF(C76&lt;-10,"No","Yes")))</f>
        <v>N/A</v>
      </c>
      <c r="E76" s="140">
        <v>5.7867204594999997</v>
      </c>
      <c r="F76" s="138" t="str">
        <f t="shared" ref="F76:F98" si="35">IF($B76="N/A","N/A",IF(E76&gt;10,"No",IF(E76&lt;-10,"No","Yes")))</f>
        <v>N/A</v>
      </c>
      <c r="G76" s="140">
        <v>5.7030000716</v>
      </c>
      <c r="H76" s="138" t="str">
        <f t="shared" ref="H76:H98" si="36">IF($B76="N/A","N/A",IF(G76&gt;10,"No",IF(G76&lt;-10,"No","Yes")))</f>
        <v>N/A</v>
      </c>
      <c r="I76" s="132">
        <v>17.95</v>
      </c>
      <c r="J76" s="132">
        <v>-1.45</v>
      </c>
      <c r="K76" s="133" t="s">
        <v>732</v>
      </c>
      <c r="L76" s="134" t="str">
        <f>IF(J76="Div by 0", "N/A", IF(OR(J76="N/A",K76="N/A"),"N/A", IF(J76&gt;VALUE(MID(K76,1,2)), "No", IF(J76&lt;-1*VALUE(MID(K76,1,2)), "No", "Yes"))))</f>
        <v>Yes</v>
      </c>
    </row>
    <row r="77" spans="1:12" x14ac:dyDescent="0.2">
      <c r="A77" s="45" t="s">
        <v>200</v>
      </c>
      <c r="B77" s="136" t="s">
        <v>217</v>
      </c>
      <c r="C77" s="140">
        <v>1.4701139539999999</v>
      </c>
      <c r="D77" s="138" t="str">
        <f t="shared" si="34"/>
        <v>N/A</v>
      </c>
      <c r="E77" s="140">
        <v>1.5414159373</v>
      </c>
      <c r="F77" s="138" t="str">
        <f t="shared" si="35"/>
        <v>N/A</v>
      </c>
      <c r="G77" s="140">
        <v>1.5292727749999999</v>
      </c>
      <c r="H77" s="138" t="str">
        <f t="shared" si="36"/>
        <v>N/A</v>
      </c>
      <c r="I77" s="132">
        <v>4.8499999999999996</v>
      </c>
      <c r="J77" s="132">
        <v>-0.78800000000000003</v>
      </c>
      <c r="K77" s="133" t="s">
        <v>732</v>
      </c>
      <c r="L77" s="134" t="str">
        <f t="shared" ref="L77:L81" si="37">IF(J77="Div by 0", "N/A", IF(OR(J77="N/A",K77="N/A"),"N/A", IF(J77&gt;VALUE(MID(K77,1,2)), "No", IF(J77&lt;-1*VALUE(MID(K77,1,2)), "No", "Yes"))))</f>
        <v>Yes</v>
      </c>
    </row>
    <row r="78" spans="1:12" x14ac:dyDescent="0.2">
      <c r="A78" s="45" t="s">
        <v>201</v>
      </c>
      <c r="B78" s="136" t="s">
        <v>217</v>
      </c>
      <c r="C78" s="140">
        <v>72.700494516999996</v>
      </c>
      <c r="D78" s="138" t="str">
        <f t="shared" si="34"/>
        <v>N/A</v>
      </c>
      <c r="E78" s="140">
        <v>82.586273704999996</v>
      </c>
      <c r="F78" s="138" t="str">
        <f t="shared" si="35"/>
        <v>N/A</v>
      </c>
      <c r="G78" s="140">
        <v>89.107735267999999</v>
      </c>
      <c r="H78" s="138" t="str">
        <f t="shared" si="36"/>
        <v>N/A</v>
      </c>
      <c r="I78" s="132">
        <v>13.6</v>
      </c>
      <c r="J78" s="132">
        <v>7.8970000000000002</v>
      </c>
      <c r="K78" s="133" t="s">
        <v>732</v>
      </c>
      <c r="L78" s="134" t="str">
        <f t="shared" si="37"/>
        <v>Yes</v>
      </c>
    </row>
    <row r="79" spans="1:12" x14ac:dyDescent="0.2">
      <c r="A79" s="45" t="s">
        <v>202</v>
      </c>
      <c r="B79" s="136" t="s">
        <v>217</v>
      </c>
      <c r="C79" s="140">
        <v>5.1559316722000004</v>
      </c>
      <c r="D79" s="138" t="str">
        <f t="shared" si="34"/>
        <v>N/A</v>
      </c>
      <c r="E79" s="140">
        <v>6.1192386346000003</v>
      </c>
      <c r="F79" s="138" t="str">
        <f t="shared" si="35"/>
        <v>N/A</v>
      </c>
      <c r="G79" s="140">
        <v>6.8278135301000002</v>
      </c>
      <c r="H79" s="138" t="str">
        <f t="shared" si="36"/>
        <v>N/A</v>
      </c>
      <c r="I79" s="132">
        <v>18.68</v>
      </c>
      <c r="J79" s="132">
        <v>11.58</v>
      </c>
      <c r="K79" s="133" t="s">
        <v>732</v>
      </c>
      <c r="L79" s="134" t="str">
        <f t="shared" si="37"/>
        <v>Yes</v>
      </c>
    </row>
    <row r="80" spans="1:12" x14ac:dyDescent="0.2">
      <c r="A80" s="45" t="s">
        <v>203</v>
      </c>
      <c r="B80" s="136" t="s">
        <v>217</v>
      </c>
      <c r="C80" s="140">
        <v>1.5358094342999999</v>
      </c>
      <c r="D80" s="138" t="str">
        <f t="shared" si="34"/>
        <v>N/A</v>
      </c>
      <c r="E80" s="140">
        <v>1.6359918200000001</v>
      </c>
      <c r="F80" s="138" t="str">
        <f t="shared" si="35"/>
        <v>N/A</v>
      </c>
      <c r="G80" s="140">
        <v>2.0247998744000002</v>
      </c>
      <c r="H80" s="138" t="str">
        <f t="shared" si="36"/>
        <v>N/A</v>
      </c>
      <c r="I80" s="132">
        <v>6.5229999999999997</v>
      </c>
      <c r="J80" s="132">
        <v>23.77</v>
      </c>
      <c r="K80" s="133" t="s">
        <v>732</v>
      </c>
      <c r="L80" s="134" t="str">
        <f t="shared" si="37"/>
        <v>Yes</v>
      </c>
    </row>
    <row r="81" spans="1:12" x14ac:dyDescent="0.2">
      <c r="A81" s="45" t="s">
        <v>204</v>
      </c>
      <c r="B81" s="135" t="s">
        <v>217</v>
      </c>
      <c r="C81" s="140">
        <v>69.518884186999998</v>
      </c>
      <c r="D81" s="138" t="str">
        <f t="shared" si="34"/>
        <v>N/A</v>
      </c>
      <c r="E81" s="140">
        <v>76.466886896000005</v>
      </c>
      <c r="F81" s="138" t="str">
        <f t="shared" si="35"/>
        <v>N/A</v>
      </c>
      <c r="G81" s="140">
        <v>88.777272014000005</v>
      </c>
      <c r="H81" s="138" t="str">
        <f t="shared" si="36"/>
        <v>N/A</v>
      </c>
      <c r="I81" s="132">
        <v>9.9939999999999998</v>
      </c>
      <c r="J81" s="132">
        <v>16.100000000000001</v>
      </c>
      <c r="K81" s="135" t="s">
        <v>732</v>
      </c>
      <c r="L81" s="134" t="str">
        <f t="shared" si="37"/>
        <v>Yes</v>
      </c>
    </row>
    <row r="82" spans="1:12" x14ac:dyDescent="0.2">
      <c r="A82" s="45" t="s">
        <v>73</v>
      </c>
      <c r="B82" s="136" t="s">
        <v>217</v>
      </c>
      <c r="C82" s="149">
        <v>2237205</v>
      </c>
      <c r="D82" s="138" t="str">
        <f t="shared" si="34"/>
        <v>N/A</v>
      </c>
      <c r="E82" s="149">
        <v>2396362</v>
      </c>
      <c r="F82" s="138" t="str">
        <f t="shared" si="35"/>
        <v>N/A</v>
      </c>
      <c r="G82" s="149">
        <v>2548533</v>
      </c>
      <c r="H82" s="138" t="str">
        <f t="shared" si="36"/>
        <v>N/A</v>
      </c>
      <c r="I82" s="132">
        <v>7.1139999999999999</v>
      </c>
      <c r="J82" s="132">
        <v>6.35</v>
      </c>
      <c r="K82" s="133" t="s">
        <v>732</v>
      </c>
      <c r="L82" s="134" t="str">
        <f t="shared" si="20"/>
        <v>Yes</v>
      </c>
    </row>
    <row r="83" spans="1:12" x14ac:dyDescent="0.2">
      <c r="A83" s="45" t="s">
        <v>1255</v>
      </c>
      <c r="B83" s="136" t="s">
        <v>217</v>
      </c>
      <c r="C83" s="150">
        <v>5.3126557468</v>
      </c>
      <c r="D83" s="138" t="str">
        <f t="shared" si="34"/>
        <v>N/A</v>
      </c>
      <c r="E83" s="150">
        <v>5.7545980114999997</v>
      </c>
      <c r="F83" s="138" t="str">
        <f t="shared" si="35"/>
        <v>N/A</v>
      </c>
      <c r="G83" s="150">
        <v>5.5040684190000002</v>
      </c>
      <c r="H83" s="138" t="str">
        <f t="shared" si="36"/>
        <v>N/A</v>
      </c>
      <c r="I83" s="132">
        <v>8.3190000000000008</v>
      </c>
      <c r="J83" s="132">
        <v>-4.3499999999999996</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57.69936148</v>
      </c>
      <c r="D86" s="138" t="str">
        <f t="shared" si="34"/>
        <v>N/A</v>
      </c>
      <c r="E86" s="150">
        <v>63.353032638999998</v>
      </c>
      <c r="F86" s="138" t="str">
        <f t="shared" si="35"/>
        <v>N/A</v>
      </c>
      <c r="G86" s="150">
        <v>65.068099962000005</v>
      </c>
      <c r="H86" s="138" t="str">
        <f t="shared" si="36"/>
        <v>N/A</v>
      </c>
      <c r="I86" s="132">
        <v>9.798</v>
      </c>
      <c r="J86" s="132">
        <v>2.7069999999999999</v>
      </c>
      <c r="K86" s="133" t="s">
        <v>732</v>
      </c>
      <c r="L86" s="134" t="str">
        <f t="shared" si="20"/>
        <v>Yes</v>
      </c>
    </row>
    <row r="87" spans="1:12" x14ac:dyDescent="0.2">
      <c r="A87" s="45" t="s">
        <v>1259</v>
      </c>
      <c r="B87" s="136" t="s">
        <v>217</v>
      </c>
      <c r="C87" s="150">
        <v>1.8257155692</v>
      </c>
      <c r="D87" s="138" t="str">
        <f t="shared" si="34"/>
        <v>N/A</v>
      </c>
      <c r="E87" s="150">
        <v>1.9040528935000001</v>
      </c>
      <c r="F87" s="138" t="str">
        <f t="shared" si="35"/>
        <v>N/A</v>
      </c>
      <c r="G87" s="150">
        <v>1.8966597647000001</v>
      </c>
      <c r="H87" s="138" t="str">
        <f t="shared" si="36"/>
        <v>N/A</v>
      </c>
      <c r="I87" s="132">
        <v>4.2910000000000004</v>
      </c>
      <c r="J87" s="132">
        <v>-0.38800000000000001</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7.5987669999999995E-4</v>
      </c>
      <c r="D94" s="138" t="str">
        <f t="shared" si="34"/>
        <v>N/A</v>
      </c>
      <c r="E94" s="150">
        <v>1.4188174000000001E-3</v>
      </c>
      <c r="F94" s="138" t="str">
        <f t="shared" si="35"/>
        <v>N/A</v>
      </c>
      <c r="G94" s="150">
        <v>1.4518156E-3</v>
      </c>
      <c r="H94" s="138" t="str">
        <f t="shared" si="36"/>
        <v>N/A</v>
      </c>
      <c r="I94" s="132">
        <v>86.72</v>
      </c>
      <c r="J94" s="132">
        <v>2.3260000000000001</v>
      </c>
      <c r="K94" s="133" t="s">
        <v>732</v>
      </c>
      <c r="L94" s="134" t="str">
        <f t="shared" si="20"/>
        <v>Yes</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2.6372192000000002E-3</v>
      </c>
      <c r="D97" s="138" t="str">
        <f t="shared" si="34"/>
        <v>N/A</v>
      </c>
      <c r="E97" s="150">
        <v>1.0474210499999999E-2</v>
      </c>
      <c r="F97" s="138" t="str">
        <f t="shared" si="35"/>
        <v>N/A</v>
      </c>
      <c r="G97" s="150">
        <v>5.1794503E-3</v>
      </c>
      <c r="H97" s="138" t="str">
        <f t="shared" si="36"/>
        <v>N/A</v>
      </c>
      <c r="I97" s="132">
        <v>297.2</v>
      </c>
      <c r="J97" s="132">
        <v>-50.6</v>
      </c>
      <c r="K97" s="133" t="s">
        <v>732</v>
      </c>
      <c r="L97" s="134" t="str">
        <f t="shared" si="20"/>
        <v>No</v>
      </c>
    </row>
    <row r="98" spans="1:12" x14ac:dyDescent="0.2">
      <c r="A98" s="45" t="s">
        <v>1270</v>
      </c>
      <c r="B98" s="136" t="s">
        <v>217</v>
      </c>
      <c r="C98" s="150">
        <v>27.877999556999999</v>
      </c>
      <c r="D98" s="138" t="str">
        <f t="shared" si="34"/>
        <v>N/A</v>
      </c>
      <c r="E98" s="150">
        <v>28.960941627</v>
      </c>
      <c r="F98" s="138" t="str">
        <f t="shared" si="35"/>
        <v>N/A</v>
      </c>
      <c r="G98" s="150">
        <v>27.513161492999998</v>
      </c>
      <c r="H98" s="138" t="str">
        <f t="shared" si="36"/>
        <v>N/A</v>
      </c>
      <c r="I98" s="132">
        <v>3.8849999999999998</v>
      </c>
      <c r="J98" s="132">
        <v>-5</v>
      </c>
      <c r="K98" s="133" t="s">
        <v>732</v>
      </c>
      <c r="L98" s="134" t="str">
        <f t="shared" si="20"/>
        <v>Yes</v>
      </c>
    </row>
    <row r="99" spans="1:12" x14ac:dyDescent="0.2">
      <c r="A99" s="45" t="s">
        <v>1271</v>
      </c>
      <c r="B99" s="153" t="s">
        <v>282</v>
      </c>
      <c r="C99" s="150">
        <v>7.2808705505000004</v>
      </c>
      <c r="D99" s="138" t="str">
        <f>IF($B99="N/A","N/A",IF(C99&gt;=5,"No",IF(C99&lt;0,"No","Yes")))</f>
        <v>No</v>
      </c>
      <c r="E99" s="150">
        <v>1.5481801200000001E-2</v>
      </c>
      <c r="F99" s="138" t="str">
        <f>IF($B99="N/A","N/A",IF(E99&gt;=5,"No",IF(E99&lt;0,"No","Yes")))</f>
        <v>Yes</v>
      </c>
      <c r="G99" s="150">
        <v>1.1379095299999999E-2</v>
      </c>
      <c r="H99" s="138" t="str">
        <f>IF($B99="N/A","N/A",IF(G99&gt;=5,"No",IF(G99&lt;0,"No","Yes")))</f>
        <v>Yes</v>
      </c>
      <c r="I99" s="132">
        <v>-99.8</v>
      </c>
      <c r="J99" s="132">
        <v>-26.5</v>
      </c>
      <c r="K99" s="133" t="s">
        <v>732</v>
      </c>
      <c r="L99" s="134" t="str">
        <f t="shared" si="20"/>
        <v>Yes</v>
      </c>
    </row>
    <row r="100" spans="1:12" x14ac:dyDescent="0.2">
      <c r="A100" s="45" t="s">
        <v>107</v>
      </c>
      <c r="B100" s="136" t="s">
        <v>217</v>
      </c>
      <c r="C100" s="137">
        <v>242192067</v>
      </c>
      <c r="D100" s="138" t="str">
        <f>IF($B100="N/A","N/A",IF(C100&gt;10,"No",IF(C100&lt;-10,"No","Yes")))</f>
        <v>N/A</v>
      </c>
      <c r="E100" s="137">
        <v>281556199</v>
      </c>
      <c r="F100" s="138" t="str">
        <f>IF($B100="N/A","N/A",IF(E100&gt;10,"No",IF(E100&lt;-10,"No","Yes")))</f>
        <v>N/A</v>
      </c>
      <c r="G100" s="137">
        <v>285438451</v>
      </c>
      <c r="H100" s="138" t="str">
        <f>IF($B100="N/A","N/A",IF(G100&gt;10,"No",IF(G100&lt;-10,"No","Yes")))</f>
        <v>N/A</v>
      </c>
      <c r="I100" s="132">
        <v>16.25</v>
      </c>
      <c r="J100" s="132">
        <v>1.379</v>
      </c>
      <c r="K100" s="133" t="s">
        <v>732</v>
      </c>
      <c r="L100" s="134" t="str">
        <f t="shared" ref="L100:L111" si="38">IF(J100="Div by 0", "N/A", IF(K100="N/A","N/A", IF(J100&gt;VALUE(MID(K100,1,2)), "No", IF(J100&lt;-1*VALUE(MID(K100,1,2)), "No", "Yes"))))</f>
        <v>Yes</v>
      </c>
    </row>
    <row r="101" spans="1:12" x14ac:dyDescent="0.2">
      <c r="A101" s="45" t="s">
        <v>455</v>
      </c>
      <c r="B101" s="136" t="s">
        <v>217</v>
      </c>
      <c r="C101" s="137">
        <v>154306645</v>
      </c>
      <c r="D101" s="138" t="str">
        <f>IF($B101="N/A","N/A",IF(C101&gt;10,"No",IF(C101&lt;-10,"No","Yes")))</f>
        <v>N/A</v>
      </c>
      <c r="E101" s="137">
        <v>180423734</v>
      </c>
      <c r="F101" s="138" t="str">
        <f>IF($B101="N/A","N/A",IF(E101&gt;10,"No",IF(E101&lt;-10,"No","Yes")))</f>
        <v>N/A</v>
      </c>
      <c r="G101" s="137">
        <v>177285105</v>
      </c>
      <c r="H101" s="138" t="str">
        <f>IF($B101="N/A","N/A",IF(G101&gt;10,"No",IF(G101&lt;-10,"No","Yes")))</f>
        <v>N/A</v>
      </c>
      <c r="I101" s="132">
        <v>16.93</v>
      </c>
      <c r="J101" s="132">
        <v>-1.74</v>
      </c>
      <c r="K101" s="133" t="s">
        <v>732</v>
      </c>
      <c r="L101" s="134" t="str">
        <f t="shared" si="38"/>
        <v>Yes</v>
      </c>
    </row>
    <row r="102" spans="1:12" x14ac:dyDescent="0.2">
      <c r="A102" s="45" t="s">
        <v>456</v>
      </c>
      <c r="B102" s="136" t="s">
        <v>217</v>
      </c>
      <c r="C102" s="137">
        <v>51594104</v>
      </c>
      <c r="D102" s="138" t="str">
        <f>IF($B102="N/A","N/A",IF(C102&gt;10,"No",IF(C102&lt;-10,"No","Yes")))</f>
        <v>N/A</v>
      </c>
      <c r="E102" s="137">
        <v>58488338</v>
      </c>
      <c r="F102" s="138" t="str">
        <f>IF($B102="N/A","N/A",IF(E102&gt;10,"No",IF(E102&lt;-10,"No","Yes")))</f>
        <v>N/A</v>
      </c>
      <c r="G102" s="137">
        <v>61581383</v>
      </c>
      <c r="H102" s="138" t="str">
        <f>IF($B102="N/A","N/A",IF(G102&gt;10,"No",IF(G102&lt;-10,"No","Yes")))</f>
        <v>N/A</v>
      </c>
      <c r="I102" s="132">
        <v>13.36</v>
      </c>
      <c r="J102" s="132">
        <v>5.2880000000000003</v>
      </c>
      <c r="K102" s="133" t="s">
        <v>732</v>
      </c>
      <c r="L102" s="134" t="str">
        <f t="shared" si="38"/>
        <v>Yes</v>
      </c>
    </row>
    <row r="103" spans="1:12" x14ac:dyDescent="0.2">
      <c r="A103" s="45" t="s">
        <v>457</v>
      </c>
      <c r="B103" s="136" t="s">
        <v>217</v>
      </c>
      <c r="C103" s="137">
        <v>36291318</v>
      </c>
      <c r="D103" s="138" t="str">
        <f>IF($B103="N/A","N/A",IF(C103&gt;10,"No",IF(C103&lt;-10,"No","Yes")))</f>
        <v>N/A</v>
      </c>
      <c r="E103" s="137">
        <v>42644127</v>
      </c>
      <c r="F103" s="138" t="str">
        <f>IF($B103="N/A","N/A",IF(E103&gt;10,"No",IF(E103&lt;-10,"No","Yes")))</f>
        <v>N/A</v>
      </c>
      <c r="G103" s="137">
        <v>46571963</v>
      </c>
      <c r="H103" s="138" t="str">
        <f>IF($B103="N/A","N/A",IF(G103&gt;10,"No",IF(G103&lt;-10,"No","Yes")))</f>
        <v>N/A</v>
      </c>
      <c r="I103" s="132">
        <v>17.510000000000002</v>
      </c>
      <c r="J103" s="132">
        <v>9.2110000000000003</v>
      </c>
      <c r="K103" s="133" t="s">
        <v>732</v>
      </c>
      <c r="L103" s="134" t="str">
        <f t="shared" si="38"/>
        <v>Yes</v>
      </c>
    </row>
    <row r="104" spans="1:12" x14ac:dyDescent="0.2">
      <c r="A104" s="45" t="s">
        <v>108</v>
      </c>
      <c r="B104" s="154" t="s">
        <v>299</v>
      </c>
      <c r="C104" s="150">
        <v>0.97713916460000005</v>
      </c>
      <c r="D104" s="138" t="str">
        <f>IF($B104="N/A","N/A",IF(C104&gt;2,"No",IF(C104&lt;0.9,"No","Yes")))</f>
        <v>Yes</v>
      </c>
      <c r="E104" s="150">
        <v>0.97643426190000004</v>
      </c>
      <c r="F104" s="138" t="str">
        <f>IF($B104="N/A","N/A",IF(E104&gt;2,"No",IF(E104&lt;0.9,"No","Yes")))</f>
        <v>Yes</v>
      </c>
      <c r="G104" s="150">
        <v>0.97957051220000002</v>
      </c>
      <c r="H104" s="138" t="str">
        <f>IF($B104="N/A","N/A",IF(G104&gt;2,"No",IF(G104&lt;0.9,"No","Yes")))</f>
        <v>Yes</v>
      </c>
      <c r="I104" s="132">
        <v>-7.1999999999999995E-2</v>
      </c>
      <c r="J104" s="132">
        <v>0.32119999999999999</v>
      </c>
      <c r="K104" s="133" t="s">
        <v>732</v>
      </c>
      <c r="L104" s="134" t="str">
        <f t="shared" si="38"/>
        <v>Yes</v>
      </c>
    </row>
    <row r="105" spans="1:12" x14ac:dyDescent="0.2">
      <c r="A105" s="45" t="s">
        <v>458</v>
      </c>
      <c r="B105" s="154" t="s">
        <v>299</v>
      </c>
      <c r="C105" s="150">
        <v>1.0074860656</v>
      </c>
      <c r="D105" s="138" t="str">
        <f>IF($B105="N/A","N/A",IF(C105&gt;2,"No",IF(C105&lt;0.9,"No","Yes")))</f>
        <v>Yes</v>
      </c>
      <c r="E105" s="150">
        <v>1.000044546</v>
      </c>
      <c r="F105" s="138" t="str">
        <f>IF($B105="N/A","N/A",IF(E105&gt;2,"No",IF(E105&lt;0.9,"No","Yes")))</f>
        <v>Yes</v>
      </c>
      <c r="G105" s="150">
        <v>1.0003438710999999</v>
      </c>
      <c r="H105" s="138" t="str">
        <f>IF($B105="N/A","N/A",IF(G105&gt;2,"No",IF(G105&lt;0.9,"No","Yes")))</f>
        <v>Yes</v>
      </c>
      <c r="I105" s="132">
        <v>-0.73899999999999999</v>
      </c>
      <c r="J105" s="132">
        <v>2.9899999999999999E-2</v>
      </c>
      <c r="K105" s="133" t="s">
        <v>732</v>
      </c>
      <c r="L105" s="134" t="str">
        <f t="shared" si="38"/>
        <v>Yes</v>
      </c>
    </row>
    <row r="106" spans="1:12" x14ac:dyDescent="0.2">
      <c r="A106" s="45" t="s">
        <v>459</v>
      </c>
      <c r="B106" s="154" t="s">
        <v>299</v>
      </c>
      <c r="C106" s="150">
        <v>1.0059204356</v>
      </c>
      <c r="D106" s="138" t="str">
        <f>IF($B106="N/A","N/A",IF(C106&gt;2,"No",IF(C106&lt;0.9,"No","Yes")))</f>
        <v>Yes</v>
      </c>
      <c r="E106" s="150">
        <v>0.99239735799999995</v>
      </c>
      <c r="F106" s="138" t="str">
        <f>IF($B106="N/A","N/A",IF(E106&gt;2,"No",IF(E106&lt;0.9,"No","Yes")))</f>
        <v>Yes</v>
      </c>
      <c r="G106" s="150">
        <v>0.99291728800000001</v>
      </c>
      <c r="H106" s="138" t="str">
        <f>IF($B106="N/A","N/A",IF(G106&gt;2,"No",IF(G106&lt;0.9,"No","Yes")))</f>
        <v>Yes</v>
      </c>
      <c r="I106" s="132">
        <v>-1.34</v>
      </c>
      <c r="J106" s="132">
        <v>5.2400000000000002E-2</v>
      </c>
      <c r="K106" s="133" t="s">
        <v>732</v>
      </c>
      <c r="L106" s="134" t="str">
        <f t="shared" si="38"/>
        <v>Yes</v>
      </c>
    </row>
    <row r="107" spans="1:12" x14ac:dyDescent="0.2">
      <c r="A107" s="45" t="s">
        <v>460</v>
      </c>
      <c r="B107" s="154" t="s">
        <v>299</v>
      </c>
      <c r="C107" s="150">
        <v>0.97337753029999996</v>
      </c>
      <c r="D107" s="138" t="str">
        <f>IF($B107="N/A","N/A",IF(C107&gt;2,"No",IF(C107&lt;0.9,"No","Yes")))</f>
        <v>Yes</v>
      </c>
      <c r="E107" s="150">
        <v>0.973725638</v>
      </c>
      <c r="F107" s="138" t="str">
        <f>IF($B107="N/A","N/A",IF(E107&gt;2,"No",IF(E107&lt;0.9,"No","Yes")))</f>
        <v>Yes</v>
      </c>
      <c r="G107" s="150">
        <v>0.97734193010000003</v>
      </c>
      <c r="H107" s="138" t="str">
        <f>IF($B107="N/A","N/A",IF(G107&gt;2,"No",IF(G107&lt;0.9,"No","Yes")))</f>
        <v>Yes</v>
      </c>
      <c r="I107" s="132">
        <v>3.5799999999999998E-2</v>
      </c>
      <c r="J107" s="132">
        <v>0.37140000000000001</v>
      </c>
      <c r="K107" s="133" t="s">
        <v>732</v>
      </c>
      <c r="L107" s="134" t="str">
        <f t="shared" si="38"/>
        <v>Yes</v>
      </c>
    </row>
    <row r="108" spans="1:12" x14ac:dyDescent="0.2">
      <c r="A108" s="45" t="s">
        <v>1272</v>
      </c>
      <c r="B108" s="136" t="s">
        <v>217</v>
      </c>
      <c r="C108" s="137">
        <v>13.530281561000001</v>
      </c>
      <c r="D108" s="138" t="str">
        <f>IF($B108="N/A","N/A",IF(C108&gt;10,"No",IF(C108&lt;-10,"No","Yes")))</f>
        <v>N/A</v>
      </c>
      <c r="E108" s="137">
        <v>13.667219346</v>
      </c>
      <c r="F108" s="138" t="str">
        <f>IF($B108="N/A","N/A",IF(E108&gt;10,"No",IF(E108&lt;-10,"No","Yes")))</f>
        <v>N/A</v>
      </c>
      <c r="G108" s="137">
        <v>12.853637995</v>
      </c>
      <c r="H108" s="138" t="str">
        <f>IF($B108="N/A","N/A",IF(G108&gt;10,"No",IF(G108&lt;-10,"No","Yes")))</f>
        <v>N/A</v>
      </c>
      <c r="I108" s="132">
        <v>1.012</v>
      </c>
      <c r="J108" s="132">
        <v>-5.95</v>
      </c>
      <c r="K108" s="133" t="s">
        <v>732</v>
      </c>
      <c r="L108" s="134" t="str">
        <f t="shared" si="38"/>
        <v>Yes</v>
      </c>
    </row>
    <row r="109" spans="1:12" x14ac:dyDescent="0.2">
      <c r="A109" s="45" t="s">
        <v>1273</v>
      </c>
      <c r="B109" s="136" t="s">
        <v>217</v>
      </c>
      <c r="C109" s="137">
        <v>105.38725245000001</v>
      </c>
      <c r="D109" s="138" t="str">
        <f>IF($B109="N/A","N/A",IF(C109&gt;10,"No",IF(C109&lt;-10,"No","Yes")))</f>
        <v>N/A</v>
      </c>
      <c r="E109" s="137">
        <v>108.61028664</v>
      </c>
      <c r="F109" s="138" t="str">
        <f>IF($B109="N/A","N/A",IF(E109&gt;10,"No",IF(E109&lt;-10,"No","Yes")))</f>
        <v>N/A</v>
      </c>
      <c r="G109" s="137">
        <v>106.02301066</v>
      </c>
      <c r="H109" s="138" t="str">
        <f>IF($B109="N/A","N/A",IF(G109&gt;10,"No",IF(G109&lt;-10,"No","Yes")))</f>
        <v>N/A</v>
      </c>
      <c r="I109" s="132">
        <v>3.0579999999999998</v>
      </c>
      <c r="J109" s="132">
        <v>-2.38</v>
      </c>
      <c r="K109" s="133" t="s">
        <v>732</v>
      </c>
      <c r="L109" s="134" t="str">
        <f t="shared" si="38"/>
        <v>Yes</v>
      </c>
    </row>
    <row r="110" spans="1:12" x14ac:dyDescent="0.2">
      <c r="A110" s="45" t="s">
        <v>1274</v>
      </c>
      <c r="B110" s="136" t="s">
        <v>217</v>
      </c>
      <c r="C110" s="137">
        <v>102.744557</v>
      </c>
      <c r="D110" s="138" t="str">
        <f>IF($B110="N/A","N/A",IF(C110&gt;10,"No",IF(C110&lt;-10,"No","Yes")))</f>
        <v>N/A</v>
      </c>
      <c r="E110" s="137">
        <v>105.89804602</v>
      </c>
      <c r="F110" s="138" t="str">
        <f>IF($B110="N/A","N/A",IF(E110&gt;10,"No",IF(E110&lt;-10,"No","Yes")))</f>
        <v>N/A</v>
      </c>
      <c r="G110" s="137">
        <v>103.87311336</v>
      </c>
      <c r="H110" s="138" t="str">
        <f>IF($B110="N/A","N/A",IF(G110&gt;10,"No",IF(G110&lt;-10,"No","Yes")))</f>
        <v>N/A</v>
      </c>
      <c r="I110" s="132">
        <v>3.069</v>
      </c>
      <c r="J110" s="132">
        <v>-1.91</v>
      </c>
      <c r="K110" s="133" t="s">
        <v>732</v>
      </c>
      <c r="L110" s="134" t="str">
        <f t="shared" si="38"/>
        <v>Yes</v>
      </c>
    </row>
    <row r="111" spans="1:12" x14ac:dyDescent="0.2">
      <c r="A111" s="45" t="s">
        <v>1275</v>
      </c>
      <c r="B111" s="136" t="s">
        <v>217</v>
      </c>
      <c r="C111" s="137">
        <v>2.2774974293999999</v>
      </c>
      <c r="D111" s="138" t="str">
        <f>IF($B111="N/A","N/A",IF(C111&gt;10,"No",IF(C111&lt;-10,"No","Yes")))</f>
        <v>N/A</v>
      </c>
      <c r="E111" s="137">
        <v>2.3189839243999999</v>
      </c>
      <c r="F111" s="138" t="str">
        <f>IF($B111="N/A","N/A",IF(E111&gt;10,"No",IF(E111&lt;-10,"No","Yes")))</f>
        <v>N/A</v>
      </c>
      <c r="G111" s="137">
        <v>2.3351755221000001</v>
      </c>
      <c r="H111" s="138" t="str">
        <f>IF($B111="N/A","N/A",IF(G111&gt;10,"No",IF(G111&lt;-10,"No","Yes")))</f>
        <v>N/A</v>
      </c>
      <c r="I111" s="132">
        <v>1.8220000000000001</v>
      </c>
      <c r="J111" s="132">
        <v>0.69820000000000004</v>
      </c>
      <c r="K111" s="133" t="s">
        <v>732</v>
      </c>
      <c r="L111" s="134" t="str">
        <f t="shared" si="38"/>
        <v>Yes</v>
      </c>
    </row>
    <row r="112" spans="1:12" x14ac:dyDescent="0.2">
      <c r="A112" s="45" t="s">
        <v>329</v>
      </c>
      <c r="B112" s="135" t="s">
        <v>300</v>
      </c>
      <c r="C112" s="150">
        <v>97.873509343999999</v>
      </c>
      <c r="D112" s="138" t="str">
        <f>IF(OR($B112="N/A",$C112="N/A"),"N/A",IF(C112&gt;98,"Yes","No"))</f>
        <v>No</v>
      </c>
      <c r="E112" s="150">
        <v>98.094472277999998</v>
      </c>
      <c r="F112" s="138" t="str">
        <f>IF(OR($B112="N/A",$E112="N/A"),"N/A",IF(E112&gt;98,"Yes","No"))</f>
        <v>Yes</v>
      </c>
      <c r="G112" s="150">
        <v>98.342189646999998</v>
      </c>
      <c r="H112" s="138" t="str">
        <f t="shared" ref="H112:H115" si="39">IF($B112="N/A","N/A",IF(G112&gt;98,"Yes","No"))</f>
        <v>Yes</v>
      </c>
      <c r="I112" s="132">
        <v>0.2258</v>
      </c>
      <c r="J112" s="132">
        <v>0.2525</v>
      </c>
      <c r="K112" s="133" t="s">
        <v>732</v>
      </c>
      <c r="L112" s="134" t="str">
        <f>IF(J112="Div by 0", "N/A", IF(OR(J112="N/A",K112="N/A"),"N/A", IF(J112&gt;VALUE(MID(K112,1,2)), "No", IF(J112&lt;-1*VALUE(MID(K112,1,2)), "No", "Yes"))))</f>
        <v>Yes</v>
      </c>
    </row>
    <row r="113" spans="1:12" x14ac:dyDescent="0.2">
      <c r="A113" s="45" t="s">
        <v>461</v>
      </c>
      <c r="B113" s="135" t="s">
        <v>300</v>
      </c>
      <c r="C113" s="150">
        <v>99.198891602000003</v>
      </c>
      <c r="D113" s="138" t="str">
        <f t="shared" ref="D113:D115" si="40">IF(OR($B113="N/A",$C113="N/A"),"N/A",IF(C113&gt;98,"Yes","No"))</f>
        <v>Yes</v>
      </c>
      <c r="E113" s="150">
        <v>99.143066202</v>
      </c>
      <c r="F113" s="138" t="str">
        <f t="shared" ref="F113:F115" si="41">IF(OR($B113="N/A",$E113="N/A"),"N/A",IF(E113&gt;98,"Yes","No"))</f>
        <v>Yes</v>
      </c>
      <c r="G113" s="150">
        <v>99.246671250999995</v>
      </c>
      <c r="H113" s="138" t="str">
        <f t="shared" si="39"/>
        <v>Yes</v>
      </c>
      <c r="I113" s="132">
        <v>-5.6000000000000001E-2</v>
      </c>
      <c r="J113" s="132">
        <v>0.1045</v>
      </c>
      <c r="K113" s="133" t="s">
        <v>732</v>
      </c>
      <c r="L113" s="134" t="str">
        <f t="shared" ref="L113:L115" si="42">IF(J113="Div by 0", "N/A", IF(OR(J113="N/A",K113="N/A"),"N/A", IF(J113&gt;VALUE(MID(K113,1,2)), "No", IF(J113&lt;-1*VALUE(MID(K113,1,2)), "No", "Yes"))))</f>
        <v>Yes</v>
      </c>
    </row>
    <row r="114" spans="1:12" x14ac:dyDescent="0.2">
      <c r="A114" s="45" t="s">
        <v>462</v>
      </c>
      <c r="B114" s="135" t="s">
        <v>300</v>
      </c>
      <c r="C114" s="150">
        <v>99.103095228000001</v>
      </c>
      <c r="D114" s="138" t="str">
        <f t="shared" si="40"/>
        <v>Yes</v>
      </c>
      <c r="E114" s="150">
        <v>98.746954403000004</v>
      </c>
      <c r="F114" s="138" t="str">
        <f t="shared" si="41"/>
        <v>Yes</v>
      </c>
      <c r="G114" s="150">
        <v>98.745751937999998</v>
      </c>
      <c r="H114" s="138" t="str">
        <f t="shared" si="39"/>
        <v>Yes</v>
      </c>
      <c r="I114" s="132">
        <v>-0.35899999999999999</v>
      </c>
      <c r="J114" s="132">
        <v>-1E-3</v>
      </c>
      <c r="K114" s="133" t="s">
        <v>732</v>
      </c>
      <c r="L114" s="134" t="str">
        <f t="shared" si="42"/>
        <v>Yes</v>
      </c>
    </row>
    <row r="115" spans="1:12" x14ac:dyDescent="0.2">
      <c r="A115" s="45" t="s">
        <v>463</v>
      </c>
      <c r="B115" s="135" t="s">
        <v>300</v>
      </c>
      <c r="C115" s="150">
        <v>97.635024883</v>
      </c>
      <c r="D115" s="138" t="str">
        <f t="shared" si="40"/>
        <v>No</v>
      </c>
      <c r="E115" s="150">
        <v>97.882866862</v>
      </c>
      <c r="F115" s="138" t="str">
        <f t="shared" si="41"/>
        <v>No</v>
      </c>
      <c r="G115" s="150">
        <v>98.171137392000006</v>
      </c>
      <c r="H115" s="138" t="str">
        <f t="shared" si="39"/>
        <v>Yes</v>
      </c>
      <c r="I115" s="132">
        <v>0.25380000000000003</v>
      </c>
      <c r="J115" s="132">
        <v>0.29449999999999998</v>
      </c>
      <c r="K115" s="133" t="s">
        <v>732</v>
      </c>
      <c r="L115" s="134" t="str">
        <f t="shared" si="42"/>
        <v>Yes</v>
      </c>
    </row>
    <row r="116" spans="1:12" x14ac:dyDescent="0.2">
      <c r="A116" s="3" t="s">
        <v>464</v>
      </c>
      <c r="B116" s="135" t="s">
        <v>217</v>
      </c>
      <c r="C116" s="155">
        <v>229246</v>
      </c>
      <c r="D116" s="138" t="str">
        <f>IF($B116="N/A","N/A",IF(C116&gt;10,"No",IF(C116&lt;-10,"No","Yes")))</f>
        <v>N/A</v>
      </c>
      <c r="E116" s="155">
        <v>250577</v>
      </c>
      <c r="F116" s="138" t="str">
        <f>IF($B116="N/A","N/A",IF(E116&gt;10,"No",IF(E116&lt;-10,"No","Yes")))</f>
        <v>N/A</v>
      </c>
      <c r="G116" s="155">
        <v>250425</v>
      </c>
      <c r="H116" s="138" t="str">
        <f>IF($B116="N/A","N/A",IF(G116&gt;10,"No",IF(G116&lt;-10,"No","Yes")))</f>
        <v>N/A</v>
      </c>
      <c r="I116" s="132">
        <v>9.3049999999999997</v>
      </c>
      <c r="J116" s="132">
        <v>-6.0999999999999999E-2</v>
      </c>
      <c r="K116" s="135" t="s">
        <v>732</v>
      </c>
      <c r="L116" s="134" t="str">
        <f>IF(J116="Div by 0", "N/A", IF(OR(J116="N/A",K116="N/A"),"N/A", IF(J116&gt;VALUE(MID(K116,1,2)), "No", IF(J116&lt;-1*VALUE(MID(K116,1,2)), "No", "Yes"))))</f>
        <v>Yes</v>
      </c>
    </row>
    <row r="117" spans="1:12" x14ac:dyDescent="0.2">
      <c r="A117" s="3" t="s">
        <v>215</v>
      </c>
      <c r="B117" s="135" t="s">
        <v>217</v>
      </c>
      <c r="C117" s="150">
        <v>50.035333223000002</v>
      </c>
      <c r="D117" s="138" t="str">
        <f>IF($B117="N/A","N/A",IF(C117&gt;10,"No",IF(C117&lt;-10,"No","Yes")))</f>
        <v>N/A</v>
      </c>
      <c r="E117" s="150">
        <v>58.251555410000002</v>
      </c>
      <c r="F117" s="138" t="str">
        <f>IF($B117="N/A","N/A",IF(E117&gt;10,"No",IF(E117&lt;-10,"No","Yes")))</f>
        <v>N/A</v>
      </c>
      <c r="G117" s="150">
        <v>54.935010482000003</v>
      </c>
      <c r="H117" s="138" t="str">
        <f>IF($B117="N/A","N/A",IF(G117&gt;10,"No",IF(G117&lt;-10,"No","Yes")))</f>
        <v>N/A</v>
      </c>
      <c r="I117" s="132">
        <v>16.420000000000002</v>
      </c>
      <c r="J117" s="132">
        <v>-5.69</v>
      </c>
      <c r="K117" s="135" t="s">
        <v>732</v>
      </c>
      <c r="L117" s="134" t="str">
        <f>IF(J117="Div by 0", "N/A", IF(OR(J117="N/A",K117="N/A"),"N/A", IF(J117&gt;VALUE(MID(K117,1,2)), "No", IF(J117&lt;-1*VALUE(MID(K117,1,2)), "No", "Yes"))))</f>
        <v>Yes</v>
      </c>
    </row>
    <row r="118" spans="1:12" x14ac:dyDescent="0.2">
      <c r="A118" s="4" t="s">
        <v>1630</v>
      </c>
      <c r="B118" s="135" t="s">
        <v>217</v>
      </c>
      <c r="C118" s="131">
        <v>37852800</v>
      </c>
      <c r="D118" s="130" t="str">
        <f>IF($B118="N/A","N/A",IF(C118&gt;10,"No",IF(C118&lt;-10,"No","Yes")))</f>
        <v>N/A</v>
      </c>
      <c r="E118" s="131">
        <v>47883756</v>
      </c>
      <c r="F118" s="130" t="str">
        <f>IF($B118="N/A","N/A",IF(E118&gt;10,"No",IF(E118&lt;-10,"No","Yes")))</f>
        <v>N/A</v>
      </c>
      <c r="G118" s="131">
        <v>51063842</v>
      </c>
      <c r="H118" s="130" t="str">
        <f>IF($B118="N/A","N/A",IF(G118&gt;10,"No",IF(G118&lt;-10,"No","Yes")))</f>
        <v>N/A</v>
      </c>
      <c r="I118" s="139">
        <v>26.5</v>
      </c>
      <c r="J118" s="139">
        <v>6.641</v>
      </c>
      <c r="K118" s="135" t="s">
        <v>732</v>
      </c>
      <c r="L118" s="134" t="str">
        <f>IF(J118="Div by 0", "N/A", IF(K118="N/A","N/A", IF(J118&gt;VALUE(MID(K118,1,2)), "No", IF(J118&lt;-1*VALUE(MID(K118,1,2)), "No", "Yes"))))</f>
        <v>Yes</v>
      </c>
    </row>
    <row r="119" spans="1:12" x14ac:dyDescent="0.2">
      <c r="A119" s="4" t="s">
        <v>1631</v>
      </c>
      <c r="B119" s="135" t="s">
        <v>217</v>
      </c>
      <c r="C119" s="131">
        <v>77704671</v>
      </c>
      <c r="D119" s="130" t="str">
        <f>IF($B119="N/A","N/A",IF(C119&gt;10,"No",IF(C119&lt;-10,"No","Yes")))</f>
        <v>N/A</v>
      </c>
      <c r="E119" s="131">
        <v>92686950</v>
      </c>
      <c r="F119" s="130" t="str">
        <f>IF($B119="N/A","N/A",IF(E119&gt;10,"No",IF(E119&lt;-10,"No","Yes")))</f>
        <v>N/A</v>
      </c>
      <c r="G119" s="131">
        <v>102299341</v>
      </c>
      <c r="H119" s="130" t="str">
        <f>IF($B119="N/A","N/A",IF(G119&gt;10,"No",IF(G119&lt;-10,"No","Yes")))</f>
        <v>N/A</v>
      </c>
      <c r="I119" s="139">
        <v>19.28</v>
      </c>
      <c r="J119" s="139">
        <v>10.37</v>
      </c>
      <c r="K119" s="135" t="s">
        <v>732</v>
      </c>
      <c r="L119" s="134" t="str">
        <f>IF(J119="Div by 0", "N/A", IF(K119="N/A","N/A", IF(J119&gt;VALUE(MID(K119,1,2)), "No", IF(J119&lt;-1*VALUE(MID(K119,1,2)), "No", "Yes"))))</f>
        <v>Yes</v>
      </c>
    </row>
    <row r="120" spans="1:12" x14ac:dyDescent="0.2">
      <c r="A120" s="4" t="s">
        <v>1632</v>
      </c>
      <c r="B120" s="135" t="s">
        <v>217</v>
      </c>
      <c r="C120" s="152">
        <v>43753</v>
      </c>
      <c r="D120" s="130" t="str">
        <f>IF($B120="N/A","N/A",IF(C120&gt;10,"No",IF(C120&lt;-10,"No","Yes")))</f>
        <v>N/A</v>
      </c>
      <c r="E120" s="152">
        <v>46944</v>
      </c>
      <c r="F120" s="130" t="str">
        <f>IF($B120="N/A","N/A",IF(E120&gt;10,"No",IF(E120&lt;-10,"No","Yes")))</f>
        <v>N/A</v>
      </c>
      <c r="G120" s="152">
        <v>51176</v>
      </c>
      <c r="H120" s="130" t="str">
        <f>IF($B120="N/A","N/A",IF(G120&gt;10,"No",IF(G120&lt;-10,"No","Yes")))</f>
        <v>N/A</v>
      </c>
      <c r="I120" s="139">
        <v>7.2930000000000001</v>
      </c>
      <c r="J120" s="139">
        <v>9.0150000000000006</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217</v>
      </c>
      <c r="F121" s="134" t="str">
        <f t="shared" si="43"/>
        <v>N/A</v>
      </c>
      <c r="G121" s="152">
        <v>214</v>
      </c>
      <c r="H121" s="134" t="str">
        <f t="shared" si="43"/>
        <v>N/A</v>
      </c>
      <c r="I121" s="139" t="s">
        <v>217</v>
      </c>
      <c r="J121" s="139">
        <v>-1.38</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160</v>
      </c>
      <c r="F122" s="134" t="str">
        <f t="shared" si="43"/>
        <v>N/A</v>
      </c>
      <c r="G122" s="152">
        <v>180</v>
      </c>
      <c r="H122" s="134" t="str">
        <f t="shared" si="43"/>
        <v>N/A</v>
      </c>
      <c r="I122" s="139" t="s">
        <v>217</v>
      </c>
      <c r="J122" s="139">
        <v>12.5</v>
      </c>
      <c r="K122" s="141" t="s">
        <v>732</v>
      </c>
      <c r="L122" s="134" t="str">
        <f t="shared" si="44"/>
        <v>Yes</v>
      </c>
    </row>
    <row r="123" spans="1:12" x14ac:dyDescent="0.2">
      <c r="A123" s="4" t="s">
        <v>1635</v>
      </c>
      <c r="B123" s="141" t="s">
        <v>217</v>
      </c>
      <c r="C123" s="152" t="s">
        <v>217</v>
      </c>
      <c r="D123" s="134" t="str">
        <f t="shared" si="43"/>
        <v>N/A</v>
      </c>
      <c r="E123" s="152">
        <v>34875</v>
      </c>
      <c r="F123" s="134" t="str">
        <f t="shared" si="43"/>
        <v>N/A</v>
      </c>
      <c r="G123" s="152">
        <v>37319</v>
      </c>
      <c r="H123" s="134" t="str">
        <f t="shared" si="43"/>
        <v>N/A</v>
      </c>
      <c r="I123" s="139" t="s">
        <v>217</v>
      </c>
      <c r="J123" s="139">
        <v>7.008</v>
      </c>
      <c r="K123" s="141" t="s">
        <v>732</v>
      </c>
      <c r="L123" s="134" t="str">
        <f t="shared" si="44"/>
        <v>Yes</v>
      </c>
    </row>
    <row r="124" spans="1:12" x14ac:dyDescent="0.2">
      <c r="A124" s="4" t="s">
        <v>1636</v>
      </c>
      <c r="B124" s="141" t="s">
        <v>217</v>
      </c>
      <c r="C124" s="152" t="s">
        <v>217</v>
      </c>
      <c r="D124" s="134" t="str">
        <f t="shared" si="43"/>
        <v>N/A</v>
      </c>
      <c r="E124" s="152">
        <v>11692</v>
      </c>
      <c r="F124" s="134" t="str">
        <f t="shared" si="43"/>
        <v>N/A</v>
      </c>
      <c r="G124" s="152">
        <v>13463</v>
      </c>
      <c r="H124" s="134" t="str">
        <f t="shared" si="43"/>
        <v>N/A</v>
      </c>
      <c r="I124" s="139" t="s">
        <v>217</v>
      </c>
      <c r="J124" s="139">
        <v>15.15</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1.7709576238</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0.14972468850000001</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4.8954681600000001E-2</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2.2931980154999998</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1.7909069867</v>
      </c>
      <c r="H129" s="134" t="str">
        <f t="shared" si="43"/>
        <v>N/A</v>
      </c>
      <c r="I129" s="132" t="s">
        <v>217</v>
      </c>
      <c r="J129" s="132" t="s">
        <v>217</v>
      </c>
      <c r="K129" s="141" t="s">
        <v>732</v>
      </c>
      <c r="L129" s="134" t="str">
        <f t="shared" si="45"/>
        <v>N/A</v>
      </c>
    </row>
    <row r="130" spans="1:12" ht="25.5" x14ac:dyDescent="0.2">
      <c r="A130" s="2" t="s">
        <v>1642</v>
      </c>
      <c r="B130" s="141" t="s">
        <v>217</v>
      </c>
      <c r="C130" s="156">
        <v>35.478710030999999</v>
      </c>
      <c r="D130" s="134" t="str">
        <f t="shared" si="43"/>
        <v>N/A</v>
      </c>
      <c r="E130" s="156">
        <v>43.711656441999999</v>
      </c>
      <c r="F130" s="134" t="str">
        <f t="shared" si="43"/>
        <v>N/A</v>
      </c>
      <c r="G130" s="156">
        <v>27.628185086999999</v>
      </c>
      <c r="H130" s="134" t="str">
        <f t="shared" si="43"/>
        <v>N/A</v>
      </c>
      <c r="I130" s="132">
        <v>23.21</v>
      </c>
      <c r="J130" s="132">
        <v>-36.799999999999997</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0</v>
      </c>
      <c r="F131" s="134" t="str">
        <f t="shared" si="43"/>
        <v>N/A</v>
      </c>
      <c r="G131" s="156">
        <v>0</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v>17.5</v>
      </c>
      <c r="F132" s="134" t="str">
        <f t="shared" si="43"/>
        <v>N/A</v>
      </c>
      <c r="G132" s="156">
        <v>16.111111111</v>
      </c>
      <c r="H132" s="134" t="str">
        <f t="shared" si="43"/>
        <v>N/A</v>
      </c>
      <c r="I132" s="132" t="s">
        <v>217</v>
      </c>
      <c r="J132" s="132">
        <v>-7.94</v>
      </c>
      <c r="K132" s="141" t="s">
        <v>732</v>
      </c>
      <c r="L132" s="134" t="str">
        <f t="shared" si="44"/>
        <v>Yes</v>
      </c>
    </row>
    <row r="133" spans="1:12" ht="25.5" x14ac:dyDescent="0.2">
      <c r="A133" s="2" t="s">
        <v>497</v>
      </c>
      <c r="B133" s="141" t="s">
        <v>217</v>
      </c>
      <c r="C133" s="156" t="s">
        <v>217</v>
      </c>
      <c r="D133" s="134" t="str">
        <f t="shared" si="43"/>
        <v>N/A</v>
      </c>
      <c r="E133" s="156">
        <v>43.931182796000002</v>
      </c>
      <c r="F133" s="134" t="str">
        <f t="shared" si="43"/>
        <v>N/A</v>
      </c>
      <c r="G133" s="156">
        <v>27.074680458</v>
      </c>
      <c r="H133" s="134" t="str">
        <f t="shared" si="43"/>
        <v>N/A</v>
      </c>
      <c r="I133" s="132" t="s">
        <v>217</v>
      </c>
      <c r="J133" s="132">
        <v>-38.4</v>
      </c>
      <c r="K133" s="141" t="s">
        <v>732</v>
      </c>
      <c r="L133" s="134" t="str">
        <f t="shared" si="44"/>
        <v>No</v>
      </c>
    </row>
    <row r="134" spans="1:12" ht="25.5" x14ac:dyDescent="0.2">
      <c r="A134" s="2" t="s">
        <v>498</v>
      </c>
      <c r="B134" s="141" t="s">
        <v>217</v>
      </c>
      <c r="C134" s="156" t="s">
        <v>217</v>
      </c>
      <c r="D134" s="134" t="str">
        <f t="shared" si="43"/>
        <v>N/A</v>
      </c>
      <c r="E134" s="156">
        <v>44.226821758</v>
      </c>
      <c r="F134" s="134" t="str">
        <f t="shared" si="43"/>
        <v>N/A</v>
      </c>
      <c r="G134" s="156">
        <v>29.755626532000001</v>
      </c>
      <c r="H134" s="134" t="str">
        <f t="shared" si="43"/>
        <v>N/A</v>
      </c>
      <c r="I134" s="132" t="s">
        <v>217</v>
      </c>
      <c r="J134" s="132">
        <v>-32.700000000000003</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0.14698364010000001</v>
      </c>
      <c r="F135" s="138" t="str">
        <f t="shared" ref="F135:F141" si="47">IF($B135="N/A","N/A",IF(E135&gt;10,"No",IF(E135&lt;-10,"No","Yes")))</f>
        <v>N/A</v>
      </c>
      <c r="G135" s="156">
        <v>7.0345474399999997E-2</v>
      </c>
      <c r="H135" s="138" t="str">
        <f t="shared" ref="H135:H141" si="48">IF($B135="N/A","N/A",IF(G135&gt;10,"No",IF(G135&lt;-10,"No","Yes")))</f>
        <v>N/A</v>
      </c>
      <c r="I135" s="132" t="s">
        <v>217</v>
      </c>
      <c r="J135" s="132">
        <v>-52.1</v>
      </c>
      <c r="K135" s="141" t="s">
        <v>732</v>
      </c>
      <c r="L135" s="134" t="str">
        <f t="shared" si="44"/>
        <v>No</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0.2769256987</v>
      </c>
      <c r="F138" s="138" t="str">
        <f t="shared" si="47"/>
        <v>N/A</v>
      </c>
      <c r="G138" s="156">
        <v>0.2032202595</v>
      </c>
      <c r="H138" s="138" t="str">
        <f t="shared" si="48"/>
        <v>N/A</v>
      </c>
      <c r="I138" s="132" t="s">
        <v>217</v>
      </c>
      <c r="J138" s="132">
        <v>-26.6</v>
      </c>
      <c r="K138" s="141" t="s">
        <v>732</v>
      </c>
      <c r="L138" s="134" t="str">
        <f t="shared" si="44"/>
        <v>Yes</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2.0130368098</v>
      </c>
      <c r="F140" s="138" t="str">
        <f t="shared" si="47"/>
        <v>N/A</v>
      </c>
      <c r="G140" s="156">
        <v>0.92035329060000004</v>
      </c>
      <c r="H140" s="138" t="str">
        <f t="shared" si="48"/>
        <v>N/A</v>
      </c>
      <c r="I140" s="132" t="s">
        <v>217</v>
      </c>
      <c r="J140" s="132">
        <v>-54.3</v>
      </c>
      <c r="K140" s="141" t="s">
        <v>732</v>
      </c>
      <c r="L140" s="134" t="str">
        <f t="shared" si="44"/>
        <v>No</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77.620143149</v>
      </c>
      <c r="F142" s="134" t="str">
        <f t="shared" ref="F142" si="50">IF($B142="N/A","N/A",IF(E142&lt;0,"No","Yes"))</f>
        <v>N/A</v>
      </c>
      <c r="G142" s="156">
        <v>45.435360324999998</v>
      </c>
      <c r="H142" s="134" t="str">
        <f t="shared" ref="H142" si="51">IF($B142="N/A","N/A",IF(G142&lt;0,"No","Yes"))</f>
        <v>N/A</v>
      </c>
      <c r="I142" s="132" t="s">
        <v>217</v>
      </c>
      <c r="J142" s="132">
        <v>-41.5</v>
      </c>
      <c r="K142" s="141" t="s">
        <v>732</v>
      </c>
      <c r="L142" s="134" t="str">
        <f t="shared" si="44"/>
        <v>No</v>
      </c>
    </row>
    <row r="143" spans="1:12" x14ac:dyDescent="0.2">
      <c r="A143" s="3" t="s">
        <v>729</v>
      </c>
      <c r="B143" s="136" t="s">
        <v>217</v>
      </c>
      <c r="C143" s="131">
        <v>35469302</v>
      </c>
      <c r="D143" s="138" t="str">
        <f>IF($B143="N/A","N/A",IF(C143&gt;10,"No",IF(C143&lt;-10,"No","Yes")))</f>
        <v>N/A</v>
      </c>
      <c r="E143" s="131">
        <v>41658941</v>
      </c>
      <c r="F143" s="138" t="str">
        <f>IF($B143="N/A","N/A",IF(E143&gt;10,"No",IF(E143&lt;-10,"No","Yes")))</f>
        <v>N/A</v>
      </c>
      <c r="G143" s="131">
        <v>45644072</v>
      </c>
      <c r="H143" s="138" t="str">
        <f>IF($B143="N/A","N/A",IF(G143&gt;10,"No",IF(G143&lt;-10,"No","Yes")))</f>
        <v>N/A</v>
      </c>
      <c r="I143" s="132">
        <v>17.45</v>
      </c>
      <c r="J143" s="132">
        <v>9.5660000000000007</v>
      </c>
      <c r="K143" s="133" t="s">
        <v>732</v>
      </c>
      <c r="L143" s="134" t="str">
        <f>IF(J143="Div by 0", "N/A", IF(K143="N/A","N/A", IF(J143&gt;VALUE(MID(K143,1,2)), "No", IF(J143&lt;-1*VALUE(MID(K143,1,2)), "No", "Yes"))))</f>
        <v>Yes</v>
      </c>
    </row>
    <row r="144" spans="1:12" x14ac:dyDescent="0.2">
      <c r="A144" s="3" t="s">
        <v>730</v>
      </c>
      <c r="B144" s="136" t="s">
        <v>217</v>
      </c>
      <c r="C144" s="152">
        <v>1654656</v>
      </c>
      <c r="D144" s="138" t="str">
        <f>IF($B144="N/A","N/A",IF(C144&gt;10,"No",IF(C144&lt;-10,"No","Yes")))</f>
        <v>N/A</v>
      </c>
      <c r="E144" s="152">
        <v>1800141</v>
      </c>
      <c r="F144" s="138" t="str">
        <f>IF($B144="N/A","N/A",IF(E144&gt;10,"No",IF(E144&lt;-10,"No","Yes")))</f>
        <v>N/A</v>
      </c>
      <c r="G144" s="152">
        <v>1932575</v>
      </c>
      <c r="H144" s="138" t="str">
        <f>IF($B144="N/A","N/A",IF(G144&gt;10,"No",IF(G144&lt;-10,"No","Yes")))</f>
        <v>N/A</v>
      </c>
      <c r="I144" s="132">
        <v>8.7919999999999998</v>
      </c>
      <c r="J144" s="132">
        <v>7.3570000000000002</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66.877216465000004</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9.0842306320000006</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33.997122552999997</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75.717012273999998</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74.811038894000006</v>
      </c>
      <c r="H149" s="134" t="str">
        <f t="shared" si="54"/>
        <v>N/A</v>
      </c>
      <c r="I149" s="132" t="s">
        <v>217</v>
      </c>
      <c r="J149" s="132" t="s">
        <v>217</v>
      </c>
      <c r="K149" s="141" t="s">
        <v>732</v>
      </c>
      <c r="L149" s="134" t="str">
        <f t="shared" si="55"/>
        <v>N/A</v>
      </c>
    </row>
    <row r="150" spans="1:12" x14ac:dyDescent="0.2">
      <c r="A150" s="4" t="s">
        <v>731</v>
      </c>
      <c r="B150" s="135" t="s">
        <v>217</v>
      </c>
      <c r="C150" s="152">
        <v>185493</v>
      </c>
      <c r="D150" s="130" t="str">
        <f t="shared" ref="D150:D172" si="56">IF($B150="N/A","N/A",IF(C150&gt;10,"No",IF(C150&lt;-10,"No","Yes")))</f>
        <v>N/A</v>
      </c>
      <c r="E150" s="152">
        <v>203633</v>
      </c>
      <c r="F150" s="130" t="str">
        <f t="shared" ref="F150:F172" si="57">IF($B150="N/A","N/A",IF(E150&gt;10,"No",IF(E150&lt;-10,"No","Yes")))</f>
        <v>N/A</v>
      </c>
      <c r="G150" s="152">
        <v>199249</v>
      </c>
      <c r="H150" s="130" t="str">
        <f t="shared" ref="H150:H172" si="58">IF($B150="N/A","N/A",IF(G150&gt;10,"No",IF(G150&lt;-10,"No","Yes")))</f>
        <v>N/A</v>
      </c>
      <c r="I150" s="132">
        <v>9.7789999999999999</v>
      </c>
      <c r="J150" s="132">
        <v>-2.15</v>
      </c>
      <c r="K150" s="135" t="s">
        <v>732</v>
      </c>
      <c r="L150" s="134" t="str">
        <f t="shared" ref="L150:L172" si="59">IF(J150="Div by 0", "N/A", IF(K150="N/A","N/A", IF(J150&gt;VALUE(MID(K150,1,2)), "No", IF(J150&lt;-1*VALUE(MID(K150,1,2)), "No", "Yes"))))</f>
        <v>Yes</v>
      </c>
    </row>
    <row r="151" spans="1:12" x14ac:dyDescent="0.2">
      <c r="A151" s="4" t="s">
        <v>534</v>
      </c>
      <c r="B151" s="135" t="s">
        <v>217</v>
      </c>
      <c r="C151" s="152">
        <v>215</v>
      </c>
      <c r="D151" s="130" t="str">
        <f t="shared" si="56"/>
        <v>N/A</v>
      </c>
      <c r="E151" s="152">
        <v>11</v>
      </c>
      <c r="F151" s="130" t="str">
        <f t="shared" si="57"/>
        <v>N/A</v>
      </c>
      <c r="G151" s="152">
        <v>0</v>
      </c>
      <c r="H151" s="130" t="str">
        <f t="shared" si="58"/>
        <v>N/A</v>
      </c>
      <c r="I151" s="132">
        <v>-99.5</v>
      </c>
      <c r="J151" s="132">
        <v>-100</v>
      </c>
      <c r="K151" s="135" t="s">
        <v>732</v>
      </c>
      <c r="L151" s="134" t="str">
        <f t="shared" si="59"/>
        <v>No</v>
      </c>
    </row>
    <row r="152" spans="1:12" x14ac:dyDescent="0.2">
      <c r="A152" s="4" t="s">
        <v>535</v>
      </c>
      <c r="B152" s="135" t="s">
        <v>217</v>
      </c>
      <c r="C152" s="152">
        <v>409</v>
      </c>
      <c r="D152" s="130" t="str">
        <f t="shared" si="56"/>
        <v>N/A</v>
      </c>
      <c r="E152" s="152">
        <v>284</v>
      </c>
      <c r="F152" s="130" t="str">
        <f t="shared" si="57"/>
        <v>N/A</v>
      </c>
      <c r="G152" s="152">
        <v>328</v>
      </c>
      <c r="H152" s="130" t="str">
        <f t="shared" si="58"/>
        <v>N/A</v>
      </c>
      <c r="I152" s="132">
        <v>-30.6</v>
      </c>
      <c r="J152" s="132">
        <v>15.49</v>
      </c>
      <c r="K152" s="135" t="s">
        <v>732</v>
      </c>
      <c r="L152" s="134" t="str">
        <f t="shared" si="59"/>
        <v>Yes</v>
      </c>
    </row>
    <row r="153" spans="1:12" x14ac:dyDescent="0.2">
      <c r="A153" s="4" t="s">
        <v>536</v>
      </c>
      <c r="B153" s="135" t="s">
        <v>217</v>
      </c>
      <c r="C153" s="152">
        <v>139243</v>
      </c>
      <c r="D153" s="130" t="str">
        <f t="shared" si="56"/>
        <v>N/A</v>
      </c>
      <c r="E153" s="152">
        <v>148501</v>
      </c>
      <c r="F153" s="130" t="str">
        <f t="shared" si="57"/>
        <v>N/A</v>
      </c>
      <c r="G153" s="152">
        <v>144052</v>
      </c>
      <c r="H153" s="130" t="str">
        <f t="shared" si="58"/>
        <v>N/A</v>
      </c>
      <c r="I153" s="132">
        <v>6.649</v>
      </c>
      <c r="J153" s="132">
        <v>-3</v>
      </c>
      <c r="K153" s="135" t="s">
        <v>732</v>
      </c>
      <c r="L153" s="134" t="str">
        <f t="shared" si="59"/>
        <v>Yes</v>
      </c>
    </row>
    <row r="154" spans="1:12" x14ac:dyDescent="0.2">
      <c r="A154" s="4" t="s">
        <v>537</v>
      </c>
      <c r="B154" s="135" t="s">
        <v>217</v>
      </c>
      <c r="C154" s="152">
        <v>45626</v>
      </c>
      <c r="D154" s="130" t="str">
        <f t="shared" si="56"/>
        <v>N/A</v>
      </c>
      <c r="E154" s="152">
        <v>54847</v>
      </c>
      <c r="F154" s="130" t="str">
        <f t="shared" si="57"/>
        <v>N/A</v>
      </c>
      <c r="G154" s="152">
        <v>54869</v>
      </c>
      <c r="H154" s="130" t="str">
        <f t="shared" si="58"/>
        <v>N/A</v>
      </c>
      <c r="I154" s="132">
        <v>20.21</v>
      </c>
      <c r="J154" s="132">
        <v>4.0099999999999997E-2</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6.8950589257999999</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8.9206308600000006E-2</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8.8517848956999998</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7.2989137231000001</v>
      </c>
      <c r="H159" s="134" t="str">
        <f t="shared" si="62"/>
        <v>N/A</v>
      </c>
      <c r="I159" s="132" t="s">
        <v>217</v>
      </c>
      <c r="J159" s="132" t="s">
        <v>217</v>
      </c>
      <c r="K159" s="141" t="s">
        <v>732</v>
      </c>
      <c r="L159" s="134" t="str">
        <f t="shared" si="63"/>
        <v>N/A</v>
      </c>
    </row>
    <row r="160" spans="1:12" ht="25.5" x14ac:dyDescent="0.2">
      <c r="A160" s="4" t="s">
        <v>543</v>
      </c>
      <c r="B160" s="135" t="s">
        <v>217</v>
      </c>
      <c r="C160" s="152">
        <v>122001.89</v>
      </c>
      <c r="D160" s="130" t="str">
        <f t="shared" si="56"/>
        <v>N/A</v>
      </c>
      <c r="E160" s="152">
        <v>138428.26</v>
      </c>
      <c r="F160" s="130" t="str">
        <f t="shared" si="57"/>
        <v>N/A</v>
      </c>
      <c r="G160" s="152">
        <v>139329.04</v>
      </c>
      <c r="H160" s="130" t="str">
        <f t="shared" si="58"/>
        <v>N/A</v>
      </c>
      <c r="I160" s="132">
        <v>13.46</v>
      </c>
      <c r="J160" s="132">
        <v>0.65069999999999995</v>
      </c>
      <c r="K160" s="135" t="s">
        <v>732</v>
      </c>
      <c r="L160" s="134" t="str">
        <f t="shared" si="59"/>
        <v>Yes</v>
      </c>
    </row>
    <row r="161" spans="1:12" x14ac:dyDescent="0.2">
      <c r="A161" s="4" t="s">
        <v>544</v>
      </c>
      <c r="B161" s="135" t="s">
        <v>217</v>
      </c>
      <c r="C161" s="131">
        <v>168869965</v>
      </c>
      <c r="D161" s="130" t="str">
        <f t="shared" si="56"/>
        <v>N/A</v>
      </c>
      <c r="E161" s="131">
        <v>192013502</v>
      </c>
      <c r="F161" s="130" t="str">
        <f t="shared" si="57"/>
        <v>N/A</v>
      </c>
      <c r="G161" s="131">
        <v>188730537</v>
      </c>
      <c r="H161" s="130" t="str">
        <f t="shared" si="58"/>
        <v>N/A</v>
      </c>
      <c r="I161" s="132">
        <v>13.7</v>
      </c>
      <c r="J161" s="132">
        <v>-1.71</v>
      </c>
      <c r="K161" s="135" t="s">
        <v>732</v>
      </c>
      <c r="L161" s="134" t="str">
        <f t="shared" si="59"/>
        <v>Yes</v>
      </c>
    </row>
    <row r="162" spans="1:12" x14ac:dyDescent="0.2">
      <c r="A162" s="4" t="s">
        <v>1276</v>
      </c>
      <c r="B162" s="135" t="s">
        <v>217</v>
      </c>
      <c r="C162" s="131">
        <v>910.38456976999998</v>
      </c>
      <c r="D162" s="130" t="str">
        <f t="shared" si="56"/>
        <v>N/A</v>
      </c>
      <c r="E162" s="131">
        <v>942.93902264999997</v>
      </c>
      <c r="F162" s="130" t="str">
        <f t="shared" si="57"/>
        <v>N/A</v>
      </c>
      <c r="G162" s="131">
        <v>947.20945651</v>
      </c>
      <c r="H162" s="130" t="str">
        <f t="shared" si="58"/>
        <v>N/A</v>
      </c>
      <c r="I162" s="132">
        <v>3.5760000000000001</v>
      </c>
      <c r="J162" s="132">
        <v>0.45290000000000002</v>
      </c>
      <c r="K162" s="135" t="s">
        <v>732</v>
      </c>
      <c r="L162" s="134" t="str">
        <f t="shared" si="59"/>
        <v>Yes</v>
      </c>
    </row>
    <row r="163" spans="1:12" ht="25.5" x14ac:dyDescent="0.2">
      <c r="A163" s="4" t="s">
        <v>1277</v>
      </c>
      <c r="B163" s="135" t="s">
        <v>217</v>
      </c>
      <c r="C163" s="131">
        <v>13982.386047</v>
      </c>
      <c r="D163" s="130" t="str">
        <f t="shared" si="56"/>
        <v>N/A</v>
      </c>
      <c r="E163" s="131">
        <v>726</v>
      </c>
      <c r="F163" s="130" t="str">
        <f t="shared" si="57"/>
        <v>N/A</v>
      </c>
      <c r="G163" s="131" t="s">
        <v>1743</v>
      </c>
      <c r="H163" s="130" t="str">
        <f t="shared" si="58"/>
        <v>N/A</v>
      </c>
      <c r="I163" s="132">
        <v>-94.8</v>
      </c>
      <c r="J163" s="132" t="s">
        <v>1743</v>
      </c>
      <c r="K163" s="135" t="s">
        <v>732</v>
      </c>
      <c r="L163" s="134" t="str">
        <f t="shared" si="59"/>
        <v>N/A</v>
      </c>
    </row>
    <row r="164" spans="1:12" ht="25.5" x14ac:dyDescent="0.2">
      <c r="A164" s="4" t="s">
        <v>1278</v>
      </c>
      <c r="B164" s="135" t="s">
        <v>217</v>
      </c>
      <c r="C164" s="131">
        <v>3714.0977994999998</v>
      </c>
      <c r="D164" s="130" t="str">
        <f t="shared" si="56"/>
        <v>N/A</v>
      </c>
      <c r="E164" s="131">
        <v>607.72183098999994</v>
      </c>
      <c r="F164" s="130" t="str">
        <f t="shared" si="57"/>
        <v>N/A</v>
      </c>
      <c r="G164" s="131">
        <v>638.50914634000003</v>
      </c>
      <c r="H164" s="130" t="str">
        <f t="shared" si="58"/>
        <v>N/A</v>
      </c>
      <c r="I164" s="132">
        <v>-83.6</v>
      </c>
      <c r="J164" s="132">
        <v>5.0659999999999998</v>
      </c>
      <c r="K164" s="135" t="s">
        <v>732</v>
      </c>
      <c r="L164" s="134" t="str">
        <f t="shared" si="59"/>
        <v>Yes</v>
      </c>
    </row>
    <row r="165" spans="1:12" ht="25.5" x14ac:dyDescent="0.2">
      <c r="A165" s="4" t="s">
        <v>1279</v>
      </c>
      <c r="B165" s="135" t="s">
        <v>217</v>
      </c>
      <c r="C165" s="131">
        <v>737.25198393999995</v>
      </c>
      <c r="D165" s="130" t="str">
        <f t="shared" si="56"/>
        <v>N/A</v>
      </c>
      <c r="E165" s="131">
        <v>727.97251870000002</v>
      </c>
      <c r="F165" s="130" t="str">
        <f t="shared" si="57"/>
        <v>N/A</v>
      </c>
      <c r="G165" s="131">
        <v>718.58955793999996</v>
      </c>
      <c r="H165" s="130" t="str">
        <f t="shared" si="58"/>
        <v>N/A</v>
      </c>
      <c r="I165" s="132">
        <v>-1.26</v>
      </c>
      <c r="J165" s="132">
        <v>-1.29</v>
      </c>
      <c r="K165" s="135" t="s">
        <v>732</v>
      </c>
      <c r="L165" s="134" t="str">
        <f t="shared" si="59"/>
        <v>Yes</v>
      </c>
    </row>
    <row r="166" spans="1:12" ht="25.5" x14ac:dyDescent="0.2">
      <c r="A166" s="4" t="s">
        <v>1280</v>
      </c>
      <c r="B166" s="135" t="s">
        <v>217</v>
      </c>
      <c r="C166" s="131">
        <v>1352.0253364</v>
      </c>
      <c r="D166" s="130" t="str">
        <f t="shared" si="56"/>
        <v>N/A</v>
      </c>
      <c r="E166" s="131">
        <v>1526.7113242</v>
      </c>
      <c r="F166" s="130" t="str">
        <f t="shared" si="57"/>
        <v>N/A</v>
      </c>
      <c r="G166" s="131">
        <v>1549.2690408000001</v>
      </c>
      <c r="H166" s="130" t="str">
        <f t="shared" si="58"/>
        <v>N/A</v>
      </c>
      <c r="I166" s="132">
        <v>12.92</v>
      </c>
      <c r="J166" s="132">
        <v>1.478</v>
      </c>
      <c r="K166" s="135" t="s">
        <v>732</v>
      </c>
      <c r="L166" s="134" t="str">
        <f t="shared" si="59"/>
        <v>Yes</v>
      </c>
    </row>
    <row r="167" spans="1:12" x14ac:dyDescent="0.2">
      <c r="A167" s="45" t="s">
        <v>545</v>
      </c>
      <c r="B167" s="136" t="s">
        <v>217</v>
      </c>
      <c r="C167" s="137">
        <v>163861709</v>
      </c>
      <c r="D167" s="138" t="str">
        <f t="shared" si="56"/>
        <v>N/A</v>
      </c>
      <c r="E167" s="137">
        <v>186130377</v>
      </c>
      <c r="F167" s="138" t="str">
        <f t="shared" si="57"/>
        <v>N/A</v>
      </c>
      <c r="G167" s="137">
        <v>169487499</v>
      </c>
      <c r="H167" s="138" t="str">
        <f t="shared" si="58"/>
        <v>N/A</v>
      </c>
      <c r="I167" s="132">
        <v>13.59</v>
      </c>
      <c r="J167" s="132">
        <v>-8.94</v>
      </c>
      <c r="K167" s="133" t="s">
        <v>732</v>
      </c>
      <c r="L167" s="134" t="str">
        <f t="shared" si="59"/>
        <v>Yes</v>
      </c>
    </row>
    <row r="168" spans="1:12" x14ac:dyDescent="0.2">
      <c r="A168" s="45" t="s">
        <v>1281</v>
      </c>
      <c r="B168" s="136" t="s">
        <v>217</v>
      </c>
      <c r="C168" s="137">
        <v>883.38486627999998</v>
      </c>
      <c r="D168" s="138" t="str">
        <f t="shared" si="56"/>
        <v>N/A</v>
      </c>
      <c r="E168" s="137">
        <v>914.04819945999998</v>
      </c>
      <c r="F168" s="138" t="str">
        <f t="shared" si="57"/>
        <v>N/A</v>
      </c>
      <c r="G168" s="137">
        <v>850.63161672000001</v>
      </c>
      <c r="H168" s="138" t="str">
        <f t="shared" si="58"/>
        <v>N/A</v>
      </c>
      <c r="I168" s="132">
        <v>3.4710000000000001</v>
      </c>
      <c r="J168" s="132">
        <v>-6.94</v>
      </c>
      <c r="K168" s="133" t="s">
        <v>732</v>
      </c>
      <c r="L168" s="134" t="str">
        <f t="shared" si="59"/>
        <v>Yes</v>
      </c>
    </row>
    <row r="169" spans="1:12" ht="25.5" x14ac:dyDescent="0.2">
      <c r="A169" s="45" t="s">
        <v>1282</v>
      </c>
      <c r="B169" s="135" t="s">
        <v>217</v>
      </c>
      <c r="C169" s="131">
        <v>1202.5627907000001</v>
      </c>
      <c r="D169" s="130" t="str">
        <f t="shared" si="56"/>
        <v>N/A</v>
      </c>
      <c r="E169" s="131">
        <v>681</v>
      </c>
      <c r="F169" s="130" t="str">
        <f t="shared" si="57"/>
        <v>N/A</v>
      </c>
      <c r="G169" s="131" t="s">
        <v>1743</v>
      </c>
      <c r="H169" s="130" t="str">
        <f t="shared" si="58"/>
        <v>N/A</v>
      </c>
      <c r="I169" s="132">
        <v>-43.4</v>
      </c>
      <c r="J169" s="132" t="s">
        <v>1743</v>
      </c>
      <c r="K169" s="135" t="s">
        <v>732</v>
      </c>
      <c r="L169" s="134" t="str">
        <f t="shared" si="59"/>
        <v>N/A</v>
      </c>
    </row>
    <row r="170" spans="1:12" ht="25.5" x14ac:dyDescent="0.2">
      <c r="A170" s="45" t="s">
        <v>1283</v>
      </c>
      <c r="B170" s="135" t="s">
        <v>217</v>
      </c>
      <c r="C170" s="131">
        <v>9848.7628361999996</v>
      </c>
      <c r="D170" s="130" t="str">
        <f t="shared" si="56"/>
        <v>N/A</v>
      </c>
      <c r="E170" s="131">
        <v>23722.235915000001</v>
      </c>
      <c r="F170" s="130" t="str">
        <f t="shared" si="57"/>
        <v>N/A</v>
      </c>
      <c r="G170" s="131">
        <v>12305.201220000001</v>
      </c>
      <c r="H170" s="130" t="str">
        <f t="shared" si="58"/>
        <v>N/A</v>
      </c>
      <c r="I170" s="132">
        <v>140.9</v>
      </c>
      <c r="J170" s="132">
        <v>-48.1</v>
      </c>
      <c r="K170" s="135" t="s">
        <v>732</v>
      </c>
      <c r="L170" s="134" t="str">
        <f t="shared" si="59"/>
        <v>No</v>
      </c>
    </row>
    <row r="171" spans="1:12" ht="25.5" x14ac:dyDescent="0.2">
      <c r="A171" s="45" t="s">
        <v>1284</v>
      </c>
      <c r="B171" s="135" t="s">
        <v>217</v>
      </c>
      <c r="C171" s="131">
        <v>731.55832609000004</v>
      </c>
      <c r="D171" s="130" t="str">
        <f t="shared" si="56"/>
        <v>N/A</v>
      </c>
      <c r="E171" s="131">
        <v>727.89546872000005</v>
      </c>
      <c r="F171" s="130" t="str">
        <f t="shared" si="57"/>
        <v>N/A</v>
      </c>
      <c r="G171" s="131">
        <v>694.80488990000003</v>
      </c>
      <c r="H171" s="130" t="str">
        <f t="shared" si="58"/>
        <v>N/A</v>
      </c>
      <c r="I171" s="132">
        <v>-0.501</v>
      </c>
      <c r="J171" s="132">
        <v>-4.55</v>
      </c>
      <c r="K171" s="135" t="s">
        <v>732</v>
      </c>
      <c r="L171" s="134" t="str">
        <f t="shared" si="59"/>
        <v>Yes</v>
      </c>
    </row>
    <row r="172" spans="1:12" ht="25.5" x14ac:dyDescent="0.2">
      <c r="A172" s="45" t="s">
        <v>1285</v>
      </c>
      <c r="B172" s="135" t="s">
        <v>217</v>
      </c>
      <c r="C172" s="131">
        <v>1264.8629728999999</v>
      </c>
      <c r="D172" s="130" t="str">
        <f t="shared" si="56"/>
        <v>N/A</v>
      </c>
      <c r="E172" s="131">
        <v>1299.9685671</v>
      </c>
      <c r="F172" s="130" t="str">
        <f t="shared" si="57"/>
        <v>N/A</v>
      </c>
      <c r="G172" s="131">
        <v>1191.2620787999999</v>
      </c>
      <c r="H172" s="130" t="str">
        <f t="shared" si="58"/>
        <v>N/A</v>
      </c>
      <c r="I172" s="132">
        <v>2.7749999999999999</v>
      </c>
      <c r="J172" s="132">
        <v>-8.36</v>
      </c>
      <c r="K172" s="135" t="s">
        <v>732</v>
      </c>
      <c r="L172" s="134" t="str">
        <f t="shared" si="59"/>
        <v>Yes</v>
      </c>
    </row>
    <row r="173" spans="1:12" ht="25.5" x14ac:dyDescent="0.2">
      <c r="A173" s="2" t="s">
        <v>546</v>
      </c>
      <c r="B173" s="135" t="s">
        <v>217</v>
      </c>
      <c r="C173" s="131">
        <v>61009554</v>
      </c>
      <c r="D173" s="130" t="str">
        <f t="shared" ref="D173:D181" si="64">IF($B173="N/A","N/A",IF(C173&gt;10,"No",IF(C173&lt;-10,"No","Yes")))</f>
        <v>N/A</v>
      </c>
      <c r="E173" s="131">
        <v>60187211</v>
      </c>
      <c r="F173" s="130" t="str">
        <f t="shared" ref="F173:F181" si="65">IF($B173="N/A","N/A",IF(E173&gt;10,"No",IF(E173&lt;-10,"No","Yes")))</f>
        <v>N/A</v>
      </c>
      <c r="G173" s="131">
        <v>46677835</v>
      </c>
      <c r="H173" s="130" t="str">
        <f t="shared" ref="H173:H181" si="66">IF($B173="N/A","N/A",IF(G173&gt;10,"No",IF(G173&lt;-10,"No","Yes")))</f>
        <v>N/A</v>
      </c>
      <c r="I173" s="132">
        <v>-1.35</v>
      </c>
      <c r="J173" s="132">
        <v>-22.4</v>
      </c>
      <c r="K173" s="135" t="s">
        <v>732</v>
      </c>
      <c r="L173" s="134" t="str">
        <f t="shared" ref="L173:L181" si="67">IF(J173="Div by 0", "N/A", IF(K173="N/A","N/A", IF(J173&gt;VALUE(MID(K173,1,2)), "No", IF(J173&lt;-1*VALUE(MID(K173,1,2)), "No", "Yes"))))</f>
        <v>Yes</v>
      </c>
    </row>
    <row r="174" spans="1:12" ht="25.5" x14ac:dyDescent="0.2">
      <c r="A174" s="2" t="s">
        <v>1286</v>
      </c>
      <c r="B174" s="135" t="s">
        <v>217</v>
      </c>
      <c r="C174" s="131">
        <v>2731606</v>
      </c>
      <c r="D174" s="130" t="str">
        <f t="shared" si="64"/>
        <v>N/A</v>
      </c>
      <c r="E174" s="131">
        <v>4031124</v>
      </c>
      <c r="F174" s="130" t="str">
        <f t="shared" si="65"/>
        <v>N/A</v>
      </c>
      <c r="G174" s="131">
        <v>3054781</v>
      </c>
      <c r="H174" s="130" t="str">
        <f t="shared" si="66"/>
        <v>N/A</v>
      </c>
      <c r="I174" s="132">
        <v>47.57</v>
      </c>
      <c r="J174" s="132">
        <v>-24.2</v>
      </c>
      <c r="K174" s="135" t="s">
        <v>732</v>
      </c>
      <c r="L174" s="134" t="str">
        <f t="shared" si="67"/>
        <v>Yes</v>
      </c>
    </row>
    <row r="175" spans="1:12" ht="25.5" x14ac:dyDescent="0.2">
      <c r="A175" s="2" t="s">
        <v>547</v>
      </c>
      <c r="B175" s="135" t="s">
        <v>217</v>
      </c>
      <c r="C175" s="131">
        <v>31595371</v>
      </c>
      <c r="D175" s="130" t="str">
        <f t="shared" si="64"/>
        <v>N/A</v>
      </c>
      <c r="E175" s="131">
        <v>38912335</v>
      </c>
      <c r="F175" s="130" t="str">
        <f t="shared" si="65"/>
        <v>N/A</v>
      </c>
      <c r="G175" s="131">
        <v>38035425</v>
      </c>
      <c r="H175" s="130" t="str">
        <f t="shared" si="66"/>
        <v>N/A</v>
      </c>
      <c r="I175" s="132">
        <v>23.16</v>
      </c>
      <c r="J175" s="132">
        <v>-2.25</v>
      </c>
      <c r="K175" s="135" t="s">
        <v>732</v>
      </c>
      <c r="L175" s="134" t="str">
        <f t="shared" si="67"/>
        <v>Yes</v>
      </c>
    </row>
    <row r="176" spans="1:12" ht="25.5" x14ac:dyDescent="0.2">
      <c r="A176" s="2" t="s">
        <v>512</v>
      </c>
      <c r="B176" s="135" t="s">
        <v>217</v>
      </c>
      <c r="C176" s="131">
        <v>68525178</v>
      </c>
      <c r="D176" s="130" t="str">
        <f t="shared" si="64"/>
        <v>N/A</v>
      </c>
      <c r="E176" s="131">
        <v>82999707</v>
      </c>
      <c r="F176" s="130" t="str">
        <f t="shared" si="65"/>
        <v>N/A</v>
      </c>
      <c r="G176" s="131">
        <v>81719458</v>
      </c>
      <c r="H176" s="130" t="str">
        <f t="shared" si="66"/>
        <v>N/A</v>
      </c>
      <c r="I176" s="132">
        <v>21.12</v>
      </c>
      <c r="J176" s="132">
        <v>-1.54</v>
      </c>
      <c r="K176" s="135" t="s">
        <v>732</v>
      </c>
      <c r="L176" s="134" t="str">
        <f t="shared" si="67"/>
        <v>Yes</v>
      </c>
    </row>
    <row r="177" spans="1:12" ht="25.5" x14ac:dyDescent="0.2">
      <c r="A177" s="2" t="s">
        <v>513</v>
      </c>
      <c r="B177" s="136" t="s">
        <v>217</v>
      </c>
      <c r="C177" s="137">
        <v>328.90488590000001</v>
      </c>
      <c r="D177" s="138" t="str">
        <f t="shared" si="64"/>
        <v>N/A</v>
      </c>
      <c r="E177" s="137">
        <v>295.56707900999999</v>
      </c>
      <c r="F177" s="138" t="str">
        <f t="shared" si="65"/>
        <v>N/A</v>
      </c>
      <c r="G177" s="137">
        <v>234.26885454999999</v>
      </c>
      <c r="H177" s="138" t="str">
        <f t="shared" si="66"/>
        <v>N/A</v>
      </c>
      <c r="I177" s="132">
        <v>-10.1</v>
      </c>
      <c r="J177" s="132">
        <v>-20.7</v>
      </c>
      <c r="K177" s="133" t="s">
        <v>732</v>
      </c>
      <c r="L177" s="134" t="str">
        <f t="shared" si="67"/>
        <v>Yes</v>
      </c>
    </row>
    <row r="178" spans="1:12" ht="25.5" x14ac:dyDescent="0.2">
      <c r="A178" s="2" t="s">
        <v>1287</v>
      </c>
      <c r="B178" s="136" t="s">
        <v>217</v>
      </c>
      <c r="C178" s="137">
        <v>14.726194519</v>
      </c>
      <c r="D178" s="138" t="str">
        <f t="shared" si="64"/>
        <v>N/A</v>
      </c>
      <c r="E178" s="137">
        <v>19.796025201999999</v>
      </c>
      <c r="F178" s="138" t="str">
        <f t="shared" si="65"/>
        <v>N/A</v>
      </c>
      <c r="G178" s="137">
        <v>15.331474687</v>
      </c>
      <c r="H178" s="138" t="str">
        <f t="shared" si="66"/>
        <v>N/A</v>
      </c>
      <c r="I178" s="132">
        <v>34.43</v>
      </c>
      <c r="J178" s="132">
        <v>-22.6</v>
      </c>
      <c r="K178" s="133" t="s">
        <v>732</v>
      </c>
      <c r="L178" s="134" t="str">
        <f t="shared" si="67"/>
        <v>Yes</v>
      </c>
    </row>
    <row r="179" spans="1:12" ht="25.5" x14ac:dyDescent="0.2">
      <c r="A179" s="2" t="s">
        <v>514</v>
      </c>
      <c r="B179" s="136" t="s">
        <v>217</v>
      </c>
      <c r="C179" s="137">
        <v>170.33187774999999</v>
      </c>
      <c r="D179" s="138" t="str">
        <f t="shared" si="64"/>
        <v>N/A</v>
      </c>
      <c r="E179" s="137">
        <v>191.09051578</v>
      </c>
      <c r="F179" s="138" t="str">
        <f t="shared" si="65"/>
        <v>N/A</v>
      </c>
      <c r="G179" s="137">
        <v>190.89393171</v>
      </c>
      <c r="H179" s="138" t="str">
        <f t="shared" si="66"/>
        <v>N/A</v>
      </c>
      <c r="I179" s="132">
        <v>12.19</v>
      </c>
      <c r="J179" s="132">
        <v>-0.10299999999999999</v>
      </c>
      <c r="K179" s="133" t="s">
        <v>732</v>
      </c>
      <c r="L179" s="134" t="str">
        <f t="shared" si="67"/>
        <v>Yes</v>
      </c>
    </row>
    <row r="180" spans="1:12" ht="25.5" x14ac:dyDescent="0.2">
      <c r="A180" s="2" t="s">
        <v>515</v>
      </c>
      <c r="B180" s="135" t="s">
        <v>217</v>
      </c>
      <c r="C180" s="131">
        <v>369.4219081</v>
      </c>
      <c r="D180" s="130" t="str">
        <f t="shared" si="64"/>
        <v>N/A</v>
      </c>
      <c r="E180" s="131">
        <v>407.59457945999998</v>
      </c>
      <c r="F180" s="130" t="str">
        <f t="shared" si="65"/>
        <v>N/A</v>
      </c>
      <c r="G180" s="131">
        <v>410.13735577</v>
      </c>
      <c r="H180" s="130" t="str">
        <f t="shared" si="66"/>
        <v>N/A</v>
      </c>
      <c r="I180" s="139">
        <v>10.33</v>
      </c>
      <c r="J180" s="139">
        <v>0.62380000000000002</v>
      </c>
      <c r="K180" s="135" t="s">
        <v>732</v>
      </c>
      <c r="L180" s="134" t="str">
        <f t="shared" si="67"/>
        <v>Yes</v>
      </c>
    </row>
    <row r="181" spans="1:12" ht="25.5" x14ac:dyDescent="0.2">
      <c r="A181" s="2" t="s">
        <v>1685</v>
      </c>
      <c r="B181" s="135" t="s">
        <v>217</v>
      </c>
      <c r="C181" s="140">
        <v>53.468864054000001</v>
      </c>
      <c r="D181" s="130" t="str">
        <f t="shared" si="64"/>
        <v>N/A</v>
      </c>
      <c r="E181" s="140">
        <v>61.603472914999998</v>
      </c>
      <c r="F181" s="130" t="str">
        <f t="shared" si="65"/>
        <v>N/A</v>
      </c>
      <c r="G181" s="140">
        <v>61.948617057</v>
      </c>
      <c r="H181" s="130" t="str">
        <f t="shared" si="66"/>
        <v>N/A</v>
      </c>
      <c r="I181" s="139">
        <v>15.21</v>
      </c>
      <c r="J181" s="139">
        <v>0.56030000000000002</v>
      </c>
      <c r="K181" s="135" t="s">
        <v>732</v>
      </c>
      <c r="L181" s="134" t="str">
        <f t="shared" si="67"/>
        <v>Yes</v>
      </c>
    </row>
    <row r="182" spans="1:12" ht="25.5" x14ac:dyDescent="0.2">
      <c r="A182" s="2" t="s">
        <v>1686</v>
      </c>
      <c r="B182" s="141" t="s">
        <v>217</v>
      </c>
      <c r="C182" s="140" t="s">
        <v>217</v>
      </c>
      <c r="D182" s="134" t="str">
        <f t="shared" ref="D182:D185" si="68">IF($B182="N/A","N/A",IF(C182&lt;0,"No","Yes"))</f>
        <v>N/A</v>
      </c>
      <c r="E182" s="140">
        <v>100</v>
      </c>
      <c r="F182" s="134" t="str">
        <f t="shared" ref="F182:F185" si="69">IF($B182="N/A","N/A",IF(E182&lt;0,"No","Yes"))</f>
        <v>N/A</v>
      </c>
      <c r="G182" s="140" t="s">
        <v>1743</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63.380281689999997</v>
      </c>
      <c r="F183" s="134" t="str">
        <f t="shared" si="69"/>
        <v>N/A</v>
      </c>
      <c r="G183" s="140">
        <v>61.890243902000002</v>
      </c>
      <c r="H183" s="134" t="str">
        <f t="shared" si="70"/>
        <v>N/A</v>
      </c>
      <c r="I183" s="139" t="s">
        <v>217</v>
      </c>
      <c r="J183" s="139">
        <v>-2.35</v>
      </c>
      <c r="K183" s="141" t="s">
        <v>732</v>
      </c>
      <c r="L183" s="134" t="str">
        <f t="shared" si="71"/>
        <v>Yes</v>
      </c>
    </row>
    <row r="184" spans="1:12" ht="25.5" x14ac:dyDescent="0.2">
      <c r="A184" s="2" t="s">
        <v>1688</v>
      </c>
      <c r="B184" s="141" t="s">
        <v>217</v>
      </c>
      <c r="C184" s="140" t="s">
        <v>217</v>
      </c>
      <c r="D184" s="134" t="str">
        <f t="shared" si="68"/>
        <v>N/A</v>
      </c>
      <c r="E184" s="140">
        <v>59.786129385999999</v>
      </c>
      <c r="F184" s="134" t="str">
        <f t="shared" si="69"/>
        <v>N/A</v>
      </c>
      <c r="G184" s="140">
        <v>59.924888234999997</v>
      </c>
      <c r="H184" s="134" t="str">
        <f t="shared" si="70"/>
        <v>N/A</v>
      </c>
      <c r="I184" s="139" t="s">
        <v>217</v>
      </c>
      <c r="J184" s="139">
        <v>0.2321</v>
      </c>
      <c r="K184" s="141" t="s">
        <v>732</v>
      </c>
      <c r="L184" s="134" t="str">
        <f t="shared" si="71"/>
        <v>Yes</v>
      </c>
    </row>
    <row r="185" spans="1:12" ht="25.5" x14ac:dyDescent="0.2">
      <c r="A185" s="2" t="s">
        <v>1689</v>
      </c>
      <c r="B185" s="141" t="s">
        <v>217</v>
      </c>
      <c r="C185" s="140" t="s">
        <v>217</v>
      </c>
      <c r="D185" s="134" t="str">
        <f t="shared" si="68"/>
        <v>N/A</v>
      </c>
      <c r="E185" s="140">
        <v>66.514121101000001</v>
      </c>
      <c r="F185" s="134" t="str">
        <f t="shared" si="69"/>
        <v>N/A</v>
      </c>
      <c r="G185" s="140">
        <v>67.262024093999997</v>
      </c>
      <c r="H185" s="134" t="str">
        <f t="shared" si="70"/>
        <v>N/A</v>
      </c>
      <c r="I185" s="139" t="s">
        <v>217</v>
      </c>
      <c r="J185" s="139">
        <v>1.1240000000000001</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1.3200218039</v>
      </c>
      <c r="F186" s="138" t="str">
        <f t="shared" ref="F186:F213" si="73">IF($B186="N/A","N/A",IF(E186&gt;10,"No",IF(E186&lt;-10,"No","Yes")))</f>
        <v>N/A</v>
      </c>
      <c r="G186" s="140">
        <v>1.1683872943</v>
      </c>
      <c r="H186" s="138" t="str">
        <f t="shared" ref="H186:H213" si="74">IF($B186="N/A","N/A",IF(G186&gt;10,"No",IF(G186&lt;-10,"No","Yes")))</f>
        <v>N/A</v>
      </c>
      <c r="I186" s="139" t="s">
        <v>217</v>
      </c>
      <c r="J186" s="139">
        <v>-11.5</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4.4197159000000001E-3</v>
      </c>
      <c r="F188" s="138" t="str">
        <f t="shared" si="73"/>
        <v>N/A</v>
      </c>
      <c r="G188" s="140">
        <v>5.5207303000000003E-3</v>
      </c>
      <c r="H188" s="138" t="str">
        <f t="shared" si="74"/>
        <v>N/A</v>
      </c>
      <c r="I188" s="139" t="s">
        <v>217</v>
      </c>
      <c r="J188" s="139">
        <v>24.91</v>
      </c>
      <c r="K188" s="133" t="s">
        <v>732</v>
      </c>
      <c r="L188" s="134" t="str">
        <f t="shared" si="71"/>
        <v>Yes</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49.675641964</v>
      </c>
      <c r="F191" s="138" t="str">
        <f t="shared" si="73"/>
        <v>N/A</v>
      </c>
      <c r="G191" s="140">
        <v>51.417071102000001</v>
      </c>
      <c r="H191" s="138" t="str">
        <f t="shared" si="74"/>
        <v>N/A</v>
      </c>
      <c r="I191" s="139" t="s">
        <v>217</v>
      </c>
      <c r="J191" s="139">
        <v>3.5059999999999998</v>
      </c>
      <c r="K191" s="133" t="s">
        <v>732</v>
      </c>
      <c r="L191" s="134" t="str">
        <f t="shared" si="71"/>
        <v>Yes</v>
      </c>
    </row>
    <row r="192" spans="1:12" ht="25.5" x14ac:dyDescent="0.2">
      <c r="A192" s="2" t="s">
        <v>1696</v>
      </c>
      <c r="B192" s="136" t="s">
        <v>217</v>
      </c>
      <c r="C192" s="140" t="s">
        <v>217</v>
      </c>
      <c r="D192" s="138" t="str">
        <f t="shared" si="72"/>
        <v>N/A</v>
      </c>
      <c r="E192" s="140">
        <v>7.2679771899999995E-2</v>
      </c>
      <c r="F192" s="138" t="str">
        <f t="shared" si="73"/>
        <v>N/A</v>
      </c>
      <c r="G192" s="140">
        <v>0.1154334526</v>
      </c>
      <c r="H192" s="138" t="str">
        <f t="shared" si="74"/>
        <v>N/A</v>
      </c>
      <c r="I192" s="139" t="s">
        <v>217</v>
      </c>
      <c r="J192" s="139">
        <v>58.82</v>
      </c>
      <c r="K192" s="133" t="s">
        <v>732</v>
      </c>
      <c r="L192" s="134" t="str">
        <f t="shared" si="71"/>
        <v>No</v>
      </c>
    </row>
    <row r="193" spans="1:12" ht="25.5" x14ac:dyDescent="0.2">
      <c r="A193" s="2" t="s">
        <v>1697</v>
      </c>
      <c r="B193" s="136" t="s">
        <v>217</v>
      </c>
      <c r="C193" s="140" t="s">
        <v>217</v>
      </c>
      <c r="D193" s="138" t="str">
        <f t="shared" si="72"/>
        <v>N/A</v>
      </c>
      <c r="E193" s="140">
        <v>0.28433505370000001</v>
      </c>
      <c r="F193" s="138" t="str">
        <f t="shared" si="73"/>
        <v>N/A</v>
      </c>
      <c r="G193" s="140">
        <v>0.39849635379999998</v>
      </c>
      <c r="H193" s="138" t="str">
        <f t="shared" si="74"/>
        <v>N/A</v>
      </c>
      <c r="I193" s="139" t="s">
        <v>217</v>
      </c>
      <c r="J193" s="139">
        <v>40.15</v>
      </c>
      <c r="K193" s="133" t="s">
        <v>732</v>
      </c>
      <c r="L193" s="134" t="str">
        <f t="shared" si="71"/>
        <v>No</v>
      </c>
    </row>
    <row r="194" spans="1:12" ht="25.5" x14ac:dyDescent="0.2">
      <c r="A194" s="2" t="s">
        <v>1698</v>
      </c>
      <c r="B194" s="136" t="s">
        <v>217</v>
      </c>
      <c r="C194" s="140" t="s">
        <v>217</v>
      </c>
      <c r="D194" s="138" t="str">
        <f t="shared" si="72"/>
        <v>N/A</v>
      </c>
      <c r="E194" s="140">
        <v>18.58146764</v>
      </c>
      <c r="F194" s="138" t="str">
        <f t="shared" si="73"/>
        <v>N/A</v>
      </c>
      <c r="G194" s="140">
        <v>20.342887543</v>
      </c>
      <c r="H194" s="138" t="str">
        <f t="shared" si="74"/>
        <v>N/A</v>
      </c>
      <c r="I194" s="139" t="s">
        <v>217</v>
      </c>
      <c r="J194" s="139">
        <v>9.4789999999999992</v>
      </c>
      <c r="K194" s="133" t="s">
        <v>732</v>
      </c>
      <c r="L194" s="134" t="str">
        <f t="shared" si="71"/>
        <v>Yes</v>
      </c>
    </row>
    <row r="195" spans="1:12" ht="25.5" x14ac:dyDescent="0.2">
      <c r="A195" s="2" t="s">
        <v>1699</v>
      </c>
      <c r="B195" s="136" t="s">
        <v>217</v>
      </c>
      <c r="C195" s="140" t="s">
        <v>217</v>
      </c>
      <c r="D195" s="138" t="str">
        <f t="shared" si="72"/>
        <v>N/A</v>
      </c>
      <c r="E195" s="140">
        <v>0.15076141879999999</v>
      </c>
      <c r="F195" s="138" t="str">
        <f t="shared" si="73"/>
        <v>N/A</v>
      </c>
      <c r="G195" s="140">
        <v>0.2956100156</v>
      </c>
      <c r="H195" s="138" t="str">
        <f t="shared" si="74"/>
        <v>N/A</v>
      </c>
      <c r="I195" s="139" t="s">
        <v>217</v>
      </c>
      <c r="J195" s="139">
        <v>96.08</v>
      </c>
      <c r="K195" s="133" t="s">
        <v>732</v>
      </c>
      <c r="L195" s="134" t="str">
        <f t="shared" si="71"/>
        <v>No</v>
      </c>
    </row>
    <row r="196" spans="1:12" ht="25.5" x14ac:dyDescent="0.2">
      <c r="A196" s="2" t="s">
        <v>1700</v>
      </c>
      <c r="B196" s="136" t="s">
        <v>217</v>
      </c>
      <c r="C196" s="140" t="s">
        <v>217</v>
      </c>
      <c r="D196" s="138" t="str">
        <f t="shared" si="72"/>
        <v>N/A</v>
      </c>
      <c r="E196" s="140">
        <v>4.4197159000000001E-3</v>
      </c>
      <c r="F196" s="138" t="str">
        <f t="shared" si="73"/>
        <v>N/A</v>
      </c>
      <c r="G196" s="140">
        <v>1.5558421899999999E-2</v>
      </c>
      <c r="H196" s="138" t="str">
        <f t="shared" si="74"/>
        <v>N/A</v>
      </c>
      <c r="I196" s="139" t="s">
        <v>217</v>
      </c>
      <c r="J196" s="139">
        <v>252</v>
      </c>
      <c r="K196" s="133" t="s">
        <v>732</v>
      </c>
      <c r="L196" s="134" t="str">
        <f t="shared" si="71"/>
        <v>No</v>
      </c>
    </row>
    <row r="197" spans="1:12" ht="25.5" x14ac:dyDescent="0.2">
      <c r="A197" s="2" t="s">
        <v>1701</v>
      </c>
      <c r="B197" s="136" t="s">
        <v>217</v>
      </c>
      <c r="C197" s="140" t="s">
        <v>217</v>
      </c>
      <c r="D197" s="138" t="str">
        <f t="shared" si="72"/>
        <v>N/A</v>
      </c>
      <c r="E197" s="140">
        <v>38.467242538999997</v>
      </c>
      <c r="F197" s="138" t="str">
        <f t="shared" si="73"/>
        <v>N/A</v>
      </c>
      <c r="G197" s="140">
        <v>39.269456810000001</v>
      </c>
      <c r="H197" s="138" t="str">
        <f t="shared" si="74"/>
        <v>N/A</v>
      </c>
      <c r="I197" s="139" t="s">
        <v>217</v>
      </c>
      <c r="J197" s="139">
        <v>2.085</v>
      </c>
      <c r="K197" s="133" t="s">
        <v>732</v>
      </c>
      <c r="L197" s="134" t="str">
        <f t="shared" si="71"/>
        <v>Yes</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7.2679771899999995E-2</v>
      </c>
      <c r="F199" s="138" t="str">
        <f t="shared" si="73"/>
        <v>N/A</v>
      </c>
      <c r="G199" s="140">
        <v>8.0301532300000006E-2</v>
      </c>
      <c r="H199" s="138" t="str">
        <f t="shared" si="74"/>
        <v>N/A</v>
      </c>
      <c r="I199" s="139" t="s">
        <v>217</v>
      </c>
      <c r="J199" s="139">
        <v>10.49</v>
      </c>
      <c r="K199" s="133" t="s">
        <v>732</v>
      </c>
      <c r="L199" s="134" t="str">
        <f t="shared" si="71"/>
        <v>Yes</v>
      </c>
    </row>
    <row r="200" spans="1:12" ht="25.5" x14ac:dyDescent="0.2">
      <c r="A200" s="2" t="s">
        <v>1704</v>
      </c>
      <c r="B200" s="136" t="s">
        <v>217</v>
      </c>
      <c r="C200" s="140" t="s">
        <v>217</v>
      </c>
      <c r="D200" s="138" t="str">
        <f t="shared" si="72"/>
        <v>N/A</v>
      </c>
      <c r="E200" s="140">
        <v>3.7700176297999999</v>
      </c>
      <c r="F200" s="138" t="str">
        <f t="shared" si="73"/>
        <v>N/A</v>
      </c>
      <c r="G200" s="140">
        <v>3.9051638903999999</v>
      </c>
      <c r="H200" s="138" t="str">
        <f t="shared" si="74"/>
        <v>N/A</v>
      </c>
      <c r="I200" s="139" t="s">
        <v>217</v>
      </c>
      <c r="J200" s="139">
        <v>3.585</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24.545628655000002</v>
      </c>
      <c r="F202" s="138" t="str">
        <f t="shared" si="73"/>
        <v>N/A</v>
      </c>
      <c r="G202" s="140">
        <v>26.437271956</v>
      </c>
      <c r="H202" s="138" t="str">
        <f t="shared" si="74"/>
        <v>N/A</v>
      </c>
      <c r="I202" s="139" t="s">
        <v>217</v>
      </c>
      <c r="J202" s="139">
        <v>7.7069999999999999</v>
      </c>
      <c r="K202" s="133" t="s">
        <v>732</v>
      </c>
      <c r="L202" s="134" t="str">
        <f t="shared" si="71"/>
        <v>Yes</v>
      </c>
    </row>
    <row r="203" spans="1:12" ht="25.5" x14ac:dyDescent="0.2">
      <c r="A203" s="2" t="s">
        <v>1707</v>
      </c>
      <c r="B203" s="136" t="s">
        <v>217</v>
      </c>
      <c r="C203" s="140" t="s">
        <v>217</v>
      </c>
      <c r="D203" s="138" t="str">
        <f t="shared" si="72"/>
        <v>N/A</v>
      </c>
      <c r="E203" s="140">
        <v>0</v>
      </c>
      <c r="F203" s="138" t="str">
        <f t="shared" si="73"/>
        <v>N/A</v>
      </c>
      <c r="G203" s="140">
        <v>1.5056537E-3</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4.3214999499999997E-2</v>
      </c>
      <c r="F204" s="138" t="str">
        <f t="shared" si="73"/>
        <v>N/A</v>
      </c>
      <c r="G204" s="140">
        <v>7.1267609900000001E-2</v>
      </c>
      <c r="H204" s="138" t="str">
        <f t="shared" si="74"/>
        <v>N/A</v>
      </c>
      <c r="I204" s="139" t="s">
        <v>217</v>
      </c>
      <c r="J204" s="139">
        <v>64.91</v>
      </c>
      <c r="K204" s="133" t="s">
        <v>732</v>
      </c>
      <c r="L204" s="134" t="str">
        <f t="shared" si="71"/>
        <v>No</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0.57308982340000003</v>
      </c>
      <c r="F206" s="138" t="str">
        <f t="shared" si="73"/>
        <v>N/A</v>
      </c>
      <c r="G206" s="140">
        <v>0.96361838700000002</v>
      </c>
      <c r="H206" s="138" t="str">
        <f t="shared" si="74"/>
        <v>N/A</v>
      </c>
      <c r="I206" s="139" t="s">
        <v>217</v>
      </c>
      <c r="J206" s="139">
        <v>68.14</v>
      </c>
      <c r="K206" s="133" t="s">
        <v>732</v>
      </c>
      <c r="L206" s="134" t="str">
        <f t="shared" si="71"/>
        <v>No</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3.712070244</v>
      </c>
      <c r="F208" s="138" t="str">
        <f t="shared" si="73"/>
        <v>N/A</v>
      </c>
      <c r="G208" s="140">
        <v>4.1194686045999998</v>
      </c>
      <c r="H208" s="138" t="str">
        <f t="shared" si="74"/>
        <v>N/A</v>
      </c>
      <c r="I208" s="139" t="s">
        <v>217</v>
      </c>
      <c r="J208" s="139">
        <v>10.97</v>
      </c>
      <c r="K208" s="133" t="s">
        <v>732</v>
      </c>
      <c r="L208" s="134" t="str">
        <f t="shared" si="71"/>
        <v>Yes</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4.6210584727999997</v>
      </c>
      <c r="F210" s="138" t="str">
        <f t="shared" si="73"/>
        <v>N/A</v>
      </c>
      <c r="G210" s="140">
        <v>5.4263760420000002</v>
      </c>
      <c r="H210" s="138" t="str">
        <f t="shared" si="74"/>
        <v>N/A</v>
      </c>
      <c r="I210" s="139" t="s">
        <v>217</v>
      </c>
      <c r="J210" s="139">
        <v>17.43</v>
      </c>
      <c r="K210" s="133" t="s">
        <v>732</v>
      </c>
      <c r="L210" s="134" t="str">
        <f t="shared" si="71"/>
        <v>Yes</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0.15419897560000001</v>
      </c>
      <c r="F213" s="138" t="str">
        <f t="shared" si="73"/>
        <v>N/A</v>
      </c>
      <c r="G213" s="140">
        <v>0.13048998989999999</v>
      </c>
      <c r="H213" s="138" t="str">
        <f t="shared" si="74"/>
        <v>N/A</v>
      </c>
      <c r="I213" s="139" t="s">
        <v>217</v>
      </c>
      <c r="J213" s="139">
        <v>-15.4</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2105626</v>
      </c>
      <c r="D6" s="11" t="str">
        <f t="shared" ref="D6:D39" si="0">IF($B6="N/A","N/A",IF(C6&gt;10,"No",IF(C6&lt;-10,"No","Yes")))</f>
        <v>N/A</v>
      </c>
      <c r="E6" s="1">
        <v>2243447</v>
      </c>
      <c r="F6" s="11" t="str">
        <f t="shared" ref="F6:F39" si="1">IF($B6="N/A","N/A",IF(E6&gt;10,"No",IF(E6&lt;-10,"No","Yes")))</f>
        <v>N/A</v>
      </c>
      <c r="G6" s="1">
        <v>2360317</v>
      </c>
      <c r="H6" s="11" t="str">
        <f t="shared" ref="H6:H39" si="2">IF($B6="N/A","N/A",IF(G6&gt;10,"No",IF(G6&lt;-10,"No","Yes")))</f>
        <v>N/A</v>
      </c>
      <c r="I6" s="56">
        <v>6.5449999999999999</v>
      </c>
      <c r="J6" s="56">
        <v>5.2089999999999996</v>
      </c>
      <c r="K6" s="47" t="s">
        <v>732</v>
      </c>
      <c r="L6" s="9" t="str">
        <f t="shared" ref="L6:L39" si="3">IF(J6="Div by 0", "N/A", IF(K6="N/A","N/A", IF(J6&gt;VALUE(MID(K6,1,2)), "No", IF(J6&lt;-1*VALUE(MID(K6,1,2)), "No", "Yes"))))</f>
        <v>Yes</v>
      </c>
    </row>
    <row r="7" spans="1:12" x14ac:dyDescent="0.2">
      <c r="A7" s="16" t="s">
        <v>4</v>
      </c>
      <c r="B7" s="34" t="s">
        <v>217</v>
      </c>
      <c r="C7" s="35">
        <v>1755256</v>
      </c>
      <c r="D7" s="43" t="str">
        <f t="shared" si="0"/>
        <v>N/A</v>
      </c>
      <c r="E7" s="35">
        <v>1905343</v>
      </c>
      <c r="F7" s="43" t="str">
        <f t="shared" si="1"/>
        <v>N/A</v>
      </c>
      <c r="G7" s="35">
        <v>2009122</v>
      </c>
      <c r="H7" s="43" t="str">
        <f t="shared" si="2"/>
        <v>N/A</v>
      </c>
      <c r="I7" s="12">
        <v>8.5510000000000002</v>
      </c>
      <c r="J7" s="12">
        <v>5.4470000000000001</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85.120854528999999</v>
      </c>
      <c r="H8" s="43" t="str">
        <f t="shared" si="2"/>
        <v>N/A</v>
      </c>
      <c r="I8" s="12" t="s">
        <v>217</v>
      </c>
      <c r="J8" s="12" t="s">
        <v>217</v>
      </c>
      <c r="K8" s="44" t="s">
        <v>732</v>
      </c>
      <c r="L8" s="9" t="str">
        <f t="shared" si="3"/>
        <v>No</v>
      </c>
    </row>
    <row r="9" spans="1:12" x14ac:dyDescent="0.2">
      <c r="A9" s="16" t="s">
        <v>83</v>
      </c>
      <c r="B9" s="34" t="s">
        <v>217</v>
      </c>
      <c r="C9" s="35">
        <v>1796657.68</v>
      </c>
      <c r="D9" s="43" t="str">
        <f t="shared" si="0"/>
        <v>N/A</v>
      </c>
      <c r="E9" s="35">
        <v>1927722.33</v>
      </c>
      <c r="F9" s="43" t="str">
        <f t="shared" si="1"/>
        <v>N/A</v>
      </c>
      <c r="G9" s="35">
        <v>2064101.66</v>
      </c>
      <c r="H9" s="43" t="str">
        <f t="shared" si="2"/>
        <v>N/A</v>
      </c>
      <c r="I9" s="12">
        <v>7.2949999999999999</v>
      </c>
      <c r="J9" s="12">
        <v>7.0750000000000002</v>
      </c>
      <c r="K9" s="44" t="s">
        <v>732</v>
      </c>
      <c r="L9" s="9" t="str">
        <f t="shared" si="3"/>
        <v>Yes</v>
      </c>
    </row>
    <row r="10" spans="1:12" x14ac:dyDescent="0.2">
      <c r="A10" s="16" t="s">
        <v>100</v>
      </c>
      <c r="B10" s="34" t="s">
        <v>217</v>
      </c>
      <c r="C10" s="35">
        <v>13956</v>
      </c>
      <c r="D10" s="43" t="str">
        <f t="shared" si="0"/>
        <v>N/A</v>
      </c>
      <c r="E10" s="35">
        <v>13522</v>
      </c>
      <c r="F10" s="43" t="str">
        <f t="shared" si="1"/>
        <v>N/A</v>
      </c>
      <c r="G10" s="35">
        <v>14837</v>
      </c>
      <c r="H10" s="43" t="str">
        <f t="shared" si="2"/>
        <v>N/A</v>
      </c>
      <c r="I10" s="12">
        <v>-3.11</v>
      </c>
      <c r="J10" s="12">
        <v>9.7249999999999996</v>
      </c>
      <c r="K10" s="44" t="s">
        <v>732</v>
      </c>
      <c r="L10" s="9" t="str">
        <f t="shared" si="3"/>
        <v>Yes</v>
      </c>
    </row>
    <row r="11" spans="1:12" x14ac:dyDescent="0.2">
      <c r="A11" s="16" t="s">
        <v>984</v>
      </c>
      <c r="B11" s="34" t="s">
        <v>217</v>
      </c>
      <c r="C11" s="35">
        <v>3034</v>
      </c>
      <c r="D11" s="43" t="str">
        <f t="shared" si="0"/>
        <v>N/A</v>
      </c>
      <c r="E11" s="35">
        <v>2140</v>
      </c>
      <c r="F11" s="43" t="str">
        <f t="shared" si="1"/>
        <v>N/A</v>
      </c>
      <c r="G11" s="35">
        <v>2057</v>
      </c>
      <c r="H11" s="43" t="str">
        <f t="shared" si="2"/>
        <v>N/A</v>
      </c>
      <c r="I11" s="12">
        <v>-29.5</v>
      </c>
      <c r="J11" s="12">
        <v>-3.88</v>
      </c>
      <c r="K11" s="44" t="s">
        <v>732</v>
      </c>
      <c r="L11" s="9" t="str">
        <f t="shared" si="3"/>
        <v>Yes</v>
      </c>
    </row>
    <row r="12" spans="1:12" x14ac:dyDescent="0.2">
      <c r="A12" s="16" t="s">
        <v>985</v>
      </c>
      <c r="B12" s="34" t="s">
        <v>217</v>
      </c>
      <c r="C12" s="35">
        <v>7895</v>
      </c>
      <c r="D12" s="43" t="str">
        <f t="shared" si="0"/>
        <v>N/A</v>
      </c>
      <c r="E12" s="35">
        <v>8560</v>
      </c>
      <c r="F12" s="43" t="str">
        <f t="shared" si="1"/>
        <v>N/A</v>
      </c>
      <c r="G12" s="35">
        <v>9640</v>
      </c>
      <c r="H12" s="43" t="str">
        <f t="shared" si="2"/>
        <v>N/A</v>
      </c>
      <c r="I12" s="12">
        <v>8.423</v>
      </c>
      <c r="J12" s="12">
        <v>12.62</v>
      </c>
      <c r="K12" s="44" t="s">
        <v>732</v>
      </c>
      <c r="L12" s="9" t="str">
        <f t="shared" si="3"/>
        <v>Yes</v>
      </c>
    </row>
    <row r="13" spans="1:12" x14ac:dyDescent="0.2">
      <c r="A13" s="16" t="s">
        <v>986</v>
      </c>
      <c r="B13" s="34" t="s">
        <v>217</v>
      </c>
      <c r="C13" s="35">
        <v>1735</v>
      </c>
      <c r="D13" s="43" t="str">
        <f t="shared" si="0"/>
        <v>N/A</v>
      </c>
      <c r="E13" s="35">
        <v>1438</v>
      </c>
      <c r="F13" s="43" t="str">
        <f t="shared" si="1"/>
        <v>N/A</v>
      </c>
      <c r="G13" s="35">
        <v>1541</v>
      </c>
      <c r="H13" s="43" t="str">
        <f t="shared" si="2"/>
        <v>N/A</v>
      </c>
      <c r="I13" s="12">
        <v>-17.100000000000001</v>
      </c>
      <c r="J13" s="12">
        <v>7.1630000000000003</v>
      </c>
      <c r="K13" s="44" t="s">
        <v>732</v>
      </c>
      <c r="L13" s="9" t="str">
        <f t="shared" si="3"/>
        <v>Yes</v>
      </c>
    </row>
    <row r="14" spans="1:12" x14ac:dyDescent="0.2">
      <c r="A14" s="16" t="s">
        <v>987</v>
      </c>
      <c r="B14" s="34" t="s">
        <v>217</v>
      </c>
      <c r="C14" s="35">
        <v>1292</v>
      </c>
      <c r="D14" s="43" t="str">
        <f t="shared" si="0"/>
        <v>N/A</v>
      </c>
      <c r="E14" s="35">
        <v>1384</v>
      </c>
      <c r="F14" s="43" t="str">
        <f t="shared" si="1"/>
        <v>N/A</v>
      </c>
      <c r="G14" s="35">
        <v>1599</v>
      </c>
      <c r="H14" s="43" t="str">
        <f t="shared" si="2"/>
        <v>N/A</v>
      </c>
      <c r="I14" s="12">
        <v>7.1210000000000004</v>
      </c>
      <c r="J14" s="12">
        <v>15.53</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176653</v>
      </c>
      <c r="D16" s="43" t="str">
        <f t="shared" si="0"/>
        <v>N/A</v>
      </c>
      <c r="E16" s="35">
        <v>179309</v>
      </c>
      <c r="F16" s="43" t="str">
        <f t="shared" si="1"/>
        <v>N/A</v>
      </c>
      <c r="G16" s="35">
        <v>182982</v>
      </c>
      <c r="H16" s="43" t="str">
        <f t="shared" si="2"/>
        <v>N/A</v>
      </c>
      <c r="I16" s="12">
        <v>1.504</v>
      </c>
      <c r="J16" s="12">
        <v>2.048</v>
      </c>
      <c r="K16" s="44" t="s">
        <v>732</v>
      </c>
      <c r="L16" s="9" t="str">
        <f t="shared" si="3"/>
        <v>Yes</v>
      </c>
    </row>
    <row r="17" spans="1:12" x14ac:dyDescent="0.2">
      <c r="A17" s="4" t="s">
        <v>989</v>
      </c>
      <c r="B17" s="34" t="s">
        <v>217</v>
      </c>
      <c r="C17" s="35">
        <v>101679</v>
      </c>
      <c r="D17" s="43" t="str">
        <f t="shared" si="0"/>
        <v>N/A</v>
      </c>
      <c r="E17" s="35">
        <v>99368</v>
      </c>
      <c r="F17" s="43" t="str">
        <f t="shared" si="1"/>
        <v>N/A</v>
      </c>
      <c r="G17" s="35">
        <v>98980</v>
      </c>
      <c r="H17" s="43" t="str">
        <f t="shared" si="2"/>
        <v>N/A</v>
      </c>
      <c r="I17" s="12">
        <v>-2.27</v>
      </c>
      <c r="J17" s="12">
        <v>-0.39</v>
      </c>
      <c r="K17" s="44" t="s">
        <v>732</v>
      </c>
      <c r="L17" s="9" t="str">
        <f t="shared" si="3"/>
        <v>Yes</v>
      </c>
    </row>
    <row r="18" spans="1:12" x14ac:dyDescent="0.2">
      <c r="A18" s="4" t="s">
        <v>990</v>
      </c>
      <c r="B18" s="34" t="s">
        <v>217</v>
      </c>
      <c r="C18" s="35">
        <v>43367</v>
      </c>
      <c r="D18" s="43" t="str">
        <f t="shared" si="0"/>
        <v>N/A</v>
      </c>
      <c r="E18" s="35">
        <v>49694</v>
      </c>
      <c r="F18" s="43" t="str">
        <f t="shared" si="1"/>
        <v>N/A</v>
      </c>
      <c r="G18" s="35">
        <v>52994</v>
      </c>
      <c r="H18" s="43" t="str">
        <f t="shared" si="2"/>
        <v>N/A</v>
      </c>
      <c r="I18" s="12">
        <v>14.59</v>
      </c>
      <c r="J18" s="12">
        <v>6.641</v>
      </c>
      <c r="K18" s="44" t="s">
        <v>732</v>
      </c>
      <c r="L18" s="9" t="str">
        <f t="shared" si="3"/>
        <v>Yes</v>
      </c>
    </row>
    <row r="19" spans="1:12" x14ac:dyDescent="0.2">
      <c r="A19" s="4" t="s">
        <v>991</v>
      </c>
      <c r="B19" s="34" t="s">
        <v>217</v>
      </c>
      <c r="C19" s="35">
        <v>11161</v>
      </c>
      <c r="D19" s="43" t="str">
        <f t="shared" si="0"/>
        <v>N/A</v>
      </c>
      <c r="E19" s="35">
        <v>12144</v>
      </c>
      <c r="F19" s="43" t="str">
        <f t="shared" si="1"/>
        <v>N/A</v>
      </c>
      <c r="G19" s="35">
        <v>13251</v>
      </c>
      <c r="H19" s="43" t="str">
        <f t="shared" si="2"/>
        <v>N/A</v>
      </c>
      <c r="I19" s="12">
        <v>8.8070000000000004</v>
      </c>
      <c r="J19" s="12">
        <v>9.1159999999999997</v>
      </c>
      <c r="K19" s="44" t="s">
        <v>732</v>
      </c>
      <c r="L19" s="9" t="str">
        <f t="shared" si="3"/>
        <v>Yes</v>
      </c>
    </row>
    <row r="20" spans="1:12" x14ac:dyDescent="0.2">
      <c r="A20" s="4" t="s">
        <v>992</v>
      </c>
      <c r="B20" s="34" t="s">
        <v>217</v>
      </c>
      <c r="C20" s="35">
        <v>20446</v>
      </c>
      <c r="D20" s="43" t="str">
        <f t="shared" si="0"/>
        <v>N/A</v>
      </c>
      <c r="E20" s="35">
        <v>18103</v>
      </c>
      <c r="F20" s="43" t="str">
        <f t="shared" si="1"/>
        <v>N/A</v>
      </c>
      <c r="G20" s="35">
        <v>17757</v>
      </c>
      <c r="H20" s="43" t="str">
        <f t="shared" si="2"/>
        <v>N/A</v>
      </c>
      <c r="I20" s="12">
        <v>-11.5</v>
      </c>
      <c r="J20" s="12">
        <v>-1.91</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1341788</v>
      </c>
      <c r="D22" s="43" t="str">
        <f t="shared" si="0"/>
        <v>N/A</v>
      </c>
      <c r="E22" s="35">
        <v>1426249</v>
      </c>
      <c r="F22" s="43" t="str">
        <f t="shared" si="1"/>
        <v>N/A</v>
      </c>
      <c r="G22" s="35">
        <v>1483109</v>
      </c>
      <c r="H22" s="43" t="str">
        <f t="shared" si="2"/>
        <v>N/A</v>
      </c>
      <c r="I22" s="12">
        <v>6.2949999999999999</v>
      </c>
      <c r="J22" s="12">
        <v>3.9870000000000001</v>
      </c>
      <c r="K22" s="44" t="s">
        <v>732</v>
      </c>
      <c r="L22" s="9" t="str">
        <f t="shared" si="3"/>
        <v>Yes</v>
      </c>
    </row>
    <row r="23" spans="1:12" x14ac:dyDescent="0.2">
      <c r="A23" s="4" t="s">
        <v>994</v>
      </c>
      <c r="B23" s="34" t="s">
        <v>217</v>
      </c>
      <c r="C23" s="35">
        <v>49771</v>
      </c>
      <c r="D23" s="43" t="str">
        <f t="shared" si="0"/>
        <v>N/A</v>
      </c>
      <c r="E23" s="35">
        <v>56406</v>
      </c>
      <c r="F23" s="43" t="str">
        <f t="shared" si="1"/>
        <v>N/A</v>
      </c>
      <c r="G23" s="35">
        <v>69312</v>
      </c>
      <c r="H23" s="43" t="str">
        <f t="shared" si="2"/>
        <v>N/A</v>
      </c>
      <c r="I23" s="12">
        <v>13.33</v>
      </c>
      <c r="J23" s="12">
        <v>22.88</v>
      </c>
      <c r="K23" s="44" t="s">
        <v>732</v>
      </c>
      <c r="L23" s="9" t="str">
        <f t="shared" si="3"/>
        <v>Yes</v>
      </c>
    </row>
    <row r="24" spans="1:12" x14ac:dyDescent="0.2">
      <c r="A24" s="4" t="s">
        <v>995</v>
      </c>
      <c r="B24" s="34" t="s">
        <v>217</v>
      </c>
      <c r="C24" s="35">
        <v>2687</v>
      </c>
      <c r="D24" s="43" t="str">
        <f t="shared" si="0"/>
        <v>N/A</v>
      </c>
      <c r="E24" s="35">
        <v>3804</v>
      </c>
      <c r="F24" s="43" t="str">
        <f t="shared" si="1"/>
        <v>N/A</v>
      </c>
      <c r="G24" s="35">
        <v>4009</v>
      </c>
      <c r="H24" s="43" t="str">
        <f t="shared" si="2"/>
        <v>N/A</v>
      </c>
      <c r="I24" s="12">
        <v>41.57</v>
      </c>
      <c r="J24" s="12">
        <v>5.3890000000000002</v>
      </c>
      <c r="K24" s="44" t="s">
        <v>732</v>
      </c>
      <c r="L24" s="9" t="str">
        <f t="shared" si="3"/>
        <v>Yes</v>
      </c>
    </row>
    <row r="25" spans="1:12" x14ac:dyDescent="0.2">
      <c r="A25" s="4" t="s">
        <v>996</v>
      </c>
      <c r="B25" s="34" t="s">
        <v>217</v>
      </c>
      <c r="C25" s="35">
        <v>4300</v>
      </c>
      <c r="D25" s="43" t="str">
        <f t="shared" si="0"/>
        <v>N/A</v>
      </c>
      <c r="E25" s="35">
        <v>4631</v>
      </c>
      <c r="F25" s="43" t="str">
        <f t="shared" si="1"/>
        <v>N/A</v>
      </c>
      <c r="G25" s="35">
        <v>3986</v>
      </c>
      <c r="H25" s="43" t="str">
        <f t="shared" si="2"/>
        <v>N/A</v>
      </c>
      <c r="I25" s="12">
        <v>7.6980000000000004</v>
      </c>
      <c r="J25" s="12">
        <v>-13.9</v>
      </c>
      <c r="K25" s="44" t="s">
        <v>732</v>
      </c>
      <c r="L25" s="9" t="str">
        <f t="shared" si="3"/>
        <v>Yes</v>
      </c>
    </row>
    <row r="26" spans="1:12" x14ac:dyDescent="0.2">
      <c r="A26" s="4" t="s">
        <v>997</v>
      </c>
      <c r="B26" s="34" t="s">
        <v>217</v>
      </c>
      <c r="C26" s="35">
        <v>1218175</v>
      </c>
      <c r="D26" s="43" t="str">
        <f t="shared" si="0"/>
        <v>N/A</v>
      </c>
      <c r="E26" s="35">
        <v>1297859</v>
      </c>
      <c r="F26" s="43" t="str">
        <f t="shared" si="1"/>
        <v>N/A</v>
      </c>
      <c r="G26" s="35">
        <v>1344651</v>
      </c>
      <c r="H26" s="43" t="str">
        <f t="shared" si="2"/>
        <v>N/A</v>
      </c>
      <c r="I26" s="12">
        <v>6.5410000000000004</v>
      </c>
      <c r="J26" s="12">
        <v>3.605</v>
      </c>
      <c r="K26" s="44" t="s">
        <v>732</v>
      </c>
      <c r="L26" s="9" t="str">
        <f t="shared" si="3"/>
        <v>Yes</v>
      </c>
    </row>
    <row r="27" spans="1:12" x14ac:dyDescent="0.2">
      <c r="A27" s="4" t="s">
        <v>998</v>
      </c>
      <c r="B27" s="34" t="s">
        <v>217</v>
      </c>
      <c r="C27" s="35">
        <v>1464</v>
      </c>
      <c r="D27" s="43" t="str">
        <f t="shared" si="0"/>
        <v>N/A</v>
      </c>
      <c r="E27" s="35">
        <v>1497</v>
      </c>
      <c r="F27" s="43" t="str">
        <f t="shared" si="1"/>
        <v>N/A</v>
      </c>
      <c r="G27" s="35">
        <v>1592</v>
      </c>
      <c r="H27" s="43" t="str">
        <f t="shared" si="2"/>
        <v>N/A</v>
      </c>
      <c r="I27" s="12">
        <v>2.254</v>
      </c>
      <c r="J27" s="12">
        <v>6.3460000000000001</v>
      </c>
      <c r="K27" s="44" t="s">
        <v>732</v>
      </c>
      <c r="L27" s="9" t="str">
        <f t="shared" si="3"/>
        <v>Yes</v>
      </c>
    </row>
    <row r="28" spans="1:12" x14ac:dyDescent="0.2">
      <c r="A28" s="57" t="s">
        <v>999</v>
      </c>
      <c r="B28" s="34" t="s">
        <v>217</v>
      </c>
      <c r="C28" s="35">
        <v>65391</v>
      </c>
      <c r="D28" s="43" t="str">
        <f t="shared" si="0"/>
        <v>N/A</v>
      </c>
      <c r="E28" s="35">
        <v>62052</v>
      </c>
      <c r="F28" s="43" t="str">
        <f t="shared" si="1"/>
        <v>N/A</v>
      </c>
      <c r="G28" s="35">
        <v>59559</v>
      </c>
      <c r="H28" s="43" t="str">
        <f t="shared" si="2"/>
        <v>N/A</v>
      </c>
      <c r="I28" s="12">
        <v>-5.1100000000000003</v>
      </c>
      <c r="J28" s="12">
        <v>-4.0199999999999996</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573229</v>
      </c>
      <c r="D30" s="43" t="str">
        <f t="shared" si="0"/>
        <v>N/A</v>
      </c>
      <c r="E30" s="35">
        <v>624367</v>
      </c>
      <c r="F30" s="43" t="str">
        <f t="shared" si="1"/>
        <v>N/A</v>
      </c>
      <c r="G30" s="35">
        <v>679389</v>
      </c>
      <c r="H30" s="43" t="str">
        <f t="shared" si="2"/>
        <v>N/A</v>
      </c>
      <c r="I30" s="12">
        <v>8.9209999999999994</v>
      </c>
      <c r="J30" s="12">
        <v>8.8119999999999994</v>
      </c>
      <c r="K30" s="44" t="s">
        <v>732</v>
      </c>
      <c r="L30" s="9" t="str">
        <f t="shared" si="3"/>
        <v>Yes</v>
      </c>
    </row>
    <row r="31" spans="1:12" x14ac:dyDescent="0.2">
      <c r="A31" s="45" t="s">
        <v>1001</v>
      </c>
      <c r="B31" s="34" t="s">
        <v>217</v>
      </c>
      <c r="C31" s="35">
        <v>7232</v>
      </c>
      <c r="D31" s="43" t="str">
        <f t="shared" si="0"/>
        <v>N/A</v>
      </c>
      <c r="E31" s="35">
        <v>10372</v>
      </c>
      <c r="F31" s="43" t="str">
        <f t="shared" si="1"/>
        <v>N/A</v>
      </c>
      <c r="G31" s="35">
        <v>16551</v>
      </c>
      <c r="H31" s="43" t="str">
        <f t="shared" si="2"/>
        <v>N/A</v>
      </c>
      <c r="I31" s="12">
        <v>43.42</v>
      </c>
      <c r="J31" s="12">
        <v>59.57</v>
      </c>
      <c r="K31" s="44" t="s">
        <v>732</v>
      </c>
      <c r="L31" s="9" t="str">
        <f t="shared" si="3"/>
        <v>No</v>
      </c>
    </row>
    <row r="32" spans="1:12" x14ac:dyDescent="0.2">
      <c r="A32" s="45" t="s">
        <v>1002</v>
      </c>
      <c r="B32" s="34" t="s">
        <v>217</v>
      </c>
      <c r="C32" s="35">
        <v>760</v>
      </c>
      <c r="D32" s="43" t="str">
        <f t="shared" si="0"/>
        <v>N/A</v>
      </c>
      <c r="E32" s="35">
        <v>1189</v>
      </c>
      <c r="F32" s="43" t="str">
        <f t="shared" si="1"/>
        <v>N/A</v>
      </c>
      <c r="G32" s="35">
        <v>1684</v>
      </c>
      <c r="H32" s="43" t="str">
        <f t="shared" si="2"/>
        <v>N/A</v>
      </c>
      <c r="I32" s="12">
        <v>56.45</v>
      </c>
      <c r="J32" s="12">
        <v>41.63</v>
      </c>
      <c r="K32" s="44" t="s">
        <v>732</v>
      </c>
      <c r="L32" s="9" t="str">
        <f t="shared" si="3"/>
        <v>No</v>
      </c>
    </row>
    <row r="33" spans="1:12" x14ac:dyDescent="0.2">
      <c r="A33" s="45" t="s">
        <v>1003</v>
      </c>
      <c r="B33" s="34" t="s">
        <v>217</v>
      </c>
      <c r="C33" s="35">
        <v>227149</v>
      </c>
      <c r="D33" s="43" t="str">
        <f t="shared" si="0"/>
        <v>N/A</v>
      </c>
      <c r="E33" s="35">
        <v>244952</v>
      </c>
      <c r="F33" s="43" t="str">
        <f t="shared" si="1"/>
        <v>N/A</v>
      </c>
      <c r="G33" s="35">
        <v>262752</v>
      </c>
      <c r="H33" s="43" t="str">
        <f t="shared" si="2"/>
        <v>N/A</v>
      </c>
      <c r="I33" s="12">
        <v>7.8380000000000001</v>
      </c>
      <c r="J33" s="12">
        <v>7.2670000000000003</v>
      </c>
      <c r="K33" s="44" t="s">
        <v>732</v>
      </c>
      <c r="L33" s="9" t="str">
        <f t="shared" si="3"/>
        <v>Yes</v>
      </c>
    </row>
    <row r="34" spans="1:12" x14ac:dyDescent="0.2">
      <c r="A34" s="45" t="s">
        <v>1004</v>
      </c>
      <c r="B34" s="34" t="s">
        <v>217</v>
      </c>
      <c r="C34" s="35">
        <v>27448</v>
      </c>
      <c r="D34" s="43" t="str">
        <f t="shared" si="0"/>
        <v>N/A</v>
      </c>
      <c r="E34" s="35">
        <v>28688</v>
      </c>
      <c r="F34" s="43" t="str">
        <f t="shared" si="1"/>
        <v>N/A</v>
      </c>
      <c r="G34" s="35">
        <v>28890</v>
      </c>
      <c r="H34" s="43" t="str">
        <f t="shared" si="2"/>
        <v>N/A</v>
      </c>
      <c r="I34" s="12">
        <v>4.5179999999999998</v>
      </c>
      <c r="J34" s="12">
        <v>0.70409999999999995</v>
      </c>
      <c r="K34" s="44" t="s">
        <v>732</v>
      </c>
      <c r="L34" s="9" t="str">
        <f t="shared" si="3"/>
        <v>Yes</v>
      </c>
    </row>
    <row r="35" spans="1:12" x14ac:dyDescent="0.2">
      <c r="A35" s="45" t="s">
        <v>1005</v>
      </c>
      <c r="B35" s="34" t="s">
        <v>217</v>
      </c>
      <c r="C35" s="35">
        <v>250197</v>
      </c>
      <c r="D35" s="43" t="str">
        <f t="shared" si="0"/>
        <v>N/A</v>
      </c>
      <c r="E35" s="35">
        <v>285273</v>
      </c>
      <c r="F35" s="43" t="str">
        <f t="shared" si="1"/>
        <v>N/A</v>
      </c>
      <c r="G35" s="35">
        <v>309233</v>
      </c>
      <c r="H35" s="43" t="str">
        <f t="shared" si="2"/>
        <v>N/A</v>
      </c>
      <c r="I35" s="12">
        <v>14.02</v>
      </c>
      <c r="J35" s="12">
        <v>8.3989999999999991</v>
      </c>
      <c r="K35" s="44" t="s">
        <v>732</v>
      </c>
      <c r="L35" s="9" t="str">
        <f t="shared" si="3"/>
        <v>Yes</v>
      </c>
    </row>
    <row r="36" spans="1:12" x14ac:dyDescent="0.2">
      <c r="A36" s="45" t="s">
        <v>1006</v>
      </c>
      <c r="B36" s="34" t="s">
        <v>217</v>
      </c>
      <c r="C36" s="35">
        <v>60443</v>
      </c>
      <c r="D36" s="43" t="str">
        <f t="shared" si="0"/>
        <v>N/A</v>
      </c>
      <c r="E36" s="35">
        <v>53893</v>
      </c>
      <c r="F36" s="43" t="str">
        <f t="shared" si="1"/>
        <v>N/A</v>
      </c>
      <c r="G36" s="35">
        <v>60279</v>
      </c>
      <c r="H36" s="43" t="str">
        <f t="shared" si="2"/>
        <v>N/A</v>
      </c>
      <c r="I36" s="12">
        <v>-10.8</v>
      </c>
      <c r="J36" s="12">
        <v>11.85</v>
      </c>
      <c r="K36" s="44" t="s">
        <v>732</v>
      </c>
      <c r="L36" s="9" t="str">
        <f t="shared" si="3"/>
        <v>Yes</v>
      </c>
    </row>
    <row r="37" spans="1:12" x14ac:dyDescent="0.2">
      <c r="A37" s="45" t="s">
        <v>122</v>
      </c>
      <c r="B37" s="34" t="s">
        <v>217</v>
      </c>
      <c r="C37" s="35">
        <v>6953</v>
      </c>
      <c r="D37" s="43" t="str">
        <f t="shared" si="0"/>
        <v>N/A</v>
      </c>
      <c r="E37" s="35">
        <v>6192</v>
      </c>
      <c r="F37" s="43" t="str">
        <f t="shared" si="1"/>
        <v>N/A</v>
      </c>
      <c r="G37" s="35">
        <v>6174</v>
      </c>
      <c r="H37" s="43" t="str">
        <f t="shared" si="2"/>
        <v>N/A</v>
      </c>
      <c r="I37" s="12">
        <v>-10.9</v>
      </c>
      <c r="J37" s="12">
        <v>-0.29099999999999998</v>
      </c>
      <c r="K37" s="44" t="s">
        <v>732</v>
      </c>
      <c r="L37" s="9" t="str">
        <f t="shared" si="3"/>
        <v>Yes</v>
      </c>
    </row>
    <row r="38" spans="1:12" x14ac:dyDescent="0.2">
      <c r="A38" s="45" t="s">
        <v>84</v>
      </c>
      <c r="B38" s="34" t="s">
        <v>217</v>
      </c>
      <c r="C38" s="46">
        <v>6341380978</v>
      </c>
      <c r="D38" s="43" t="str">
        <f t="shared" si="0"/>
        <v>N/A</v>
      </c>
      <c r="E38" s="46">
        <v>6853334538</v>
      </c>
      <c r="F38" s="43" t="str">
        <f t="shared" si="1"/>
        <v>N/A</v>
      </c>
      <c r="G38" s="46">
        <v>7151067178</v>
      </c>
      <c r="H38" s="43" t="str">
        <f t="shared" si="2"/>
        <v>N/A</v>
      </c>
      <c r="I38" s="12">
        <v>8.0730000000000004</v>
      </c>
      <c r="J38" s="12">
        <v>4.3440000000000003</v>
      </c>
      <c r="K38" s="44" t="s">
        <v>732</v>
      </c>
      <c r="L38" s="9" t="str">
        <f t="shared" si="3"/>
        <v>Yes</v>
      </c>
    </row>
    <row r="39" spans="1:12" x14ac:dyDescent="0.2">
      <c r="A39" s="45" t="s">
        <v>1288</v>
      </c>
      <c r="B39" s="34" t="s">
        <v>217</v>
      </c>
      <c r="C39" s="46">
        <v>3011.6369089</v>
      </c>
      <c r="D39" s="43" t="str">
        <f t="shared" si="0"/>
        <v>N/A</v>
      </c>
      <c r="E39" s="46">
        <v>3054.8234649999999</v>
      </c>
      <c r="F39" s="43" t="str">
        <f t="shared" si="1"/>
        <v>N/A</v>
      </c>
      <c r="G39" s="46">
        <v>3029.7062547</v>
      </c>
      <c r="H39" s="43" t="str">
        <f t="shared" si="2"/>
        <v>N/A</v>
      </c>
      <c r="I39" s="12">
        <v>1.4339999999999999</v>
      </c>
      <c r="J39" s="12">
        <v>-0.82199999999999995</v>
      </c>
      <c r="K39" s="44" t="s">
        <v>732</v>
      </c>
      <c r="L39" s="9" t="str">
        <f t="shared" si="3"/>
        <v>Yes</v>
      </c>
    </row>
    <row r="40" spans="1:12" x14ac:dyDescent="0.2">
      <c r="A40" s="45" t="s">
        <v>1289</v>
      </c>
      <c r="B40" s="34" t="s">
        <v>217</v>
      </c>
      <c r="C40" s="46">
        <v>3612.7954998999999</v>
      </c>
      <c r="D40" s="43" t="str">
        <f>IF($B40="N/A","N/A",IF(C40&gt;10,"No",IF(C40&lt;-10,"No","Yes")))</f>
        <v>N/A</v>
      </c>
      <c r="E40" s="46">
        <v>3596.9033072000002</v>
      </c>
      <c r="F40" s="43" t="str">
        <f>IF($B40="N/A","N/A",IF(E40&gt;10,"No",IF(E40&lt;-10,"No","Yes")))</f>
        <v>N/A</v>
      </c>
      <c r="G40" s="46">
        <v>3559.2996234000002</v>
      </c>
      <c r="H40" s="43" t="str">
        <f>IF($B40="N/A","N/A",IF(G40&gt;10,"No",IF(G40&lt;-10,"No","Yes")))</f>
        <v>N/A</v>
      </c>
      <c r="I40" s="12">
        <v>-0.44</v>
      </c>
      <c r="J40" s="12">
        <v>-1.05</v>
      </c>
      <c r="K40" s="44" t="s">
        <v>732</v>
      </c>
      <c r="L40" s="9" t="str">
        <f>IF(J40="Div by 0", "N/A", IF(K40="N/A","N/A", IF(J40&gt;VALUE(MID(K40,1,2)), "No", IF(J40&lt;-1*VALUE(MID(K40,1,2)), "No", "Yes"))))</f>
        <v>Yes</v>
      </c>
    </row>
    <row r="41" spans="1:12" x14ac:dyDescent="0.2">
      <c r="A41" s="45" t="s">
        <v>107</v>
      </c>
      <c r="B41" s="34" t="s">
        <v>217</v>
      </c>
      <c r="C41" s="46">
        <v>72996595</v>
      </c>
      <c r="D41" s="43" t="str">
        <f t="shared" ref="D41:D44" si="4">IF($B41="N/A","N/A",IF(C41&gt;10,"No",IF(C41&lt;-10,"No","Yes")))</f>
        <v>N/A</v>
      </c>
      <c r="E41" s="46">
        <v>84390632</v>
      </c>
      <c r="F41" s="43" t="str">
        <f t="shared" ref="F41:F44" si="5">IF($B41="N/A","N/A",IF(E41&gt;10,"No",IF(E41&lt;-10,"No","Yes")))</f>
        <v>N/A</v>
      </c>
      <c r="G41" s="46">
        <v>91391152</v>
      </c>
      <c r="H41" s="43" t="str">
        <f t="shared" ref="H41:H44" si="6">IF($B41="N/A","N/A",IF(G41&gt;10,"No",IF(G41&lt;-10,"No","Yes")))</f>
        <v>N/A</v>
      </c>
      <c r="I41" s="12">
        <v>15.61</v>
      </c>
      <c r="J41" s="12">
        <v>8.2949999999999999</v>
      </c>
      <c r="K41" s="44" t="s">
        <v>732</v>
      </c>
      <c r="L41" s="9" t="str">
        <f t="shared" ref="L41:L43" si="7">IF(J41="Div by 0", "N/A", IF(K41="N/A","N/A", IF(J41&gt;VALUE(MID(K41,1,2)), "No", IF(J41&lt;-1*VALUE(MID(K41,1,2)), "No", "Yes"))))</f>
        <v>Yes</v>
      </c>
    </row>
    <row r="42" spans="1:12" x14ac:dyDescent="0.2">
      <c r="A42" s="45" t="s">
        <v>162</v>
      </c>
      <c r="B42" s="47" t="s">
        <v>221</v>
      </c>
      <c r="C42" s="1">
        <v>803</v>
      </c>
      <c r="D42" s="43" t="str">
        <f>IF($B42="N/A","N/A",IF(C42&gt;0,"No",IF(C42&lt;0,"No","Yes")))</f>
        <v>No</v>
      </c>
      <c r="E42" s="1">
        <v>77</v>
      </c>
      <c r="F42" s="43" t="str">
        <f>IF($B42="N/A","N/A",IF(E42&gt;0,"No",IF(E42&lt;0,"No","Yes")))</f>
        <v>No</v>
      </c>
      <c r="G42" s="1">
        <v>21</v>
      </c>
      <c r="H42" s="43" t="str">
        <f>IF($B42="N/A","N/A",IF(G42&gt;0,"No",IF(G42&lt;0,"No","Yes")))</f>
        <v>No</v>
      </c>
      <c r="I42" s="12">
        <v>-90.4</v>
      </c>
      <c r="J42" s="12">
        <v>-72.7</v>
      </c>
      <c r="K42" s="44" t="s">
        <v>732</v>
      </c>
      <c r="L42" s="9" t="str">
        <f t="shared" si="7"/>
        <v>No</v>
      </c>
    </row>
    <row r="43" spans="1:12" x14ac:dyDescent="0.2">
      <c r="A43" s="45" t="s">
        <v>160</v>
      </c>
      <c r="B43" s="34" t="s">
        <v>217</v>
      </c>
      <c r="C43" s="46">
        <v>61569</v>
      </c>
      <c r="D43" s="43" t="str">
        <f t="shared" si="4"/>
        <v>N/A</v>
      </c>
      <c r="E43" s="46">
        <v>281046</v>
      </c>
      <c r="F43" s="43" t="str">
        <f t="shared" si="5"/>
        <v>N/A</v>
      </c>
      <c r="G43" s="46">
        <v>211324</v>
      </c>
      <c r="H43" s="43" t="str">
        <f t="shared" si="6"/>
        <v>N/A</v>
      </c>
      <c r="I43" s="12">
        <v>356.5</v>
      </c>
      <c r="J43" s="12">
        <v>-24.8</v>
      </c>
      <c r="K43" s="44" t="s">
        <v>732</v>
      </c>
      <c r="L43" s="9" t="str">
        <f t="shared" si="7"/>
        <v>Yes</v>
      </c>
    </row>
    <row r="44" spans="1:12" x14ac:dyDescent="0.2">
      <c r="A44" s="45" t="s">
        <v>1290</v>
      </c>
      <c r="B44" s="34" t="s">
        <v>217</v>
      </c>
      <c r="C44" s="46">
        <v>76.673723537000001</v>
      </c>
      <c r="D44" s="43" t="str">
        <f t="shared" si="4"/>
        <v>N/A</v>
      </c>
      <c r="E44" s="46">
        <v>3649.9480518999999</v>
      </c>
      <c r="F44" s="43" t="str">
        <f t="shared" si="5"/>
        <v>N/A</v>
      </c>
      <c r="G44" s="46">
        <v>10063.047619000001</v>
      </c>
      <c r="H44" s="43" t="str">
        <f t="shared" si="6"/>
        <v>N/A</v>
      </c>
      <c r="I44" s="12">
        <v>4660</v>
      </c>
      <c r="J44" s="12">
        <v>175.7</v>
      </c>
      <c r="K44" s="44" t="s">
        <v>732</v>
      </c>
      <c r="L44" s="9" t="str">
        <f>IF(J44="Div by 0", "N/A", IF(OR(J44="N/A",K44="N/A"),"N/A", IF(J44&gt;VALUE(MID(K44,1,2)), "No", IF(J44&lt;-1*VALUE(MID(K44,1,2)), "No", "Yes"))))</f>
        <v>No</v>
      </c>
    </row>
    <row r="45" spans="1:12" x14ac:dyDescent="0.2">
      <c r="A45" s="45" t="s">
        <v>1291</v>
      </c>
      <c r="B45" s="34" t="s">
        <v>217</v>
      </c>
      <c r="C45" s="46">
        <v>8740.2972914999991</v>
      </c>
      <c r="D45" s="43" t="str">
        <f t="shared" ref="D45:D71" si="8">IF($B45="N/A","N/A",IF(C45&gt;10,"No",IF(C45&lt;-10,"No","Yes")))</f>
        <v>N/A</v>
      </c>
      <c r="E45" s="46">
        <v>8543.4559236999994</v>
      </c>
      <c r="F45" s="43" t="str">
        <f t="shared" ref="F45:F71" si="9">IF($B45="N/A","N/A",IF(E45&gt;10,"No",IF(E45&lt;-10,"No","Yes")))</f>
        <v>N/A</v>
      </c>
      <c r="G45" s="46">
        <v>8405.2606321999992</v>
      </c>
      <c r="H45" s="43" t="str">
        <f t="shared" ref="H45:H71" si="10">IF($B45="N/A","N/A",IF(G45&gt;10,"No",IF(G45&lt;-10,"No","Yes")))</f>
        <v>N/A</v>
      </c>
      <c r="I45" s="12">
        <v>-2.25</v>
      </c>
      <c r="J45" s="12">
        <v>-1.62</v>
      </c>
      <c r="K45" s="44" t="s">
        <v>732</v>
      </c>
      <c r="L45" s="9" t="str">
        <f t="shared" ref="L45:L71" si="11">IF(J45="Div by 0", "N/A", IF(K45="N/A","N/A", IF(J45&gt;VALUE(MID(K45,1,2)), "No", IF(J45&lt;-1*VALUE(MID(K45,1,2)), "No", "Yes"))))</f>
        <v>Yes</v>
      </c>
    </row>
    <row r="46" spans="1:12" x14ac:dyDescent="0.2">
      <c r="A46" s="45" t="s">
        <v>1292</v>
      </c>
      <c r="B46" s="34" t="s">
        <v>217</v>
      </c>
      <c r="C46" s="46">
        <v>6576.9762689999998</v>
      </c>
      <c r="D46" s="43" t="str">
        <f t="shared" si="8"/>
        <v>N/A</v>
      </c>
      <c r="E46" s="46">
        <v>6430.5252336000003</v>
      </c>
      <c r="F46" s="43" t="str">
        <f t="shared" si="9"/>
        <v>N/A</v>
      </c>
      <c r="G46" s="46">
        <v>6979.1502188000004</v>
      </c>
      <c r="H46" s="43" t="str">
        <f t="shared" si="10"/>
        <v>N/A</v>
      </c>
      <c r="I46" s="12">
        <v>-2.23</v>
      </c>
      <c r="J46" s="12">
        <v>8.532</v>
      </c>
      <c r="K46" s="44" t="s">
        <v>732</v>
      </c>
      <c r="L46" s="9" t="str">
        <f t="shared" si="11"/>
        <v>Yes</v>
      </c>
    </row>
    <row r="47" spans="1:12" x14ac:dyDescent="0.2">
      <c r="A47" s="45" t="s">
        <v>1293</v>
      </c>
      <c r="B47" s="34" t="s">
        <v>217</v>
      </c>
      <c r="C47" s="46">
        <v>9132.8364787999999</v>
      </c>
      <c r="D47" s="43" t="str">
        <f t="shared" si="8"/>
        <v>N/A</v>
      </c>
      <c r="E47" s="46">
        <v>8276.3372663999999</v>
      </c>
      <c r="F47" s="43" t="str">
        <f t="shared" si="9"/>
        <v>N/A</v>
      </c>
      <c r="G47" s="46">
        <v>7457.2052905</v>
      </c>
      <c r="H47" s="43" t="str">
        <f t="shared" si="10"/>
        <v>N/A</v>
      </c>
      <c r="I47" s="12">
        <v>-9.3800000000000008</v>
      </c>
      <c r="J47" s="12">
        <v>-9.9</v>
      </c>
      <c r="K47" s="44" t="s">
        <v>732</v>
      </c>
      <c r="L47" s="9" t="str">
        <f t="shared" si="11"/>
        <v>Yes</v>
      </c>
    </row>
    <row r="48" spans="1:12" x14ac:dyDescent="0.2">
      <c r="A48" s="45" t="s">
        <v>1294</v>
      </c>
      <c r="B48" s="34" t="s">
        <v>217</v>
      </c>
      <c r="C48" s="46">
        <v>3632.8731988</v>
      </c>
      <c r="D48" s="43" t="str">
        <f t="shared" si="8"/>
        <v>N/A</v>
      </c>
      <c r="E48" s="46">
        <v>3859.3101529999999</v>
      </c>
      <c r="F48" s="43" t="str">
        <f t="shared" si="9"/>
        <v>N/A</v>
      </c>
      <c r="G48" s="46">
        <v>4485.2290720000001</v>
      </c>
      <c r="H48" s="43" t="str">
        <f t="shared" si="10"/>
        <v>N/A</v>
      </c>
      <c r="I48" s="12">
        <v>6.2329999999999997</v>
      </c>
      <c r="J48" s="12">
        <v>16.22</v>
      </c>
      <c r="K48" s="44" t="s">
        <v>732</v>
      </c>
      <c r="L48" s="9" t="str">
        <f t="shared" si="11"/>
        <v>Yes</v>
      </c>
    </row>
    <row r="49" spans="1:12" x14ac:dyDescent="0.2">
      <c r="A49" s="45" t="s">
        <v>1295</v>
      </c>
      <c r="B49" s="34" t="s">
        <v>217</v>
      </c>
      <c r="C49" s="46">
        <v>18280.390093000002</v>
      </c>
      <c r="D49" s="43" t="str">
        <f t="shared" si="8"/>
        <v>N/A</v>
      </c>
      <c r="E49" s="46">
        <v>18329.589595000001</v>
      </c>
      <c r="F49" s="43" t="str">
        <f t="shared" si="9"/>
        <v>N/A</v>
      </c>
      <c r="G49" s="46">
        <v>19733.297686000002</v>
      </c>
      <c r="H49" s="43" t="str">
        <f t="shared" si="10"/>
        <v>N/A</v>
      </c>
      <c r="I49" s="12">
        <v>0.26910000000000001</v>
      </c>
      <c r="J49" s="12">
        <v>7.6580000000000004</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17300.854256999999</v>
      </c>
      <c r="D51" s="43" t="str">
        <f t="shared" si="8"/>
        <v>N/A</v>
      </c>
      <c r="E51" s="46">
        <v>17124.818558999999</v>
      </c>
      <c r="F51" s="43" t="str">
        <f t="shared" si="9"/>
        <v>N/A</v>
      </c>
      <c r="G51" s="46">
        <v>17097.278054999999</v>
      </c>
      <c r="H51" s="43" t="str">
        <f t="shared" si="10"/>
        <v>N/A</v>
      </c>
      <c r="I51" s="12">
        <v>-1.02</v>
      </c>
      <c r="J51" s="12">
        <v>-0.161</v>
      </c>
      <c r="K51" s="44" t="s">
        <v>732</v>
      </c>
      <c r="L51" s="9" t="str">
        <f t="shared" si="11"/>
        <v>Yes</v>
      </c>
    </row>
    <row r="52" spans="1:12" x14ac:dyDescent="0.2">
      <c r="A52" s="45" t="s">
        <v>1298</v>
      </c>
      <c r="B52" s="34" t="s">
        <v>217</v>
      </c>
      <c r="C52" s="46">
        <v>11559.308372</v>
      </c>
      <c r="D52" s="43" t="str">
        <f t="shared" si="8"/>
        <v>N/A</v>
      </c>
      <c r="E52" s="46">
        <v>11761.139853999999</v>
      </c>
      <c r="F52" s="43" t="str">
        <f t="shared" si="9"/>
        <v>N/A</v>
      </c>
      <c r="G52" s="46">
        <v>11481.048272</v>
      </c>
      <c r="H52" s="43" t="str">
        <f t="shared" si="10"/>
        <v>N/A</v>
      </c>
      <c r="I52" s="12">
        <v>1.746</v>
      </c>
      <c r="J52" s="12">
        <v>-2.38</v>
      </c>
      <c r="K52" s="44" t="s">
        <v>732</v>
      </c>
      <c r="L52" s="9" t="str">
        <f t="shared" si="11"/>
        <v>Yes</v>
      </c>
    </row>
    <row r="53" spans="1:12" x14ac:dyDescent="0.2">
      <c r="A53" s="45" t="s">
        <v>1299</v>
      </c>
      <c r="B53" s="34" t="s">
        <v>217</v>
      </c>
      <c r="C53" s="46">
        <v>22570.290105</v>
      </c>
      <c r="D53" s="43" t="str">
        <f t="shared" si="8"/>
        <v>N/A</v>
      </c>
      <c r="E53" s="46">
        <v>20988.444298999999</v>
      </c>
      <c r="F53" s="43" t="str">
        <f t="shared" si="9"/>
        <v>N/A</v>
      </c>
      <c r="G53" s="46">
        <v>21642.319489000001</v>
      </c>
      <c r="H53" s="43" t="str">
        <f t="shared" si="10"/>
        <v>N/A</v>
      </c>
      <c r="I53" s="12">
        <v>-7.01</v>
      </c>
      <c r="J53" s="12">
        <v>3.1150000000000002</v>
      </c>
      <c r="K53" s="44" t="s">
        <v>732</v>
      </c>
      <c r="L53" s="9" t="str">
        <f t="shared" si="11"/>
        <v>Yes</v>
      </c>
    </row>
    <row r="54" spans="1:12" x14ac:dyDescent="0.2">
      <c r="A54" s="45" t="s">
        <v>1300</v>
      </c>
      <c r="B54" s="34" t="s">
        <v>217</v>
      </c>
      <c r="C54" s="46">
        <v>14985.764268000001</v>
      </c>
      <c r="D54" s="43" t="str">
        <f t="shared" si="8"/>
        <v>N/A</v>
      </c>
      <c r="E54" s="46">
        <v>15024.138093</v>
      </c>
      <c r="F54" s="43" t="str">
        <f t="shared" si="9"/>
        <v>N/A</v>
      </c>
      <c r="G54" s="46">
        <v>14745.982868999999</v>
      </c>
      <c r="H54" s="43" t="str">
        <f t="shared" si="10"/>
        <v>N/A</v>
      </c>
      <c r="I54" s="12">
        <v>0.25609999999999999</v>
      </c>
      <c r="J54" s="12">
        <v>-1.85</v>
      </c>
      <c r="K54" s="44" t="s">
        <v>732</v>
      </c>
      <c r="L54" s="9" t="str">
        <f t="shared" si="11"/>
        <v>Yes</v>
      </c>
    </row>
    <row r="55" spans="1:12" x14ac:dyDescent="0.2">
      <c r="A55" s="45" t="s">
        <v>1301</v>
      </c>
      <c r="B55" s="34" t="s">
        <v>217</v>
      </c>
      <c r="C55" s="46">
        <v>35940.868874</v>
      </c>
      <c r="D55" s="43" t="str">
        <f t="shared" si="8"/>
        <v>N/A</v>
      </c>
      <c r="E55" s="46">
        <v>37369.511241</v>
      </c>
      <c r="F55" s="43" t="str">
        <f t="shared" si="9"/>
        <v>N/A</v>
      </c>
      <c r="G55" s="46">
        <v>36593.336542999998</v>
      </c>
      <c r="H55" s="43" t="str">
        <f t="shared" si="10"/>
        <v>N/A</v>
      </c>
      <c r="I55" s="12">
        <v>3.9750000000000001</v>
      </c>
      <c r="J55" s="12">
        <v>-2.08</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1553.0446695000001</v>
      </c>
      <c r="D57" s="43" t="str">
        <f t="shared" si="8"/>
        <v>N/A</v>
      </c>
      <c r="E57" s="46">
        <v>1584.4398685000001</v>
      </c>
      <c r="F57" s="43" t="str">
        <f t="shared" si="9"/>
        <v>N/A</v>
      </c>
      <c r="G57" s="46">
        <v>1594.8995536</v>
      </c>
      <c r="H57" s="43" t="str">
        <f t="shared" si="10"/>
        <v>N/A</v>
      </c>
      <c r="I57" s="12">
        <v>2.0219999999999998</v>
      </c>
      <c r="J57" s="12">
        <v>0.66020000000000001</v>
      </c>
      <c r="K57" s="44" t="s">
        <v>732</v>
      </c>
      <c r="L57" s="9" t="str">
        <f t="shared" si="11"/>
        <v>Yes</v>
      </c>
    </row>
    <row r="58" spans="1:12" x14ac:dyDescent="0.2">
      <c r="A58" s="45" t="s">
        <v>1304</v>
      </c>
      <c r="B58" s="34" t="s">
        <v>217</v>
      </c>
      <c r="C58" s="46">
        <v>1688.9898736</v>
      </c>
      <c r="D58" s="43" t="str">
        <f t="shared" si="8"/>
        <v>N/A</v>
      </c>
      <c r="E58" s="46">
        <v>1697.4734071</v>
      </c>
      <c r="F58" s="43" t="str">
        <f t="shared" si="9"/>
        <v>N/A</v>
      </c>
      <c r="G58" s="46">
        <v>1735.0014283</v>
      </c>
      <c r="H58" s="43" t="str">
        <f t="shared" si="10"/>
        <v>N/A</v>
      </c>
      <c r="I58" s="12">
        <v>0.50229999999999997</v>
      </c>
      <c r="J58" s="12">
        <v>2.2109999999999999</v>
      </c>
      <c r="K58" s="44" t="s">
        <v>732</v>
      </c>
      <c r="L58" s="9" t="str">
        <f t="shared" si="11"/>
        <v>Yes</v>
      </c>
    </row>
    <row r="59" spans="1:12" x14ac:dyDescent="0.2">
      <c r="A59" s="45" t="s">
        <v>1305</v>
      </c>
      <c r="B59" s="34" t="s">
        <v>217</v>
      </c>
      <c r="C59" s="46">
        <v>451.37104577999997</v>
      </c>
      <c r="D59" s="43" t="str">
        <f t="shared" si="8"/>
        <v>N/A</v>
      </c>
      <c r="E59" s="46">
        <v>356.87907466000001</v>
      </c>
      <c r="F59" s="43" t="str">
        <f t="shared" si="9"/>
        <v>N/A</v>
      </c>
      <c r="G59" s="46">
        <v>661.13170366999998</v>
      </c>
      <c r="H59" s="43" t="str">
        <f t="shared" si="10"/>
        <v>N/A</v>
      </c>
      <c r="I59" s="12">
        <v>-20.9</v>
      </c>
      <c r="J59" s="12">
        <v>85.25</v>
      </c>
      <c r="K59" s="44" t="s">
        <v>732</v>
      </c>
      <c r="L59" s="9" t="str">
        <f t="shared" si="11"/>
        <v>No</v>
      </c>
    </row>
    <row r="60" spans="1:12" x14ac:dyDescent="0.2">
      <c r="A60" s="45" t="s">
        <v>1306</v>
      </c>
      <c r="B60" s="34" t="s">
        <v>217</v>
      </c>
      <c r="C60" s="46">
        <v>713.64720929999999</v>
      </c>
      <c r="D60" s="43" t="str">
        <f t="shared" si="8"/>
        <v>N/A</v>
      </c>
      <c r="E60" s="46">
        <v>712.28158065000002</v>
      </c>
      <c r="F60" s="43" t="str">
        <f t="shared" si="9"/>
        <v>N/A</v>
      </c>
      <c r="G60" s="46">
        <v>597.13447065000003</v>
      </c>
      <c r="H60" s="43" t="str">
        <f t="shared" si="10"/>
        <v>N/A</v>
      </c>
      <c r="I60" s="12">
        <v>-0.191</v>
      </c>
      <c r="J60" s="12">
        <v>-16.2</v>
      </c>
      <c r="K60" s="44" t="s">
        <v>732</v>
      </c>
      <c r="L60" s="9" t="str">
        <f t="shared" si="11"/>
        <v>Yes</v>
      </c>
    </row>
    <row r="61" spans="1:12" x14ac:dyDescent="0.2">
      <c r="A61" s="3" t="s">
        <v>1307</v>
      </c>
      <c r="B61" s="34" t="s">
        <v>217</v>
      </c>
      <c r="C61" s="46">
        <v>1393.7293098</v>
      </c>
      <c r="D61" s="43" t="str">
        <f t="shared" si="8"/>
        <v>N/A</v>
      </c>
      <c r="E61" s="46">
        <v>1451.0900437</v>
      </c>
      <c r="F61" s="43" t="str">
        <f t="shared" si="9"/>
        <v>N/A</v>
      </c>
      <c r="G61" s="46">
        <v>1453.2385830999999</v>
      </c>
      <c r="H61" s="43" t="str">
        <f t="shared" si="10"/>
        <v>N/A</v>
      </c>
      <c r="I61" s="12">
        <v>4.1159999999999997</v>
      </c>
      <c r="J61" s="12">
        <v>0.14810000000000001</v>
      </c>
      <c r="K61" s="44" t="s">
        <v>732</v>
      </c>
      <c r="L61" s="9" t="str">
        <f t="shared" si="11"/>
        <v>Yes</v>
      </c>
    </row>
    <row r="62" spans="1:12" x14ac:dyDescent="0.2">
      <c r="A62" s="3" t="s">
        <v>1308</v>
      </c>
      <c r="B62" s="34" t="s">
        <v>217</v>
      </c>
      <c r="C62" s="46">
        <v>5667.7957649999998</v>
      </c>
      <c r="D62" s="43" t="str">
        <f t="shared" si="8"/>
        <v>N/A</v>
      </c>
      <c r="E62" s="46">
        <v>7424.6599865999997</v>
      </c>
      <c r="F62" s="43" t="str">
        <f t="shared" si="9"/>
        <v>N/A</v>
      </c>
      <c r="G62" s="46">
        <v>8396.9893216</v>
      </c>
      <c r="H62" s="43" t="str">
        <f t="shared" si="10"/>
        <v>N/A</v>
      </c>
      <c r="I62" s="12">
        <v>31</v>
      </c>
      <c r="J62" s="12">
        <v>13.1</v>
      </c>
      <c r="K62" s="44" t="s">
        <v>732</v>
      </c>
      <c r="L62" s="9" t="str">
        <f t="shared" si="11"/>
        <v>Yes</v>
      </c>
    </row>
    <row r="63" spans="1:12" x14ac:dyDescent="0.2">
      <c r="A63" s="3" t="s">
        <v>1309</v>
      </c>
      <c r="B63" s="34" t="s">
        <v>217</v>
      </c>
      <c r="C63" s="46">
        <v>4425.8172225999997</v>
      </c>
      <c r="D63" s="43" t="str">
        <f t="shared" si="8"/>
        <v>N/A</v>
      </c>
      <c r="E63" s="46">
        <v>4270.2404434999999</v>
      </c>
      <c r="F63" s="43" t="str">
        <f t="shared" si="9"/>
        <v>N/A</v>
      </c>
      <c r="G63" s="46">
        <v>4577.9157978000003</v>
      </c>
      <c r="H63" s="43" t="str">
        <f t="shared" si="10"/>
        <v>N/A</v>
      </c>
      <c r="I63" s="12">
        <v>-3.52</v>
      </c>
      <c r="J63" s="12">
        <v>7.2050000000000001</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1882.8371924999999</v>
      </c>
      <c r="D65" s="43" t="str">
        <f t="shared" si="8"/>
        <v>N/A</v>
      </c>
      <c r="E65" s="46">
        <v>2254.0750200000002</v>
      </c>
      <c r="F65" s="43" t="str">
        <f t="shared" si="9"/>
        <v>N/A</v>
      </c>
      <c r="G65" s="46">
        <v>2255.6360362</v>
      </c>
      <c r="H65" s="43" t="str">
        <f t="shared" si="10"/>
        <v>N/A</v>
      </c>
      <c r="I65" s="12">
        <v>19.72</v>
      </c>
      <c r="J65" s="12">
        <v>6.93E-2</v>
      </c>
      <c r="K65" s="44" t="s">
        <v>732</v>
      </c>
      <c r="L65" s="9" t="str">
        <f t="shared" si="11"/>
        <v>Yes</v>
      </c>
    </row>
    <row r="66" spans="1:12" x14ac:dyDescent="0.2">
      <c r="A66" s="3" t="s">
        <v>1312</v>
      </c>
      <c r="B66" s="34" t="s">
        <v>217</v>
      </c>
      <c r="C66" s="46">
        <v>5249.6602599999997</v>
      </c>
      <c r="D66" s="43" t="str">
        <f t="shared" si="8"/>
        <v>N/A</v>
      </c>
      <c r="E66" s="46">
        <v>4572.2613768000001</v>
      </c>
      <c r="F66" s="43" t="str">
        <f t="shared" si="9"/>
        <v>N/A</v>
      </c>
      <c r="G66" s="46">
        <v>4159.0905684999998</v>
      </c>
      <c r="H66" s="43" t="str">
        <f t="shared" si="10"/>
        <v>N/A</v>
      </c>
      <c r="I66" s="12">
        <v>-12.9</v>
      </c>
      <c r="J66" s="12">
        <v>-9.0399999999999991</v>
      </c>
      <c r="K66" s="44" t="s">
        <v>732</v>
      </c>
      <c r="L66" s="9" t="str">
        <f t="shared" si="11"/>
        <v>Yes</v>
      </c>
    </row>
    <row r="67" spans="1:12" x14ac:dyDescent="0.2">
      <c r="A67" s="3" t="s">
        <v>1313</v>
      </c>
      <c r="B67" s="34" t="s">
        <v>217</v>
      </c>
      <c r="C67" s="46">
        <v>1439.5657894999999</v>
      </c>
      <c r="D67" s="43" t="str">
        <f t="shared" si="8"/>
        <v>N/A</v>
      </c>
      <c r="E67" s="46">
        <v>1667.4928511000001</v>
      </c>
      <c r="F67" s="43" t="str">
        <f t="shared" si="9"/>
        <v>N/A</v>
      </c>
      <c r="G67" s="46">
        <v>2214.6502375</v>
      </c>
      <c r="H67" s="43" t="str">
        <f t="shared" si="10"/>
        <v>N/A</v>
      </c>
      <c r="I67" s="12">
        <v>15.83</v>
      </c>
      <c r="J67" s="12">
        <v>32.81</v>
      </c>
      <c r="K67" s="44" t="s">
        <v>732</v>
      </c>
      <c r="L67" s="9" t="str">
        <f t="shared" si="11"/>
        <v>No</v>
      </c>
    </row>
    <row r="68" spans="1:12" x14ac:dyDescent="0.2">
      <c r="A68" s="2" t="s">
        <v>1314</v>
      </c>
      <c r="B68" s="34" t="s">
        <v>217</v>
      </c>
      <c r="C68" s="46">
        <v>2311.8531932999999</v>
      </c>
      <c r="D68" s="43" t="str">
        <f t="shared" si="8"/>
        <v>N/A</v>
      </c>
      <c r="E68" s="46">
        <v>2389.5137006</v>
      </c>
      <c r="F68" s="43" t="str">
        <f t="shared" si="9"/>
        <v>N/A</v>
      </c>
      <c r="G68" s="46">
        <v>2374.8468137</v>
      </c>
      <c r="H68" s="43" t="str">
        <f t="shared" si="10"/>
        <v>N/A</v>
      </c>
      <c r="I68" s="12">
        <v>3.359</v>
      </c>
      <c r="J68" s="12">
        <v>-0.61399999999999999</v>
      </c>
      <c r="K68" s="44" t="s">
        <v>732</v>
      </c>
      <c r="L68" s="9" t="str">
        <f t="shared" si="11"/>
        <v>Yes</v>
      </c>
    </row>
    <row r="69" spans="1:12" x14ac:dyDescent="0.2">
      <c r="A69" s="2" t="s">
        <v>1315</v>
      </c>
      <c r="B69" s="34" t="s">
        <v>217</v>
      </c>
      <c r="C69" s="46">
        <v>2087.2015812</v>
      </c>
      <c r="D69" s="43" t="str">
        <f t="shared" si="8"/>
        <v>N/A</v>
      </c>
      <c r="E69" s="46">
        <v>2264.7955243000001</v>
      </c>
      <c r="F69" s="43" t="str">
        <f t="shared" si="9"/>
        <v>N/A</v>
      </c>
      <c r="G69" s="46">
        <v>2313.5662167</v>
      </c>
      <c r="H69" s="43" t="str">
        <f t="shared" si="10"/>
        <v>N/A</v>
      </c>
      <c r="I69" s="12">
        <v>8.5090000000000003</v>
      </c>
      <c r="J69" s="12">
        <v>2.153</v>
      </c>
      <c r="K69" s="44" t="s">
        <v>732</v>
      </c>
      <c r="L69" s="9" t="str">
        <f t="shared" si="11"/>
        <v>Yes</v>
      </c>
    </row>
    <row r="70" spans="1:12" x14ac:dyDescent="0.2">
      <c r="A70" s="45" t="s">
        <v>1316</v>
      </c>
      <c r="B70" s="34" t="s">
        <v>217</v>
      </c>
      <c r="C70" s="46">
        <v>1604.3988856999999</v>
      </c>
      <c r="D70" s="43" t="str">
        <f t="shared" si="8"/>
        <v>N/A</v>
      </c>
      <c r="E70" s="46">
        <v>2258.2280062</v>
      </c>
      <c r="F70" s="43" t="str">
        <f t="shared" si="9"/>
        <v>N/A</v>
      </c>
      <c r="G70" s="46">
        <v>2268.4794508</v>
      </c>
      <c r="H70" s="43" t="str">
        <f t="shared" si="10"/>
        <v>N/A</v>
      </c>
      <c r="I70" s="12">
        <v>40.75</v>
      </c>
      <c r="J70" s="12">
        <v>0.45400000000000001</v>
      </c>
      <c r="K70" s="44" t="s">
        <v>732</v>
      </c>
      <c r="L70" s="9" t="str">
        <f t="shared" si="11"/>
        <v>Yes</v>
      </c>
    </row>
    <row r="71" spans="1:12" x14ac:dyDescent="0.2">
      <c r="A71" s="45" t="s">
        <v>1317</v>
      </c>
      <c r="B71" s="34" t="s">
        <v>217</v>
      </c>
      <c r="C71" s="46">
        <v>933.05808778999995</v>
      </c>
      <c r="D71" s="43" t="str">
        <f t="shared" si="8"/>
        <v>N/A</v>
      </c>
      <c r="E71" s="46">
        <v>1177.5893344000001</v>
      </c>
      <c r="F71" s="43" t="str">
        <f t="shared" si="9"/>
        <v>N/A</v>
      </c>
      <c r="G71" s="46">
        <v>1120.8604654999999</v>
      </c>
      <c r="H71" s="43" t="str">
        <f t="shared" si="10"/>
        <v>N/A</v>
      </c>
      <c r="I71" s="12">
        <v>26.21</v>
      </c>
      <c r="J71" s="12">
        <v>-4.82</v>
      </c>
      <c r="K71" s="44" t="s">
        <v>732</v>
      </c>
      <c r="L71" s="9" t="str">
        <f t="shared" si="11"/>
        <v>Yes</v>
      </c>
    </row>
    <row r="72" spans="1:12" x14ac:dyDescent="0.2">
      <c r="A72" s="45" t="s">
        <v>1625</v>
      </c>
      <c r="B72" s="34" t="s">
        <v>217</v>
      </c>
      <c r="C72" s="46">
        <v>2089819803</v>
      </c>
      <c r="D72" s="43" t="str">
        <f t="shared" ref="D72:D135" si="12">IF($B72="N/A","N/A",IF(C72&gt;10,"No",IF(C72&lt;-10,"No","Yes")))</f>
        <v>N/A</v>
      </c>
      <c r="E72" s="46">
        <v>2068270240</v>
      </c>
      <c r="F72" s="43" t="str">
        <f t="shared" ref="F72:F135" si="13">IF($B72="N/A","N/A",IF(E72&gt;10,"No",IF(E72&lt;-10,"No","Yes")))</f>
        <v>N/A</v>
      </c>
      <c r="G72" s="46">
        <v>2034064067</v>
      </c>
      <c r="H72" s="43" t="str">
        <f t="shared" ref="H72:H135" si="14">IF($B72="N/A","N/A",IF(G72&gt;10,"No",IF(G72&lt;-10,"No","Yes")))</f>
        <v>N/A</v>
      </c>
      <c r="I72" s="12">
        <v>-1.03</v>
      </c>
      <c r="J72" s="12">
        <v>-1.65</v>
      </c>
      <c r="K72" s="44" t="s">
        <v>732</v>
      </c>
      <c r="L72" s="9" t="str">
        <f t="shared" ref="L72:L132" si="15">IF(J72="Div by 0", "N/A", IF(K72="N/A","N/A", IF(J72&gt;VALUE(MID(K72,1,2)), "No", IF(J72&lt;-1*VALUE(MID(K72,1,2)), "No", "Yes"))))</f>
        <v>Yes</v>
      </c>
    </row>
    <row r="73" spans="1:12" x14ac:dyDescent="0.2">
      <c r="A73" s="45" t="s">
        <v>1626</v>
      </c>
      <c r="B73" s="34" t="s">
        <v>217</v>
      </c>
      <c r="C73" s="35">
        <v>166710</v>
      </c>
      <c r="D73" s="43" t="str">
        <f t="shared" si="12"/>
        <v>N/A</v>
      </c>
      <c r="E73" s="35">
        <v>178482</v>
      </c>
      <c r="F73" s="43" t="str">
        <f t="shared" si="13"/>
        <v>N/A</v>
      </c>
      <c r="G73" s="35">
        <v>179369</v>
      </c>
      <c r="H73" s="43" t="str">
        <f t="shared" si="14"/>
        <v>N/A</v>
      </c>
      <c r="I73" s="12">
        <v>7.0609999999999999</v>
      </c>
      <c r="J73" s="12">
        <v>0.497</v>
      </c>
      <c r="K73" s="44" t="s">
        <v>732</v>
      </c>
      <c r="L73" s="9" t="str">
        <f t="shared" si="15"/>
        <v>Yes</v>
      </c>
    </row>
    <row r="74" spans="1:12" x14ac:dyDescent="0.2">
      <c r="A74" s="45" t="s">
        <v>1318</v>
      </c>
      <c r="B74" s="34" t="s">
        <v>217</v>
      </c>
      <c r="C74" s="46">
        <v>12535.659546999999</v>
      </c>
      <c r="D74" s="43" t="str">
        <f t="shared" si="12"/>
        <v>N/A</v>
      </c>
      <c r="E74" s="46">
        <v>11588.116673</v>
      </c>
      <c r="F74" s="43" t="str">
        <f t="shared" si="13"/>
        <v>N/A</v>
      </c>
      <c r="G74" s="46">
        <v>11340.109311</v>
      </c>
      <c r="H74" s="43" t="str">
        <f t="shared" si="14"/>
        <v>N/A</v>
      </c>
      <c r="I74" s="12">
        <v>-7.56</v>
      </c>
      <c r="J74" s="12">
        <v>-2.14</v>
      </c>
      <c r="K74" s="44" t="s">
        <v>732</v>
      </c>
      <c r="L74" s="9" t="str">
        <f t="shared" si="15"/>
        <v>Yes</v>
      </c>
    </row>
    <row r="75" spans="1:12" ht="25.5" x14ac:dyDescent="0.2">
      <c r="A75" s="45" t="s">
        <v>1319</v>
      </c>
      <c r="B75" s="34" t="s">
        <v>217</v>
      </c>
      <c r="C75" s="35">
        <v>8.0643512686999994</v>
      </c>
      <c r="D75" s="43" t="str">
        <f t="shared" si="12"/>
        <v>N/A</v>
      </c>
      <c r="E75" s="35">
        <v>7.7965789266999996</v>
      </c>
      <c r="F75" s="43" t="str">
        <f t="shared" si="13"/>
        <v>N/A</v>
      </c>
      <c r="G75" s="35">
        <v>7.6760867262000003</v>
      </c>
      <c r="H75" s="43" t="str">
        <f t="shared" si="14"/>
        <v>N/A</v>
      </c>
      <c r="I75" s="12">
        <v>-3.32</v>
      </c>
      <c r="J75" s="12">
        <v>-1.55</v>
      </c>
      <c r="K75" s="44" t="s">
        <v>732</v>
      </c>
      <c r="L75" s="9" t="str">
        <f t="shared" si="15"/>
        <v>Yes</v>
      </c>
    </row>
    <row r="76" spans="1:12" ht="25.5" x14ac:dyDescent="0.2">
      <c r="A76" s="45" t="s">
        <v>548</v>
      </c>
      <c r="B76" s="34" t="s">
        <v>217</v>
      </c>
      <c r="C76" s="46">
        <v>22724676</v>
      </c>
      <c r="D76" s="43" t="str">
        <f t="shared" si="12"/>
        <v>N/A</v>
      </c>
      <c r="E76" s="46">
        <v>22522890</v>
      </c>
      <c r="F76" s="43" t="str">
        <f t="shared" si="13"/>
        <v>N/A</v>
      </c>
      <c r="G76" s="46">
        <v>22856935</v>
      </c>
      <c r="H76" s="43" t="str">
        <f t="shared" si="14"/>
        <v>N/A</v>
      </c>
      <c r="I76" s="12">
        <v>-0.88800000000000001</v>
      </c>
      <c r="J76" s="12">
        <v>1.4830000000000001</v>
      </c>
      <c r="K76" s="44" t="s">
        <v>732</v>
      </c>
      <c r="L76" s="9" t="str">
        <f t="shared" si="15"/>
        <v>Yes</v>
      </c>
    </row>
    <row r="77" spans="1:12" x14ac:dyDescent="0.2">
      <c r="A77" s="45" t="s">
        <v>549</v>
      </c>
      <c r="B77" s="34" t="s">
        <v>217</v>
      </c>
      <c r="C77" s="35">
        <v>877</v>
      </c>
      <c r="D77" s="43" t="str">
        <f t="shared" si="12"/>
        <v>N/A</v>
      </c>
      <c r="E77" s="35">
        <v>884</v>
      </c>
      <c r="F77" s="43" t="str">
        <f t="shared" si="13"/>
        <v>N/A</v>
      </c>
      <c r="G77" s="35">
        <v>849</v>
      </c>
      <c r="H77" s="43" t="str">
        <f t="shared" si="14"/>
        <v>N/A</v>
      </c>
      <c r="I77" s="12">
        <v>0.79820000000000002</v>
      </c>
      <c r="J77" s="12">
        <v>-3.96</v>
      </c>
      <c r="K77" s="44" t="s">
        <v>732</v>
      </c>
      <c r="L77" s="9" t="str">
        <f t="shared" si="15"/>
        <v>Yes</v>
      </c>
    </row>
    <row r="78" spans="1:12" x14ac:dyDescent="0.2">
      <c r="A78" s="45" t="s">
        <v>1320</v>
      </c>
      <c r="B78" s="34" t="s">
        <v>217</v>
      </c>
      <c r="C78" s="46">
        <v>25911.831243000001</v>
      </c>
      <c r="D78" s="43" t="str">
        <f t="shared" si="12"/>
        <v>N/A</v>
      </c>
      <c r="E78" s="46">
        <v>25478.382353000001</v>
      </c>
      <c r="F78" s="43" t="str">
        <f t="shared" si="13"/>
        <v>N/A</v>
      </c>
      <c r="G78" s="46">
        <v>26922.184923000001</v>
      </c>
      <c r="H78" s="43" t="str">
        <f t="shared" si="14"/>
        <v>N/A</v>
      </c>
      <c r="I78" s="12">
        <v>-1.67</v>
      </c>
      <c r="J78" s="12">
        <v>5.6669999999999998</v>
      </c>
      <c r="K78" s="44" t="s">
        <v>732</v>
      </c>
      <c r="L78" s="9" t="str">
        <f t="shared" si="15"/>
        <v>Yes</v>
      </c>
    </row>
    <row r="79" spans="1:12" ht="25.5" x14ac:dyDescent="0.2">
      <c r="A79" s="45" t="s">
        <v>550</v>
      </c>
      <c r="B79" s="34" t="s">
        <v>217</v>
      </c>
      <c r="C79" s="46">
        <v>97203353</v>
      </c>
      <c r="D79" s="43" t="str">
        <f t="shared" si="12"/>
        <v>N/A</v>
      </c>
      <c r="E79" s="46">
        <v>107251663</v>
      </c>
      <c r="F79" s="43" t="str">
        <f t="shared" si="13"/>
        <v>N/A</v>
      </c>
      <c r="G79" s="46">
        <v>109254852</v>
      </c>
      <c r="H79" s="43" t="str">
        <f t="shared" si="14"/>
        <v>N/A</v>
      </c>
      <c r="I79" s="12">
        <v>10.34</v>
      </c>
      <c r="J79" s="12">
        <v>1.8680000000000001</v>
      </c>
      <c r="K79" s="44" t="s">
        <v>732</v>
      </c>
      <c r="L79" s="9" t="str">
        <f t="shared" si="15"/>
        <v>Yes</v>
      </c>
    </row>
    <row r="80" spans="1:12" x14ac:dyDescent="0.2">
      <c r="A80" s="45" t="s">
        <v>551</v>
      </c>
      <c r="B80" s="34" t="s">
        <v>217</v>
      </c>
      <c r="C80" s="35">
        <v>5813</v>
      </c>
      <c r="D80" s="43" t="str">
        <f t="shared" si="12"/>
        <v>N/A</v>
      </c>
      <c r="E80" s="35">
        <v>6332</v>
      </c>
      <c r="F80" s="43" t="str">
        <f t="shared" si="13"/>
        <v>N/A</v>
      </c>
      <c r="G80" s="35">
        <v>6840</v>
      </c>
      <c r="H80" s="43" t="str">
        <f t="shared" si="14"/>
        <v>N/A</v>
      </c>
      <c r="I80" s="12">
        <v>8.9280000000000008</v>
      </c>
      <c r="J80" s="12">
        <v>8.0229999999999997</v>
      </c>
      <c r="K80" s="44" t="s">
        <v>732</v>
      </c>
      <c r="L80" s="9" t="str">
        <f t="shared" si="15"/>
        <v>Yes</v>
      </c>
    </row>
    <row r="81" spans="1:12" ht="25.5" x14ac:dyDescent="0.2">
      <c r="A81" s="45" t="s">
        <v>1321</v>
      </c>
      <c r="B81" s="34" t="s">
        <v>217</v>
      </c>
      <c r="C81" s="46">
        <v>16721.719077999998</v>
      </c>
      <c r="D81" s="43" t="str">
        <f t="shared" si="12"/>
        <v>N/A</v>
      </c>
      <c r="E81" s="46">
        <v>16938.039008</v>
      </c>
      <c r="F81" s="43" t="str">
        <f t="shared" si="13"/>
        <v>N/A</v>
      </c>
      <c r="G81" s="46">
        <v>15972.931579</v>
      </c>
      <c r="H81" s="43" t="str">
        <f t="shared" si="14"/>
        <v>N/A</v>
      </c>
      <c r="I81" s="12">
        <v>1.294</v>
      </c>
      <c r="J81" s="12">
        <v>-5.7</v>
      </c>
      <c r="K81" s="44" t="s">
        <v>732</v>
      </c>
      <c r="L81" s="9" t="str">
        <f t="shared" si="15"/>
        <v>Yes</v>
      </c>
    </row>
    <row r="82" spans="1:12" ht="25.5" x14ac:dyDescent="0.2">
      <c r="A82" s="45" t="s">
        <v>552</v>
      </c>
      <c r="B82" s="34" t="s">
        <v>217</v>
      </c>
      <c r="C82" s="46">
        <v>207428356</v>
      </c>
      <c r="D82" s="43" t="str">
        <f t="shared" si="12"/>
        <v>N/A</v>
      </c>
      <c r="E82" s="46">
        <v>208657196</v>
      </c>
      <c r="F82" s="43" t="str">
        <f t="shared" si="13"/>
        <v>N/A</v>
      </c>
      <c r="G82" s="46">
        <v>209847357</v>
      </c>
      <c r="H82" s="43" t="str">
        <f t="shared" si="14"/>
        <v>N/A</v>
      </c>
      <c r="I82" s="12">
        <v>0.59240000000000004</v>
      </c>
      <c r="J82" s="12">
        <v>0.57040000000000002</v>
      </c>
      <c r="K82" s="44" t="s">
        <v>732</v>
      </c>
      <c r="L82" s="9" t="str">
        <f t="shared" si="15"/>
        <v>Yes</v>
      </c>
    </row>
    <row r="83" spans="1:12" x14ac:dyDescent="0.2">
      <c r="A83" s="45" t="s">
        <v>553</v>
      </c>
      <c r="B83" s="34" t="s">
        <v>217</v>
      </c>
      <c r="C83" s="35">
        <v>2896</v>
      </c>
      <c r="D83" s="43" t="str">
        <f t="shared" si="12"/>
        <v>N/A</v>
      </c>
      <c r="E83" s="35">
        <v>2744</v>
      </c>
      <c r="F83" s="43" t="str">
        <f t="shared" si="13"/>
        <v>N/A</v>
      </c>
      <c r="G83" s="35">
        <v>2675</v>
      </c>
      <c r="H83" s="43" t="str">
        <f t="shared" si="14"/>
        <v>N/A</v>
      </c>
      <c r="I83" s="12">
        <v>-5.25</v>
      </c>
      <c r="J83" s="12">
        <v>-2.5099999999999998</v>
      </c>
      <c r="K83" s="44" t="s">
        <v>732</v>
      </c>
      <c r="L83" s="9" t="str">
        <f t="shared" si="15"/>
        <v>Yes</v>
      </c>
    </row>
    <row r="84" spans="1:12" x14ac:dyDescent="0.2">
      <c r="A84" s="45" t="s">
        <v>1322</v>
      </c>
      <c r="B84" s="34" t="s">
        <v>217</v>
      </c>
      <c r="C84" s="46">
        <v>71625.813536000001</v>
      </c>
      <c r="D84" s="43" t="str">
        <f t="shared" si="12"/>
        <v>N/A</v>
      </c>
      <c r="E84" s="46">
        <v>76041.252187000006</v>
      </c>
      <c r="F84" s="43" t="str">
        <f t="shared" si="13"/>
        <v>N/A</v>
      </c>
      <c r="G84" s="46">
        <v>78447.610092999996</v>
      </c>
      <c r="H84" s="43" t="str">
        <f t="shared" si="14"/>
        <v>N/A</v>
      </c>
      <c r="I84" s="12">
        <v>6.165</v>
      </c>
      <c r="J84" s="12">
        <v>3.165</v>
      </c>
      <c r="K84" s="44" t="s">
        <v>732</v>
      </c>
      <c r="L84" s="9" t="str">
        <f t="shared" si="15"/>
        <v>Yes</v>
      </c>
    </row>
    <row r="85" spans="1:12" x14ac:dyDescent="0.2">
      <c r="A85" s="45" t="s">
        <v>554</v>
      </c>
      <c r="B85" s="34" t="s">
        <v>217</v>
      </c>
      <c r="C85" s="46">
        <v>354827490</v>
      </c>
      <c r="D85" s="43" t="str">
        <f t="shared" si="12"/>
        <v>N/A</v>
      </c>
      <c r="E85" s="46">
        <v>364109493</v>
      </c>
      <c r="F85" s="43" t="str">
        <f t="shared" si="13"/>
        <v>N/A</v>
      </c>
      <c r="G85" s="46">
        <v>361531303</v>
      </c>
      <c r="H85" s="43" t="str">
        <f t="shared" si="14"/>
        <v>N/A</v>
      </c>
      <c r="I85" s="12">
        <v>2.6160000000000001</v>
      </c>
      <c r="J85" s="12">
        <v>-0.70799999999999996</v>
      </c>
      <c r="K85" s="44" t="s">
        <v>732</v>
      </c>
      <c r="L85" s="9" t="str">
        <f t="shared" si="15"/>
        <v>Yes</v>
      </c>
    </row>
    <row r="86" spans="1:12" x14ac:dyDescent="0.2">
      <c r="A86" s="45" t="s">
        <v>555</v>
      </c>
      <c r="B86" s="34" t="s">
        <v>217</v>
      </c>
      <c r="C86" s="35">
        <v>14248</v>
      </c>
      <c r="D86" s="43" t="str">
        <f t="shared" si="12"/>
        <v>N/A</v>
      </c>
      <c r="E86" s="35">
        <v>14242</v>
      </c>
      <c r="F86" s="43" t="str">
        <f t="shared" si="13"/>
        <v>N/A</v>
      </c>
      <c r="G86" s="35">
        <v>13925</v>
      </c>
      <c r="H86" s="43" t="str">
        <f t="shared" si="14"/>
        <v>N/A</v>
      </c>
      <c r="I86" s="12">
        <v>-4.2000000000000003E-2</v>
      </c>
      <c r="J86" s="12">
        <v>-2.23</v>
      </c>
      <c r="K86" s="44" t="s">
        <v>732</v>
      </c>
      <c r="L86" s="9" t="str">
        <f t="shared" si="15"/>
        <v>Yes</v>
      </c>
    </row>
    <row r="87" spans="1:12" x14ac:dyDescent="0.2">
      <c r="A87" s="45" t="s">
        <v>1323</v>
      </c>
      <c r="B87" s="34" t="s">
        <v>217</v>
      </c>
      <c r="C87" s="46">
        <v>24903.669989000002</v>
      </c>
      <c r="D87" s="43" t="str">
        <f t="shared" si="12"/>
        <v>N/A</v>
      </c>
      <c r="E87" s="46">
        <v>25565.896152000001</v>
      </c>
      <c r="F87" s="43" t="str">
        <f t="shared" si="13"/>
        <v>N/A</v>
      </c>
      <c r="G87" s="46">
        <v>25962.750663999999</v>
      </c>
      <c r="H87" s="43" t="str">
        <f t="shared" si="14"/>
        <v>N/A</v>
      </c>
      <c r="I87" s="12">
        <v>2.6589999999999998</v>
      </c>
      <c r="J87" s="12">
        <v>1.552</v>
      </c>
      <c r="K87" s="44" t="s">
        <v>732</v>
      </c>
      <c r="L87" s="9" t="str">
        <f t="shared" si="15"/>
        <v>Yes</v>
      </c>
    </row>
    <row r="88" spans="1:12" ht="25.5" x14ac:dyDescent="0.2">
      <c r="A88" s="45" t="s">
        <v>556</v>
      </c>
      <c r="B88" s="34" t="s">
        <v>217</v>
      </c>
      <c r="C88" s="46">
        <v>441839202</v>
      </c>
      <c r="D88" s="43" t="str">
        <f t="shared" si="12"/>
        <v>N/A</v>
      </c>
      <c r="E88" s="46">
        <v>542837497</v>
      </c>
      <c r="F88" s="43" t="str">
        <f t="shared" si="13"/>
        <v>N/A</v>
      </c>
      <c r="G88" s="46">
        <v>614873762</v>
      </c>
      <c r="H88" s="43" t="str">
        <f t="shared" si="14"/>
        <v>N/A</v>
      </c>
      <c r="I88" s="12">
        <v>22.86</v>
      </c>
      <c r="J88" s="12">
        <v>13.27</v>
      </c>
      <c r="K88" s="44" t="s">
        <v>732</v>
      </c>
      <c r="L88" s="9" t="str">
        <f t="shared" si="15"/>
        <v>Yes</v>
      </c>
    </row>
    <row r="89" spans="1:12" x14ac:dyDescent="0.2">
      <c r="A89" s="45" t="s">
        <v>557</v>
      </c>
      <c r="B89" s="34" t="s">
        <v>217</v>
      </c>
      <c r="C89" s="35">
        <v>1232582</v>
      </c>
      <c r="D89" s="43" t="str">
        <f t="shared" si="12"/>
        <v>N/A</v>
      </c>
      <c r="E89" s="35">
        <v>1431386</v>
      </c>
      <c r="F89" s="43" t="str">
        <f t="shared" si="13"/>
        <v>N/A</v>
      </c>
      <c r="G89" s="35">
        <v>1485202</v>
      </c>
      <c r="H89" s="43" t="str">
        <f t="shared" si="14"/>
        <v>N/A</v>
      </c>
      <c r="I89" s="12">
        <v>16.13</v>
      </c>
      <c r="J89" s="12">
        <v>3.76</v>
      </c>
      <c r="K89" s="44" t="s">
        <v>732</v>
      </c>
      <c r="L89" s="9" t="str">
        <f t="shared" si="15"/>
        <v>Yes</v>
      </c>
    </row>
    <row r="90" spans="1:12" x14ac:dyDescent="0.2">
      <c r="A90" s="45" t="s">
        <v>1324</v>
      </c>
      <c r="B90" s="34" t="s">
        <v>217</v>
      </c>
      <c r="C90" s="46">
        <v>358.46637545999999</v>
      </c>
      <c r="D90" s="43" t="str">
        <f t="shared" si="12"/>
        <v>N/A</v>
      </c>
      <c r="E90" s="46">
        <v>379.23907107999997</v>
      </c>
      <c r="F90" s="43" t="str">
        <f t="shared" si="13"/>
        <v>N/A</v>
      </c>
      <c r="G90" s="46">
        <v>414.00009022</v>
      </c>
      <c r="H90" s="43" t="str">
        <f t="shared" si="14"/>
        <v>N/A</v>
      </c>
      <c r="I90" s="12">
        <v>5.7949999999999999</v>
      </c>
      <c r="J90" s="12">
        <v>9.1660000000000004</v>
      </c>
      <c r="K90" s="44" t="s">
        <v>732</v>
      </c>
      <c r="L90" s="9" t="str">
        <f t="shared" si="15"/>
        <v>Yes</v>
      </c>
    </row>
    <row r="91" spans="1:12" x14ac:dyDescent="0.2">
      <c r="A91" s="45" t="s">
        <v>558</v>
      </c>
      <c r="B91" s="34" t="s">
        <v>217</v>
      </c>
      <c r="C91" s="46">
        <v>130928526</v>
      </c>
      <c r="D91" s="43" t="str">
        <f t="shared" si="12"/>
        <v>N/A</v>
      </c>
      <c r="E91" s="46">
        <v>158249921</v>
      </c>
      <c r="F91" s="43" t="str">
        <f t="shared" si="13"/>
        <v>N/A</v>
      </c>
      <c r="G91" s="46">
        <v>183665963</v>
      </c>
      <c r="H91" s="43" t="str">
        <f t="shared" si="14"/>
        <v>N/A</v>
      </c>
      <c r="I91" s="12">
        <v>20.87</v>
      </c>
      <c r="J91" s="12">
        <v>16.059999999999999</v>
      </c>
      <c r="K91" s="44" t="s">
        <v>732</v>
      </c>
      <c r="L91" s="9" t="str">
        <f t="shared" si="15"/>
        <v>Yes</v>
      </c>
    </row>
    <row r="92" spans="1:12" x14ac:dyDescent="0.2">
      <c r="A92" s="45" t="s">
        <v>559</v>
      </c>
      <c r="B92" s="34" t="s">
        <v>217</v>
      </c>
      <c r="C92" s="35">
        <v>625023</v>
      </c>
      <c r="D92" s="43" t="str">
        <f t="shared" si="12"/>
        <v>N/A</v>
      </c>
      <c r="E92" s="35">
        <v>734709</v>
      </c>
      <c r="F92" s="43" t="str">
        <f t="shared" si="13"/>
        <v>N/A</v>
      </c>
      <c r="G92" s="35">
        <v>833713</v>
      </c>
      <c r="H92" s="43" t="str">
        <f t="shared" si="14"/>
        <v>N/A</v>
      </c>
      <c r="I92" s="12">
        <v>17.55</v>
      </c>
      <c r="J92" s="12">
        <v>13.48</v>
      </c>
      <c r="K92" s="44" t="s">
        <v>732</v>
      </c>
      <c r="L92" s="9" t="str">
        <f t="shared" si="15"/>
        <v>Yes</v>
      </c>
    </row>
    <row r="93" spans="1:12" x14ac:dyDescent="0.2">
      <c r="A93" s="45" t="s">
        <v>1325</v>
      </c>
      <c r="B93" s="34" t="s">
        <v>217</v>
      </c>
      <c r="C93" s="46">
        <v>209.47793281</v>
      </c>
      <c r="D93" s="43" t="str">
        <f t="shared" si="12"/>
        <v>N/A</v>
      </c>
      <c r="E93" s="46">
        <v>215.39129233</v>
      </c>
      <c r="F93" s="43" t="str">
        <f t="shared" si="13"/>
        <v>N/A</v>
      </c>
      <c r="G93" s="46">
        <v>220.29878747000001</v>
      </c>
      <c r="H93" s="43" t="str">
        <f t="shared" si="14"/>
        <v>N/A</v>
      </c>
      <c r="I93" s="12">
        <v>2.823</v>
      </c>
      <c r="J93" s="12">
        <v>2.278</v>
      </c>
      <c r="K93" s="44" t="s">
        <v>732</v>
      </c>
      <c r="L93" s="9" t="str">
        <f t="shared" si="15"/>
        <v>Yes</v>
      </c>
    </row>
    <row r="94" spans="1:12" ht="25.5" x14ac:dyDescent="0.2">
      <c r="A94" s="45" t="s">
        <v>560</v>
      </c>
      <c r="B94" s="34" t="s">
        <v>217</v>
      </c>
      <c r="C94" s="46">
        <v>10637335</v>
      </c>
      <c r="D94" s="43" t="str">
        <f t="shared" si="12"/>
        <v>N/A</v>
      </c>
      <c r="E94" s="46">
        <v>13421388</v>
      </c>
      <c r="F94" s="43" t="str">
        <f t="shared" si="13"/>
        <v>N/A</v>
      </c>
      <c r="G94" s="46">
        <v>16165709</v>
      </c>
      <c r="H94" s="43" t="str">
        <f t="shared" si="14"/>
        <v>N/A</v>
      </c>
      <c r="I94" s="12">
        <v>26.17</v>
      </c>
      <c r="J94" s="12">
        <v>20.45</v>
      </c>
      <c r="K94" s="44" t="s">
        <v>732</v>
      </c>
      <c r="L94" s="9" t="str">
        <f t="shared" si="15"/>
        <v>Yes</v>
      </c>
    </row>
    <row r="95" spans="1:12" x14ac:dyDescent="0.2">
      <c r="A95" s="45" t="s">
        <v>561</v>
      </c>
      <c r="B95" s="34" t="s">
        <v>217</v>
      </c>
      <c r="C95" s="35">
        <v>196197</v>
      </c>
      <c r="D95" s="43" t="str">
        <f t="shared" si="12"/>
        <v>N/A</v>
      </c>
      <c r="E95" s="35">
        <v>265790</v>
      </c>
      <c r="F95" s="43" t="str">
        <f t="shared" si="13"/>
        <v>N/A</v>
      </c>
      <c r="G95" s="35">
        <v>317334</v>
      </c>
      <c r="H95" s="43" t="str">
        <f t="shared" si="14"/>
        <v>N/A</v>
      </c>
      <c r="I95" s="12">
        <v>35.47</v>
      </c>
      <c r="J95" s="12">
        <v>19.39</v>
      </c>
      <c r="K95" s="44" t="s">
        <v>732</v>
      </c>
      <c r="L95" s="9" t="str">
        <f t="shared" si="15"/>
        <v>Yes</v>
      </c>
    </row>
    <row r="96" spans="1:12" ht="25.5" x14ac:dyDescent="0.2">
      <c r="A96" s="45" t="s">
        <v>1326</v>
      </c>
      <c r="B96" s="34" t="s">
        <v>217</v>
      </c>
      <c r="C96" s="46">
        <v>54.217623103000001</v>
      </c>
      <c r="D96" s="43" t="str">
        <f t="shared" si="12"/>
        <v>N/A</v>
      </c>
      <c r="E96" s="46">
        <v>50.496211295000002</v>
      </c>
      <c r="F96" s="43" t="str">
        <f t="shared" si="13"/>
        <v>N/A</v>
      </c>
      <c r="G96" s="46">
        <v>50.942253272999999</v>
      </c>
      <c r="H96" s="43" t="str">
        <f t="shared" si="14"/>
        <v>N/A</v>
      </c>
      <c r="I96" s="12">
        <v>-6.86</v>
      </c>
      <c r="J96" s="12">
        <v>0.88329999999999997</v>
      </c>
      <c r="K96" s="44" t="s">
        <v>732</v>
      </c>
      <c r="L96" s="9" t="str">
        <f t="shared" si="15"/>
        <v>Yes</v>
      </c>
    </row>
    <row r="97" spans="1:12" ht="25.5" x14ac:dyDescent="0.2">
      <c r="A97" s="45" t="s">
        <v>562</v>
      </c>
      <c r="B97" s="34" t="s">
        <v>217</v>
      </c>
      <c r="C97" s="46">
        <v>314980559</v>
      </c>
      <c r="D97" s="43" t="str">
        <f t="shared" si="12"/>
        <v>N/A</v>
      </c>
      <c r="E97" s="46">
        <v>382392738</v>
      </c>
      <c r="F97" s="43" t="str">
        <f t="shared" si="13"/>
        <v>N/A</v>
      </c>
      <c r="G97" s="46">
        <v>399515328</v>
      </c>
      <c r="H97" s="43" t="str">
        <f t="shared" si="14"/>
        <v>N/A</v>
      </c>
      <c r="I97" s="12">
        <v>21.4</v>
      </c>
      <c r="J97" s="12">
        <v>4.4779999999999998</v>
      </c>
      <c r="K97" s="44" t="s">
        <v>732</v>
      </c>
      <c r="L97" s="9" t="str">
        <f t="shared" si="15"/>
        <v>Yes</v>
      </c>
    </row>
    <row r="98" spans="1:12" x14ac:dyDescent="0.2">
      <c r="A98" s="45" t="s">
        <v>563</v>
      </c>
      <c r="B98" s="34" t="s">
        <v>217</v>
      </c>
      <c r="C98" s="35">
        <v>657743</v>
      </c>
      <c r="D98" s="43" t="str">
        <f t="shared" si="12"/>
        <v>N/A</v>
      </c>
      <c r="E98" s="35">
        <v>747371</v>
      </c>
      <c r="F98" s="43" t="str">
        <f t="shared" si="13"/>
        <v>N/A</v>
      </c>
      <c r="G98" s="35">
        <v>736108</v>
      </c>
      <c r="H98" s="43" t="str">
        <f t="shared" si="14"/>
        <v>N/A</v>
      </c>
      <c r="I98" s="12">
        <v>13.63</v>
      </c>
      <c r="J98" s="12">
        <v>-1.51</v>
      </c>
      <c r="K98" s="44" t="s">
        <v>732</v>
      </c>
      <c r="L98" s="9" t="str">
        <f t="shared" si="15"/>
        <v>Yes</v>
      </c>
    </row>
    <row r="99" spans="1:12" x14ac:dyDescent="0.2">
      <c r="A99" s="45" t="s">
        <v>1327</v>
      </c>
      <c r="B99" s="34" t="s">
        <v>217</v>
      </c>
      <c r="C99" s="46">
        <v>478.88089876999999</v>
      </c>
      <c r="D99" s="43" t="str">
        <f t="shared" si="12"/>
        <v>N/A</v>
      </c>
      <c r="E99" s="46">
        <v>511.65048952000001</v>
      </c>
      <c r="F99" s="43" t="str">
        <f t="shared" si="13"/>
        <v>N/A</v>
      </c>
      <c r="G99" s="46">
        <v>542.74009792000004</v>
      </c>
      <c r="H99" s="43" t="str">
        <f t="shared" si="14"/>
        <v>N/A</v>
      </c>
      <c r="I99" s="12">
        <v>6.843</v>
      </c>
      <c r="J99" s="12">
        <v>6.0759999999999996</v>
      </c>
      <c r="K99" s="44" t="s">
        <v>732</v>
      </c>
      <c r="L99" s="9" t="str">
        <f t="shared" si="15"/>
        <v>Yes</v>
      </c>
    </row>
    <row r="100" spans="1:12" x14ac:dyDescent="0.2">
      <c r="A100" s="45" t="s">
        <v>564</v>
      </c>
      <c r="B100" s="34" t="s">
        <v>217</v>
      </c>
      <c r="C100" s="46">
        <v>216028525</v>
      </c>
      <c r="D100" s="43" t="str">
        <f t="shared" si="12"/>
        <v>N/A</v>
      </c>
      <c r="E100" s="46">
        <v>255884951</v>
      </c>
      <c r="F100" s="43" t="str">
        <f t="shared" si="13"/>
        <v>N/A</v>
      </c>
      <c r="G100" s="46">
        <v>273384786</v>
      </c>
      <c r="H100" s="43" t="str">
        <f t="shared" si="14"/>
        <v>N/A</v>
      </c>
      <c r="I100" s="12">
        <v>18.45</v>
      </c>
      <c r="J100" s="12">
        <v>6.8390000000000004</v>
      </c>
      <c r="K100" s="44" t="s">
        <v>732</v>
      </c>
      <c r="L100" s="9" t="str">
        <f t="shared" si="15"/>
        <v>Yes</v>
      </c>
    </row>
    <row r="101" spans="1:12" x14ac:dyDescent="0.2">
      <c r="A101" s="45" t="s">
        <v>565</v>
      </c>
      <c r="B101" s="34" t="s">
        <v>217</v>
      </c>
      <c r="C101" s="35">
        <v>518839</v>
      </c>
      <c r="D101" s="43" t="str">
        <f t="shared" si="12"/>
        <v>N/A</v>
      </c>
      <c r="E101" s="35">
        <v>579457</v>
      </c>
      <c r="F101" s="43" t="str">
        <f t="shared" si="13"/>
        <v>N/A</v>
      </c>
      <c r="G101" s="35">
        <v>616877</v>
      </c>
      <c r="H101" s="43" t="str">
        <f t="shared" si="14"/>
        <v>N/A</v>
      </c>
      <c r="I101" s="12">
        <v>11.68</v>
      </c>
      <c r="J101" s="12">
        <v>6.4580000000000002</v>
      </c>
      <c r="K101" s="44" t="s">
        <v>732</v>
      </c>
      <c r="L101" s="9" t="str">
        <f t="shared" si="15"/>
        <v>Yes</v>
      </c>
    </row>
    <row r="102" spans="1:12" x14ac:dyDescent="0.2">
      <c r="A102" s="45" t="s">
        <v>1328</v>
      </c>
      <c r="B102" s="34" t="s">
        <v>217</v>
      </c>
      <c r="C102" s="46">
        <v>416.36909523000003</v>
      </c>
      <c r="D102" s="43" t="str">
        <f t="shared" si="12"/>
        <v>N/A</v>
      </c>
      <c r="E102" s="46">
        <v>441.59437370000001</v>
      </c>
      <c r="F102" s="43" t="str">
        <f t="shared" si="13"/>
        <v>N/A</v>
      </c>
      <c r="G102" s="46">
        <v>443.17552121</v>
      </c>
      <c r="H102" s="43" t="str">
        <f t="shared" si="14"/>
        <v>N/A</v>
      </c>
      <c r="I102" s="12">
        <v>6.0579999999999998</v>
      </c>
      <c r="J102" s="12">
        <v>0.35809999999999997</v>
      </c>
      <c r="K102" s="44" t="s">
        <v>732</v>
      </c>
      <c r="L102" s="9" t="str">
        <f t="shared" si="15"/>
        <v>Yes</v>
      </c>
    </row>
    <row r="103" spans="1:12" ht="25.5" x14ac:dyDescent="0.2">
      <c r="A103" s="45" t="s">
        <v>566</v>
      </c>
      <c r="B103" s="34" t="s">
        <v>217</v>
      </c>
      <c r="C103" s="46">
        <v>36205779</v>
      </c>
      <c r="D103" s="43" t="str">
        <f t="shared" si="12"/>
        <v>N/A</v>
      </c>
      <c r="E103" s="46">
        <v>44505226</v>
      </c>
      <c r="F103" s="43" t="str">
        <f t="shared" si="13"/>
        <v>N/A</v>
      </c>
      <c r="G103" s="46">
        <v>48174111</v>
      </c>
      <c r="H103" s="43" t="str">
        <f t="shared" si="14"/>
        <v>N/A</v>
      </c>
      <c r="I103" s="12">
        <v>22.92</v>
      </c>
      <c r="J103" s="12">
        <v>8.2439999999999998</v>
      </c>
      <c r="K103" s="44" t="s">
        <v>732</v>
      </c>
      <c r="L103" s="9" t="str">
        <f t="shared" si="15"/>
        <v>Yes</v>
      </c>
    </row>
    <row r="104" spans="1:12" x14ac:dyDescent="0.2">
      <c r="A104" s="45" t="s">
        <v>567</v>
      </c>
      <c r="B104" s="34" t="s">
        <v>217</v>
      </c>
      <c r="C104" s="35">
        <v>12685</v>
      </c>
      <c r="D104" s="43" t="str">
        <f t="shared" si="12"/>
        <v>N/A</v>
      </c>
      <c r="E104" s="35">
        <v>12948</v>
      </c>
      <c r="F104" s="43" t="str">
        <f t="shared" si="13"/>
        <v>N/A</v>
      </c>
      <c r="G104" s="35">
        <v>12961</v>
      </c>
      <c r="H104" s="43" t="str">
        <f t="shared" si="14"/>
        <v>N/A</v>
      </c>
      <c r="I104" s="12">
        <v>2.073</v>
      </c>
      <c r="J104" s="12">
        <v>0.1004</v>
      </c>
      <c r="K104" s="44" t="s">
        <v>732</v>
      </c>
      <c r="L104" s="9" t="str">
        <f t="shared" si="15"/>
        <v>Yes</v>
      </c>
    </row>
    <row r="105" spans="1:12" ht="25.5" x14ac:dyDescent="0.2">
      <c r="A105" s="45" t="s">
        <v>1329</v>
      </c>
      <c r="B105" s="34" t="s">
        <v>217</v>
      </c>
      <c r="C105" s="46">
        <v>2854.2198659999999</v>
      </c>
      <c r="D105" s="43" t="str">
        <f t="shared" si="12"/>
        <v>N/A</v>
      </c>
      <c r="E105" s="46">
        <v>3437.2278344000001</v>
      </c>
      <c r="F105" s="43" t="str">
        <f t="shared" si="13"/>
        <v>N/A</v>
      </c>
      <c r="G105" s="46">
        <v>3716.8514003999999</v>
      </c>
      <c r="H105" s="43" t="str">
        <f t="shared" si="14"/>
        <v>N/A</v>
      </c>
      <c r="I105" s="12">
        <v>20.43</v>
      </c>
      <c r="J105" s="12">
        <v>8.1349999999999998</v>
      </c>
      <c r="K105" s="44" t="s">
        <v>732</v>
      </c>
      <c r="L105" s="9" t="str">
        <f t="shared" si="15"/>
        <v>Yes</v>
      </c>
    </row>
    <row r="106" spans="1:12" ht="25.5" x14ac:dyDescent="0.2">
      <c r="A106" s="45" t="s">
        <v>568</v>
      </c>
      <c r="B106" s="34" t="s">
        <v>217</v>
      </c>
      <c r="C106" s="46">
        <v>235683144</v>
      </c>
      <c r="D106" s="43" t="str">
        <f t="shared" si="12"/>
        <v>N/A</v>
      </c>
      <c r="E106" s="46">
        <v>292604005</v>
      </c>
      <c r="F106" s="43" t="str">
        <f t="shared" si="13"/>
        <v>N/A</v>
      </c>
      <c r="G106" s="46">
        <v>326985504</v>
      </c>
      <c r="H106" s="43" t="str">
        <f t="shared" si="14"/>
        <v>N/A</v>
      </c>
      <c r="I106" s="12">
        <v>24.15</v>
      </c>
      <c r="J106" s="12">
        <v>11.75</v>
      </c>
      <c r="K106" s="44" t="s">
        <v>732</v>
      </c>
      <c r="L106" s="9" t="str">
        <f t="shared" si="15"/>
        <v>Yes</v>
      </c>
    </row>
    <row r="107" spans="1:12" x14ac:dyDescent="0.2">
      <c r="A107" s="45" t="s">
        <v>569</v>
      </c>
      <c r="B107" s="34" t="s">
        <v>217</v>
      </c>
      <c r="C107" s="35">
        <v>1059626</v>
      </c>
      <c r="D107" s="43" t="str">
        <f t="shared" si="12"/>
        <v>N/A</v>
      </c>
      <c r="E107" s="35">
        <v>1249743</v>
      </c>
      <c r="F107" s="43" t="str">
        <f t="shared" si="13"/>
        <v>N/A</v>
      </c>
      <c r="G107" s="35">
        <v>1291439</v>
      </c>
      <c r="H107" s="43" t="str">
        <f t="shared" si="14"/>
        <v>N/A</v>
      </c>
      <c r="I107" s="12">
        <v>17.940000000000001</v>
      </c>
      <c r="J107" s="12">
        <v>3.3359999999999999</v>
      </c>
      <c r="K107" s="44" t="s">
        <v>732</v>
      </c>
      <c r="L107" s="9" t="str">
        <f t="shared" si="15"/>
        <v>Yes</v>
      </c>
    </row>
    <row r="108" spans="1:12" x14ac:dyDescent="0.2">
      <c r="A108" s="45" t="s">
        <v>1330</v>
      </c>
      <c r="B108" s="34" t="s">
        <v>217</v>
      </c>
      <c r="C108" s="46">
        <v>222.42106555000001</v>
      </c>
      <c r="D108" s="43" t="str">
        <f t="shared" si="12"/>
        <v>N/A</v>
      </c>
      <c r="E108" s="46">
        <v>234.1313414</v>
      </c>
      <c r="F108" s="43" t="str">
        <f t="shared" si="13"/>
        <v>N/A</v>
      </c>
      <c r="G108" s="46">
        <v>253.19469522</v>
      </c>
      <c r="H108" s="43" t="str">
        <f t="shared" si="14"/>
        <v>N/A</v>
      </c>
      <c r="I108" s="12">
        <v>5.2649999999999997</v>
      </c>
      <c r="J108" s="12">
        <v>8.1419999999999995</v>
      </c>
      <c r="K108" s="44" t="s">
        <v>732</v>
      </c>
      <c r="L108" s="9" t="str">
        <f t="shared" si="15"/>
        <v>Yes</v>
      </c>
    </row>
    <row r="109" spans="1:12" x14ac:dyDescent="0.2">
      <c r="A109" s="45" t="s">
        <v>570</v>
      </c>
      <c r="B109" s="34" t="s">
        <v>217</v>
      </c>
      <c r="C109" s="46">
        <v>1083725082</v>
      </c>
      <c r="D109" s="43" t="str">
        <f t="shared" si="12"/>
        <v>N/A</v>
      </c>
      <c r="E109" s="46">
        <v>1206129492</v>
      </c>
      <c r="F109" s="43" t="str">
        <f t="shared" si="13"/>
        <v>N/A</v>
      </c>
      <c r="G109" s="46">
        <v>1288872206</v>
      </c>
      <c r="H109" s="43" t="str">
        <f t="shared" si="14"/>
        <v>N/A</v>
      </c>
      <c r="I109" s="12">
        <v>11.29</v>
      </c>
      <c r="J109" s="12">
        <v>6.86</v>
      </c>
      <c r="K109" s="44" t="s">
        <v>732</v>
      </c>
      <c r="L109" s="9" t="str">
        <f t="shared" si="15"/>
        <v>Yes</v>
      </c>
    </row>
    <row r="110" spans="1:12" x14ac:dyDescent="0.2">
      <c r="A110" s="45" t="s">
        <v>571</v>
      </c>
      <c r="B110" s="34" t="s">
        <v>217</v>
      </c>
      <c r="C110" s="35">
        <v>1392257</v>
      </c>
      <c r="D110" s="43" t="str">
        <f t="shared" si="12"/>
        <v>N/A</v>
      </c>
      <c r="E110" s="35">
        <v>1486847</v>
      </c>
      <c r="F110" s="43" t="str">
        <f t="shared" si="13"/>
        <v>N/A</v>
      </c>
      <c r="G110" s="35">
        <v>1537785</v>
      </c>
      <c r="H110" s="43" t="str">
        <f t="shared" si="14"/>
        <v>N/A</v>
      </c>
      <c r="I110" s="12">
        <v>6.7939999999999996</v>
      </c>
      <c r="J110" s="12">
        <v>3.4260000000000002</v>
      </c>
      <c r="K110" s="44" t="s">
        <v>732</v>
      </c>
      <c r="L110" s="9" t="str">
        <f t="shared" si="15"/>
        <v>Yes</v>
      </c>
    </row>
    <row r="111" spans="1:12" x14ac:dyDescent="0.2">
      <c r="A111" s="45" t="s">
        <v>1331</v>
      </c>
      <c r="B111" s="34" t="s">
        <v>217</v>
      </c>
      <c r="C111" s="46">
        <v>778.39442142999997</v>
      </c>
      <c r="D111" s="43" t="str">
        <f t="shared" si="12"/>
        <v>N/A</v>
      </c>
      <c r="E111" s="46">
        <v>811.19946572000003</v>
      </c>
      <c r="F111" s="43" t="str">
        <f t="shared" si="13"/>
        <v>N/A</v>
      </c>
      <c r="G111" s="46">
        <v>838.13550398999996</v>
      </c>
      <c r="H111" s="43" t="str">
        <f t="shared" si="14"/>
        <v>N/A</v>
      </c>
      <c r="I111" s="12">
        <v>4.2140000000000004</v>
      </c>
      <c r="J111" s="12">
        <v>3.3210000000000002</v>
      </c>
      <c r="K111" s="44" t="s">
        <v>732</v>
      </c>
      <c r="L111" s="9" t="str">
        <f t="shared" si="15"/>
        <v>Yes</v>
      </c>
    </row>
    <row r="112" spans="1:12" ht="25.5" x14ac:dyDescent="0.2">
      <c r="A112" s="45" t="s">
        <v>572</v>
      </c>
      <c r="B112" s="34" t="s">
        <v>217</v>
      </c>
      <c r="C112" s="46">
        <v>164480291</v>
      </c>
      <c r="D112" s="43" t="str">
        <f t="shared" si="12"/>
        <v>N/A</v>
      </c>
      <c r="E112" s="46">
        <v>180626215</v>
      </c>
      <c r="F112" s="43" t="str">
        <f t="shared" si="13"/>
        <v>N/A</v>
      </c>
      <c r="G112" s="46">
        <v>200059943</v>
      </c>
      <c r="H112" s="43" t="str">
        <f t="shared" si="14"/>
        <v>N/A</v>
      </c>
      <c r="I112" s="12">
        <v>9.8160000000000007</v>
      </c>
      <c r="J112" s="12">
        <v>10.76</v>
      </c>
      <c r="K112" s="44" t="s">
        <v>732</v>
      </c>
      <c r="L112" s="9" t="str">
        <f t="shared" si="15"/>
        <v>Yes</v>
      </c>
    </row>
    <row r="113" spans="1:12" x14ac:dyDescent="0.2">
      <c r="A113" s="45" t="s">
        <v>573</v>
      </c>
      <c r="B113" s="34" t="s">
        <v>217</v>
      </c>
      <c r="C113" s="35">
        <v>116648</v>
      </c>
      <c r="D113" s="43" t="str">
        <f t="shared" si="12"/>
        <v>N/A</v>
      </c>
      <c r="E113" s="35">
        <v>158166</v>
      </c>
      <c r="F113" s="43" t="str">
        <f t="shared" si="13"/>
        <v>N/A</v>
      </c>
      <c r="G113" s="35">
        <v>187787</v>
      </c>
      <c r="H113" s="43" t="str">
        <f t="shared" si="14"/>
        <v>N/A</v>
      </c>
      <c r="I113" s="12">
        <v>35.590000000000003</v>
      </c>
      <c r="J113" s="12">
        <v>18.73</v>
      </c>
      <c r="K113" s="44" t="s">
        <v>732</v>
      </c>
      <c r="L113" s="9" t="str">
        <f t="shared" si="15"/>
        <v>Yes</v>
      </c>
    </row>
    <row r="114" spans="1:12" ht="25.5" x14ac:dyDescent="0.2">
      <c r="A114" s="45" t="s">
        <v>1332</v>
      </c>
      <c r="B114" s="34" t="s">
        <v>217</v>
      </c>
      <c r="C114" s="46">
        <v>1410.0566748000001</v>
      </c>
      <c r="D114" s="43" t="str">
        <f t="shared" si="12"/>
        <v>N/A</v>
      </c>
      <c r="E114" s="46">
        <v>1142.0040653000001</v>
      </c>
      <c r="F114" s="43" t="str">
        <f t="shared" si="13"/>
        <v>N/A</v>
      </c>
      <c r="G114" s="46">
        <v>1065.3556583</v>
      </c>
      <c r="H114" s="43" t="str">
        <f t="shared" si="14"/>
        <v>N/A</v>
      </c>
      <c r="I114" s="12">
        <v>-19</v>
      </c>
      <c r="J114" s="12">
        <v>-6.71</v>
      </c>
      <c r="K114" s="44" t="s">
        <v>732</v>
      </c>
      <c r="L114" s="9" t="str">
        <f t="shared" si="15"/>
        <v>Yes</v>
      </c>
    </row>
    <row r="115" spans="1:12" ht="25.5" x14ac:dyDescent="0.2">
      <c r="A115" s="45" t="s">
        <v>574</v>
      </c>
      <c r="B115" s="34" t="s">
        <v>217</v>
      </c>
      <c r="C115" s="46">
        <v>57739786</v>
      </c>
      <c r="D115" s="43" t="str">
        <f t="shared" si="12"/>
        <v>N/A</v>
      </c>
      <c r="E115" s="46">
        <v>62992829</v>
      </c>
      <c r="F115" s="43" t="str">
        <f t="shared" si="13"/>
        <v>N/A</v>
      </c>
      <c r="G115" s="46">
        <v>64000554</v>
      </c>
      <c r="H115" s="43" t="str">
        <f t="shared" si="14"/>
        <v>N/A</v>
      </c>
      <c r="I115" s="12">
        <v>9.0980000000000008</v>
      </c>
      <c r="J115" s="12">
        <v>1.6</v>
      </c>
      <c r="K115" s="44" t="s">
        <v>732</v>
      </c>
      <c r="L115" s="9" t="str">
        <f t="shared" si="15"/>
        <v>Yes</v>
      </c>
    </row>
    <row r="116" spans="1:12" x14ac:dyDescent="0.2">
      <c r="A116" s="3" t="s">
        <v>575</v>
      </c>
      <c r="B116" s="34" t="s">
        <v>217</v>
      </c>
      <c r="C116" s="35">
        <v>112626</v>
      </c>
      <c r="D116" s="43" t="str">
        <f t="shared" si="12"/>
        <v>N/A</v>
      </c>
      <c r="E116" s="35">
        <v>129608</v>
      </c>
      <c r="F116" s="43" t="str">
        <f t="shared" si="13"/>
        <v>N/A</v>
      </c>
      <c r="G116" s="35">
        <v>136775</v>
      </c>
      <c r="H116" s="43" t="str">
        <f t="shared" si="14"/>
        <v>N/A</v>
      </c>
      <c r="I116" s="12">
        <v>15.08</v>
      </c>
      <c r="J116" s="12">
        <v>5.53</v>
      </c>
      <c r="K116" s="44" t="s">
        <v>732</v>
      </c>
      <c r="L116" s="9" t="str">
        <f t="shared" si="15"/>
        <v>Yes</v>
      </c>
    </row>
    <row r="117" spans="1:12" ht="25.5" x14ac:dyDescent="0.2">
      <c r="A117" s="3" t="s">
        <v>1333</v>
      </c>
      <c r="B117" s="34" t="s">
        <v>217</v>
      </c>
      <c r="C117" s="46">
        <v>512.66835366999999</v>
      </c>
      <c r="D117" s="43" t="str">
        <f t="shared" si="12"/>
        <v>N/A</v>
      </c>
      <c r="E117" s="46">
        <v>486.02577773000002</v>
      </c>
      <c r="F117" s="43" t="str">
        <f t="shared" si="13"/>
        <v>N/A</v>
      </c>
      <c r="G117" s="46">
        <v>467.92581977999998</v>
      </c>
      <c r="H117" s="43" t="str">
        <f t="shared" si="14"/>
        <v>N/A</v>
      </c>
      <c r="I117" s="12">
        <v>-5.2</v>
      </c>
      <c r="J117" s="12">
        <v>-3.72</v>
      </c>
      <c r="K117" s="44" t="s">
        <v>732</v>
      </c>
      <c r="L117" s="9" t="str">
        <f t="shared" si="15"/>
        <v>Yes</v>
      </c>
    </row>
    <row r="118" spans="1:12" ht="25.5" x14ac:dyDescent="0.2">
      <c r="A118" s="4" t="s">
        <v>576</v>
      </c>
      <c r="B118" s="34" t="s">
        <v>217</v>
      </c>
      <c r="C118" s="46">
        <v>118454997</v>
      </c>
      <c r="D118" s="43" t="str">
        <f t="shared" si="12"/>
        <v>N/A</v>
      </c>
      <c r="E118" s="46">
        <v>126315476</v>
      </c>
      <c r="F118" s="43" t="str">
        <f t="shared" si="13"/>
        <v>N/A</v>
      </c>
      <c r="G118" s="46">
        <v>144912662</v>
      </c>
      <c r="H118" s="43" t="str">
        <f t="shared" si="14"/>
        <v>N/A</v>
      </c>
      <c r="I118" s="12">
        <v>6.6360000000000001</v>
      </c>
      <c r="J118" s="12">
        <v>14.72</v>
      </c>
      <c r="K118" s="44" t="s">
        <v>732</v>
      </c>
      <c r="L118" s="9" t="str">
        <f t="shared" si="15"/>
        <v>Yes</v>
      </c>
    </row>
    <row r="119" spans="1:12" x14ac:dyDescent="0.2">
      <c r="A119" s="4" t="s">
        <v>577</v>
      </c>
      <c r="B119" s="34" t="s">
        <v>217</v>
      </c>
      <c r="C119" s="35">
        <v>11401</v>
      </c>
      <c r="D119" s="43" t="str">
        <f t="shared" si="12"/>
        <v>N/A</v>
      </c>
      <c r="E119" s="35">
        <v>11140</v>
      </c>
      <c r="F119" s="43" t="str">
        <f t="shared" si="13"/>
        <v>N/A</v>
      </c>
      <c r="G119" s="35">
        <v>11418</v>
      </c>
      <c r="H119" s="43" t="str">
        <f t="shared" si="14"/>
        <v>N/A</v>
      </c>
      <c r="I119" s="12">
        <v>-2.29</v>
      </c>
      <c r="J119" s="12">
        <v>2.496</v>
      </c>
      <c r="K119" s="44" t="s">
        <v>732</v>
      </c>
      <c r="L119" s="9" t="str">
        <f t="shared" si="15"/>
        <v>Yes</v>
      </c>
    </row>
    <row r="120" spans="1:12" ht="25.5" x14ac:dyDescent="0.2">
      <c r="A120" s="4" t="s">
        <v>1334</v>
      </c>
      <c r="B120" s="34" t="s">
        <v>217</v>
      </c>
      <c r="C120" s="46">
        <v>10389.877818000001</v>
      </c>
      <c r="D120" s="43" t="str">
        <f t="shared" si="12"/>
        <v>N/A</v>
      </c>
      <c r="E120" s="46">
        <v>11338.91167</v>
      </c>
      <c r="F120" s="43" t="str">
        <f t="shared" si="13"/>
        <v>N/A</v>
      </c>
      <c r="G120" s="46">
        <v>12691.597653000001</v>
      </c>
      <c r="H120" s="43" t="str">
        <f t="shared" si="14"/>
        <v>N/A</v>
      </c>
      <c r="I120" s="12">
        <v>9.1340000000000003</v>
      </c>
      <c r="J120" s="12">
        <v>11.93</v>
      </c>
      <c r="K120" s="44" t="s">
        <v>732</v>
      </c>
      <c r="L120" s="9" t="str">
        <f t="shared" si="15"/>
        <v>Yes</v>
      </c>
    </row>
    <row r="121" spans="1:12" ht="25.5" x14ac:dyDescent="0.2">
      <c r="A121" s="4" t="s">
        <v>578</v>
      </c>
      <c r="B121" s="34" t="s">
        <v>217</v>
      </c>
      <c r="C121" s="46">
        <v>94244020</v>
      </c>
      <c r="D121" s="43" t="str">
        <f t="shared" si="12"/>
        <v>N/A</v>
      </c>
      <c r="E121" s="46">
        <v>108011093</v>
      </c>
      <c r="F121" s="43" t="str">
        <f t="shared" si="13"/>
        <v>N/A</v>
      </c>
      <c r="G121" s="46">
        <v>109735726</v>
      </c>
      <c r="H121" s="43" t="str">
        <f t="shared" si="14"/>
        <v>N/A</v>
      </c>
      <c r="I121" s="12">
        <v>14.61</v>
      </c>
      <c r="J121" s="12">
        <v>1.597</v>
      </c>
      <c r="K121" s="44" t="s">
        <v>732</v>
      </c>
      <c r="L121" s="9" t="str">
        <f t="shared" si="15"/>
        <v>Yes</v>
      </c>
    </row>
    <row r="122" spans="1:12" ht="25.5" x14ac:dyDescent="0.2">
      <c r="A122" s="4" t="s">
        <v>579</v>
      </c>
      <c r="B122" s="34" t="s">
        <v>217</v>
      </c>
      <c r="C122" s="35">
        <v>617069</v>
      </c>
      <c r="D122" s="43" t="str">
        <f t="shared" si="12"/>
        <v>N/A</v>
      </c>
      <c r="E122" s="35">
        <v>725263</v>
      </c>
      <c r="F122" s="43" t="str">
        <f t="shared" si="13"/>
        <v>N/A</v>
      </c>
      <c r="G122" s="35">
        <v>759503</v>
      </c>
      <c r="H122" s="43" t="str">
        <f t="shared" si="14"/>
        <v>N/A</v>
      </c>
      <c r="I122" s="12">
        <v>17.53</v>
      </c>
      <c r="J122" s="12">
        <v>4.7210000000000001</v>
      </c>
      <c r="K122" s="44" t="s">
        <v>732</v>
      </c>
      <c r="L122" s="9" t="str">
        <f t="shared" si="15"/>
        <v>Yes</v>
      </c>
    </row>
    <row r="123" spans="1:12" ht="25.5" x14ac:dyDescent="0.2">
      <c r="A123" s="4" t="s">
        <v>1335</v>
      </c>
      <c r="B123" s="34" t="s">
        <v>217</v>
      </c>
      <c r="C123" s="46">
        <v>152.72849552</v>
      </c>
      <c r="D123" s="43" t="str">
        <f t="shared" si="12"/>
        <v>N/A</v>
      </c>
      <c r="E123" s="46">
        <v>148.92679344999999</v>
      </c>
      <c r="F123" s="43" t="str">
        <f t="shared" si="13"/>
        <v>N/A</v>
      </c>
      <c r="G123" s="46">
        <v>144.48359783000001</v>
      </c>
      <c r="H123" s="43" t="str">
        <f t="shared" si="14"/>
        <v>N/A</v>
      </c>
      <c r="I123" s="12">
        <v>-2.4900000000000002</v>
      </c>
      <c r="J123" s="12">
        <v>-2.98</v>
      </c>
      <c r="K123" s="44" t="s">
        <v>732</v>
      </c>
      <c r="L123" s="9" t="str">
        <f t="shared" si="15"/>
        <v>Yes</v>
      </c>
    </row>
    <row r="124" spans="1:12" ht="25.5" x14ac:dyDescent="0.2">
      <c r="A124" s="4" t="s">
        <v>580</v>
      </c>
      <c r="B124" s="34" t="s">
        <v>217</v>
      </c>
      <c r="C124" s="46">
        <v>7101272</v>
      </c>
      <c r="D124" s="43" t="str">
        <f t="shared" si="12"/>
        <v>N/A</v>
      </c>
      <c r="E124" s="46">
        <v>9225255</v>
      </c>
      <c r="F124" s="43" t="str">
        <f t="shared" si="13"/>
        <v>N/A</v>
      </c>
      <c r="G124" s="46">
        <v>10134234</v>
      </c>
      <c r="H124" s="43" t="str">
        <f t="shared" si="14"/>
        <v>N/A</v>
      </c>
      <c r="I124" s="12">
        <v>29.91</v>
      </c>
      <c r="J124" s="12">
        <v>9.8529999999999998</v>
      </c>
      <c r="K124" s="44" t="s">
        <v>732</v>
      </c>
      <c r="L124" s="9" t="str">
        <f t="shared" si="15"/>
        <v>Yes</v>
      </c>
    </row>
    <row r="125" spans="1:12" x14ac:dyDescent="0.2">
      <c r="A125" s="2" t="s">
        <v>581</v>
      </c>
      <c r="B125" s="34" t="s">
        <v>217</v>
      </c>
      <c r="C125" s="35">
        <v>10849</v>
      </c>
      <c r="D125" s="43" t="str">
        <f t="shared" si="12"/>
        <v>N/A</v>
      </c>
      <c r="E125" s="35">
        <v>14239</v>
      </c>
      <c r="F125" s="43" t="str">
        <f t="shared" si="13"/>
        <v>N/A</v>
      </c>
      <c r="G125" s="35">
        <v>15965</v>
      </c>
      <c r="H125" s="43" t="str">
        <f t="shared" si="14"/>
        <v>N/A</v>
      </c>
      <c r="I125" s="12">
        <v>31.25</v>
      </c>
      <c r="J125" s="12">
        <v>12.12</v>
      </c>
      <c r="K125" s="44" t="s">
        <v>732</v>
      </c>
      <c r="L125" s="9" t="str">
        <f t="shared" si="15"/>
        <v>Yes</v>
      </c>
    </row>
    <row r="126" spans="1:12" ht="25.5" x14ac:dyDescent="0.2">
      <c r="A126" s="2" t="s">
        <v>1336</v>
      </c>
      <c r="B126" s="34" t="s">
        <v>217</v>
      </c>
      <c r="C126" s="46">
        <v>654.5554429</v>
      </c>
      <c r="D126" s="43" t="str">
        <f t="shared" si="12"/>
        <v>N/A</v>
      </c>
      <c r="E126" s="46">
        <v>647.88643864999995</v>
      </c>
      <c r="F126" s="43" t="str">
        <f t="shared" si="13"/>
        <v>N/A</v>
      </c>
      <c r="G126" s="46">
        <v>634.77820231999999</v>
      </c>
      <c r="H126" s="43" t="str">
        <f t="shared" si="14"/>
        <v>N/A</v>
      </c>
      <c r="I126" s="12">
        <v>-1.02</v>
      </c>
      <c r="J126" s="12">
        <v>-2.02</v>
      </c>
      <c r="K126" s="44" t="s">
        <v>732</v>
      </c>
      <c r="L126" s="9" t="str">
        <f t="shared" si="15"/>
        <v>Yes</v>
      </c>
    </row>
    <row r="127" spans="1:12" ht="25.5" x14ac:dyDescent="0.2">
      <c r="A127" s="2" t="s">
        <v>582</v>
      </c>
      <c r="B127" s="34" t="s">
        <v>217</v>
      </c>
      <c r="C127" s="46">
        <v>92342628</v>
      </c>
      <c r="D127" s="43" t="str">
        <f t="shared" si="12"/>
        <v>N/A</v>
      </c>
      <c r="E127" s="46">
        <v>102771700</v>
      </c>
      <c r="F127" s="43" t="str">
        <f t="shared" si="13"/>
        <v>N/A</v>
      </c>
      <c r="G127" s="46">
        <v>108320329</v>
      </c>
      <c r="H127" s="43" t="str">
        <f t="shared" si="14"/>
        <v>N/A</v>
      </c>
      <c r="I127" s="12">
        <v>11.29</v>
      </c>
      <c r="J127" s="12">
        <v>5.399</v>
      </c>
      <c r="K127" s="44" t="s">
        <v>732</v>
      </c>
      <c r="L127" s="9" t="str">
        <f t="shared" si="15"/>
        <v>Yes</v>
      </c>
    </row>
    <row r="128" spans="1:12" x14ac:dyDescent="0.2">
      <c r="A128" s="2" t="s">
        <v>583</v>
      </c>
      <c r="B128" s="34" t="s">
        <v>217</v>
      </c>
      <c r="C128" s="35">
        <v>100410</v>
      </c>
      <c r="D128" s="43" t="str">
        <f t="shared" si="12"/>
        <v>N/A</v>
      </c>
      <c r="E128" s="35">
        <v>110870</v>
      </c>
      <c r="F128" s="43" t="str">
        <f t="shared" si="13"/>
        <v>N/A</v>
      </c>
      <c r="G128" s="35">
        <v>116269</v>
      </c>
      <c r="H128" s="43" t="str">
        <f t="shared" si="14"/>
        <v>N/A</v>
      </c>
      <c r="I128" s="12">
        <v>10.42</v>
      </c>
      <c r="J128" s="12">
        <v>4.87</v>
      </c>
      <c r="K128" s="44" t="s">
        <v>732</v>
      </c>
      <c r="L128" s="9" t="str">
        <f t="shared" si="15"/>
        <v>Yes</v>
      </c>
    </row>
    <row r="129" spans="1:12" ht="25.5" x14ac:dyDescent="0.2">
      <c r="A129" s="2" t="s">
        <v>1337</v>
      </c>
      <c r="B129" s="34" t="s">
        <v>217</v>
      </c>
      <c r="C129" s="46">
        <v>919.65569166</v>
      </c>
      <c r="D129" s="43" t="str">
        <f t="shared" si="12"/>
        <v>N/A</v>
      </c>
      <c r="E129" s="46">
        <v>926.95679625000002</v>
      </c>
      <c r="F129" s="43" t="str">
        <f t="shared" si="13"/>
        <v>N/A</v>
      </c>
      <c r="G129" s="46">
        <v>931.63550903999999</v>
      </c>
      <c r="H129" s="43" t="str">
        <f t="shared" si="14"/>
        <v>N/A</v>
      </c>
      <c r="I129" s="12">
        <v>0.79390000000000005</v>
      </c>
      <c r="J129" s="12">
        <v>0.50470000000000004</v>
      </c>
      <c r="K129" s="44" t="s">
        <v>732</v>
      </c>
      <c r="L129" s="9" t="str">
        <f t="shared" si="15"/>
        <v>Yes</v>
      </c>
    </row>
    <row r="130" spans="1:12" ht="25.5" x14ac:dyDescent="0.2">
      <c r="A130" s="2" t="s">
        <v>584</v>
      </c>
      <c r="B130" s="34" t="s">
        <v>217</v>
      </c>
      <c r="C130" s="46">
        <v>18926233</v>
      </c>
      <c r="D130" s="43" t="str">
        <f t="shared" si="12"/>
        <v>N/A</v>
      </c>
      <c r="E130" s="46">
        <v>20576270</v>
      </c>
      <c r="F130" s="43" t="str">
        <f t="shared" si="13"/>
        <v>N/A</v>
      </c>
      <c r="G130" s="46">
        <v>21856931</v>
      </c>
      <c r="H130" s="43" t="str">
        <f t="shared" si="14"/>
        <v>N/A</v>
      </c>
      <c r="I130" s="12">
        <v>8.718</v>
      </c>
      <c r="J130" s="12">
        <v>6.2240000000000002</v>
      </c>
      <c r="K130" s="44" t="s">
        <v>732</v>
      </c>
      <c r="L130" s="9" t="str">
        <f t="shared" si="15"/>
        <v>Yes</v>
      </c>
    </row>
    <row r="131" spans="1:12" x14ac:dyDescent="0.2">
      <c r="A131" s="2" t="s">
        <v>585</v>
      </c>
      <c r="B131" s="34" t="s">
        <v>217</v>
      </c>
      <c r="C131" s="35">
        <v>1882</v>
      </c>
      <c r="D131" s="43" t="str">
        <f t="shared" si="12"/>
        <v>N/A</v>
      </c>
      <c r="E131" s="35">
        <v>2020</v>
      </c>
      <c r="F131" s="43" t="str">
        <f t="shared" si="13"/>
        <v>N/A</v>
      </c>
      <c r="G131" s="35">
        <v>2097</v>
      </c>
      <c r="H131" s="43" t="str">
        <f t="shared" si="14"/>
        <v>N/A</v>
      </c>
      <c r="I131" s="12">
        <v>7.3330000000000002</v>
      </c>
      <c r="J131" s="12">
        <v>3.8119999999999998</v>
      </c>
      <c r="K131" s="44" t="s">
        <v>732</v>
      </c>
      <c r="L131" s="9" t="str">
        <f t="shared" si="15"/>
        <v>Yes</v>
      </c>
    </row>
    <row r="132" spans="1:12" x14ac:dyDescent="0.2">
      <c r="A132" s="2" t="s">
        <v>1338</v>
      </c>
      <c r="B132" s="34" t="s">
        <v>217</v>
      </c>
      <c r="C132" s="46">
        <v>10056.446865</v>
      </c>
      <c r="D132" s="43" t="str">
        <f t="shared" si="12"/>
        <v>N/A</v>
      </c>
      <c r="E132" s="46">
        <v>10186.272277</v>
      </c>
      <c r="F132" s="43" t="str">
        <f t="shared" si="13"/>
        <v>N/A</v>
      </c>
      <c r="G132" s="46">
        <v>10422.952313</v>
      </c>
      <c r="H132" s="43" t="str">
        <f t="shared" si="14"/>
        <v>N/A</v>
      </c>
      <c r="I132" s="12">
        <v>1.2909999999999999</v>
      </c>
      <c r="J132" s="12">
        <v>2.3239999999999998</v>
      </c>
      <c r="K132" s="44" t="s">
        <v>732</v>
      </c>
      <c r="L132" s="9" t="str">
        <f t="shared" si="15"/>
        <v>Yes</v>
      </c>
    </row>
    <row r="133" spans="1:12" ht="25.5" x14ac:dyDescent="0.2">
      <c r="A133" s="2" t="s">
        <v>586</v>
      </c>
      <c r="B133" s="34" t="s">
        <v>217</v>
      </c>
      <c r="C133" s="46">
        <v>7368959</v>
      </c>
      <c r="D133" s="43" t="str">
        <f t="shared" si="12"/>
        <v>N/A</v>
      </c>
      <c r="E133" s="46">
        <v>12885940</v>
      </c>
      <c r="F133" s="43" t="str">
        <f t="shared" si="13"/>
        <v>N/A</v>
      </c>
      <c r="G133" s="46">
        <v>17811443</v>
      </c>
      <c r="H133" s="43" t="str">
        <f t="shared" si="14"/>
        <v>N/A</v>
      </c>
      <c r="I133" s="12">
        <v>74.87</v>
      </c>
      <c r="J133" s="12">
        <v>38.22</v>
      </c>
      <c r="K133" s="44" t="s">
        <v>732</v>
      </c>
      <c r="L133" s="9" t="str">
        <f>IF(J133="Div by 0", "N/A", IF(OR(J133="N/A",K133="N/A"),"N/A", IF(J133&gt;VALUE(MID(K133,1,2)), "No", IF(J133&lt;-1*VALUE(MID(K133,1,2)), "No", "Yes"))))</f>
        <v>No</v>
      </c>
    </row>
    <row r="134" spans="1:12" x14ac:dyDescent="0.2">
      <c r="A134" s="2" t="s">
        <v>587</v>
      </c>
      <c r="B134" s="34" t="s">
        <v>217</v>
      </c>
      <c r="C134" s="35">
        <v>60010</v>
      </c>
      <c r="D134" s="43" t="str">
        <f t="shared" si="12"/>
        <v>N/A</v>
      </c>
      <c r="E134" s="35">
        <v>107162</v>
      </c>
      <c r="F134" s="43" t="str">
        <f t="shared" si="13"/>
        <v>N/A</v>
      </c>
      <c r="G134" s="35">
        <v>145730</v>
      </c>
      <c r="H134" s="43" t="str">
        <f t="shared" si="14"/>
        <v>N/A</v>
      </c>
      <c r="I134" s="12">
        <v>78.569999999999993</v>
      </c>
      <c r="J134" s="12">
        <v>35.99</v>
      </c>
      <c r="K134" s="44" t="s">
        <v>732</v>
      </c>
      <c r="L134" s="9" t="str">
        <f t="shared" ref="L134:L138" si="16">IF(J134="Div by 0", "N/A", IF(OR(J134="N/A",K134="N/A"),"N/A", IF(J134&gt;VALUE(MID(K134,1,2)), "No", IF(J134&lt;-1*VALUE(MID(K134,1,2)), "No", "Yes"))))</f>
        <v>No</v>
      </c>
    </row>
    <row r="135" spans="1:12" ht="25.5" x14ac:dyDescent="0.2">
      <c r="A135" s="2" t="s">
        <v>1339</v>
      </c>
      <c r="B135" s="34" t="s">
        <v>217</v>
      </c>
      <c r="C135" s="46">
        <v>122.79551741</v>
      </c>
      <c r="D135" s="43" t="str">
        <f t="shared" si="12"/>
        <v>N/A</v>
      </c>
      <c r="E135" s="46">
        <v>120.24728915</v>
      </c>
      <c r="F135" s="43" t="str">
        <f t="shared" si="13"/>
        <v>N/A</v>
      </c>
      <c r="G135" s="46">
        <v>122.22221231</v>
      </c>
      <c r="H135" s="43" t="str">
        <f t="shared" si="14"/>
        <v>N/A</v>
      </c>
      <c r="I135" s="12">
        <v>-2.08</v>
      </c>
      <c r="J135" s="12">
        <v>1.6419999999999999</v>
      </c>
      <c r="K135" s="44" t="s">
        <v>732</v>
      </c>
      <c r="L135" s="9" t="str">
        <f t="shared" si="16"/>
        <v>Yes</v>
      </c>
    </row>
    <row r="136" spans="1:12" ht="25.5" x14ac:dyDescent="0.2">
      <c r="A136" s="2" t="s">
        <v>588</v>
      </c>
      <c r="B136" s="34" t="s">
        <v>217</v>
      </c>
      <c r="C136" s="46">
        <v>59146668</v>
      </c>
      <c r="D136" s="43" t="str">
        <f t="shared" ref="D136:D150" si="17">IF($B136="N/A","N/A",IF(C136&gt;10,"No",IF(C136&lt;-10,"No","Yes")))</f>
        <v>N/A</v>
      </c>
      <c r="E136" s="46">
        <v>59975978</v>
      </c>
      <c r="F136" s="43" t="str">
        <f t="shared" ref="F136:F150" si="18">IF($B136="N/A","N/A",IF(E136&gt;10,"No",IF(E136&lt;-10,"No","Yes")))</f>
        <v>N/A</v>
      </c>
      <c r="G136" s="46">
        <v>61199248</v>
      </c>
      <c r="H136" s="43" t="str">
        <f t="shared" ref="H136:H150" si="19">IF($B136="N/A","N/A",IF(G136&gt;10,"No",IF(G136&lt;-10,"No","Yes")))</f>
        <v>N/A</v>
      </c>
      <c r="I136" s="12">
        <v>1.4019999999999999</v>
      </c>
      <c r="J136" s="12">
        <v>2.04</v>
      </c>
      <c r="K136" s="44" t="s">
        <v>732</v>
      </c>
      <c r="L136" s="9" t="str">
        <f t="shared" si="16"/>
        <v>Yes</v>
      </c>
    </row>
    <row r="137" spans="1:12" x14ac:dyDescent="0.2">
      <c r="A137" s="2" t="s">
        <v>589</v>
      </c>
      <c r="B137" s="34" t="s">
        <v>217</v>
      </c>
      <c r="C137" s="35">
        <v>577</v>
      </c>
      <c r="D137" s="43" t="str">
        <f t="shared" si="17"/>
        <v>N/A</v>
      </c>
      <c r="E137" s="35">
        <v>585</v>
      </c>
      <c r="F137" s="43" t="str">
        <f t="shared" si="18"/>
        <v>N/A</v>
      </c>
      <c r="G137" s="35">
        <v>570</v>
      </c>
      <c r="H137" s="43" t="str">
        <f t="shared" si="19"/>
        <v>N/A</v>
      </c>
      <c r="I137" s="12">
        <v>1.3859999999999999</v>
      </c>
      <c r="J137" s="12">
        <v>-2.56</v>
      </c>
      <c r="K137" s="44" t="s">
        <v>732</v>
      </c>
      <c r="L137" s="9" t="str">
        <f t="shared" si="16"/>
        <v>Yes</v>
      </c>
    </row>
    <row r="138" spans="1:12" ht="25.5" x14ac:dyDescent="0.2">
      <c r="A138" s="2" t="s">
        <v>1340</v>
      </c>
      <c r="B138" s="34" t="s">
        <v>217</v>
      </c>
      <c r="C138" s="46">
        <v>102507.22357</v>
      </c>
      <c r="D138" s="43" t="str">
        <f t="shared" si="17"/>
        <v>N/A</v>
      </c>
      <c r="E138" s="46">
        <v>102523.03932</v>
      </c>
      <c r="F138" s="43" t="str">
        <f t="shared" si="18"/>
        <v>N/A</v>
      </c>
      <c r="G138" s="46">
        <v>107367.10175</v>
      </c>
      <c r="H138" s="43" t="str">
        <f t="shared" si="19"/>
        <v>N/A</v>
      </c>
      <c r="I138" s="12">
        <v>1.54E-2</v>
      </c>
      <c r="J138" s="12">
        <v>4.7249999999999996</v>
      </c>
      <c r="K138" s="44" t="s">
        <v>732</v>
      </c>
      <c r="L138" s="9" t="str">
        <f t="shared" si="16"/>
        <v>Yes</v>
      </c>
    </row>
    <row r="139" spans="1:12" ht="25.5" x14ac:dyDescent="0.2">
      <c r="A139" s="2" t="s">
        <v>590</v>
      </c>
      <c r="B139" s="34" t="s">
        <v>217</v>
      </c>
      <c r="C139" s="46">
        <v>127191651</v>
      </c>
      <c r="D139" s="43" t="str">
        <f t="shared" si="17"/>
        <v>N/A</v>
      </c>
      <c r="E139" s="46">
        <v>149202324</v>
      </c>
      <c r="F139" s="43" t="str">
        <f t="shared" si="18"/>
        <v>N/A</v>
      </c>
      <c r="G139" s="46">
        <v>163474675</v>
      </c>
      <c r="H139" s="43" t="str">
        <f t="shared" si="19"/>
        <v>N/A</v>
      </c>
      <c r="I139" s="12">
        <v>17.309999999999999</v>
      </c>
      <c r="J139" s="12">
        <v>9.5660000000000007</v>
      </c>
      <c r="K139" s="44" t="s">
        <v>732</v>
      </c>
      <c r="L139" s="9" t="str">
        <f t="shared" ref="L139:L150" si="20">IF(J139="Div by 0", "N/A", IF(K139="N/A","N/A", IF(J139&gt;VALUE(MID(K139,1,2)), "No", IF(J139&lt;-1*VALUE(MID(K139,1,2)), "No", "Yes"))))</f>
        <v>Yes</v>
      </c>
    </row>
    <row r="140" spans="1:12" ht="25.5" x14ac:dyDescent="0.2">
      <c r="A140" s="2" t="s">
        <v>591</v>
      </c>
      <c r="B140" s="34" t="s">
        <v>217</v>
      </c>
      <c r="C140" s="35">
        <v>324661</v>
      </c>
      <c r="D140" s="43" t="str">
        <f t="shared" si="17"/>
        <v>N/A</v>
      </c>
      <c r="E140" s="35">
        <v>420205</v>
      </c>
      <c r="F140" s="43" t="str">
        <f t="shared" si="18"/>
        <v>N/A</v>
      </c>
      <c r="G140" s="35">
        <v>467350</v>
      </c>
      <c r="H140" s="43" t="str">
        <f t="shared" si="19"/>
        <v>N/A</v>
      </c>
      <c r="I140" s="12">
        <v>29.43</v>
      </c>
      <c r="J140" s="12">
        <v>11.22</v>
      </c>
      <c r="K140" s="44" t="s">
        <v>732</v>
      </c>
      <c r="L140" s="9" t="str">
        <f t="shared" si="20"/>
        <v>Yes</v>
      </c>
    </row>
    <row r="141" spans="1:12" ht="25.5" x14ac:dyDescent="0.2">
      <c r="A141" s="2" t="s">
        <v>1341</v>
      </c>
      <c r="B141" s="34" t="s">
        <v>217</v>
      </c>
      <c r="C141" s="46">
        <v>391.76756986999999</v>
      </c>
      <c r="D141" s="43" t="str">
        <f t="shared" si="17"/>
        <v>N/A</v>
      </c>
      <c r="E141" s="46">
        <v>355.07032043999999</v>
      </c>
      <c r="F141" s="43" t="str">
        <f t="shared" si="18"/>
        <v>N/A</v>
      </c>
      <c r="G141" s="46">
        <v>349.79068150000001</v>
      </c>
      <c r="H141" s="43" t="str">
        <f t="shared" si="19"/>
        <v>N/A</v>
      </c>
      <c r="I141" s="12">
        <v>-9.3699999999999992</v>
      </c>
      <c r="J141" s="12">
        <v>-1.49</v>
      </c>
      <c r="K141" s="44" t="s">
        <v>732</v>
      </c>
      <c r="L141" s="9" t="str">
        <f t="shared" si="20"/>
        <v>Yes</v>
      </c>
    </row>
    <row r="142" spans="1:12" ht="25.5" x14ac:dyDescent="0.2">
      <c r="A142" s="2" t="s">
        <v>592</v>
      </c>
      <c r="B142" s="34" t="s">
        <v>217</v>
      </c>
      <c r="C142" s="46">
        <v>104792968</v>
      </c>
      <c r="D142" s="43" t="str">
        <f t="shared" si="17"/>
        <v>N/A</v>
      </c>
      <c r="E142" s="46">
        <v>112711096</v>
      </c>
      <c r="F142" s="43" t="str">
        <f t="shared" si="18"/>
        <v>N/A</v>
      </c>
      <c r="G142" s="46">
        <v>120716620</v>
      </c>
      <c r="H142" s="43" t="str">
        <f t="shared" si="19"/>
        <v>N/A</v>
      </c>
      <c r="I142" s="12">
        <v>7.556</v>
      </c>
      <c r="J142" s="12">
        <v>7.1029999999999998</v>
      </c>
      <c r="K142" s="44" t="s">
        <v>732</v>
      </c>
      <c r="L142" s="9" t="str">
        <f t="shared" si="20"/>
        <v>Yes</v>
      </c>
    </row>
    <row r="143" spans="1:12" x14ac:dyDescent="0.2">
      <c r="A143" s="3" t="s">
        <v>593</v>
      </c>
      <c r="B143" s="34" t="s">
        <v>217</v>
      </c>
      <c r="C143" s="35">
        <v>2683</v>
      </c>
      <c r="D143" s="43" t="str">
        <f t="shared" si="17"/>
        <v>N/A</v>
      </c>
      <c r="E143" s="35">
        <v>2752</v>
      </c>
      <c r="F143" s="43" t="str">
        <f t="shared" si="18"/>
        <v>N/A</v>
      </c>
      <c r="G143" s="35">
        <v>2884</v>
      </c>
      <c r="H143" s="43" t="str">
        <f t="shared" si="19"/>
        <v>N/A</v>
      </c>
      <c r="I143" s="12">
        <v>2.5720000000000001</v>
      </c>
      <c r="J143" s="12">
        <v>4.7969999999999997</v>
      </c>
      <c r="K143" s="44" t="s">
        <v>732</v>
      </c>
      <c r="L143" s="9" t="str">
        <f t="shared" si="20"/>
        <v>Yes</v>
      </c>
    </row>
    <row r="144" spans="1:12" ht="25.5" x14ac:dyDescent="0.2">
      <c r="A144" s="3" t="s">
        <v>1342</v>
      </c>
      <c r="B144" s="34" t="s">
        <v>217</v>
      </c>
      <c r="C144" s="46">
        <v>39058.131942</v>
      </c>
      <c r="D144" s="43" t="str">
        <f t="shared" si="17"/>
        <v>N/A</v>
      </c>
      <c r="E144" s="46">
        <v>40956.066859999999</v>
      </c>
      <c r="F144" s="43" t="str">
        <f t="shared" si="18"/>
        <v>N/A</v>
      </c>
      <c r="G144" s="46">
        <v>41857.357836000003</v>
      </c>
      <c r="H144" s="43" t="str">
        <f t="shared" si="19"/>
        <v>N/A</v>
      </c>
      <c r="I144" s="12">
        <v>4.859</v>
      </c>
      <c r="J144" s="12">
        <v>2.2010000000000001</v>
      </c>
      <c r="K144" s="44" t="s">
        <v>732</v>
      </c>
      <c r="L144" s="9" t="str">
        <f t="shared" si="20"/>
        <v>Yes</v>
      </c>
    </row>
    <row r="145" spans="1:12" ht="25.5" x14ac:dyDescent="0.2">
      <c r="A145" s="2" t="s">
        <v>594</v>
      </c>
      <c r="B145" s="34" t="s">
        <v>217</v>
      </c>
      <c r="C145" s="46">
        <v>241593091</v>
      </c>
      <c r="D145" s="43" t="str">
        <f t="shared" si="17"/>
        <v>N/A</v>
      </c>
      <c r="E145" s="46">
        <v>233610564</v>
      </c>
      <c r="F145" s="43" t="str">
        <f t="shared" si="18"/>
        <v>N/A</v>
      </c>
      <c r="G145" s="46">
        <v>230792884</v>
      </c>
      <c r="H145" s="43" t="str">
        <f t="shared" si="19"/>
        <v>N/A</v>
      </c>
      <c r="I145" s="12">
        <v>-3.3</v>
      </c>
      <c r="J145" s="12">
        <v>-1.21</v>
      </c>
      <c r="K145" s="44" t="s">
        <v>732</v>
      </c>
      <c r="L145" s="9" t="str">
        <f t="shared" si="20"/>
        <v>Yes</v>
      </c>
    </row>
    <row r="146" spans="1:12" x14ac:dyDescent="0.2">
      <c r="A146" s="2" t="s">
        <v>595</v>
      </c>
      <c r="B146" s="34" t="s">
        <v>217</v>
      </c>
      <c r="C146" s="35">
        <v>301069</v>
      </c>
      <c r="D146" s="43" t="str">
        <f t="shared" si="17"/>
        <v>N/A</v>
      </c>
      <c r="E146" s="35">
        <v>368225</v>
      </c>
      <c r="F146" s="43" t="str">
        <f t="shared" si="18"/>
        <v>N/A</v>
      </c>
      <c r="G146" s="35">
        <v>340341</v>
      </c>
      <c r="H146" s="43" t="str">
        <f t="shared" si="19"/>
        <v>N/A</v>
      </c>
      <c r="I146" s="12">
        <v>22.31</v>
      </c>
      <c r="J146" s="12">
        <v>-7.57</v>
      </c>
      <c r="K146" s="44" t="s">
        <v>732</v>
      </c>
      <c r="L146" s="9" t="str">
        <f t="shared" si="20"/>
        <v>Yes</v>
      </c>
    </row>
    <row r="147" spans="1:12" ht="25.5" x14ac:dyDescent="0.2">
      <c r="A147" s="2" t="s">
        <v>1343</v>
      </c>
      <c r="B147" s="34" t="s">
        <v>217</v>
      </c>
      <c r="C147" s="46">
        <v>802.45090328000003</v>
      </c>
      <c r="D147" s="43" t="str">
        <f t="shared" si="17"/>
        <v>N/A</v>
      </c>
      <c r="E147" s="46">
        <v>634.42342045999999</v>
      </c>
      <c r="F147" s="43" t="str">
        <f t="shared" si="18"/>
        <v>N/A</v>
      </c>
      <c r="G147" s="46">
        <v>678.12248304000002</v>
      </c>
      <c r="H147" s="43" t="str">
        <f t="shared" si="19"/>
        <v>N/A</v>
      </c>
      <c r="I147" s="12">
        <v>-20.9</v>
      </c>
      <c r="J147" s="12">
        <v>6.8879999999999999</v>
      </c>
      <c r="K147" s="44" t="s">
        <v>732</v>
      </c>
      <c r="L147" s="9" t="str">
        <f t="shared" si="20"/>
        <v>Yes</v>
      </c>
    </row>
    <row r="148" spans="1:12" ht="25.5" x14ac:dyDescent="0.2">
      <c r="A148" s="2" t="s">
        <v>596</v>
      </c>
      <c r="B148" s="34" t="s">
        <v>217</v>
      </c>
      <c r="C148" s="46">
        <v>826495</v>
      </c>
      <c r="D148" s="43" t="str">
        <f t="shared" si="17"/>
        <v>N/A</v>
      </c>
      <c r="E148" s="46">
        <v>1243871</v>
      </c>
      <c r="F148" s="43" t="str">
        <f t="shared" si="18"/>
        <v>N/A</v>
      </c>
      <c r="G148" s="46">
        <v>1375596</v>
      </c>
      <c r="H148" s="43" t="str">
        <f t="shared" si="19"/>
        <v>N/A</v>
      </c>
      <c r="I148" s="12">
        <v>50.5</v>
      </c>
      <c r="J148" s="12">
        <v>10.59</v>
      </c>
      <c r="K148" s="44" t="s">
        <v>732</v>
      </c>
      <c r="L148" s="9" t="str">
        <f t="shared" si="20"/>
        <v>Yes</v>
      </c>
    </row>
    <row r="149" spans="1:12" x14ac:dyDescent="0.2">
      <c r="A149" s="2" t="s">
        <v>597</v>
      </c>
      <c r="B149" s="34" t="s">
        <v>217</v>
      </c>
      <c r="C149" s="35">
        <v>227</v>
      </c>
      <c r="D149" s="43" t="str">
        <f t="shared" si="17"/>
        <v>N/A</v>
      </c>
      <c r="E149" s="35">
        <v>302</v>
      </c>
      <c r="F149" s="43" t="str">
        <f t="shared" si="18"/>
        <v>N/A</v>
      </c>
      <c r="G149" s="35">
        <v>298</v>
      </c>
      <c r="H149" s="43" t="str">
        <f t="shared" si="19"/>
        <v>N/A</v>
      </c>
      <c r="I149" s="12">
        <v>33.04</v>
      </c>
      <c r="J149" s="12">
        <v>-1.32</v>
      </c>
      <c r="K149" s="44" t="s">
        <v>732</v>
      </c>
      <c r="L149" s="9" t="str">
        <f t="shared" si="20"/>
        <v>Yes</v>
      </c>
    </row>
    <row r="150" spans="1:12" ht="25.5" x14ac:dyDescent="0.2">
      <c r="A150" s="4" t="s">
        <v>1344</v>
      </c>
      <c r="B150" s="34" t="s">
        <v>217</v>
      </c>
      <c r="C150" s="46">
        <v>3640.9471365999998</v>
      </c>
      <c r="D150" s="43" t="str">
        <f t="shared" si="17"/>
        <v>N/A</v>
      </c>
      <c r="E150" s="46">
        <v>4118.7781457000001</v>
      </c>
      <c r="F150" s="43" t="str">
        <f t="shared" si="18"/>
        <v>N/A</v>
      </c>
      <c r="G150" s="46">
        <v>4616.0939596999997</v>
      </c>
      <c r="H150" s="43" t="str">
        <f t="shared" si="19"/>
        <v>N/A</v>
      </c>
      <c r="I150" s="12">
        <v>13.12</v>
      </c>
      <c r="J150" s="12">
        <v>12.07</v>
      </c>
      <c r="K150" s="44" t="s">
        <v>732</v>
      </c>
      <c r="L150" s="9" t="str">
        <f t="shared" si="20"/>
        <v>Yes</v>
      </c>
    </row>
    <row r="151" spans="1:12" ht="25.5" x14ac:dyDescent="0.2">
      <c r="A151" s="4" t="s">
        <v>1345</v>
      </c>
      <c r="B151" s="34" t="s">
        <v>217</v>
      </c>
      <c r="C151" s="46">
        <v>992.49335020000001</v>
      </c>
      <c r="D151" s="43" t="str">
        <f t="shared" ref="D151:D170" si="21">IF($B151="N/A","N/A",IF(C151&gt;10,"No",IF(C151&lt;-10,"No","Yes")))</f>
        <v>N/A</v>
      </c>
      <c r="E151" s="46">
        <v>921.91624763000004</v>
      </c>
      <c r="F151" s="43" t="str">
        <f t="shared" ref="F151:F170" si="22">IF($B151="N/A","N/A",IF(E151&gt;10,"No",IF(E151&lt;-10,"No","Yes")))</f>
        <v>N/A</v>
      </c>
      <c r="G151" s="46">
        <v>861.77579834000005</v>
      </c>
      <c r="H151" s="43" t="str">
        <f t="shared" ref="H151:H170" si="23">IF($B151="N/A","N/A",IF(G151&gt;10,"No",IF(G151&lt;-10,"No","Yes")))</f>
        <v>N/A</v>
      </c>
      <c r="I151" s="12">
        <v>-7.11</v>
      </c>
      <c r="J151" s="12">
        <v>-6.52</v>
      </c>
      <c r="K151" s="44" t="s">
        <v>732</v>
      </c>
      <c r="L151" s="9" t="str">
        <f t="shared" ref="L151:L170" si="24">IF(J151="Div by 0", "N/A", IF(K151="N/A","N/A", IF(J151&gt;VALUE(MID(K151,1,2)), "No", IF(J151&lt;-1*VALUE(MID(K151,1,2)), "No", "Yes"))))</f>
        <v>Yes</v>
      </c>
    </row>
    <row r="152" spans="1:12" ht="25.5" x14ac:dyDescent="0.2">
      <c r="A152" s="4" t="s">
        <v>1346</v>
      </c>
      <c r="B152" s="34" t="s">
        <v>217</v>
      </c>
      <c r="C152" s="46">
        <v>2884.4641015000002</v>
      </c>
      <c r="D152" s="43" t="str">
        <f t="shared" si="21"/>
        <v>N/A</v>
      </c>
      <c r="E152" s="46">
        <v>2356.4395060000002</v>
      </c>
      <c r="F152" s="43" t="str">
        <f t="shared" si="22"/>
        <v>N/A</v>
      </c>
      <c r="G152" s="46">
        <v>2322.0156366000001</v>
      </c>
      <c r="H152" s="43" t="str">
        <f t="shared" si="23"/>
        <v>N/A</v>
      </c>
      <c r="I152" s="12">
        <v>-18.3</v>
      </c>
      <c r="J152" s="12">
        <v>-1.46</v>
      </c>
      <c r="K152" s="44" t="s">
        <v>732</v>
      </c>
      <c r="L152" s="9" t="str">
        <f t="shared" si="24"/>
        <v>Yes</v>
      </c>
    </row>
    <row r="153" spans="1:12" ht="25.5" x14ac:dyDescent="0.2">
      <c r="A153" s="4" t="s">
        <v>1347</v>
      </c>
      <c r="B153" s="34" t="s">
        <v>217</v>
      </c>
      <c r="C153" s="46">
        <v>5888.5538315000003</v>
      </c>
      <c r="D153" s="43" t="str">
        <f t="shared" si="21"/>
        <v>N/A</v>
      </c>
      <c r="E153" s="46">
        <v>5406.7212243000004</v>
      </c>
      <c r="F153" s="43" t="str">
        <f t="shared" si="22"/>
        <v>N/A</v>
      </c>
      <c r="G153" s="46">
        <v>5178.0021641000003</v>
      </c>
      <c r="H153" s="43" t="str">
        <f t="shared" si="23"/>
        <v>N/A</v>
      </c>
      <c r="I153" s="12">
        <v>-8.18</v>
      </c>
      <c r="J153" s="12">
        <v>-4.2300000000000004</v>
      </c>
      <c r="K153" s="44" t="s">
        <v>732</v>
      </c>
      <c r="L153" s="9" t="str">
        <f t="shared" si="24"/>
        <v>Yes</v>
      </c>
    </row>
    <row r="154" spans="1:12" ht="25.5" x14ac:dyDescent="0.2">
      <c r="A154" s="4" t="s">
        <v>1348</v>
      </c>
      <c r="B154" s="34" t="s">
        <v>217</v>
      </c>
      <c r="C154" s="46">
        <v>487.71897349</v>
      </c>
      <c r="D154" s="43" t="str">
        <f t="shared" si="21"/>
        <v>N/A</v>
      </c>
      <c r="E154" s="46">
        <v>462.35130050999999</v>
      </c>
      <c r="F154" s="43" t="str">
        <f t="shared" si="22"/>
        <v>N/A</v>
      </c>
      <c r="G154" s="46">
        <v>434.56227289999998</v>
      </c>
      <c r="H154" s="43" t="str">
        <f t="shared" si="23"/>
        <v>N/A</v>
      </c>
      <c r="I154" s="12">
        <v>-5.2</v>
      </c>
      <c r="J154" s="12">
        <v>-6.01</v>
      </c>
      <c r="K154" s="44" t="s">
        <v>732</v>
      </c>
      <c r="L154" s="9" t="str">
        <f t="shared" si="24"/>
        <v>Yes</v>
      </c>
    </row>
    <row r="155" spans="1:12" ht="25.5" x14ac:dyDescent="0.2">
      <c r="A155" s="2" t="s">
        <v>1349</v>
      </c>
      <c r="B155" s="34" t="s">
        <v>217</v>
      </c>
      <c r="C155" s="46">
        <v>619.15579289000004</v>
      </c>
      <c r="D155" s="43" t="str">
        <f t="shared" si="21"/>
        <v>N/A</v>
      </c>
      <c r="E155" s="46">
        <v>652.66839694999999</v>
      </c>
      <c r="F155" s="43" t="str">
        <f t="shared" si="22"/>
        <v>N/A</v>
      </c>
      <c r="G155" s="46">
        <v>599.99192068000002</v>
      </c>
      <c r="H155" s="43" t="str">
        <f t="shared" si="23"/>
        <v>N/A</v>
      </c>
      <c r="I155" s="12">
        <v>5.4130000000000003</v>
      </c>
      <c r="J155" s="12">
        <v>-8.07</v>
      </c>
      <c r="K155" s="44" t="s">
        <v>732</v>
      </c>
      <c r="L155" s="9" t="str">
        <f t="shared" si="24"/>
        <v>Yes</v>
      </c>
    </row>
    <row r="156" spans="1:12" ht="25.5" x14ac:dyDescent="0.2">
      <c r="A156" s="2" t="s">
        <v>1350</v>
      </c>
      <c r="B156" s="34" t="s">
        <v>217</v>
      </c>
      <c r="C156" s="46">
        <v>323.98150241000002</v>
      </c>
      <c r="D156" s="43" t="str">
        <f t="shared" si="21"/>
        <v>N/A</v>
      </c>
      <c r="E156" s="46">
        <v>313.15259153</v>
      </c>
      <c r="F156" s="43" t="str">
        <f t="shared" si="22"/>
        <v>N/A</v>
      </c>
      <c r="G156" s="46">
        <v>298.04913789</v>
      </c>
      <c r="H156" s="43" t="str">
        <f t="shared" si="23"/>
        <v>N/A</v>
      </c>
      <c r="I156" s="12">
        <v>-3.34</v>
      </c>
      <c r="J156" s="12">
        <v>-4.82</v>
      </c>
      <c r="K156" s="44" t="s">
        <v>732</v>
      </c>
      <c r="L156" s="9" t="str">
        <f t="shared" si="24"/>
        <v>Yes</v>
      </c>
    </row>
    <row r="157" spans="1:12" ht="25.5" x14ac:dyDescent="0.2">
      <c r="A157" s="2" t="s">
        <v>1351</v>
      </c>
      <c r="B157" s="34" t="s">
        <v>217</v>
      </c>
      <c r="C157" s="46">
        <v>2204.3096876</v>
      </c>
      <c r="D157" s="43" t="str">
        <f t="shared" si="21"/>
        <v>N/A</v>
      </c>
      <c r="E157" s="46">
        <v>2257.8536459000002</v>
      </c>
      <c r="F157" s="43" t="str">
        <f t="shared" si="22"/>
        <v>N/A</v>
      </c>
      <c r="G157" s="46">
        <v>2045.6304508999999</v>
      </c>
      <c r="H157" s="43" t="str">
        <f t="shared" si="23"/>
        <v>N/A</v>
      </c>
      <c r="I157" s="12">
        <v>2.4289999999999998</v>
      </c>
      <c r="J157" s="12">
        <v>-9.4</v>
      </c>
      <c r="K157" s="44" t="s">
        <v>732</v>
      </c>
      <c r="L157" s="9" t="str">
        <f t="shared" si="24"/>
        <v>Yes</v>
      </c>
    </row>
    <row r="158" spans="1:12" ht="25.5" x14ac:dyDescent="0.2">
      <c r="A158" s="2" t="s">
        <v>1352</v>
      </c>
      <c r="B158" s="34" t="s">
        <v>217</v>
      </c>
      <c r="C158" s="46">
        <v>3164.8654197999999</v>
      </c>
      <c r="D158" s="43" t="str">
        <f t="shared" si="21"/>
        <v>N/A</v>
      </c>
      <c r="E158" s="46">
        <v>3179.0946801</v>
      </c>
      <c r="F158" s="43" t="str">
        <f t="shared" si="22"/>
        <v>N/A</v>
      </c>
      <c r="G158" s="46">
        <v>3115.0268004999998</v>
      </c>
      <c r="H158" s="43" t="str">
        <f t="shared" si="23"/>
        <v>N/A</v>
      </c>
      <c r="I158" s="12">
        <v>0.4496</v>
      </c>
      <c r="J158" s="12">
        <v>-2.02</v>
      </c>
      <c r="K158" s="44" t="s">
        <v>732</v>
      </c>
      <c r="L158" s="9" t="str">
        <f t="shared" si="24"/>
        <v>Yes</v>
      </c>
    </row>
    <row r="159" spans="1:12" ht="25.5" x14ac:dyDescent="0.2">
      <c r="A159" s="2" t="s">
        <v>1353</v>
      </c>
      <c r="B159" s="34" t="s">
        <v>217</v>
      </c>
      <c r="C159" s="46">
        <v>67.199512889000005</v>
      </c>
      <c r="D159" s="43" t="str">
        <f t="shared" si="21"/>
        <v>N/A</v>
      </c>
      <c r="E159" s="46">
        <v>69.479614710000007</v>
      </c>
      <c r="F159" s="43" t="str">
        <f t="shared" si="22"/>
        <v>N/A</v>
      </c>
      <c r="G159" s="46">
        <v>67.694128348000007</v>
      </c>
      <c r="H159" s="43" t="str">
        <f t="shared" si="23"/>
        <v>N/A</v>
      </c>
      <c r="I159" s="12">
        <v>3.3929999999999998</v>
      </c>
      <c r="J159" s="12">
        <v>-2.57</v>
      </c>
      <c r="K159" s="44" t="s">
        <v>732</v>
      </c>
      <c r="L159" s="9" t="str">
        <f t="shared" si="24"/>
        <v>Yes</v>
      </c>
    </row>
    <row r="160" spans="1:12" ht="25.5" x14ac:dyDescent="0.2">
      <c r="A160" s="4" t="s">
        <v>1354</v>
      </c>
      <c r="B160" s="34" t="s">
        <v>217</v>
      </c>
      <c r="C160" s="46">
        <v>3.7856737883</v>
      </c>
      <c r="D160" s="43" t="str">
        <f t="shared" si="21"/>
        <v>N/A</v>
      </c>
      <c r="E160" s="46">
        <v>4.6047052454999999</v>
      </c>
      <c r="F160" s="43" t="str">
        <f t="shared" si="22"/>
        <v>N/A</v>
      </c>
      <c r="G160" s="46">
        <v>4.0445503239000002</v>
      </c>
      <c r="H160" s="43" t="str">
        <f t="shared" si="23"/>
        <v>N/A</v>
      </c>
      <c r="I160" s="12">
        <v>21.64</v>
      </c>
      <c r="J160" s="12">
        <v>-12.2</v>
      </c>
      <c r="K160" s="44" t="s">
        <v>732</v>
      </c>
      <c r="L160" s="9" t="str">
        <f t="shared" si="24"/>
        <v>Yes</v>
      </c>
    </row>
    <row r="161" spans="1:12" x14ac:dyDescent="0.2">
      <c r="A161" s="4" t="s">
        <v>1355</v>
      </c>
      <c r="B161" s="34" t="s">
        <v>217</v>
      </c>
      <c r="C161" s="46">
        <v>514.68070872999999</v>
      </c>
      <c r="D161" s="43" t="str">
        <f t="shared" si="21"/>
        <v>N/A</v>
      </c>
      <c r="E161" s="46">
        <v>537.62335013999996</v>
      </c>
      <c r="F161" s="43" t="str">
        <f t="shared" si="22"/>
        <v>N/A</v>
      </c>
      <c r="G161" s="46">
        <v>546.05894292999994</v>
      </c>
      <c r="H161" s="43" t="str">
        <f t="shared" si="23"/>
        <v>N/A</v>
      </c>
      <c r="I161" s="12">
        <v>4.4580000000000002</v>
      </c>
      <c r="J161" s="12">
        <v>1.569</v>
      </c>
      <c r="K161" s="44" t="s">
        <v>732</v>
      </c>
      <c r="L161" s="9" t="str">
        <f t="shared" si="24"/>
        <v>Yes</v>
      </c>
    </row>
    <row r="162" spans="1:12" x14ac:dyDescent="0.2">
      <c r="A162" s="4" t="s">
        <v>1356</v>
      </c>
      <c r="B162" s="34" t="s">
        <v>217</v>
      </c>
      <c r="C162" s="46">
        <v>1141.199914</v>
      </c>
      <c r="D162" s="43" t="str">
        <f t="shared" si="21"/>
        <v>N/A</v>
      </c>
      <c r="E162" s="46">
        <v>1177.8699157000001</v>
      </c>
      <c r="F162" s="43" t="str">
        <f t="shared" si="22"/>
        <v>N/A</v>
      </c>
      <c r="G162" s="46">
        <v>1180.5218709999999</v>
      </c>
      <c r="H162" s="43" t="str">
        <f t="shared" si="23"/>
        <v>N/A</v>
      </c>
      <c r="I162" s="12">
        <v>3.2130000000000001</v>
      </c>
      <c r="J162" s="12">
        <v>0.22509999999999999</v>
      </c>
      <c r="K162" s="44" t="s">
        <v>732</v>
      </c>
      <c r="L162" s="9" t="str">
        <f t="shared" si="24"/>
        <v>Yes</v>
      </c>
    </row>
    <row r="163" spans="1:12" ht="25.5" x14ac:dyDescent="0.2">
      <c r="A163" s="4" t="s">
        <v>1357</v>
      </c>
      <c r="B163" s="34" t="s">
        <v>217</v>
      </c>
      <c r="C163" s="46">
        <v>2927.7865476000002</v>
      </c>
      <c r="D163" s="43" t="str">
        <f t="shared" si="21"/>
        <v>N/A</v>
      </c>
      <c r="E163" s="46">
        <v>2924.2457098999998</v>
      </c>
      <c r="F163" s="43" t="str">
        <f t="shared" si="22"/>
        <v>N/A</v>
      </c>
      <c r="G163" s="46">
        <v>2977.6981123999999</v>
      </c>
      <c r="H163" s="43" t="str">
        <f t="shared" si="23"/>
        <v>N/A</v>
      </c>
      <c r="I163" s="12">
        <v>-0.121</v>
      </c>
      <c r="J163" s="12">
        <v>1.8280000000000001</v>
      </c>
      <c r="K163" s="44" t="s">
        <v>732</v>
      </c>
      <c r="L163" s="9" t="str">
        <f t="shared" si="24"/>
        <v>Yes</v>
      </c>
    </row>
    <row r="164" spans="1:12" x14ac:dyDescent="0.2">
      <c r="A164" s="4" t="s">
        <v>1358</v>
      </c>
      <c r="B164" s="34" t="s">
        <v>217</v>
      </c>
      <c r="C164" s="46">
        <v>240.60676128</v>
      </c>
      <c r="D164" s="43" t="str">
        <f t="shared" si="21"/>
        <v>N/A</v>
      </c>
      <c r="E164" s="46">
        <v>239.67698558000001</v>
      </c>
      <c r="F164" s="43" t="str">
        <f t="shared" si="22"/>
        <v>N/A</v>
      </c>
      <c r="G164" s="46">
        <v>243.69446683000001</v>
      </c>
      <c r="H164" s="43" t="str">
        <f t="shared" si="23"/>
        <v>N/A</v>
      </c>
      <c r="I164" s="12">
        <v>-0.38600000000000001</v>
      </c>
      <c r="J164" s="12">
        <v>1.6759999999999999</v>
      </c>
      <c r="K164" s="44" t="s">
        <v>732</v>
      </c>
      <c r="L164" s="9" t="str">
        <f t="shared" si="24"/>
        <v>Yes</v>
      </c>
    </row>
    <row r="165" spans="1:12" x14ac:dyDescent="0.2">
      <c r="A165" s="4" t="s">
        <v>1359</v>
      </c>
      <c r="B165" s="34" t="s">
        <v>217</v>
      </c>
      <c r="C165" s="46">
        <v>397.31582666000003</v>
      </c>
      <c r="D165" s="43" t="str">
        <f t="shared" si="21"/>
        <v>N/A</v>
      </c>
      <c r="E165" s="46">
        <v>518.95711976999996</v>
      </c>
      <c r="F165" s="43" t="str">
        <f t="shared" si="22"/>
        <v>N/A</v>
      </c>
      <c r="G165" s="46">
        <v>537.34486428000002</v>
      </c>
      <c r="H165" s="43" t="str">
        <f t="shared" si="23"/>
        <v>N/A</v>
      </c>
      <c r="I165" s="12">
        <v>30.62</v>
      </c>
      <c r="J165" s="12">
        <v>3.5430000000000001</v>
      </c>
      <c r="K165" s="44" t="s">
        <v>732</v>
      </c>
      <c r="L165" s="9" t="str">
        <f t="shared" si="24"/>
        <v>Yes</v>
      </c>
    </row>
    <row r="166" spans="1:12" x14ac:dyDescent="0.2">
      <c r="A166" s="4" t="s">
        <v>1360</v>
      </c>
      <c r="B166" s="34" t="s">
        <v>217</v>
      </c>
      <c r="C166" s="46">
        <v>1180.4813475999999</v>
      </c>
      <c r="D166" s="43" t="str">
        <f t="shared" si="21"/>
        <v>N/A</v>
      </c>
      <c r="E166" s="46">
        <v>1282.1312757000001</v>
      </c>
      <c r="F166" s="43" t="str">
        <f t="shared" si="22"/>
        <v>N/A</v>
      </c>
      <c r="G166" s="46">
        <v>1323.8223756</v>
      </c>
      <c r="H166" s="43" t="str">
        <f t="shared" si="23"/>
        <v>N/A</v>
      </c>
      <c r="I166" s="12">
        <v>8.6110000000000007</v>
      </c>
      <c r="J166" s="12">
        <v>3.2519999999999998</v>
      </c>
      <c r="K166" s="44" t="s">
        <v>732</v>
      </c>
      <c r="L166" s="9" t="str">
        <f t="shared" si="24"/>
        <v>Yes</v>
      </c>
    </row>
    <row r="167" spans="1:12" x14ac:dyDescent="0.2">
      <c r="A167" s="45" t="s">
        <v>1361</v>
      </c>
      <c r="B167" s="34" t="s">
        <v>217</v>
      </c>
      <c r="C167" s="46">
        <v>2510.3235884000001</v>
      </c>
      <c r="D167" s="43" t="str">
        <f t="shared" si="21"/>
        <v>N/A</v>
      </c>
      <c r="E167" s="46">
        <v>2751.2928560999999</v>
      </c>
      <c r="F167" s="43" t="str">
        <f t="shared" si="22"/>
        <v>N/A</v>
      </c>
      <c r="G167" s="46">
        <v>2857.0926737</v>
      </c>
      <c r="H167" s="43" t="str">
        <f t="shared" si="23"/>
        <v>N/A</v>
      </c>
      <c r="I167" s="12">
        <v>9.5990000000000002</v>
      </c>
      <c r="J167" s="12">
        <v>3.8450000000000002</v>
      </c>
      <c r="K167" s="44" t="s">
        <v>732</v>
      </c>
      <c r="L167" s="9" t="str">
        <f t="shared" si="24"/>
        <v>Yes</v>
      </c>
    </row>
    <row r="168" spans="1:12" x14ac:dyDescent="0.2">
      <c r="A168" s="45" t="s">
        <v>1362</v>
      </c>
      <c r="B168" s="34" t="s">
        <v>217</v>
      </c>
      <c r="C168" s="46">
        <v>5319.6484577000001</v>
      </c>
      <c r="D168" s="43" t="str">
        <f t="shared" si="21"/>
        <v>N/A</v>
      </c>
      <c r="E168" s="46">
        <v>5614.7569446999996</v>
      </c>
      <c r="F168" s="43" t="str">
        <f t="shared" si="22"/>
        <v>N/A</v>
      </c>
      <c r="G168" s="46">
        <v>5826.5509776999997</v>
      </c>
      <c r="H168" s="43" t="str">
        <f t="shared" si="23"/>
        <v>N/A</v>
      </c>
      <c r="I168" s="12">
        <v>5.548</v>
      </c>
      <c r="J168" s="12">
        <v>3.7719999999999998</v>
      </c>
      <c r="K168" s="44" t="s">
        <v>732</v>
      </c>
      <c r="L168" s="9" t="str">
        <f t="shared" si="24"/>
        <v>Yes</v>
      </c>
    </row>
    <row r="169" spans="1:12" x14ac:dyDescent="0.2">
      <c r="A169" s="45" t="s">
        <v>1363</v>
      </c>
      <c r="B169" s="34" t="s">
        <v>217</v>
      </c>
      <c r="C169" s="46">
        <v>757.51942184999996</v>
      </c>
      <c r="D169" s="43" t="str">
        <f t="shared" si="21"/>
        <v>N/A</v>
      </c>
      <c r="E169" s="46">
        <v>812.93196769999997</v>
      </c>
      <c r="F169" s="43" t="str">
        <f t="shared" si="22"/>
        <v>N/A</v>
      </c>
      <c r="G169" s="46">
        <v>848.94868550000001</v>
      </c>
      <c r="H169" s="43" t="str">
        <f t="shared" si="23"/>
        <v>N/A</v>
      </c>
      <c r="I169" s="12">
        <v>7.3150000000000004</v>
      </c>
      <c r="J169" s="12">
        <v>4.43</v>
      </c>
      <c r="K169" s="44" t="s">
        <v>732</v>
      </c>
      <c r="L169" s="9" t="str">
        <f t="shared" si="24"/>
        <v>Yes</v>
      </c>
    </row>
    <row r="170" spans="1:12" x14ac:dyDescent="0.2">
      <c r="A170" s="45" t="s">
        <v>1364</v>
      </c>
      <c r="B170" s="34" t="s">
        <v>217</v>
      </c>
      <c r="C170" s="46">
        <v>862.57989912999994</v>
      </c>
      <c r="D170" s="43" t="str">
        <f t="shared" si="21"/>
        <v>N/A</v>
      </c>
      <c r="E170" s="46">
        <v>1077.8447980000001</v>
      </c>
      <c r="F170" s="43" t="str">
        <f t="shared" si="22"/>
        <v>N/A</v>
      </c>
      <c r="G170" s="46">
        <v>1114.2547009</v>
      </c>
      <c r="H170" s="43" t="str">
        <f t="shared" si="23"/>
        <v>N/A</v>
      </c>
      <c r="I170" s="12">
        <v>24.96</v>
      </c>
      <c r="J170" s="12">
        <v>3.3780000000000001</v>
      </c>
      <c r="K170" s="44" t="s">
        <v>732</v>
      </c>
      <c r="L170" s="9" t="str">
        <f t="shared" si="24"/>
        <v>Yes</v>
      </c>
    </row>
    <row r="171" spans="1:12" x14ac:dyDescent="0.2">
      <c r="A171" s="45" t="s">
        <v>85</v>
      </c>
      <c r="B171" s="34" t="s">
        <v>217</v>
      </c>
      <c r="C171" s="8">
        <v>7.9173604428999997</v>
      </c>
      <c r="D171" s="43" t="str">
        <f t="shared" ref="D171:D202" si="25">IF($B171="N/A","N/A",IF(C171&gt;10,"No",IF(C171&lt;-10,"No","Yes")))</f>
        <v>N/A</v>
      </c>
      <c r="E171" s="8">
        <v>7.9557038788999996</v>
      </c>
      <c r="F171" s="43" t="str">
        <f t="shared" ref="F171:F202" si="26">IF($B171="N/A","N/A",IF(E171&gt;10,"No",IF(E171&lt;-10,"No","Yes")))</f>
        <v>N/A</v>
      </c>
      <c r="G171" s="8">
        <v>7.5993605944000002</v>
      </c>
      <c r="H171" s="43" t="str">
        <f t="shared" ref="H171:H202" si="27">IF($B171="N/A","N/A",IF(G171&gt;10,"No",IF(G171&lt;-10,"No","Yes")))</f>
        <v>N/A</v>
      </c>
      <c r="I171" s="12">
        <v>0.48430000000000001</v>
      </c>
      <c r="J171" s="12">
        <v>-4.4800000000000004</v>
      </c>
      <c r="K171" s="44" t="s">
        <v>732</v>
      </c>
      <c r="L171" s="9" t="str">
        <f t="shared" ref="L171:L202" si="28">IF(J171="Div by 0", "N/A", IF(K171="N/A","N/A", IF(J171&gt;VALUE(MID(K171,1,2)), "No", IF(J171&lt;-1*VALUE(MID(K171,1,2)), "No", "Yes"))))</f>
        <v>Yes</v>
      </c>
    </row>
    <row r="172" spans="1:12" x14ac:dyDescent="0.2">
      <c r="A172" s="45" t="s">
        <v>465</v>
      </c>
      <c r="B172" s="34" t="s">
        <v>217</v>
      </c>
      <c r="C172" s="8">
        <v>13.614216108000001</v>
      </c>
      <c r="D172" s="43" t="str">
        <f t="shared" si="25"/>
        <v>N/A</v>
      </c>
      <c r="E172" s="8">
        <v>13.888478036</v>
      </c>
      <c r="F172" s="43" t="str">
        <f t="shared" si="26"/>
        <v>N/A</v>
      </c>
      <c r="G172" s="8">
        <v>13.176518164000001</v>
      </c>
      <c r="H172" s="43" t="str">
        <f t="shared" si="27"/>
        <v>N/A</v>
      </c>
      <c r="I172" s="12">
        <v>2.0150000000000001</v>
      </c>
      <c r="J172" s="12">
        <v>-5.13</v>
      </c>
      <c r="K172" s="44" t="s">
        <v>732</v>
      </c>
      <c r="L172" s="9" t="str">
        <f t="shared" si="28"/>
        <v>Yes</v>
      </c>
    </row>
    <row r="173" spans="1:12" x14ac:dyDescent="0.2">
      <c r="A173" s="45" t="s">
        <v>466</v>
      </c>
      <c r="B173" s="34" t="s">
        <v>217</v>
      </c>
      <c r="C173" s="8">
        <v>22.941019965999999</v>
      </c>
      <c r="D173" s="43" t="str">
        <f t="shared" si="25"/>
        <v>N/A</v>
      </c>
      <c r="E173" s="8">
        <v>22.974864619000002</v>
      </c>
      <c r="F173" s="43" t="str">
        <f t="shared" si="26"/>
        <v>N/A</v>
      </c>
      <c r="G173" s="8">
        <v>22.242078456000002</v>
      </c>
      <c r="H173" s="43" t="str">
        <f t="shared" si="27"/>
        <v>N/A</v>
      </c>
      <c r="I173" s="12">
        <v>0.14749999999999999</v>
      </c>
      <c r="J173" s="12">
        <v>-3.19</v>
      </c>
      <c r="K173" s="44" t="s">
        <v>732</v>
      </c>
      <c r="L173" s="9" t="str">
        <f t="shared" si="28"/>
        <v>Yes</v>
      </c>
    </row>
    <row r="174" spans="1:12" x14ac:dyDescent="0.2">
      <c r="A174" s="2" t="s">
        <v>467</v>
      </c>
      <c r="B174" s="34" t="s">
        <v>217</v>
      </c>
      <c r="C174" s="8">
        <v>4.2943445611</v>
      </c>
      <c r="D174" s="43" t="str">
        <f t="shared" si="25"/>
        <v>N/A</v>
      </c>
      <c r="E174" s="8">
        <v>4.2727462034999997</v>
      </c>
      <c r="F174" s="43" t="str">
        <f t="shared" si="26"/>
        <v>N/A</v>
      </c>
      <c r="G174" s="8">
        <v>4.0661205616</v>
      </c>
      <c r="H174" s="43" t="str">
        <f t="shared" si="27"/>
        <v>N/A</v>
      </c>
      <c r="I174" s="12">
        <v>-0.503</v>
      </c>
      <c r="J174" s="12">
        <v>-4.84</v>
      </c>
      <c r="K174" s="44" t="s">
        <v>732</v>
      </c>
      <c r="L174" s="9" t="str">
        <f t="shared" si="28"/>
        <v>Yes</v>
      </c>
    </row>
    <row r="175" spans="1:12" x14ac:dyDescent="0.2">
      <c r="A175" s="2" t="s">
        <v>468</v>
      </c>
      <c r="B175" s="34" t="s">
        <v>217</v>
      </c>
      <c r="C175" s="8">
        <v>11.629383719</v>
      </c>
      <c r="D175" s="43" t="str">
        <f t="shared" si="25"/>
        <v>N/A</v>
      </c>
      <c r="E175" s="8">
        <v>11.926959625</v>
      </c>
      <c r="F175" s="43" t="str">
        <f t="shared" si="26"/>
        <v>N/A</v>
      </c>
      <c r="G175" s="8">
        <v>11.24687035</v>
      </c>
      <c r="H175" s="43" t="str">
        <f t="shared" si="27"/>
        <v>N/A</v>
      </c>
      <c r="I175" s="12">
        <v>2.5590000000000002</v>
      </c>
      <c r="J175" s="12">
        <v>-5.7</v>
      </c>
      <c r="K175" s="44" t="s">
        <v>732</v>
      </c>
      <c r="L175" s="9" t="str">
        <f t="shared" si="28"/>
        <v>Yes</v>
      </c>
    </row>
    <row r="176" spans="1:12" x14ac:dyDescent="0.2">
      <c r="A176" s="2" t="s">
        <v>1365</v>
      </c>
      <c r="B176" s="34" t="s">
        <v>217</v>
      </c>
      <c r="C176" s="8">
        <v>1.1178623364</v>
      </c>
      <c r="D176" s="43" t="str">
        <f t="shared" si="25"/>
        <v>N/A</v>
      </c>
      <c r="E176" s="8">
        <v>1.0653249219000001</v>
      </c>
      <c r="F176" s="43" t="str">
        <f t="shared" si="26"/>
        <v>N/A</v>
      </c>
      <c r="G176" s="8">
        <v>1.0161770644000001</v>
      </c>
      <c r="H176" s="43" t="str">
        <f t="shared" si="27"/>
        <v>N/A</v>
      </c>
      <c r="I176" s="12">
        <v>-4.7</v>
      </c>
      <c r="J176" s="12">
        <v>-4.6100000000000003</v>
      </c>
      <c r="K176" s="44" t="s">
        <v>732</v>
      </c>
      <c r="L176" s="9" t="str">
        <f t="shared" si="28"/>
        <v>Yes</v>
      </c>
    </row>
    <row r="177" spans="1:12" x14ac:dyDescent="0.2">
      <c r="A177" s="2" t="s">
        <v>1366</v>
      </c>
      <c r="B177" s="34" t="s">
        <v>217</v>
      </c>
      <c r="C177" s="8">
        <v>9.3579822298999993</v>
      </c>
      <c r="D177" s="43" t="str">
        <f t="shared" si="25"/>
        <v>N/A</v>
      </c>
      <c r="E177" s="8">
        <v>9.5917763643999994</v>
      </c>
      <c r="F177" s="43" t="str">
        <f t="shared" si="26"/>
        <v>N/A</v>
      </c>
      <c r="G177" s="8">
        <v>8.3911842016999998</v>
      </c>
      <c r="H177" s="43" t="str">
        <f t="shared" si="27"/>
        <v>N/A</v>
      </c>
      <c r="I177" s="12">
        <v>2.4980000000000002</v>
      </c>
      <c r="J177" s="12">
        <v>-12.5</v>
      </c>
      <c r="K177" s="44" t="s">
        <v>732</v>
      </c>
      <c r="L177" s="9" t="str">
        <f t="shared" si="28"/>
        <v>Yes</v>
      </c>
    </row>
    <row r="178" spans="1:12" x14ac:dyDescent="0.2">
      <c r="A178" s="2" t="s">
        <v>1367</v>
      </c>
      <c r="B178" s="34" t="s">
        <v>217</v>
      </c>
      <c r="C178" s="8">
        <v>9.4450702789999994</v>
      </c>
      <c r="D178" s="43" t="str">
        <f t="shared" si="25"/>
        <v>N/A</v>
      </c>
      <c r="E178" s="8">
        <v>9.1858188936000005</v>
      </c>
      <c r="F178" s="43" t="str">
        <f t="shared" si="26"/>
        <v>N/A</v>
      </c>
      <c r="G178" s="8">
        <v>8.7926681312999992</v>
      </c>
      <c r="H178" s="43" t="str">
        <f t="shared" si="27"/>
        <v>N/A</v>
      </c>
      <c r="I178" s="12">
        <v>-2.74</v>
      </c>
      <c r="J178" s="12">
        <v>-4.28</v>
      </c>
      <c r="K178" s="44" t="s">
        <v>732</v>
      </c>
      <c r="L178" s="9" t="str">
        <f t="shared" si="28"/>
        <v>Yes</v>
      </c>
    </row>
    <row r="179" spans="1:12" x14ac:dyDescent="0.2">
      <c r="A179" s="2" t="s">
        <v>1368</v>
      </c>
      <c r="B179" s="34" t="s">
        <v>217</v>
      </c>
      <c r="C179" s="8">
        <v>0.3894803054</v>
      </c>
      <c r="D179" s="43" t="str">
        <f t="shared" si="25"/>
        <v>N/A</v>
      </c>
      <c r="E179" s="8">
        <v>0.4038565496</v>
      </c>
      <c r="F179" s="43" t="str">
        <f t="shared" si="26"/>
        <v>N/A</v>
      </c>
      <c r="G179" s="8">
        <v>0.42188402879999998</v>
      </c>
      <c r="H179" s="43" t="str">
        <f t="shared" si="27"/>
        <v>N/A</v>
      </c>
      <c r="I179" s="12">
        <v>3.6909999999999998</v>
      </c>
      <c r="J179" s="12">
        <v>4.4640000000000004</v>
      </c>
      <c r="K179" s="44" t="s">
        <v>732</v>
      </c>
      <c r="L179" s="9" t="str">
        <f t="shared" si="28"/>
        <v>Yes</v>
      </c>
    </row>
    <row r="180" spans="1:12" x14ac:dyDescent="0.2">
      <c r="A180" s="2" t="s">
        <v>1369</v>
      </c>
      <c r="B180" s="34" t="s">
        <v>217</v>
      </c>
      <c r="C180" s="8">
        <v>5.5998562500000001E-2</v>
      </c>
      <c r="D180" s="43" t="str">
        <f t="shared" si="25"/>
        <v>N/A</v>
      </c>
      <c r="E180" s="8">
        <v>5.9580343000000001E-2</v>
      </c>
      <c r="F180" s="43" t="str">
        <f t="shared" si="26"/>
        <v>N/A</v>
      </c>
      <c r="G180" s="8">
        <v>5.79932851E-2</v>
      </c>
      <c r="H180" s="43" t="str">
        <f t="shared" si="27"/>
        <v>N/A</v>
      </c>
      <c r="I180" s="12">
        <v>6.3959999999999999</v>
      </c>
      <c r="J180" s="12">
        <v>-2.66</v>
      </c>
      <c r="K180" s="44" t="s">
        <v>732</v>
      </c>
      <c r="L180" s="9" t="str">
        <f t="shared" si="28"/>
        <v>Yes</v>
      </c>
    </row>
    <row r="181" spans="1:12" x14ac:dyDescent="0.2">
      <c r="A181" s="2" t="s">
        <v>86</v>
      </c>
      <c r="B181" s="34" t="s">
        <v>217</v>
      </c>
      <c r="C181" s="8">
        <v>1.7673549154999999</v>
      </c>
      <c r="D181" s="43" t="str">
        <f t="shared" si="25"/>
        <v>N/A</v>
      </c>
      <c r="E181" s="8">
        <v>0.95397489540000002</v>
      </c>
      <c r="F181" s="43" t="str">
        <f t="shared" si="26"/>
        <v>N/A</v>
      </c>
      <c r="G181" s="8">
        <v>1.7510944340000001</v>
      </c>
      <c r="H181" s="43" t="str">
        <f t="shared" si="27"/>
        <v>N/A</v>
      </c>
      <c r="I181" s="12">
        <v>-46</v>
      </c>
      <c r="J181" s="12">
        <v>83.56</v>
      </c>
      <c r="K181" s="44" t="s">
        <v>732</v>
      </c>
      <c r="L181" s="9" t="str">
        <f t="shared" si="28"/>
        <v>No</v>
      </c>
    </row>
    <row r="182" spans="1:12" x14ac:dyDescent="0.2">
      <c r="A182" s="2" t="s">
        <v>87</v>
      </c>
      <c r="B182" s="34" t="s">
        <v>217</v>
      </c>
      <c r="C182" s="8">
        <v>66.120811578000001</v>
      </c>
      <c r="D182" s="43" t="str">
        <f t="shared" si="25"/>
        <v>N/A</v>
      </c>
      <c r="E182" s="8">
        <v>66.275111468999995</v>
      </c>
      <c r="F182" s="43" t="str">
        <f t="shared" si="26"/>
        <v>N/A</v>
      </c>
      <c r="G182" s="8">
        <v>65.151630056000002</v>
      </c>
      <c r="H182" s="43" t="str">
        <f t="shared" si="27"/>
        <v>N/A</v>
      </c>
      <c r="I182" s="12">
        <v>0.2334</v>
      </c>
      <c r="J182" s="12">
        <v>-1.7</v>
      </c>
      <c r="K182" s="44" t="s">
        <v>732</v>
      </c>
      <c r="L182" s="9" t="str">
        <f t="shared" si="28"/>
        <v>Yes</v>
      </c>
    </row>
    <row r="183" spans="1:12" x14ac:dyDescent="0.2">
      <c r="A183" s="2" t="s">
        <v>469</v>
      </c>
      <c r="B183" s="34" t="s">
        <v>217</v>
      </c>
      <c r="C183" s="8">
        <v>64.660361135000002</v>
      </c>
      <c r="D183" s="43" t="str">
        <f t="shared" si="25"/>
        <v>N/A</v>
      </c>
      <c r="E183" s="8">
        <v>66.136666173999998</v>
      </c>
      <c r="F183" s="43" t="str">
        <f t="shared" si="26"/>
        <v>N/A</v>
      </c>
      <c r="G183" s="8">
        <v>65.377097796000001</v>
      </c>
      <c r="H183" s="43" t="str">
        <f t="shared" si="27"/>
        <v>N/A</v>
      </c>
      <c r="I183" s="12">
        <v>2.2829999999999999</v>
      </c>
      <c r="J183" s="12">
        <v>-1.1499999999999999</v>
      </c>
      <c r="K183" s="44" t="s">
        <v>732</v>
      </c>
      <c r="L183" s="9" t="str">
        <f t="shared" si="28"/>
        <v>Yes</v>
      </c>
    </row>
    <row r="184" spans="1:12" x14ac:dyDescent="0.2">
      <c r="A184" s="2" t="s">
        <v>470</v>
      </c>
      <c r="B184" s="34" t="s">
        <v>217</v>
      </c>
      <c r="C184" s="8">
        <v>76.795186043000001</v>
      </c>
      <c r="D184" s="43" t="str">
        <f t="shared" si="25"/>
        <v>N/A</v>
      </c>
      <c r="E184" s="8">
        <v>76.558901114999998</v>
      </c>
      <c r="F184" s="43" t="str">
        <f t="shared" si="26"/>
        <v>N/A</v>
      </c>
      <c r="G184" s="8">
        <v>76.198205287999997</v>
      </c>
      <c r="H184" s="43" t="str">
        <f t="shared" si="27"/>
        <v>N/A</v>
      </c>
      <c r="I184" s="12">
        <v>-0.308</v>
      </c>
      <c r="J184" s="12">
        <v>-0.47099999999999997</v>
      </c>
      <c r="K184" s="44" t="s">
        <v>732</v>
      </c>
      <c r="L184" s="9" t="str">
        <f t="shared" si="28"/>
        <v>Yes</v>
      </c>
    </row>
    <row r="185" spans="1:12" x14ac:dyDescent="0.2">
      <c r="A185" s="2" t="s">
        <v>471</v>
      </c>
      <c r="B185" s="34" t="s">
        <v>217</v>
      </c>
      <c r="C185" s="8">
        <v>64.425676784000004</v>
      </c>
      <c r="D185" s="43" t="str">
        <f t="shared" si="25"/>
        <v>N/A</v>
      </c>
      <c r="E185" s="8">
        <v>62.551209501000002</v>
      </c>
      <c r="F185" s="43" t="str">
        <f t="shared" si="26"/>
        <v>N/A</v>
      </c>
      <c r="G185" s="8">
        <v>60.725273731999998</v>
      </c>
      <c r="H185" s="43" t="str">
        <f t="shared" si="27"/>
        <v>N/A</v>
      </c>
      <c r="I185" s="12">
        <v>-2.91</v>
      </c>
      <c r="J185" s="12">
        <v>-2.92</v>
      </c>
      <c r="K185" s="44" t="s">
        <v>732</v>
      </c>
      <c r="L185" s="9" t="str">
        <f t="shared" si="28"/>
        <v>Yes</v>
      </c>
    </row>
    <row r="186" spans="1:12" x14ac:dyDescent="0.2">
      <c r="A186" s="2" t="s">
        <v>472</v>
      </c>
      <c r="B186" s="34" t="s">
        <v>217</v>
      </c>
      <c r="C186" s="8">
        <v>66.834720504000003</v>
      </c>
      <c r="D186" s="43" t="str">
        <f t="shared" si="25"/>
        <v>N/A</v>
      </c>
      <c r="E186" s="8">
        <v>71.831310751999993</v>
      </c>
      <c r="F186" s="43" t="str">
        <f t="shared" si="26"/>
        <v>N/A</v>
      </c>
      <c r="G186" s="8">
        <v>71.834251069999993</v>
      </c>
      <c r="H186" s="43" t="str">
        <f t="shared" si="27"/>
        <v>N/A</v>
      </c>
      <c r="I186" s="12">
        <v>7.476</v>
      </c>
      <c r="J186" s="12">
        <v>4.1000000000000003E-3</v>
      </c>
      <c r="K186" s="44" t="s">
        <v>732</v>
      </c>
      <c r="L186" s="9" t="str">
        <f t="shared" si="28"/>
        <v>Yes</v>
      </c>
    </row>
    <row r="187" spans="1:12" x14ac:dyDescent="0.2">
      <c r="A187" s="2" t="s">
        <v>116</v>
      </c>
      <c r="B187" s="34" t="s">
        <v>217</v>
      </c>
      <c r="C187" s="8">
        <v>80.662757773999999</v>
      </c>
      <c r="D187" s="43" t="str">
        <f t="shared" si="25"/>
        <v>N/A</v>
      </c>
      <c r="E187" s="8">
        <v>82.665603422000004</v>
      </c>
      <c r="F187" s="43" t="str">
        <f t="shared" si="26"/>
        <v>N/A</v>
      </c>
      <c r="G187" s="8">
        <v>82.862810377000002</v>
      </c>
      <c r="H187" s="43" t="str">
        <f t="shared" si="27"/>
        <v>N/A</v>
      </c>
      <c r="I187" s="12">
        <v>2.4830000000000001</v>
      </c>
      <c r="J187" s="12">
        <v>0.23860000000000001</v>
      </c>
      <c r="K187" s="44" t="s">
        <v>732</v>
      </c>
      <c r="L187" s="9" t="str">
        <f t="shared" si="28"/>
        <v>Yes</v>
      </c>
    </row>
    <row r="188" spans="1:12" x14ac:dyDescent="0.2">
      <c r="A188" s="2" t="s">
        <v>473</v>
      </c>
      <c r="B188" s="34" t="s">
        <v>217</v>
      </c>
      <c r="C188" s="8">
        <v>70.758096875999996</v>
      </c>
      <c r="D188" s="43" t="str">
        <f t="shared" si="25"/>
        <v>N/A</v>
      </c>
      <c r="E188" s="8">
        <v>72.947788789000001</v>
      </c>
      <c r="F188" s="43" t="str">
        <f t="shared" si="26"/>
        <v>N/A</v>
      </c>
      <c r="G188" s="8">
        <v>72.170924041000006</v>
      </c>
      <c r="H188" s="43" t="str">
        <f t="shared" si="27"/>
        <v>N/A</v>
      </c>
      <c r="I188" s="12">
        <v>3.0950000000000002</v>
      </c>
      <c r="J188" s="12">
        <v>-1.06</v>
      </c>
      <c r="K188" s="44" t="s">
        <v>732</v>
      </c>
      <c r="L188" s="9" t="str">
        <f t="shared" si="28"/>
        <v>Yes</v>
      </c>
    </row>
    <row r="189" spans="1:12" x14ac:dyDescent="0.2">
      <c r="A189" s="2" t="s">
        <v>474</v>
      </c>
      <c r="B189" s="34" t="s">
        <v>217</v>
      </c>
      <c r="C189" s="8">
        <v>85.673042632000005</v>
      </c>
      <c r="D189" s="43" t="str">
        <f t="shared" si="25"/>
        <v>N/A</v>
      </c>
      <c r="E189" s="8">
        <v>85.574064882000002</v>
      </c>
      <c r="F189" s="43" t="str">
        <f t="shared" si="26"/>
        <v>N/A</v>
      </c>
      <c r="G189" s="8">
        <v>85.491469105999997</v>
      </c>
      <c r="H189" s="43" t="str">
        <f t="shared" si="27"/>
        <v>N/A</v>
      </c>
      <c r="I189" s="12">
        <v>-0.11600000000000001</v>
      </c>
      <c r="J189" s="12">
        <v>-9.7000000000000003E-2</v>
      </c>
      <c r="K189" s="44" t="s">
        <v>732</v>
      </c>
      <c r="L189" s="9" t="str">
        <f t="shared" si="28"/>
        <v>Yes</v>
      </c>
    </row>
    <row r="190" spans="1:12" x14ac:dyDescent="0.2">
      <c r="A190" s="2" t="s">
        <v>475</v>
      </c>
      <c r="B190" s="34" t="s">
        <v>217</v>
      </c>
      <c r="C190" s="8">
        <v>82.966981371000003</v>
      </c>
      <c r="D190" s="43" t="str">
        <f t="shared" si="25"/>
        <v>N/A</v>
      </c>
      <c r="E190" s="8">
        <v>83.931557533000003</v>
      </c>
      <c r="F190" s="43" t="str">
        <f t="shared" si="26"/>
        <v>N/A</v>
      </c>
      <c r="G190" s="8">
        <v>84.320437674999994</v>
      </c>
      <c r="H190" s="43" t="str">
        <f t="shared" si="27"/>
        <v>N/A</v>
      </c>
      <c r="I190" s="12">
        <v>1.163</v>
      </c>
      <c r="J190" s="12">
        <v>0.46329999999999999</v>
      </c>
      <c r="K190" s="44" t="s">
        <v>732</v>
      </c>
      <c r="L190" s="9" t="str">
        <f t="shared" si="28"/>
        <v>Yes</v>
      </c>
    </row>
    <row r="191" spans="1:12" x14ac:dyDescent="0.2">
      <c r="A191" s="2" t="s">
        <v>476</v>
      </c>
      <c r="B191" s="34" t="s">
        <v>217</v>
      </c>
      <c r="C191" s="8">
        <v>73.966250834999997</v>
      </c>
      <c r="D191" s="43" t="str">
        <f t="shared" si="25"/>
        <v>N/A</v>
      </c>
      <c r="E191" s="8">
        <v>79.148962069000007</v>
      </c>
      <c r="F191" s="43" t="str">
        <f t="shared" si="26"/>
        <v>N/A</v>
      </c>
      <c r="G191" s="8">
        <v>79.206316263999994</v>
      </c>
      <c r="H191" s="43" t="str">
        <f t="shared" si="27"/>
        <v>N/A</v>
      </c>
      <c r="I191" s="12">
        <v>7.0069999999999997</v>
      </c>
      <c r="J191" s="12">
        <v>7.2499999999999995E-2</v>
      </c>
      <c r="K191" s="44" t="s">
        <v>732</v>
      </c>
      <c r="L191" s="9" t="str">
        <f t="shared" si="28"/>
        <v>Yes</v>
      </c>
    </row>
    <row r="192" spans="1:12" x14ac:dyDescent="0.2">
      <c r="A192" s="2" t="s">
        <v>1370</v>
      </c>
      <c r="B192" s="34" t="s">
        <v>217</v>
      </c>
      <c r="C192" s="35">
        <v>8.0643512686999994</v>
      </c>
      <c r="D192" s="43" t="str">
        <f t="shared" si="25"/>
        <v>N/A</v>
      </c>
      <c r="E192" s="35">
        <v>7.7965789266999996</v>
      </c>
      <c r="F192" s="43" t="str">
        <f t="shared" si="26"/>
        <v>N/A</v>
      </c>
      <c r="G192" s="35">
        <v>7.6760867262000003</v>
      </c>
      <c r="H192" s="43" t="str">
        <f t="shared" si="27"/>
        <v>N/A</v>
      </c>
      <c r="I192" s="12">
        <v>-3.32</v>
      </c>
      <c r="J192" s="12">
        <v>-1.55</v>
      </c>
      <c r="K192" s="44" t="s">
        <v>732</v>
      </c>
      <c r="L192" s="9" t="str">
        <f t="shared" si="28"/>
        <v>Yes</v>
      </c>
    </row>
    <row r="193" spans="1:12" x14ac:dyDescent="0.2">
      <c r="A193" s="2" t="s">
        <v>1371</v>
      </c>
      <c r="B193" s="34" t="s">
        <v>217</v>
      </c>
      <c r="C193" s="35">
        <v>11.490526316</v>
      </c>
      <c r="D193" s="43" t="str">
        <f t="shared" si="25"/>
        <v>N/A</v>
      </c>
      <c r="E193" s="35">
        <v>10.607561235</v>
      </c>
      <c r="F193" s="43" t="str">
        <f t="shared" si="26"/>
        <v>N/A</v>
      </c>
      <c r="G193" s="35">
        <v>10.510485934</v>
      </c>
      <c r="H193" s="43" t="str">
        <f t="shared" si="27"/>
        <v>N/A</v>
      </c>
      <c r="I193" s="12">
        <v>-7.68</v>
      </c>
      <c r="J193" s="12">
        <v>-0.91500000000000004</v>
      </c>
      <c r="K193" s="44" t="s">
        <v>732</v>
      </c>
      <c r="L193" s="9" t="str">
        <f t="shared" si="28"/>
        <v>Yes</v>
      </c>
    </row>
    <row r="194" spans="1:12" x14ac:dyDescent="0.2">
      <c r="A194" s="2" t="s">
        <v>1372</v>
      </c>
      <c r="B194" s="34" t="s">
        <v>217</v>
      </c>
      <c r="C194" s="35">
        <v>16.707669151000001</v>
      </c>
      <c r="D194" s="43" t="str">
        <f t="shared" si="25"/>
        <v>N/A</v>
      </c>
      <c r="E194" s="35">
        <v>16.318283328</v>
      </c>
      <c r="F194" s="43" t="str">
        <f t="shared" si="26"/>
        <v>N/A</v>
      </c>
      <c r="G194" s="35">
        <v>16.103147496999998</v>
      </c>
      <c r="H194" s="43" t="str">
        <f t="shared" si="27"/>
        <v>N/A</v>
      </c>
      <c r="I194" s="12">
        <v>-2.33</v>
      </c>
      <c r="J194" s="12">
        <v>-1.32</v>
      </c>
      <c r="K194" s="44" t="s">
        <v>732</v>
      </c>
      <c r="L194" s="9" t="str">
        <f t="shared" si="28"/>
        <v>Yes</v>
      </c>
    </row>
    <row r="195" spans="1:12" x14ac:dyDescent="0.2">
      <c r="A195" s="2" t="s">
        <v>1373</v>
      </c>
      <c r="B195" s="34" t="s">
        <v>217</v>
      </c>
      <c r="C195" s="35">
        <v>6.7150691588000004</v>
      </c>
      <c r="D195" s="43" t="str">
        <f t="shared" si="25"/>
        <v>N/A</v>
      </c>
      <c r="E195" s="35">
        <v>6.5874794879999996</v>
      </c>
      <c r="F195" s="43" t="str">
        <f t="shared" si="26"/>
        <v>N/A</v>
      </c>
      <c r="G195" s="35">
        <v>6.6367631208000004</v>
      </c>
      <c r="H195" s="43" t="str">
        <f t="shared" si="27"/>
        <v>N/A</v>
      </c>
      <c r="I195" s="12">
        <v>-1.9</v>
      </c>
      <c r="J195" s="12">
        <v>0.74809999999999999</v>
      </c>
      <c r="K195" s="44" t="s">
        <v>732</v>
      </c>
      <c r="L195" s="9" t="str">
        <f t="shared" si="28"/>
        <v>Yes</v>
      </c>
    </row>
    <row r="196" spans="1:12" x14ac:dyDescent="0.2">
      <c r="A196" s="2" t="s">
        <v>1374</v>
      </c>
      <c r="B196" s="34" t="s">
        <v>217</v>
      </c>
      <c r="C196" s="35">
        <v>3.8784933170999998</v>
      </c>
      <c r="D196" s="43" t="str">
        <f t="shared" si="25"/>
        <v>N/A</v>
      </c>
      <c r="E196" s="35">
        <v>4.0008997153000001</v>
      </c>
      <c r="F196" s="43" t="str">
        <f t="shared" si="26"/>
        <v>N/A</v>
      </c>
      <c r="G196" s="35">
        <v>3.9352440780000002</v>
      </c>
      <c r="H196" s="43" t="str">
        <f t="shared" si="27"/>
        <v>N/A</v>
      </c>
      <c r="I196" s="12">
        <v>3.1560000000000001</v>
      </c>
      <c r="J196" s="12">
        <v>-1.64</v>
      </c>
      <c r="K196" s="44" t="s">
        <v>732</v>
      </c>
      <c r="L196" s="9" t="str">
        <f t="shared" si="28"/>
        <v>Yes</v>
      </c>
    </row>
    <row r="197" spans="1:12" x14ac:dyDescent="0.2">
      <c r="A197" s="2" t="s">
        <v>1375</v>
      </c>
      <c r="B197" s="34" t="s">
        <v>217</v>
      </c>
      <c r="C197" s="35">
        <v>191.63170192999999</v>
      </c>
      <c r="D197" s="43" t="str">
        <f t="shared" si="25"/>
        <v>N/A</v>
      </c>
      <c r="E197" s="35">
        <v>192.74573222000001</v>
      </c>
      <c r="F197" s="43" t="str">
        <f t="shared" si="26"/>
        <v>N/A</v>
      </c>
      <c r="G197" s="35">
        <v>187.99937460999999</v>
      </c>
      <c r="H197" s="43" t="str">
        <f t="shared" si="27"/>
        <v>N/A</v>
      </c>
      <c r="I197" s="12">
        <v>0.58130000000000004</v>
      </c>
      <c r="J197" s="12">
        <v>-2.46</v>
      </c>
      <c r="K197" s="44" t="s">
        <v>732</v>
      </c>
      <c r="L197" s="9" t="str">
        <f t="shared" si="28"/>
        <v>Yes</v>
      </c>
    </row>
    <row r="198" spans="1:12" x14ac:dyDescent="0.2">
      <c r="A198" s="2" t="s">
        <v>1376</v>
      </c>
      <c r="B198" s="34" t="s">
        <v>217</v>
      </c>
      <c r="C198" s="35">
        <v>221.62251148999999</v>
      </c>
      <c r="D198" s="43" t="str">
        <f t="shared" si="25"/>
        <v>N/A</v>
      </c>
      <c r="E198" s="35">
        <v>219.95296839</v>
      </c>
      <c r="F198" s="43" t="str">
        <f t="shared" si="26"/>
        <v>N/A</v>
      </c>
      <c r="G198" s="35">
        <v>229.92530120000001</v>
      </c>
      <c r="H198" s="43" t="str">
        <f t="shared" si="27"/>
        <v>N/A</v>
      </c>
      <c r="I198" s="12">
        <v>-0.753</v>
      </c>
      <c r="J198" s="12">
        <v>4.5339999999999998</v>
      </c>
      <c r="K198" s="44" t="s">
        <v>732</v>
      </c>
      <c r="L198" s="9" t="str">
        <f t="shared" si="28"/>
        <v>Yes</v>
      </c>
    </row>
    <row r="199" spans="1:12" x14ac:dyDescent="0.2">
      <c r="A199" s="2" t="s">
        <v>1377</v>
      </c>
      <c r="B199" s="34" t="s">
        <v>217</v>
      </c>
      <c r="C199" s="35">
        <v>243.83685944999999</v>
      </c>
      <c r="D199" s="43" t="str">
        <f t="shared" si="25"/>
        <v>N/A</v>
      </c>
      <c r="E199" s="35">
        <v>252.16228523000001</v>
      </c>
      <c r="F199" s="43" t="str">
        <f t="shared" si="26"/>
        <v>N/A</v>
      </c>
      <c r="G199" s="35">
        <v>252.11821742000001</v>
      </c>
      <c r="H199" s="43" t="str">
        <f t="shared" si="27"/>
        <v>N/A</v>
      </c>
      <c r="I199" s="12">
        <v>3.4140000000000001</v>
      </c>
      <c r="J199" s="12">
        <v>-1.7000000000000001E-2</v>
      </c>
      <c r="K199" s="44" t="s">
        <v>732</v>
      </c>
      <c r="L199" s="9" t="str">
        <f t="shared" si="28"/>
        <v>Yes</v>
      </c>
    </row>
    <row r="200" spans="1:12" x14ac:dyDescent="0.2">
      <c r="A200" s="2" t="s">
        <v>1378</v>
      </c>
      <c r="B200" s="34" t="s">
        <v>217</v>
      </c>
      <c r="C200" s="35">
        <v>26.522196708999999</v>
      </c>
      <c r="D200" s="43" t="str">
        <f t="shared" si="25"/>
        <v>N/A</v>
      </c>
      <c r="E200" s="35">
        <v>26.032812499999999</v>
      </c>
      <c r="F200" s="43" t="str">
        <f t="shared" si="26"/>
        <v>N/A</v>
      </c>
      <c r="G200" s="35">
        <v>23.645517021</v>
      </c>
      <c r="H200" s="43" t="str">
        <f t="shared" si="27"/>
        <v>N/A</v>
      </c>
      <c r="I200" s="12">
        <v>-1.85</v>
      </c>
      <c r="J200" s="12">
        <v>-9.17</v>
      </c>
      <c r="K200" s="44" t="s">
        <v>732</v>
      </c>
      <c r="L200" s="9" t="str">
        <f t="shared" si="28"/>
        <v>Yes</v>
      </c>
    </row>
    <row r="201" spans="1:12" x14ac:dyDescent="0.2">
      <c r="A201" s="2" t="s">
        <v>1379</v>
      </c>
      <c r="B201" s="34" t="s">
        <v>217</v>
      </c>
      <c r="C201" s="35">
        <v>44.127725857000001</v>
      </c>
      <c r="D201" s="43" t="str">
        <f t="shared" si="25"/>
        <v>N/A</v>
      </c>
      <c r="E201" s="35">
        <v>48.467741934999999</v>
      </c>
      <c r="F201" s="43" t="str">
        <f t="shared" si="26"/>
        <v>N/A</v>
      </c>
      <c r="G201" s="35">
        <v>47.279187817</v>
      </c>
      <c r="H201" s="43" t="str">
        <f t="shared" si="27"/>
        <v>N/A</v>
      </c>
      <c r="I201" s="12">
        <v>9.8350000000000009</v>
      </c>
      <c r="J201" s="12">
        <v>-2.4500000000000002</v>
      </c>
      <c r="K201" s="44" t="s">
        <v>732</v>
      </c>
      <c r="L201" s="9" t="str">
        <f t="shared" si="28"/>
        <v>Yes</v>
      </c>
    </row>
    <row r="202" spans="1:12" x14ac:dyDescent="0.2">
      <c r="A202" s="2" t="s">
        <v>28</v>
      </c>
      <c r="B202" s="34" t="s">
        <v>217</v>
      </c>
      <c r="C202" s="8">
        <v>2.5299839572999998</v>
      </c>
      <c r="D202" s="43" t="str">
        <f t="shared" si="25"/>
        <v>N/A</v>
      </c>
      <c r="E202" s="8">
        <v>2.4607668466999999</v>
      </c>
      <c r="F202" s="43" t="str">
        <f t="shared" si="26"/>
        <v>N/A</v>
      </c>
      <c r="G202" s="8">
        <v>2.3535398000000001</v>
      </c>
      <c r="H202" s="43" t="str">
        <f t="shared" si="27"/>
        <v>N/A</v>
      </c>
      <c r="I202" s="12">
        <v>-2.74</v>
      </c>
      <c r="J202" s="12">
        <v>-4.3600000000000003</v>
      </c>
      <c r="K202" s="44" t="s">
        <v>732</v>
      </c>
      <c r="L202" s="9" t="str">
        <f t="shared" si="28"/>
        <v>Yes</v>
      </c>
    </row>
    <row r="203" spans="1:12" x14ac:dyDescent="0.2">
      <c r="A203" s="2" t="s">
        <v>123</v>
      </c>
      <c r="B203" s="34" t="s">
        <v>217</v>
      </c>
      <c r="C203" s="35">
        <v>37</v>
      </c>
      <c r="D203" s="43" t="str">
        <f t="shared" ref="D203:D213" si="29">IF($B203="N/A","N/A",IF(C203&gt;10,"No",IF(C203&lt;-10,"No","Yes")))</f>
        <v>N/A</v>
      </c>
      <c r="E203" s="35">
        <v>39</v>
      </c>
      <c r="F203" s="43" t="str">
        <f t="shared" ref="F203:F213" si="30">IF($B203="N/A","N/A",IF(E203&gt;10,"No",IF(E203&lt;-10,"No","Yes")))</f>
        <v>N/A</v>
      </c>
      <c r="G203" s="35">
        <v>32</v>
      </c>
      <c r="H203" s="43" t="str">
        <f t="shared" ref="H203:H213" si="31">IF($B203="N/A","N/A",IF(G203&gt;10,"No",IF(G203&lt;-10,"No","Yes")))</f>
        <v>N/A</v>
      </c>
      <c r="I203" s="12">
        <v>5.4050000000000002</v>
      </c>
      <c r="J203" s="12">
        <v>-17.899999999999999</v>
      </c>
      <c r="K203" s="14" t="s">
        <v>217</v>
      </c>
      <c r="L203" s="9" t="str">
        <f t="shared" ref="L203:L213" si="32">IF(J203="Div by 0", "N/A", IF(K203="N/A","N/A", IF(J203&gt;VALUE(MID(K203,1,2)), "No", IF(J203&lt;-1*VALUE(MID(K203,1,2)), "No", "Yes"))))</f>
        <v>N/A</v>
      </c>
    </row>
    <row r="204" spans="1:12" x14ac:dyDescent="0.2">
      <c r="A204" s="2" t="s">
        <v>124</v>
      </c>
      <c r="B204" s="34" t="s">
        <v>217</v>
      </c>
      <c r="C204" s="35">
        <v>270</v>
      </c>
      <c r="D204" s="43" t="str">
        <f t="shared" si="29"/>
        <v>N/A</v>
      </c>
      <c r="E204" s="35">
        <v>224</v>
      </c>
      <c r="F204" s="43" t="str">
        <f t="shared" si="30"/>
        <v>N/A</v>
      </c>
      <c r="G204" s="35">
        <v>225</v>
      </c>
      <c r="H204" s="43" t="str">
        <f t="shared" si="31"/>
        <v>N/A</v>
      </c>
      <c r="I204" s="12">
        <v>-17</v>
      </c>
      <c r="J204" s="12">
        <v>0.44640000000000002</v>
      </c>
      <c r="K204" s="14" t="s">
        <v>217</v>
      </c>
      <c r="L204" s="9" t="str">
        <f t="shared" si="32"/>
        <v>N/A</v>
      </c>
    </row>
    <row r="205" spans="1:12" ht="25.5" x14ac:dyDescent="0.2">
      <c r="A205" s="2" t="s">
        <v>1627</v>
      </c>
      <c r="B205" s="34" t="s">
        <v>217</v>
      </c>
      <c r="C205" s="35">
        <v>200</v>
      </c>
      <c r="D205" s="43" t="str">
        <f t="shared" si="29"/>
        <v>N/A</v>
      </c>
      <c r="E205" s="35">
        <v>160</v>
      </c>
      <c r="F205" s="43" t="str">
        <f t="shared" si="30"/>
        <v>N/A</v>
      </c>
      <c r="G205" s="35">
        <v>163</v>
      </c>
      <c r="H205" s="43" t="str">
        <f t="shared" si="31"/>
        <v>N/A</v>
      </c>
      <c r="I205" s="12">
        <v>-20</v>
      </c>
      <c r="J205" s="12">
        <v>1.875</v>
      </c>
      <c r="K205" s="14" t="s">
        <v>217</v>
      </c>
      <c r="L205" s="9" t="str">
        <f t="shared" si="32"/>
        <v>N/A</v>
      </c>
    </row>
    <row r="206" spans="1:12" ht="25.5" x14ac:dyDescent="0.2">
      <c r="A206" s="2" t="s">
        <v>1380</v>
      </c>
      <c r="B206" s="34" t="s">
        <v>217</v>
      </c>
      <c r="C206" s="35">
        <v>11</v>
      </c>
      <c r="D206" s="43" t="str">
        <f t="shared" si="29"/>
        <v>N/A</v>
      </c>
      <c r="E206" s="35">
        <v>38</v>
      </c>
      <c r="F206" s="43" t="str">
        <f t="shared" si="30"/>
        <v>N/A</v>
      </c>
      <c r="G206" s="35">
        <v>84</v>
      </c>
      <c r="H206" s="43" t="str">
        <f t="shared" si="31"/>
        <v>N/A</v>
      </c>
      <c r="I206" s="12">
        <v>660</v>
      </c>
      <c r="J206" s="12">
        <v>121.1</v>
      </c>
      <c r="K206" s="14" t="s">
        <v>217</v>
      </c>
      <c r="L206" s="9" t="str">
        <f t="shared" si="32"/>
        <v>N/A</v>
      </c>
    </row>
    <row r="207" spans="1:12" x14ac:dyDescent="0.2">
      <c r="A207" s="2" t="s">
        <v>1628</v>
      </c>
      <c r="B207" s="34" t="s">
        <v>217</v>
      </c>
      <c r="C207" s="35">
        <v>62</v>
      </c>
      <c r="D207" s="43" t="str">
        <f t="shared" si="29"/>
        <v>N/A</v>
      </c>
      <c r="E207" s="35">
        <v>74</v>
      </c>
      <c r="F207" s="43" t="str">
        <f t="shared" si="30"/>
        <v>N/A</v>
      </c>
      <c r="G207" s="35">
        <v>83</v>
      </c>
      <c r="H207" s="43" t="str">
        <f t="shared" si="31"/>
        <v>N/A</v>
      </c>
      <c r="I207" s="12">
        <v>19.350000000000001</v>
      </c>
      <c r="J207" s="12">
        <v>12.16</v>
      </c>
      <c r="K207" s="14" t="s">
        <v>217</v>
      </c>
      <c r="L207" s="9" t="str">
        <f t="shared" si="32"/>
        <v>N/A</v>
      </c>
    </row>
    <row r="208" spans="1:12" x14ac:dyDescent="0.2">
      <c r="A208" s="2" t="s">
        <v>1629</v>
      </c>
      <c r="B208" s="34" t="s">
        <v>217</v>
      </c>
      <c r="C208" s="35">
        <v>130</v>
      </c>
      <c r="D208" s="43" t="str">
        <f t="shared" si="29"/>
        <v>N/A</v>
      </c>
      <c r="E208" s="35">
        <v>153</v>
      </c>
      <c r="F208" s="43" t="str">
        <f t="shared" si="30"/>
        <v>N/A</v>
      </c>
      <c r="G208" s="35">
        <v>155</v>
      </c>
      <c r="H208" s="43" t="str">
        <f t="shared" si="31"/>
        <v>N/A</v>
      </c>
      <c r="I208" s="12">
        <v>17.690000000000001</v>
      </c>
      <c r="J208" s="12">
        <v>1.3069999999999999</v>
      </c>
      <c r="K208" s="14" t="s">
        <v>217</v>
      </c>
      <c r="L208" s="9" t="str">
        <f t="shared" si="32"/>
        <v>N/A</v>
      </c>
    </row>
    <row r="209" spans="1:12" x14ac:dyDescent="0.2">
      <c r="A209" s="2" t="s">
        <v>125</v>
      </c>
      <c r="B209" s="34" t="s">
        <v>217</v>
      </c>
      <c r="C209" s="46">
        <v>3511009</v>
      </c>
      <c r="D209" s="43" t="str">
        <f t="shared" si="29"/>
        <v>N/A</v>
      </c>
      <c r="E209" s="46">
        <v>3319850</v>
      </c>
      <c r="F209" s="43" t="str">
        <f t="shared" si="30"/>
        <v>N/A</v>
      </c>
      <c r="G209" s="46">
        <v>3422055</v>
      </c>
      <c r="H209" s="43" t="str">
        <f t="shared" si="31"/>
        <v>N/A</v>
      </c>
      <c r="I209" s="12">
        <v>-5.44</v>
      </c>
      <c r="J209" s="12">
        <v>3.0790000000000002</v>
      </c>
      <c r="K209" s="14" t="s">
        <v>217</v>
      </c>
      <c r="L209" s="9" t="str">
        <f t="shared" si="32"/>
        <v>N/A</v>
      </c>
    </row>
    <row r="210" spans="1:12" x14ac:dyDescent="0.2">
      <c r="A210" s="45" t="s">
        <v>1624</v>
      </c>
      <c r="B210" s="34" t="s">
        <v>217</v>
      </c>
      <c r="C210" s="46">
        <v>1996367</v>
      </c>
      <c r="D210" s="43" t="str">
        <f t="shared" si="29"/>
        <v>N/A</v>
      </c>
      <c r="E210" s="46">
        <v>3038730</v>
      </c>
      <c r="F210" s="43" t="str">
        <f t="shared" si="30"/>
        <v>N/A</v>
      </c>
      <c r="G210" s="46">
        <v>2422521</v>
      </c>
      <c r="H210" s="43" t="str">
        <f t="shared" si="31"/>
        <v>N/A</v>
      </c>
      <c r="I210" s="12">
        <v>52.21</v>
      </c>
      <c r="J210" s="12">
        <v>-20.3</v>
      </c>
      <c r="K210" s="14" t="s">
        <v>217</v>
      </c>
      <c r="L210" s="9" t="str">
        <f t="shared" si="32"/>
        <v>N/A</v>
      </c>
    </row>
    <row r="211" spans="1:12" x14ac:dyDescent="0.2">
      <c r="A211" s="45" t="s">
        <v>1381</v>
      </c>
      <c r="B211" s="34" t="s">
        <v>217</v>
      </c>
      <c r="C211" s="46">
        <v>284422</v>
      </c>
      <c r="D211" s="43" t="str">
        <f t="shared" si="29"/>
        <v>N/A</v>
      </c>
      <c r="E211" s="46">
        <v>228196</v>
      </c>
      <c r="F211" s="43" t="str">
        <f t="shared" si="30"/>
        <v>N/A</v>
      </c>
      <c r="G211" s="46">
        <v>240436</v>
      </c>
      <c r="H211" s="43" t="str">
        <f t="shared" si="31"/>
        <v>N/A</v>
      </c>
      <c r="I211" s="12">
        <v>-19.8</v>
      </c>
      <c r="J211" s="12">
        <v>5.3639999999999999</v>
      </c>
      <c r="K211" s="14" t="s">
        <v>217</v>
      </c>
      <c r="L211" s="9" t="str">
        <f t="shared" si="32"/>
        <v>N/A</v>
      </c>
    </row>
    <row r="212" spans="1:12" x14ac:dyDescent="0.2">
      <c r="A212" s="45" t="s">
        <v>1618</v>
      </c>
      <c r="B212" s="34" t="s">
        <v>217</v>
      </c>
      <c r="C212" s="46">
        <v>3509890</v>
      </c>
      <c r="D212" s="43" t="str">
        <f t="shared" si="29"/>
        <v>N/A</v>
      </c>
      <c r="E212" s="46">
        <v>3313483</v>
      </c>
      <c r="F212" s="43" t="str">
        <f t="shared" si="30"/>
        <v>N/A</v>
      </c>
      <c r="G212" s="46">
        <v>3252746</v>
      </c>
      <c r="H212" s="43" t="str">
        <f t="shared" si="31"/>
        <v>N/A</v>
      </c>
      <c r="I212" s="12">
        <v>-5.6</v>
      </c>
      <c r="J212" s="12">
        <v>-1.83</v>
      </c>
      <c r="K212" s="14" t="s">
        <v>217</v>
      </c>
      <c r="L212" s="9" t="str">
        <f t="shared" si="32"/>
        <v>N/A</v>
      </c>
    </row>
    <row r="213" spans="1:12" x14ac:dyDescent="0.2">
      <c r="A213" s="45" t="s">
        <v>1619</v>
      </c>
      <c r="B213" s="34" t="s">
        <v>217</v>
      </c>
      <c r="C213" s="46">
        <v>475925</v>
      </c>
      <c r="D213" s="43" t="str">
        <f t="shared" si="29"/>
        <v>N/A</v>
      </c>
      <c r="E213" s="46">
        <v>471145</v>
      </c>
      <c r="F213" s="43" t="str">
        <f t="shared" si="30"/>
        <v>N/A</v>
      </c>
      <c r="G213" s="46">
        <v>496191</v>
      </c>
      <c r="H213" s="43" t="str">
        <f t="shared" si="31"/>
        <v>N/A</v>
      </c>
      <c r="I213" s="12">
        <v>-1</v>
      </c>
      <c r="J213" s="12">
        <v>5.3159999999999998</v>
      </c>
      <c r="K213" s="14" t="s">
        <v>217</v>
      </c>
      <c r="L213" s="9" t="str">
        <f t="shared" si="32"/>
        <v>N/A</v>
      </c>
    </row>
    <row r="214" spans="1:12" ht="25.5" x14ac:dyDescent="0.2">
      <c r="A214" s="2" t="s">
        <v>1382</v>
      </c>
      <c r="B214" s="34" t="s">
        <v>217</v>
      </c>
      <c r="C214" s="46">
        <v>51386528</v>
      </c>
      <c r="D214" s="43" t="str">
        <f t="shared" ref="D214:D228" si="33">IF($B214="N/A","N/A",IF(C214&gt;10,"No",IF(C214&lt;-10,"No","Yes")))</f>
        <v>N/A</v>
      </c>
      <c r="E214" s="46">
        <v>63465936</v>
      </c>
      <c r="F214" s="43" t="str">
        <f t="shared" ref="F214:F228" si="34">IF($B214="N/A","N/A",IF(E214&gt;10,"No",IF(E214&lt;-10,"No","Yes")))</f>
        <v>N/A</v>
      </c>
      <c r="G214" s="46">
        <v>74217960</v>
      </c>
      <c r="H214" s="43" t="str">
        <f t="shared" ref="H214:H228" si="35">IF($B214="N/A","N/A",IF(G214&gt;10,"No",IF(G214&lt;-10,"No","Yes")))</f>
        <v>N/A</v>
      </c>
      <c r="I214" s="12">
        <v>23.51</v>
      </c>
      <c r="J214" s="12">
        <v>16.940000000000001</v>
      </c>
      <c r="K214" s="44" t="s">
        <v>732</v>
      </c>
      <c r="L214" s="9" t="str">
        <f t="shared" ref="L214:L228" si="36">IF(J214="Div by 0", "N/A", IF(K214="N/A","N/A", IF(J214&gt;VALUE(MID(K214,1,2)), "No", IF(J214&lt;-1*VALUE(MID(K214,1,2)), "No", "Yes"))))</f>
        <v>Yes</v>
      </c>
    </row>
    <row r="215" spans="1:12" x14ac:dyDescent="0.2">
      <c r="A215" s="58" t="s">
        <v>649</v>
      </c>
      <c r="B215" s="34" t="s">
        <v>217</v>
      </c>
      <c r="C215" s="35">
        <v>174800</v>
      </c>
      <c r="D215" s="43" t="str">
        <f t="shared" si="33"/>
        <v>N/A</v>
      </c>
      <c r="E215" s="35">
        <v>200044</v>
      </c>
      <c r="F215" s="43" t="str">
        <f t="shared" si="34"/>
        <v>N/A</v>
      </c>
      <c r="G215" s="35">
        <v>215104</v>
      </c>
      <c r="H215" s="43" t="str">
        <f t="shared" si="35"/>
        <v>N/A</v>
      </c>
      <c r="I215" s="12">
        <v>14.44</v>
      </c>
      <c r="J215" s="12">
        <v>7.5279999999999996</v>
      </c>
      <c r="K215" s="44" t="s">
        <v>732</v>
      </c>
      <c r="L215" s="9" t="str">
        <f t="shared" si="36"/>
        <v>Yes</v>
      </c>
    </row>
    <row r="216" spans="1:12" ht="25.5" x14ac:dyDescent="0.2">
      <c r="A216" s="4" t="s">
        <v>1383</v>
      </c>
      <c r="B216" s="34" t="s">
        <v>217</v>
      </c>
      <c r="C216" s="46">
        <v>293.97327231000003</v>
      </c>
      <c r="D216" s="43" t="str">
        <f t="shared" si="33"/>
        <v>N/A</v>
      </c>
      <c r="E216" s="46">
        <v>317.25988282999998</v>
      </c>
      <c r="F216" s="43" t="str">
        <f t="shared" si="34"/>
        <v>N/A</v>
      </c>
      <c r="G216" s="46">
        <v>345.03291431000002</v>
      </c>
      <c r="H216" s="43" t="str">
        <f t="shared" si="35"/>
        <v>N/A</v>
      </c>
      <c r="I216" s="12">
        <v>7.9210000000000003</v>
      </c>
      <c r="J216" s="12">
        <v>8.7539999999999996</v>
      </c>
      <c r="K216" s="44" t="s">
        <v>732</v>
      </c>
      <c r="L216" s="9" t="str">
        <f t="shared" si="36"/>
        <v>Yes</v>
      </c>
    </row>
    <row r="217" spans="1:12" ht="25.5" x14ac:dyDescent="0.2">
      <c r="A217" s="2" t="s">
        <v>1384</v>
      </c>
      <c r="B217" s="34" t="s">
        <v>217</v>
      </c>
      <c r="C217" s="46">
        <v>43289381</v>
      </c>
      <c r="D217" s="43" t="str">
        <f t="shared" si="33"/>
        <v>N/A</v>
      </c>
      <c r="E217" s="46">
        <v>51900604</v>
      </c>
      <c r="F217" s="43" t="str">
        <f t="shared" si="34"/>
        <v>N/A</v>
      </c>
      <c r="G217" s="46">
        <v>54747601</v>
      </c>
      <c r="H217" s="43" t="str">
        <f t="shared" si="35"/>
        <v>N/A</v>
      </c>
      <c r="I217" s="12">
        <v>19.89</v>
      </c>
      <c r="J217" s="12">
        <v>5.4850000000000003</v>
      </c>
      <c r="K217" s="44" t="s">
        <v>732</v>
      </c>
      <c r="L217" s="9" t="str">
        <f t="shared" si="36"/>
        <v>Yes</v>
      </c>
    </row>
    <row r="218" spans="1:12" x14ac:dyDescent="0.2">
      <c r="A218" s="4" t="s">
        <v>516</v>
      </c>
      <c r="B218" s="34" t="s">
        <v>217</v>
      </c>
      <c r="C218" s="35">
        <v>212852</v>
      </c>
      <c r="D218" s="43" t="str">
        <f t="shared" si="33"/>
        <v>N/A</v>
      </c>
      <c r="E218" s="35">
        <v>224251</v>
      </c>
      <c r="F218" s="43" t="str">
        <f t="shared" si="34"/>
        <v>N/A</v>
      </c>
      <c r="G218" s="35">
        <v>232505</v>
      </c>
      <c r="H218" s="43" t="str">
        <f t="shared" si="35"/>
        <v>N/A</v>
      </c>
      <c r="I218" s="12">
        <v>5.3550000000000004</v>
      </c>
      <c r="J218" s="12">
        <v>3.681</v>
      </c>
      <c r="K218" s="44" t="s">
        <v>732</v>
      </c>
      <c r="L218" s="9" t="str">
        <f t="shared" si="36"/>
        <v>Yes</v>
      </c>
    </row>
    <row r="219" spans="1:12" ht="25.5" x14ac:dyDescent="0.2">
      <c r="A219" s="2" t="s">
        <v>1385</v>
      </c>
      <c r="B219" s="34" t="s">
        <v>217</v>
      </c>
      <c r="C219" s="46">
        <v>203.3778447</v>
      </c>
      <c r="D219" s="43" t="str">
        <f t="shared" si="33"/>
        <v>N/A</v>
      </c>
      <c r="E219" s="46">
        <v>231.43978845000001</v>
      </c>
      <c r="F219" s="43" t="str">
        <f t="shared" si="34"/>
        <v>N/A</v>
      </c>
      <c r="G219" s="46">
        <v>235.46848885</v>
      </c>
      <c r="H219" s="43" t="str">
        <f t="shared" si="35"/>
        <v>N/A</v>
      </c>
      <c r="I219" s="12">
        <v>13.8</v>
      </c>
      <c r="J219" s="12">
        <v>1.7410000000000001</v>
      </c>
      <c r="K219" s="44" t="s">
        <v>732</v>
      </c>
      <c r="L219" s="9" t="str">
        <f t="shared" si="36"/>
        <v>Yes</v>
      </c>
    </row>
    <row r="220" spans="1:12" ht="25.5" x14ac:dyDescent="0.2">
      <c r="A220" s="2" t="s">
        <v>1386</v>
      </c>
      <c r="B220" s="34" t="s">
        <v>217</v>
      </c>
      <c r="C220" s="46">
        <v>145930401</v>
      </c>
      <c r="D220" s="43" t="str">
        <f t="shared" si="33"/>
        <v>N/A</v>
      </c>
      <c r="E220" s="46">
        <v>172066203</v>
      </c>
      <c r="F220" s="43" t="str">
        <f t="shared" si="34"/>
        <v>N/A</v>
      </c>
      <c r="G220" s="46">
        <v>185650909</v>
      </c>
      <c r="H220" s="43" t="str">
        <f t="shared" si="35"/>
        <v>N/A</v>
      </c>
      <c r="I220" s="12">
        <v>17.91</v>
      </c>
      <c r="J220" s="12">
        <v>7.8949999999999996</v>
      </c>
      <c r="K220" s="44" t="s">
        <v>732</v>
      </c>
      <c r="L220" s="9" t="str">
        <f t="shared" si="36"/>
        <v>Yes</v>
      </c>
    </row>
    <row r="221" spans="1:12" x14ac:dyDescent="0.2">
      <c r="A221" s="4" t="s">
        <v>517</v>
      </c>
      <c r="B221" s="34" t="s">
        <v>217</v>
      </c>
      <c r="C221" s="35">
        <v>596319</v>
      </c>
      <c r="D221" s="43" t="str">
        <f t="shared" si="33"/>
        <v>N/A</v>
      </c>
      <c r="E221" s="35">
        <v>639133</v>
      </c>
      <c r="F221" s="43" t="str">
        <f t="shared" si="34"/>
        <v>N/A</v>
      </c>
      <c r="G221" s="35">
        <v>668749</v>
      </c>
      <c r="H221" s="43" t="str">
        <f t="shared" si="35"/>
        <v>N/A</v>
      </c>
      <c r="I221" s="12">
        <v>7.18</v>
      </c>
      <c r="J221" s="12">
        <v>4.6340000000000003</v>
      </c>
      <c r="K221" s="44" t="s">
        <v>732</v>
      </c>
      <c r="L221" s="9" t="str">
        <f t="shared" si="36"/>
        <v>Yes</v>
      </c>
    </row>
    <row r="222" spans="1:12" ht="25.5" x14ac:dyDescent="0.2">
      <c r="A222" s="2" t="s">
        <v>1387</v>
      </c>
      <c r="B222" s="34" t="s">
        <v>217</v>
      </c>
      <c r="C222" s="46">
        <v>244.71868413000001</v>
      </c>
      <c r="D222" s="43" t="str">
        <f t="shared" si="33"/>
        <v>N/A</v>
      </c>
      <c r="E222" s="46">
        <v>269.21814864999999</v>
      </c>
      <c r="F222" s="43" t="str">
        <f t="shared" si="34"/>
        <v>N/A</v>
      </c>
      <c r="G222" s="46">
        <v>277.60925099999997</v>
      </c>
      <c r="H222" s="43" t="str">
        <f t="shared" si="35"/>
        <v>N/A</v>
      </c>
      <c r="I222" s="12">
        <v>10.01</v>
      </c>
      <c r="J222" s="12">
        <v>3.117</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362813919</v>
      </c>
      <c r="D226" s="43" t="str">
        <f t="shared" si="33"/>
        <v>N/A</v>
      </c>
      <c r="E226" s="46">
        <v>390447718</v>
      </c>
      <c r="F226" s="43" t="str">
        <f t="shared" si="34"/>
        <v>N/A</v>
      </c>
      <c r="G226" s="46">
        <v>428086410</v>
      </c>
      <c r="H226" s="43" t="str">
        <f t="shared" si="35"/>
        <v>N/A</v>
      </c>
      <c r="I226" s="12">
        <v>7.617</v>
      </c>
      <c r="J226" s="12">
        <v>9.64</v>
      </c>
      <c r="K226" s="44" t="s">
        <v>732</v>
      </c>
      <c r="L226" s="9" t="str">
        <f t="shared" si="36"/>
        <v>Yes</v>
      </c>
    </row>
    <row r="227" spans="1:12" ht="25.5" x14ac:dyDescent="0.2">
      <c r="A227" s="2" t="s">
        <v>519</v>
      </c>
      <c r="B227" s="34" t="s">
        <v>217</v>
      </c>
      <c r="C227" s="35">
        <v>22813</v>
      </c>
      <c r="D227" s="43" t="str">
        <f t="shared" si="33"/>
        <v>N/A</v>
      </c>
      <c r="E227" s="35">
        <v>23159</v>
      </c>
      <c r="F227" s="43" t="str">
        <f t="shared" si="34"/>
        <v>N/A</v>
      </c>
      <c r="G227" s="35">
        <v>24555</v>
      </c>
      <c r="H227" s="43" t="str">
        <f t="shared" si="35"/>
        <v>N/A</v>
      </c>
      <c r="I227" s="12">
        <v>1.5169999999999999</v>
      </c>
      <c r="J227" s="12">
        <v>6.0279999999999996</v>
      </c>
      <c r="K227" s="44" t="s">
        <v>732</v>
      </c>
      <c r="L227" s="9" t="str">
        <f t="shared" si="36"/>
        <v>Yes</v>
      </c>
    </row>
    <row r="228" spans="1:12" ht="25.5" x14ac:dyDescent="0.2">
      <c r="A228" s="2" t="s">
        <v>1391</v>
      </c>
      <c r="B228" s="34" t="s">
        <v>217</v>
      </c>
      <c r="C228" s="46">
        <v>15903.823215</v>
      </c>
      <c r="D228" s="43" t="str">
        <f t="shared" si="33"/>
        <v>N/A</v>
      </c>
      <c r="E228" s="46">
        <v>16859.437712999999</v>
      </c>
      <c r="F228" s="43" t="str">
        <f t="shared" si="34"/>
        <v>N/A</v>
      </c>
      <c r="G228" s="46">
        <v>17433.777642000001</v>
      </c>
      <c r="H228" s="43" t="str">
        <f t="shared" si="35"/>
        <v>N/A</v>
      </c>
      <c r="I228" s="12">
        <v>6.0090000000000003</v>
      </c>
      <c r="J228" s="12">
        <v>3.407</v>
      </c>
      <c r="K228" s="44" t="s">
        <v>732</v>
      </c>
      <c r="L228" s="9" t="str">
        <f t="shared" si="36"/>
        <v>Yes</v>
      </c>
    </row>
    <row r="229" spans="1:12" x14ac:dyDescent="0.2">
      <c r="A229" s="2" t="s">
        <v>1392</v>
      </c>
      <c r="B229" s="34" t="s">
        <v>217</v>
      </c>
      <c r="C229" s="51">
        <v>461042235</v>
      </c>
      <c r="D229" s="43" t="str">
        <f t="shared" ref="D229:D252" si="37">IF($B229="N/A","N/A",IF(C229&gt;10,"No",IF(C229&lt;-10,"No","Yes")))</f>
        <v>N/A</v>
      </c>
      <c r="E229" s="51">
        <v>498277500</v>
      </c>
      <c r="F229" s="43" t="str">
        <f t="shared" ref="F229:F252" si="38">IF($B229="N/A","N/A",IF(E229&gt;10,"No",IF(E229&lt;-10,"No","Yes")))</f>
        <v>N/A</v>
      </c>
      <c r="G229" s="51">
        <v>545723205</v>
      </c>
      <c r="H229" s="43" t="str">
        <f t="shared" ref="H229:H252" si="39">IF($B229="N/A","N/A",IF(G229&gt;10,"No",IF(G229&lt;-10,"No","Yes")))</f>
        <v>N/A</v>
      </c>
      <c r="I229" s="12">
        <v>8.0760000000000005</v>
      </c>
      <c r="J229" s="12">
        <v>9.5220000000000002</v>
      </c>
      <c r="K229" s="44" t="s">
        <v>732</v>
      </c>
      <c r="L229" s="9" t="str">
        <f t="shared" ref="L229:L252" si="40">IF(J229="Div by 0", "N/A", IF(K229="N/A","N/A", IF(J229&gt;VALUE(MID(K229,1,2)), "No", IF(J229&lt;-1*VALUE(MID(K229,1,2)), "No", "Yes"))))</f>
        <v>Yes</v>
      </c>
    </row>
    <row r="230" spans="1:12" x14ac:dyDescent="0.2">
      <c r="A230" s="4" t="s">
        <v>1393</v>
      </c>
      <c r="B230" s="34" t="s">
        <v>217</v>
      </c>
      <c r="C230" s="49">
        <v>35571</v>
      </c>
      <c r="D230" s="43" t="str">
        <f t="shared" si="37"/>
        <v>N/A</v>
      </c>
      <c r="E230" s="49">
        <v>35875</v>
      </c>
      <c r="F230" s="43" t="str">
        <f t="shared" si="38"/>
        <v>N/A</v>
      </c>
      <c r="G230" s="49">
        <v>37570</v>
      </c>
      <c r="H230" s="43" t="str">
        <f t="shared" si="39"/>
        <v>N/A</v>
      </c>
      <c r="I230" s="12">
        <v>0.85460000000000003</v>
      </c>
      <c r="J230" s="12">
        <v>4.7249999999999996</v>
      </c>
      <c r="K230" s="44" t="s">
        <v>732</v>
      </c>
      <c r="L230" s="9" t="str">
        <f t="shared" si="40"/>
        <v>Yes</v>
      </c>
    </row>
    <row r="231" spans="1:12" x14ac:dyDescent="0.2">
      <c r="A231" s="4" t="s">
        <v>1394</v>
      </c>
      <c r="B231" s="34" t="s">
        <v>217</v>
      </c>
      <c r="C231" s="51">
        <v>12961.182846</v>
      </c>
      <c r="D231" s="43" t="str">
        <f t="shared" si="37"/>
        <v>N/A</v>
      </c>
      <c r="E231" s="51">
        <v>13889.268292999999</v>
      </c>
      <c r="F231" s="43" t="str">
        <f t="shared" si="38"/>
        <v>N/A</v>
      </c>
      <c r="G231" s="51">
        <v>14525.504525</v>
      </c>
      <c r="H231" s="43" t="str">
        <f t="shared" si="39"/>
        <v>N/A</v>
      </c>
      <c r="I231" s="12">
        <v>7.16</v>
      </c>
      <c r="J231" s="12">
        <v>4.5810000000000004</v>
      </c>
      <c r="K231" s="44" t="s">
        <v>732</v>
      </c>
      <c r="L231" s="9" t="str">
        <f t="shared" si="40"/>
        <v>Yes</v>
      </c>
    </row>
    <row r="232" spans="1:12" ht="25.5" x14ac:dyDescent="0.2">
      <c r="A232" s="4" t="s">
        <v>1395</v>
      </c>
      <c r="B232" s="34" t="s">
        <v>217</v>
      </c>
      <c r="C232" s="51">
        <v>7316.5373041000003</v>
      </c>
      <c r="D232" s="43" t="str">
        <f t="shared" si="37"/>
        <v>N/A</v>
      </c>
      <c r="E232" s="51">
        <v>7591.2336621000004</v>
      </c>
      <c r="F232" s="43" t="str">
        <f t="shared" si="38"/>
        <v>N/A</v>
      </c>
      <c r="G232" s="51">
        <v>7780.3568443000004</v>
      </c>
      <c r="H232" s="43" t="str">
        <f t="shared" si="39"/>
        <v>N/A</v>
      </c>
      <c r="I232" s="12">
        <v>3.754</v>
      </c>
      <c r="J232" s="12">
        <v>2.4910000000000001</v>
      </c>
      <c r="K232" s="44" t="s">
        <v>732</v>
      </c>
      <c r="L232" s="9" t="str">
        <f t="shared" si="40"/>
        <v>Yes</v>
      </c>
    </row>
    <row r="233" spans="1:12" ht="25.5" x14ac:dyDescent="0.2">
      <c r="A233" s="4" t="s">
        <v>1396</v>
      </c>
      <c r="B233" s="34" t="s">
        <v>217</v>
      </c>
      <c r="C233" s="51">
        <v>14929.882541000001</v>
      </c>
      <c r="D233" s="43" t="str">
        <f t="shared" si="37"/>
        <v>N/A</v>
      </c>
      <c r="E233" s="51">
        <v>15555.797866999999</v>
      </c>
      <c r="F233" s="43" t="str">
        <f t="shared" si="38"/>
        <v>N/A</v>
      </c>
      <c r="G233" s="51">
        <v>15960.383682</v>
      </c>
      <c r="H233" s="43" t="str">
        <f t="shared" si="39"/>
        <v>N/A</v>
      </c>
      <c r="I233" s="12">
        <v>4.1920000000000002</v>
      </c>
      <c r="J233" s="12">
        <v>2.601</v>
      </c>
      <c r="K233" s="44" t="s">
        <v>732</v>
      </c>
      <c r="L233" s="9" t="str">
        <f t="shared" si="40"/>
        <v>Yes</v>
      </c>
    </row>
    <row r="234" spans="1:12" x14ac:dyDescent="0.2">
      <c r="A234" s="4" t="s">
        <v>1397</v>
      </c>
      <c r="B234" s="34" t="s">
        <v>217</v>
      </c>
      <c r="C234" s="51">
        <v>11738.739396999999</v>
      </c>
      <c r="D234" s="43" t="str">
        <f t="shared" si="37"/>
        <v>N/A</v>
      </c>
      <c r="E234" s="51">
        <v>14281.907953</v>
      </c>
      <c r="F234" s="43" t="str">
        <f t="shared" si="38"/>
        <v>N/A</v>
      </c>
      <c r="G234" s="51">
        <v>15939.305934</v>
      </c>
      <c r="H234" s="43" t="str">
        <f t="shared" si="39"/>
        <v>N/A</v>
      </c>
      <c r="I234" s="12">
        <v>21.66</v>
      </c>
      <c r="J234" s="12">
        <v>11.6</v>
      </c>
      <c r="K234" s="44" t="s">
        <v>732</v>
      </c>
      <c r="L234" s="9" t="str">
        <f t="shared" si="40"/>
        <v>Yes</v>
      </c>
    </row>
    <row r="235" spans="1:12" ht="25.5" x14ac:dyDescent="0.2">
      <c r="A235" s="4" t="s">
        <v>1398</v>
      </c>
      <c r="B235" s="34" t="s">
        <v>217</v>
      </c>
      <c r="C235" s="51">
        <v>2207.4762279000001</v>
      </c>
      <c r="D235" s="43" t="str">
        <f t="shared" si="37"/>
        <v>N/A</v>
      </c>
      <c r="E235" s="51">
        <v>2148.6819660000001</v>
      </c>
      <c r="F235" s="43" t="str">
        <f t="shared" si="38"/>
        <v>N/A</v>
      </c>
      <c r="G235" s="51">
        <v>2625.3336835</v>
      </c>
      <c r="H235" s="43" t="str">
        <f t="shared" si="39"/>
        <v>N/A</v>
      </c>
      <c r="I235" s="12">
        <v>-2.66</v>
      </c>
      <c r="J235" s="12">
        <v>22.18</v>
      </c>
      <c r="K235" s="44" t="s">
        <v>732</v>
      </c>
      <c r="L235" s="9" t="str">
        <f t="shared" si="40"/>
        <v>Yes</v>
      </c>
    </row>
    <row r="236" spans="1:12" x14ac:dyDescent="0.2">
      <c r="A236" s="4" t="s">
        <v>1399</v>
      </c>
      <c r="B236" s="34" t="s">
        <v>217</v>
      </c>
      <c r="C236" s="43">
        <v>1.6893313436999999</v>
      </c>
      <c r="D236" s="43" t="str">
        <f t="shared" si="37"/>
        <v>N/A</v>
      </c>
      <c r="E236" s="43">
        <v>1.5991017394</v>
      </c>
      <c r="F236" s="43" t="str">
        <f t="shared" si="38"/>
        <v>N/A</v>
      </c>
      <c r="G236" s="43">
        <v>1.5917353474</v>
      </c>
      <c r="H236" s="43" t="str">
        <f t="shared" si="39"/>
        <v>N/A</v>
      </c>
      <c r="I236" s="12">
        <v>-5.34</v>
      </c>
      <c r="J236" s="12">
        <v>-0.46100000000000002</v>
      </c>
      <c r="K236" s="44" t="s">
        <v>732</v>
      </c>
      <c r="L236" s="9" t="str">
        <f t="shared" si="40"/>
        <v>Yes</v>
      </c>
    </row>
    <row r="237" spans="1:12" x14ac:dyDescent="0.2">
      <c r="A237" s="4" t="s">
        <v>1400</v>
      </c>
      <c r="B237" s="34" t="s">
        <v>217</v>
      </c>
      <c r="C237" s="43">
        <v>11.428776153999999</v>
      </c>
      <c r="D237" s="43" t="str">
        <f t="shared" si="37"/>
        <v>N/A</v>
      </c>
      <c r="E237" s="43">
        <v>11.995266972</v>
      </c>
      <c r="F237" s="43" t="str">
        <f t="shared" si="38"/>
        <v>N/A</v>
      </c>
      <c r="G237" s="43">
        <v>12.900181977000001</v>
      </c>
      <c r="H237" s="43" t="str">
        <f t="shared" si="39"/>
        <v>N/A</v>
      </c>
      <c r="I237" s="12">
        <v>4.9569999999999999</v>
      </c>
      <c r="J237" s="12">
        <v>7.5439999999999996</v>
      </c>
      <c r="K237" s="44" t="s">
        <v>732</v>
      </c>
      <c r="L237" s="9" t="str">
        <f t="shared" si="40"/>
        <v>Yes</v>
      </c>
    </row>
    <row r="238" spans="1:12" x14ac:dyDescent="0.2">
      <c r="A238" s="58" t="s">
        <v>1401</v>
      </c>
      <c r="B238" s="34" t="s">
        <v>217</v>
      </c>
      <c r="C238" s="43">
        <v>13.267818831</v>
      </c>
      <c r="D238" s="43" t="str">
        <f t="shared" si="37"/>
        <v>N/A</v>
      </c>
      <c r="E238" s="43">
        <v>13.282099616</v>
      </c>
      <c r="F238" s="43" t="str">
        <f t="shared" si="38"/>
        <v>N/A</v>
      </c>
      <c r="G238" s="43">
        <v>13.596965822</v>
      </c>
      <c r="H238" s="43" t="str">
        <f t="shared" si="39"/>
        <v>N/A</v>
      </c>
      <c r="I238" s="12">
        <v>0.1076</v>
      </c>
      <c r="J238" s="12">
        <v>2.371</v>
      </c>
      <c r="K238" s="44" t="s">
        <v>732</v>
      </c>
      <c r="L238" s="9" t="str">
        <f t="shared" si="40"/>
        <v>Yes</v>
      </c>
    </row>
    <row r="239" spans="1:12" x14ac:dyDescent="0.2">
      <c r="A239" s="58" t="s">
        <v>1402</v>
      </c>
      <c r="B239" s="34" t="s">
        <v>217</v>
      </c>
      <c r="C239" s="43">
        <v>0.59569768099999998</v>
      </c>
      <c r="D239" s="43" t="str">
        <f t="shared" si="37"/>
        <v>N/A</v>
      </c>
      <c r="E239" s="43">
        <v>0.53777425960000003</v>
      </c>
      <c r="F239" s="43" t="str">
        <f t="shared" si="38"/>
        <v>N/A</v>
      </c>
      <c r="G239" s="43">
        <v>0.53401334629999997</v>
      </c>
      <c r="H239" s="43" t="str">
        <f t="shared" si="39"/>
        <v>N/A</v>
      </c>
      <c r="I239" s="12">
        <v>-9.7200000000000006</v>
      </c>
      <c r="J239" s="12">
        <v>-0.69899999999999995</v>
      </c>
      <c r="K239" s="44" t="s">
        <v>732</v>
      </c>
      <c r="L239" s="9" t="str">
        <f t="shared" si="40"/>
        <v>Yes</v>
      </c>
    </row>
    <row r="240" spans="1:12" x14ac:dyDescent="0.2">
      <c r="A240" s="58" t="s">
        <v>1403</v>
      </c>
      <c r="B240" s="34" t="s">
        <v>217</v>
      </c>
      <c r="C240" s="43">
        <v>0.44397614219999998</v>
      </c>
      <c r="D240" s="43" t="str">
        <f t="shared" si="37"/>
        <v>N/A</v>
      </c>
      <c r="E240" s="43">
        <v>0.44316884140000001</v>
      </c>
      <c r="F240" s="43" t="str">
        <f t="shared" si="38"/>
        <v>N/A</v>
      </c>
      <c r="G240" s="43">
        <v>0.42037772169999998</v>
      </c>
      <c r="H240" s="43" t="str">
        <f t="shared" si="39"/>
        <v>N/A</v>
      </c>
      <c r="I240" s="12">
        <v>-0.182</v>
      </c>
      <c r="J240" s="12">
        <v>-5.14</v>
      </c>
      <c r="K240" s="44" t="s">
        <v>732</v>
      </c>
      <c r="L240" s="9" t="str">
        <f t="shared" si="40"/>
        <v>Yes</v>
      </c>
    </row>
    <row r="241" spans="1:12" ht="25.5" x14ac:dyDescent="0.2">
      <c r="A241" s="58" t="s">
        <v>1404</v>
      </c>
      <c r="B241" s="34" t="s">
        <v>217</v>
      </c>
      <c r="C241" s="51">
        <v>362813919</v>
      </c>
      <c r="D241" s="43" t="str">
        <f t="shared" si="37"/>
        <v>N/A</v>
      </c>
      <c r="E241" s="51">
        <v>390447718</v>
      </c>
      <c r="F241" s="43" t="str">
        <f t="shared" si="38"/>
        <v>N/A</v>
      </c>
      <c r="G241" s="51">
        <v>428086410</v>
      </c>
      <c r="H241" s="43" t="str">
        <f t="shared" si="39"/>
        <v>N/A</v>
      </c>
      <c r="I241" s="12">
        <v>7.617</v>
      </c>
      <c r="J241" s="12">
        <v>9.64</v>
      </c>
      <c r="K241" s="44" t="s">
        <v>732</v>
      </c>
      <c r="L241" s="9" t="str">
        <f t="shared" si="40"/>
        <v>Yes</v>
      </c>
    </row>
    <row r="242" spans="1:12" x14ac:dyDescent="0.2">
      <c r="A242" s="58" t="s">
        <v>1405</v>
      </c>
      <c r="B242" s="34" t="s">
        <v>217</v>
      </c>
      <c r="C242" s="49">
        <v>22813</v>
      </c>
      <c r="D242" s="43" t="str">
        <f t="shared" si="37"/>
        <v>N/A</v>
      </c>
      <c r="E242" s="49">
        <v>23159</v>
      </c>
      <c r="F242" s="43" t="str">
        <f t="shared" si="38"/>
        <v>N/A</v>
      </c>
      <c r="G242" s="49">
        <v>24555</v>
      </c>
      <c r="H242" s="43" t="str">
        <f t="shared" si="39"/>
        <v>N/A</v>
      </c>
      <c r="I242" s="12">
        <v>1.5169999999999999</v>
      </c>
      <c r="J242" s="12">
        <v>6.0279999999999996</v>
      </c>
      <c r="K242" s="44" t="s">
        <v>732</v>
      </c>
      <c r="L242" s="9" t="str">
        <f t="shared" si="40"/>
        <v>Yes</v>
      </c>
    </row>
    <row r="243" spans="1:12" ht="25.5" x14ac:dyDescent="0.2">
      <c r="A243" s="58" t="s">
        <v>1406</v>
      </c>
      <c r="B243" s="34" t="s">
        <v>217</v>
      </c>
      <c r="C243" s="51">
        <v>15903.823215</v>
      </c>
      <c r="D243" s="43" t="str">
        <f t="shared" si="37"/>
        <v>N/A</v>
      </c>
      <c r="E243" s="51">
        <v>16859.437712999999</v>
      </c>
      <c r="F243" s="43" t="str">
        <f t="shared" si="38"/>
        <v>N/A</v>
      </c>
      <c r="G243" s="51">
        <v>17433.777642000001</v>
      </c>
      <c r="H243" s="43" t="str">
        <f t="shared" si="39"/>
        <v>N/A</v>
      </c>
      <c r="I243" s="12">
        <v>6.0090000000000003</v>
      </c>
      <c r="J243" s="12">
        <v>3.407</v>
      </c>
      <c r="K243" s="44" t="s">
        <v>732</v>
      </c>
      <c r="L243" s="9" t="str">
        <f t="shared" si="40"/>
        <v>Yes</v>
      </c>
    </row>
    <row r="244" spans="1:12" ht="25.5" x14ac:dyDescent="0.2">
      <c r="A244" s="58" t="s">
        <v>1407</v>
      </c>
      <c r="B244" s="34" t="s">
        <v>217</v>
      </c>
      <c r="C244" s="51">
        <v>8795.4293521</v>
      </c>
      <c r="D244" s="43" t="str">
        <f t="shared" si="37"/>
        <v>N/A</v>
      </c>
      <c r="E244" s="51">
        <v>8943.8605697000003</v>
      </c>
      <c r="F244" s="43" t="str">
        <f t="shared" si="38"/>
        <v>N/A</v>
      </c>
      <c r="G244" s="51">
        <v>9097.6608039999992</v>
      </c>
      <c r="H244" s="43" t="str">
        <f t="shared" si="39"/>
        <v>N/A</v>
      </c>
      <c r="I244" s="12">
        <v>1.6879999999999999</v>
      </c>
      <c r="J244" s="12">
        <v>1.72</v>
      </c>
      <c r="K244" s="44" t="s">
        <v>732</v>
      </c>
      <c r="L244" s="9" t="str">
        <f t="shared" si="40"/>
        <v>Yes</v>
      </c>
    </row>
    <row r="245" spans="1:12" ht="25.5" x14ac:dyDescent="0.2">
      <c r="A245" s="58" t="s">
        <v>1408</v>
      </c>
      <c r="B245" s="34" t="s">
        <v>217</v>
      </c>
      <c r="C245" s="51">
        <v>16853.226468000001</v>
      </c>
      <c r="D245" s="43" t="str">
        <f t="shared" si="37"/>
        <v>N/A</v>
      </c>
      <c r="E245" s="51">
        <v>17772.951549000001</v>
      </c>
      <c r="F245" s="43" t="str">
        <f t="shared" si="38"/>
        <v>N/A</v>
      </c>
      <c r="G245" s="51">
        <v>18113.433048999999</v>
      </c>
      <c r="H245" s="43" t="str">
        <f t="shared" si="39"/>
        <v>N/A</v>
      </c>
      <c r="I245" s="12">
        <v>5.4569999999999999</v>
      </c>
      <c r="J245" s="12">
        <v>1.9159999999999999</v>
      </c>
      <c r="K245" s="44" t="s">
        <v>732</v>
      </c>
      <c r="L245" s="9" t="str">
        <f t="shared" si="40"/>
        <v>Yes</v>
      </c>
    </row>
    <row r="246" spans="1:12" ht="25.5" x14ac:dyDescent="0.2">
      <c r="A246" s="58" t="s">
        <v>1409</v>
      </c>
      <c r="B246" s="34" t="s">
        <v>217</v>
      </c>
      <c r="C246" s="51">
        <v>13177.548049000001</v>
      </c>
      <c r="D246" s="43" t="str">
        <f t="shared" si="37"/>
        <v>N/A</v>
      </c>
      <c r="E246" s="51">
        <v>15719.506453</v>
      </c>
      <c r="F246" s="43" t="str">
        <f t="shared" si="38"/>
        <v>N/A</v>
      </c>
      <c r="G246" s="51">
        <v>18935.603276999998</v>
      </c>
      <c r="H246" s="43" t="str">
        <f t="shared" si="39"/>
        <v>N/A</v>
      </c>
      <c r="I246" s="12">
        <v>19.29</v>
      </c>
      <c r="J246" s="12">
        <v>20.46</v>
      </c>
      <c r="K246" s="44" t="s">
        <v>732</v>
      </c>
      <c r="L246" s="9" t="str">
        <f t="shared" si="40"/>
        <v>Yes</v>
      </c>
    </row>
    <row r="247" spans="1:12" ht="25.5" x14ac:dyDescent="0.2">
      <c r="A247" s="58" t="s">
        <v>1410</v>
      </c>
      <c r="B247" s="34" t="s">
        <v>217</v>
      </c>
      <c r="C247" s="51">
        <v>7781.8212996000002</v>
      </c>
      <c r="D247" s="43" t="str">
        <f t="shared" si="37"/>
        <v>N/A</v>
      </c>
      <c r="E247" s="51">
        <v>7935.9089253000002</v>
      </c>
      <c r="F247" s="43" t="str">
        <f t="shared" si="38"/>
        <v>N/A</v>
      </c>
      <c r="G247" s="51">
        <v>10596.145009</v>
      </c>
      <c r="H247" s="43" t="str">
        <f t="shared" si="39"/>
        <v>N/A</v>
      </c>
      <c r="I247" s="12">
        <v>1.98</v>
      </c>
      <c r="J247" s="12">
        <v>33.520000000000003</v>
      </c>
      <c r="K247" s="44" t="s">
        <v>732</v>
      </c>
      <c r="L247" s="9" t="str">
        <f t="shared" si="40"/>
        <v>No</v>
      </c>
    </row>
    <row r="248" spans="1:12" ht="25.5" x14ac:dyDescent="0.2">
      <c r="A248" s="58" t="s">
        <v>1411</v>
      </c>
      <c r="B248" s="34" t="s">
        <v>217</v>
      </c>
      <c r="C248" s="43">
        <v>1.0834307706999999</v>
      </c>
      <c r="D248" s="43" t="str">
        <f t="shared" si="37"/>
        <v>N/A</v>
      </c>
      <c r="E248" s="43">
        <v>1.0322953919</v>
      </c>
      <c r="F248" s="43" t="str">
        <f t="shared" si="38"/>
        <v>N/A</v>
      </c>
      <c r="G248" s="43">
        <v>1.0403263628999999</v>
      </c>
      <c r="H248" s="43" t="str">
        <f t="shared" si="39"/>
        <v>N/A</v>
      </c>
      <c r="I248" s="12">
        <v>-4.72</v>
      </c>
      <c r="J248" s="12">
        <v>0.77800000000000002</v>
      </c>
      <c r="K248" s="44" t="s">
        <v>732</v>
      </c>
      <c r="L248" s="9" t="str">
        <f t="shared" si="40"/>
        <v>Yes</v>
      </c>
    </row>
    <row r="249" spans="1:12" ht="25.5" x14ac:dyDescent="0.2">
      <c r="A249" s="58" t="s">
        <v>1412</v>
      </c>
      <c r="B249" s="34" t="s">
        <v>217</v>
      </c>
      <c r="C249" s="43">
        <v>9.1788478074000004</v>
      </c>
      <c r="D249" s="43" t="str">
        <f t="shared" si="37"/>
        <v>N/A</v>
      </c>
      <c r="E249" s="43">
        <v>9.8654045260000007</v>
      </c>
      <c r="F249" s="43" t="str">
        <f t="shared" si="38"/>
        <v>N/A</v>
      </c>
      <c r="G249" s="43">
        <v>10.729931927000001</v>
      </c>
      <c r="H249" s="43" t="str">
        <f t="shared" si="39"/>
        <v>N/A</v>
      </c>
      <c r="I249" s="12">
        <v>7.48</v>
      </c>
      <c r="J249" s="12">
        <v>8.7629999999999999</v>
      </c>
      <c r="K249" s="44" t="s">
        <v>732</v>
      </c>
      <c r="L249" s="9" t="str">
        <f t="shared" si="40"/>
        <v>Yes</v>
      </c>
    </row>
    <row r="250" spans="1:12" ht="25.5" x14ac:dyDescent="0.2">
      <c r="A250" s="58" t="s">
        <v>1413</v>
      </c>
      <c r="B250" s="34" t="s">
        <v>217</v>
      </c>
      <c r="C250" s="43">
        <v>10.903296293</v>
      </c>
      <c r="D250" s="43" t="str">
        <f t="shared" si="37"/>
        <v>N/A</v>
      </c>
      <c r="E250" s="43">
        <v>10.785292428</v>
      </c>
      <c r="F250" s="43" t="str">
        <f t="shared" si="38"/>
        <v>N/A</v>
      </c>
      <c r="G250" s="43">
        <v>11.158474604</v>
      </c>
      <c r="H250" s="43" t="str">
        <f t="shared" si="39"/>
        <v>N/A</v>
      </c>
      <c r="I250" s="12">
        <v>-1.08</v>
      </c>
      <c r="J250" s="12">
        <v>3.46</v>
      </c>
      <c r="K250" s="44" t="s">
        <v>732</v>
      </c>
      <c r="L250" s="9" t="str">
        <f t="shared" si="40"/>
        <v>Yes</v>
      </c>
    </row>
    <row r="251" spans="1:12" ht="25.5" x14ac:dyDescent="0.2">
      <c r="A251" s="58" t="s">
        <v>1414</v>
      </c>
      <c r="B251" s="34" t="s">
        <v>217</v>
      </c>
      <c r="C251" s="43">
        <v>0.12796358290000001</v>
      </c>
      <c r="D251" s="43" t="str">
        <f t="shared" si="37"/>
        <v>N/A</v>
      </c>
      <c r="E251" s="43">
        <v>0.13581078760000001</v>
      </c>
      <c r="F251" s="43" t="str">
        <f t="shared" si="38"/>
        <v>N/A</v>
      </c>
      <c r="G251" s="43">
        <v>0.13579581809999999</v>
      </c>
      <c r="H251" s="43" t="str">
        <f t="shared" si="39"/>
        <v>N/A</v>
      </c>
      <c r="I251" s="12">
        <v>6.1319999999999997</v>
      </c>
      <c r="J251" s="12">
        <v>-1.0999999999999999E-2</v>
      </c>
      <c r="K251" s="44" t="s">
        <v>732</v>
      </c>
      <c r="L251" s="9" t="str">
        <f t="shared" si="40"/>
        <v>Yes</v>
      </c>
    </row>
    <row r="252" spans="1:12" ht="25.5" x14ac:dyDescent="0.2">
      <c r="A252" s="58" t="s">
        <v>1415</v>
      </c>
      <c r="B252" s="34" t="s">
        <v>217</v>
      </c>
      <c r="C252" s="43">
        <v>9.6645494200000001E-2</v>
      </c>
      <c r="D252" s="43" t="str">
        <f t="shared" si="37"/>
        <v>N/A</v>
      </c>
      <c r="E252" s="43">
        <v>8.7929054500000006E-2</v>
      </c>
      <c r="F252" s="43" t="str">
        <f t="shared" si="38"/>
        <v>N/A</v>
      </c>
      <c r="G252" s="43">
        <v>7.8158462999999997E-2</v>
      </c>
      <c r="H252" s="43" t="str">
        <f t="shared" si="39"/>
        <v>N/A</v>
      </c>
      <c r="I252" s="12">
        <v>-9.02</v>
      </c>
      <c r="J252" s="12">
        <v>-11.1</v>
      </c>
      <c r="K252" s="44" t="s">
        <v>732</v>
      </c>
      <c r="L252" s="9" t="str">
        <f t="shared" si="40"/>
        <v>Yes</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303622</v>
      </c>
      <c r="D6" s="43" t="str">
        <f t="shared" ref="D6:D37" si="0">IF($B6="N/A","N/A",IF(C6&gt;10,"No",IF(C6&lt;-10,"No","Yes")))</f>
        <v>N/A</v>
      </c>
      <c r="E6" s="35">
        <v>315749</v>
      </c>
      <c r="F6" s="43" t="str">
        <f t="shared" ref="F6:F37" si="1">IF($B6="N/A","N/A",IF(E6&gt;10,"No",IF(E6&lt;-10,"No","Yes")))</f>
        <v>N/A</v>
      </c>
      <c r="G6" s="35">
        <v>330170</v>
      </c>
      <c r="H6" s="43" t="str">
        <f t="shared" ref="H6:H37" si="2">IF($B6="N/A","N/A",IF(G6&gt;10,"No",IF(G6&lt;-10,"No","Yes")))</f>
        <v>N/A</v>
      </c>
      <c r="I6" s="12">
        <v>3.9940000000000002</v>
      </c>
      <c r="J6" s="12">
        <v>4.5670000000000002</v>
      </c>
      <c r="K6" s="44" t="s">
        <v>732</v>
      </c>
      <c r="L6" s="9" t="str">
        <f t="shared" ref="L6:L39" si="3">IF(J6="Div by 0", "N/A", IF(K6="N/A","N/A", IF(J6&gt;VALUE(MID(K6,1,2)), "No", IF(J6&lt;-1*VALUE(MID(K6,1,2)), "No", "Yes"))))</f>
        <v>Yes</v>
      </c>
    </row>
    <row r="7" spans="1:12" x14ac:dyDescent="0.2">
      <c r="A7" s="45" t="s">
        <v>6</v>
      </c>
      <c r="B7" s="34" t="s">
        <v>217</v>
      </c>
      <c r="C7" s="35">
        <v>264527</v>
      </c>
      <c r="D7" s="43" t="str">
        <f t="shared" si="0"/>
        <v>N/A</v>
      </c>
      <c r="E7" s="35">
        <v>276516</v>
      </c>
      <c r="F7" s="43" t="str">
        <f t="shared" si="1"/>
        <v>N/A</v>
      </c>
      <c r="G7" s="35">
        <v>287943</v>
      </c>
      <c r="H7" s="43" t="str">
        <f t="shared" si="2"/>
        <v>N/A</v>
      </c>
      <c r="I7" s="12">
        <v>4.532</v>
      </c>
      <c r="J7" s="12">
        <v>4.1319999999999997</v>
      </c>
      <c r="K7" s="44" t="s">
        <v>732</v>
      </c>
      <c r="L7" s="9" t="str">
        <f t="shared" si="3"/>
        <v>Yes</v>
      </c>
    </row>
    <row r="8" spans="1:12" x14ac:dyDescent="0.2">
      <c r="A8" s="45" t="s">
        <v>364</v>
      </c>
      <c r="B8" s="34" t="s">
        <v>217</v>
      </c>
      <c r="C8" s="35" t="s">
        <v>217</v>
      </c>
      <c r="D8" s="43" t="str">
        <f t="shared" si="0"/>
        <v>N/A</v>
      </c>
      <c r="E8" s="35" t="s">
        <v>217</v>
      </c>
      <c r="F8" s="43" t="str">
        <f t="shared" si="1"/>
        <v>N/A</v>
      </c>
      <c r="G8" s="8">
        <v>87.210527909999996</v>
      </c>
      <c r="H8" s="43" t="str">
        <f t="shared" si="2"/>
        <v>N/A</v>
      </c>
      <c r="I8" s="12" t="s">
        <v>217</v>
      </c>
      <c r="J8" s="12" t="s">
        <v>217</v>
      </c>
      <c r="K8" s="44" t="s">
        <v>732</v>
      </c>
      <c r="L8" s="9" t="str">
        <f t="shared" si="3"/>
        <v>No</v>
      </c>
    </row>
    <row r="9" spans="1:12" x14ac:dyDescent="0.2">
      <c r="A9" s="4" t="s">
        <v>88</v>
      </c>
      <c r="B9" s="47" t="s">
        <v>217</v>
      </c>
      <c r="C9" s="1">
        <v>271173.51</v>
      </c>
      <c r="D9" s="11" t="str">
        <f t="shared" si="0"/>
        <v>N/A</v>
      </c>
      <c r="E9" s="1">
        <v>284170.65999999997</v>
      </c>
      <c r="F9" s="11" t="str">
        <f t="shared" si="1"/>
        <v>N/A</v>
      </c>
      <c r="G9" s="1">
        <v>297706.84999999998</v>
      </c>
      <c r="H9" s="11" t="str">
        <f t="shared" si="2"/>
        <v>N/A</v>
      </c>
      <c r="I9" s="12">
        <v>4.7930000000000001</v>
      </c>
      <c r="J9" s="12">
        <v>4.7629999999999999</v>
      </c>
      <c r="K9" s="47" t="s">
        <v>732</v>
      </c>
      <c r="L9" s="9" t="str">
        <f t="shared" si="3"/>
        <v>Yes</v>
      </c>
    </row>
    <row r="10" spans="1:12" x14ac:dyDescent="0.2">
      <c r="A10" s="4" t="s">
        <v>1416</v>
      </c>
      <c r="B10" s="34" t="s">
        <v>217</v>
      </c>
      <c r="C10" s="8">
        <v>1.6520541989999999</v>
      </c>
      <c r="D10" s="43" t="str">
        <f t="shared" si="0"/>
        <v>N/A</v>
      </c>
      <c r="E10" s="8">
        <v>1.5762520229999999</v>
      </c>
      <c r="F10" s="43" t="str">
        <f t="shared" si="1"/>
        <v>N/A</v>
      </c>
      <c r="G10" s="8">
        <v>1.8302692551999999</v>
      </c>
      <c r="H10" s="43" t="str">
        <f t="shared" si="2"/>
        <v>N/A</v>
      </c>
      <c r="I10" s="12">
        <v>-4.59</v>
      </c>
      <c r="J10" s="12">
        <v>16.12</v>
      </c>
      <c r="K10" s="44" t="s">
        <v>732</v>
      </c>
      <c r="L10" s="9" t="str">
        <f t="shared" si="3"/>
        <v>Yes</v>
      </c>
    </row>
    <row r="11" spans="1:12" x14ac:dyDescent="0.2">
      <c r="A11" s="4" t="s">
        <v>1417</v>
      </c>
      <c r="B11" s="34" t="s">
        <v>217</v>
      </c>
      <c r="C11" s="8">
        <v>1.0921474728</v>
      </c>
      <c r="D11" s="43" t="str">
        <f t="shared" si="0"/>
        <v>N/A</v>
      </c>
      <c r="E11" s="8">
        <v>1.0853557731000001</v>
      </c>
      <c r="F11" s="43" t="str">
        <f t="shared" si="1"/>
        <v>N/A</v>
      </c>
      <c r="G11" s="8">
        <v>0.4637005179</v>
      </c>
      <c r="H11" s="43" t="str">
        <f t="shared" si="2"/>
        <v>N/A</v>
      </c>
      <c r="I11" s="12">
        <v>-0.622</v>
      </c>
      <c r="J11" s="12">
        <v>-57.3</v>
      </c>
      <c r="K11" s="44" t="s">
        <v>732</v>
      </c>
      <c r="L11" s="9" t="str">
        <f t="shared" si="3"/>
        <v>No</v>
      </c>
    </row>
    <row r="12" spans="1:12" x14ac:dyDescent="0.2">
      <c r="A12" s="4" t="s">
        <v>1418</v>
      </c>
      <c r="B12" s="34" t="s">
        <v>217</v>
      </c>
      <c r="C12" s="8">
        <v>55.615205748999998</v>
      </c>
      <c r="D12" s="43" t="str">
        <f t="shared" si="0"/>
        <v>N/A</v>
      </c>
      <c r="E12" s="8">
        <v>55.079192650000003</v>
      </c>
      <c r="F12" s="43" t="str">
        <f t="shared" si="1"/>
        <v>N/A</v>
      </c>
      <c r="G12" s="8">
        <v>48.565587424999997</v>
      </c>
      <c r="H12" s="43" t="str">
        <f t="shared" si="2"/>
        <v>N/A</v>
      </c>
      <c r="I12" s="12">
        <v>-0.96399999999999997</v>
      </c>
      <c r="J12" s="12">
        <v>-11.8</v>
      </c>
      <c r="K12" s="44" t="s">
        <v>732</v>
      </c>
      <c r="L12" s="9" t="str">
        <f t="shared" si="3"/>
        <v>Yes</v>
      </c>
    </row>
    <row r="13" spans="1:12" x14ac:dyDescent="0.2">
      <c r="A13" s="4" t="s">
        <v>1419</v>
      </c>
      <c r="B13" s="34" t="s">
        <v>217</v>
      </c>
      <c r="C13" s="8">
        <v>2.2169012786</v>
      </c>
      <c r="D13" s="43" t="str">
        <f t="shared" si="0"/>
        <v>N/A</v>
      </c>
      <c r="E13" s="8">
        <v>2.3962071139000001</v>
      </c>
      <c r="F13" s="43" t="str">
        <f t="shared" si="1"/>
        <v>N/A</v>
      </c>
      <c r="G13" s="8">
        <v>1.7612139201000001</v>
      </c>
      <c r="H13" s="43" t="str">
        <f t="shared" si="2"/>
        <v>N/A</v>
      </c>
      <c r="I13" s="12">
        <v>8.0879999999999992</v>
      </c>
      <c r="J13" s="12">
        <v>-26.5</v>
      </c>
      <c r="K13" s="44" t="s">
        <v>732</v>
      </c>
      <c r="L13" s="9" t="str">
        <f t="shared" si="3"/>
        <v>Yes</v>
      </c>
    </row>
    <row r="14" spans="1:12" x14ac:dyDescent="0.2">
      <c r="A14" s="4" t="s">
        <v>1420</v>
      </c>
      <c r="B14" s="34" t="s">
        <v>217</v>
      </c>
      <c r="C14" s="8">
        <v>7.2073169928</v>
      </c>
      <c r="D14" s="43" t="str">
        <f t="shared" si="0"/>
        <v>N/A</v>
      </c>
      <c r="E14" s="8">
        <v>7.1522000070000002</v>
      </c>
      <c r="F14" s="43" t="str">
        <f t="shared" si="1"/>
        <v>N/A</v>
      </c>
      <c r="G14" s="8">
        <v>7.1090650270999998</v>
      </c>
      <c r="H14" s="43" t="str">
        <f t="shared" si="2"/>
        <v>N/A</v>
      </c>
      <c r="I14" s="12">
        <v>-0.76500000000000001</v>
      </c>
      <c r="J14" s="12">
        <v>-0.60299999999999998</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1.5348031434</v>
      </c>
      <c r="D16" s="43" t="str">
        <f t="shared" si="0"/>
        <v>N/A</v>
      </c>
      <c r="E16" s="8">
        <v>1.5040427680999999</v>
      </c>
      <c r="F16" s="43" t="str">
        <f t="shared" si="1"/>
        <v>N/A</v>
      </c>
      <c r="G16" s="8">
        <v>1.3695974800999999</v>
      </c>
      <c r="H16" s="43" t="str">
        <f t="shared" si="2"/>
        <v>N/A</v>
      </c>
      <c r="I16" s="12">
        <v>-2</v>
      </c>
      <c r="J16" s="12">
        <v>-8.94</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30.681571164000001</v>
      </c>
      <c r="D18" s="43" t="str">
        <f t="shared" si="0"/>
        <v>N/A</v>
      </c>
      <c r="E18" s="8">
        <v>31.206749665</v>
      </c>
      <c r="F18" s="43" t="str">
        <f t="shared" si="1"/>
        <v>N/A</v>
      </c>
      <c r="G18" s="8">
        <v>38.900566374999997</v>
      </c>
      <c r="H18" s="43" t="str">
        <f t="shared" si="2"/>
        <v>N/A</v>
      </c>
      <c r="I18" s="12">
        <v>1.712</v>
      </c>
      <c r="J18" s="12">
        <v>24.65</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95.156148105</v>
      </c>
      <c r="D20" s="43" t="str">
        <f t="shared" si="0"/>
        <v>N/A</v>
      </c>
      <c r="E20" s="8">
        <v>95.014394344999999</v>
      </c>
      <c r="F20" s="43" t="str">
        <f t="shared" si="1"/>
        <v>N/A</v>
      </c>
      <c r="G20" s="8">
        <v>96.405488082000005</v>
      </c>
      <c r="H20" s="43" t="str">
        <f t="shared" si="2"/>
        <v>N/A</v>
      </c>
      <c r="I20" s="12">
        <v>-0.14899999999999999</v>
      </c>
      <c r="J20" s="12">
        <v>1.464</v>
      </c>
      <c r="K20" s="44" t="s">
        <v>732</v>
      </c>
      <c r="L20" s="9" t="str">
        <f t="shared" si="3"/>
        <v>Yes</v>
      </c>
    </row>
    <row r="21" spans="1:12" x14ac:dyDescent="0.2">
      <c r="A21" s="2" t="s">
        <v>969</v>
      </c>
      <c r="B21" s="34" t="s">
        <v>217</v>
      </c>
      <c r="C21" s="8">
        <v>4.8438518948000002</v>
      </c>
      <c r="D21" s="43" t="str">
        <f t="shared" si="0"/>
        <v>N/A</v>
      </c>
      <c r="E21" s="8">
        <v>4.9856056550999996</v>
      </c>
      <c r="F21" s="43" t="str">
        <f t="shared" si="1"/>
        <v>N/A</v>
      </c>
      <c r="G21" s="8">
        <v>3.5945119180999998</v>
      </c>
      <c r="H21" s="43" t="str">
        <f t="shared" si="2"/>
        <v>N/A</v>
      </c>
      <c r="I21" s="12">
        <v>2.9260000000000002</v>
      </c>
      <c r="J21" s="12">
        <v>-27.9</v>
      </c>
      <c r="K21" s="44" t="s">
        <v>732</v>
      </c>
      <c r="L21" s="9" t="str">
        <f t="shared" si="3"/>
        <v>Yes</v>
      </c>
    </row>
    <row r="22" spans="1:12" x14ac:dyDescent="0.2">
      <c r="A22" s="3" t="s">
        <v>1728</v>
      </c>
      <c r="B22" s="34" t="s">
        <v>217</v>
      </c>
      <c r="C22" s="35">
        <v>119869</v>
      </c>
      <c r="D22" s="43" t="str">
        <f t="shared" si="0"/>
        <v>N/A</v>
      </c>
      <c r="E22" s="35">
        <v>123400</v>
      </c>
      <c r="F22" s="43" t="str">
        <f t="shared" si="1"/>
        <v>N/A</v>
      </c>
      <c r="G22" s="35">
        <v>128092</v>
      </c>
      <c r="H22" s="43" t="str">
        <f t="shared" si="2"/>
        <v>N/A</v>
      </c>
      <c r="I22" s="12">
        <v>2.9460000000000002</v>
      </c>
      <c r="J22" s="12">
        <v>3.802</v>
      </c>
      <c r="K22" s="44" t="s">
        <v>732</v>
      </c>
      <c r="L22" s="9" t="str">
        <f t="shared" si="3"/>
        <v>Yes</v>
      </c>
    </row>
    <row r="23" spans="1:12" x14ac:dyDescent="0.2">
      <c r="A23" s="3" t="s">
        <v>984</v>
      </c>
      <c r="B23" s="34" t="s">
        <v>217</v>
      </c>
      <c r="C23" s="35">
        <v>20142</v>
      </c>
      <c r="D23" s="43" t="str">
        <f t="shared" si="0"/>
        <v>N/A</v>
      </c>
      <c r="E23" s="35">
        <v>20697</v>
      </c>
      <c r="F23" s="43" t="str">
        <f t="shared" si="1"/>
        <v>N/A</v>
      </c>
      <c r="G23" s="35">
        <v>20378</v>
      </c>
      <c r="H23" s="43" t="str">
        <f t="shared" si="2"/>
        <v>N/A</v>
      </c>
      <c r="I23" s="12">
        <v>2.7549999999999999</v>
      </c>
      <c r="J23" s="12">
        <v>-1.54</v>
      </c>
      <c r="K23" s="44" t="s">
        <v>732</v>
      </c>
      <c r="L23" s="9" t="str">
        <f t="shared" si="3"/>
        <v>Yes</v>
      </c>
    </row>
    <row r="24" spans="1:12" x14ac:dyDescent="0.2">
      <c r="A24" s="3" t="s">
        <v>985</v>
      </c>
      <c r="B24" s="34" t="s">
        <v>217</v>
      </c>
      <c r="C24" s="35">
        <v>52556</v>
      </c>
      <c r="D24" s="43" t="str">
        <f t="shared" si="0"/>
        <v>N/A</v>
      </c>
      <c r="E24" s="35">
        <v>52829</v>
      </c>
      <c r="F24" s="43" t="str">
        <f t="shared" si="1"/>
        <v>N/A</v>
      </c>
      <c r="G24" s="35">
        <v>58724</v>
      </c>
      <c r="H24" s="43" t="str">
        <f t="shared" si="2"/>
        <v>N/A</v>
      </c>
      <c r="I24" s="12">
        <v>0.51939999999999997</v>
      </c>
      <c r="J24" s="12">
        <v>11.16</v>
      </c>
      <c r="K24" s="44" t="s">
        <v>732</v>
      </c>
      <c r="L24" s="9" t="str">
        <f t="shared" si="3"/>
        <v>Yes</v>
      </c>
    </row>
    <row r="25" spans="1:12" x14ac:dyDescent="0.2">
      <c r="A25" s="3" t="s">
        <v>986</v>
      </c>
      <c r="B25" s="34" t="s">
        <v>217</v>
      </c>
      <c r="C25" s="35">
        <v>30987</v>
      </c>
      <c r="D25" s="43" t="str">
        <f t="shared" si="0"/>
        <v>N/A</v>
      </c>
      <c r="E25" s="35">
        <v>31842</v>
      </c>
      <c r="F25" s="43" t="str">
        <f t="shared" si="1"/>
        <v>N/A</v>
      </c>
      <c r="G25" s="35">
        <v>28332</v>
      </c>
      <c r="H25" s="43" t="str">
        <f t="shared" si="2"/>
        <v>N/A</v>
      </c>
      <c r="I25" s="12">
        <v>2.7589999999999999</v>
      </c>
      <c r="J25" s="12">
        <v>-11</v>
      </c>
      <c r="K25" s="44" t="s">
        <v>732</v>
      </c>
      <c r="L25" s="9" t="str">
        <f t="shared" si="3"/>
        <v>Yes</v>
      </c>
    </row>
    <row r="26" spans="1:12" x14ac:dyDescent="0.2">
      <c r="A26" s="3" t="s">
        <v>987</v>
      </c>
      <c r="B26" s="34" t="s">
        <v>217</v>
      </c>
      <c r="C26" s="35">
        <v>16184</v>
      </c>
      <c r="D26" s="43" t="str">
        <f t="shared" si="0"/>
        <v>N/A</v>
      </c>
      <c r="E26" s="35">
        <v>18032</v>
      </c>
      <c r="F26" s="43" t="str">
        <f t="shared" si="1"/>
        <v>N/A</v>
      </c>
      <c r="G26" s="35">
        <v>20658</v>
      </c>
      <c r="H26" s="43" t="str">
        <f t="shared" si="2"/>
        <v>N/A</v>
      </c>
      <c r="I26" s="12">
        <v>11.42</v>
      </c>
      <c r="J26" s="12">
        <v>14.56</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168626</v>
      </c>
      <c r="D28" s="43" t="str">
        <f t="shared" si="0"/>
        <v>N/A</v>
      </c>
      <c r="E28" s="35">
        <v>176138</v>
      </c>
      <c r="F28" s="43" t="str">
        <f t="shared" si="1"/>
        <v>N/A</v>
      </c>
      <c r="G28" s="35">
        <v>184377</v>
      </c>
      <c r="H28" s="43" t="str">
        <f t="shared" si="2"/>
        <v>N/A</v>
      </c>
      <c r="I28" s="12">
        <v>4.4550000000000001</v>
      </c>
      <c r="J28" s="12">
        <v>4.6779999999999999</v>
      </c>
      <c r="K28" s="44" t="s">
        <v>732</v>
      </c>
      <c r="L28" s="9" t="str">
        <f t="shared" si="3"/>
        <v>Yes</v>
      </c>
    </row>
    <row r="29" spans="1:12" x14ac:dyDescent="0.2">
      <c r="A29" s="3" t="s">
        <v>989</v>
      </c>
      <c r="B29" s="34" t="s">
        <v>217</v>
      </c>
      <c r="C29" s="35">
        <v>42364</v>
      </c>
      <c r="D29" s="43" t="str">
        <f t="shared" si="0"/>
        <v>N/A</v>
      </c>
      <c r="E29" s="35">
        <v>43107</v>
      </c>
      <c r="F29" s="43" t="str">
        <f t="shared" si="1"/>
        <v>N/A</v>
      </c>
      <c r="G29" s="35">
        <v>43409</v>
      </c>
      <c r="H29" s="43" t="str">
        <f t="shared" si="2"/>
        <v>N/A</v>
      </c>
      <c r="I29" s="12">
        <v>1.754</v>
      </c>
      <c r="J29" s="12">
        <v>0.7006</v>
      </c>
      <c r="K29" s="44" t="s">
        <v>732</v>
      </c>
      <c r="L29" s="9" t="str">
        <f t="shared" si="3"/>
        <v>Yes</v>
      </c>
    </row>
    <row r="30" spans="1:12" x14ac:dyDescent="0.2">
      <c r="A30" s="3" t="s">
        <v>990</v>
      </c>
      <c r="B30" s="34" t="s">
        <v>217</v>
      </c>
      <c r="C30" s="35">
        <v>44375</v>
      </c>
      <c r="D30" s="43" t="str">
        <f t="shared" si="0"/>
        <v>N/A</v>
      </c>
      <c r="E30" s="35">
        <v>47399</v>
      </c>
      <c r="F30" s="43" t="str">
        <f t="shared" si="1"/>
        <v>N/A</v>
      </c>
      <c r="G30" s="35">
        <v>58359</v>
      </c>
      <c r="H30" s="43" t="str">
        <f t="shared" si="2"/>
        <v>N/A</v>
      </c>
      <c r="I30" s="12">
        <v>6.8150000000000004</v>
      </c>
      <c r="J30" s="12">
        <v>23.12</v>
      </c>
      <c r="K30" s="44" t="s">
        <v>732</v>
      </c>
      <c r="L30" s="9" t="str">
        <f t="shared" si="3"/>
        <v>Yes</v>
      </c>
    </row>
    <row r="31" spans="1:12" x14ac:dyDescent="0.2">
      <c r="A31" s="3" t="s">
        <v>991</v>
      </c>
      <c r="B31" s="34" t="s">
        <v>217</v>
      </c>
      <c r="C31" s="35">
        <v>62206</v>
      </c>
      <c r="D31" s="43" t="str">
        <f t="shared" si="0"/>
        <v>N/A</v>
      </c>
      <c r="E31" s="35">
        <v>65342</v>
      </c>
      <c r="F31" s="43" t="str">
        <f t="shared" si="1"/>
        <v>N/A</v>
      </c>
      <c r="G31" s="35">
        <v>60710</v>
      </c>
      <c r="H31" s="43" t="str">
        <f t="shared" si="2"/>
        <v>N/A</v>
      </c>
      <c r="I31" s="12">
        <v>5.0410000000000004</v>
      </c>
      <c r="J31" s="12">
        <v>-7.09</v>
      </c>
      <c r="K31" s="44" t="s">
        <v>732</v>
      </c>
      <c r="L31" s="9" t="str">
        <f t="shared" si="3"/>
        <v>Yes</v>
      </c>
    </row>
    <row r="32" spans="1:12" x14ac:dyDescent="0.2">
      <c r="A32" s="3" t="s">
        <v>992</v>
      </c>
      <c r="B32" s="34" t="s">
        <v>217</v>
      </c>
      <c r="C32" s="35">
        <v>19681</v>
      </c>
      <c r="D32" s="43" t="str">
        <f t="shared" si="0"/>
        <v>N/A</v>
      </c>
      <c r="E32" s="35">
        <v>20290</v>
      </c>
      <c r="F32" s="43" t="str">
        <f t="shared" si="1"/>
        <v>N/A</v>
      </c>
      <c r="G32" s="35">
        <v>21899</v>
      </c>
      <c r="H32" s="43" t="str">
        <f t="shared" si="2"/>
        <v>N/A</v>
      </c>
      <c r="I32" s="12">
        <v>3.0939999999999999</v>
      </c>
      <c r="J32" s="12">
        <v>7.93</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3196339642</v>
      </c>
      <c r="D34" s="43" t="str">
        <f t="shared" si="0"/>
        <v>N/A</v>
      </c>
      <c r="E34" s="46">
        <v>3369203831</v>
      </c>
      <c r="F34" s="43" t="str">
        <f t="shared" si="1"/>
        <v>N/A</v>
      </c>
      <c r="G34" s="46">
        <v>3484913739</v>
      </c>
      <c r="H34" s="43" t="str">
        <f t="shared" si="2"/>
        <v>N/A</v>
      </c>
      <c r="I34" s="12">
        <v>5.4080000000000004</v>
      </c>
      <c r="J34" s="12">
        <v>3.4340000000000002</v>
      </c>
      <c r="K34" s="44" t="s">
        <v>732</v>
      </c>
      <c r="L34" s="9" t="str">
        <f t="shared" si="3"/>
        <v>Yes</v>
      </c>
    </row>
    <row r="35" spans="1:12" x14ac:dyDescent="0.2">
      <c r="A35" s="45" t="s">
        <v>1426</v>
      </c>
      <c r="B35" s="34" t="s">
        <v>217</v>
      </c>
      <c r="C35" s="46">
        <v>10527.365086</v>
      </c>
      <c r="D35" s="43" t="str">
        <f t="shared" si="0"/>
        <v>N/A</v>
      </c>
      <c r="E35" s="46">
        <v>10670.513069000001</v>
      </c>
      <c r="F35" s="43" t="str">
        <f t="shared" si="1"/>
        <v>N/A</v>
      </c>
      <c r="G35" s="46">
        <v>10554.907287</v>
      </c>
      <c r="H35" s="43" t="str">
        <f t="shared" si="2"/>
        <v>N/A</v>
      </c>
      <c r="I35" s="12">
        <v>1.36</v>
      </c>
      <c r="J35" s="12">
        <v>-1.08</v>
      </c>
      <c r="K35" s="44" t="s">
        <v>732</v>
      </c>
      <c r="L35" s="9" t="str">
        <f t="shared" si="3"/>
        <v>Yes</v>
      </c>
    </row>
    <row r="36" spans="1:12" x14ac:dyDescent="0.2">
      <c r="A36" s="45" t="s">
        <v>1427</v>
      </c>
      <c r="B36" s="34" t="s">
        <v>217</v>
      </c>
      <c r="C36" s="46">
        <v>12083.226446000001</v>
      </c>
      <c r="D36" s="43" t="str">
        <f t="shared" si="0"/>
        <v>N/A</v>
      </c>
      <c r="E36" s="46">
        <v>12184.480576</v>
      </c>
      <c r="F36" s="43" t="str">
        <f t="shared" si="1"/>
        <v>N/A</v>
      </c>
      <c r="G36" s="46">
        <v>12102.790271</v>
      </c>
      <c r="H36" s="43" t="str">
        <f t="shared" si="2"/>
        <v>N/A</v>
      </c>
      <c r="I36" s="12">
        <v>0.83799999999999997</v>
      </c>
      <c r="J36" s="12">
        <v>-0.67</v>
      </c>
      <c r="K36" s="44" t="s">
        <v>732</v>
      </c>
      <c r="L36" s="9" t="str">
        <f t="shared" si="3"/>
        <v>Yes</v>
      </c>
    </row>
    <row r="37" spans="1:12" x14ac:dyDescent="0.2">
      <c r="A37" s="4" t="s">
        <v>107</v>
      </c>
      <c r="B37" s="34" t="s">
        <v>217</v>
      </c>
      <c r="C37" s="46">
        <v>386532</v>
      </c>
      <c r="D37" s="43" t="str">
        <f t="shared" si="0"/>
        <v>N/A</v>
      </c>
      <c r="E37" s="46">
        <v>5208262</v>
      </c>
      <c r="F37" s="43" t="str">
        <f t="shared" si="1"/>
        <v>N/A</v>
      </c>
      <c r="G37" s="46">
        <v>5327976</v>
      </c>
      <c r="H37" s="43" t="str">
        <f t="shared" si="2"/>
        <v>N/A</v>
      </c>
      <c r="I37" s="12">
        <v>1247</v>
      </c>
      <c r="J37" s="12">
        <v>2.2989999999999999</v>
      </c>
      <c r="K37" s="44" t="s">
        <v>732</v>
      </c>
      <c r="L37" s="9" t="str">
        <f t="shared" si="3"/>
        <v>Yes</v>
      </c>
    </row>
    <row r="38" spans="1:12" x14ac:dyDescent="0.2">
      <c r="A38" s="45" t="s">
        <v>162</v>
      </c>
      <c r="B38" s="47" t="s">
        <v>221</v>
      </c>
      <c r="C38" s="1">
        <v>11</v>
      </c>
      <c r="D38" s="43" t="str">
        <f>IF($B38="N/A","N/A",IF(C38&gt;0,"No",IF(C38&lt;0,"No","Yes")))</f>
        <v>No</v>
      </c>
      <c r="E38" s="1">
        <v>293</v>
      </c>
      <c r="F38" s="43" t="str">
        <f>IF($B38="N/A","N/A",IF(E38&gt;0,"No",IF(E38&lt;0,"No","Yes")))</f>
        <v>No</v>
      </c>
      <c r="G38" s="1">
        <v>296</v>
      </c>
      <c r="H38" s="43" t="str">
        <f>IF($B38="N/A","N/A",IF(G38&gt;0,"No",IF(G38&lt;0,"No","Yes")))</f>
        <v>No</v>
      </c>
      <c r="I38" s="12">
        <v>2564</v>
      </c>
      <c r="J38" s="12">
        <v>1.024</v>
      </c>
      <c r="K38" s="44" t="s">
        <v>732</v>
      </c>
      <c r="L38" s="9" t="str">
        <f t="shared" si="3"/>
        <v>Yes</v>
      </c>
    </row>
    <row r="39" spans="1:12" x14ac:dyDescent="0.2">
      <c r="A39" s="45" t="s">
        <v>160</v>
      </c>
      <c r="B39" s="34" t="s">
        <v>217</v>
      </c>
      <c r="C39" s="46">
        <v>1256</v>
      </c>
      <c r="D39" s="43" t="str">
        <f t="shared" ref="D39:D40" si="4">IF($B39="N/A","N/A",IF(C39&gt;10,"No",IF(C39&lt;-10,"No","Yes")))</f>
        <v>N/A</v>
      </c>
      <c r="E39" s="46">
        <v>4672100</v>
      </c>
      <c r="F39" s="43" t="str">
        <f t="shared" ref="F39:F40" si="5">IF($B39="N/A","N/A",IF(E39&gt;10,"No",IF(E39&lt;-10,"No","Yes")))</f>
        <v>N/A</v>
      </c>
      <c r="G39" s="46">
        <v>4811200</v>
      </c>
      <c r="H39" s="43" t="str">
        <f t="shared" ref="H39:H40" si="6">IF($B39="N/A","N/A",IF(G39&gt;10,"No",IF(G39&lt;-10,"No","Yes")))</f>
        <v>N/A</v>
      </c>
      <c r="I39" s="12">
        <v>372000</v>
      </c>
      <c r="J39" s="12">
        <v>2.9769999999999999</v>
      </c>
      <c r="K39" s="44" t="s">
        <v>732</v>
      </c>
      <c r="L39" s="9" t="str">
        <f t="shared" si="3"/>
        <v>Yes</v>
      </c>
    </row>
    <row r="40" spans="1:12" x14ac:dyDescent="0.2">
      <c r="A40" s="45" t="s">
        <v>1290</v>
      </c>
      <c r="B40" s="34" t="s">
        <v>217</v>
      </c>
      <c r="C40" s="46">
        <v>114.18181817999999</v>
      </c>
      <c r="D40" s="43" t="str">
        <f t="shared" si="4"/>
        <v>N/A</v>
      </c>
      <c r="E40" s="46">
        <v>15945.733788</v>
      </c>
      <c r="F40" s="43" t="str">
        <f t="shared" si="5"/>
        <v>N/A</v>
      </c>
      <c r="G40" s="46">
        <v>16254.054054</v>
      </c>
      <c r="H40" s="43" t="str">
        <f t="shared" si="6"/>
        <v>N/A</v>
      </c>
      <c r="I40" s="12">
        <v>13865</v>
      </c>
      <c r="J40" s="12">
        <v>1.9339999999999999</v>
      </c>
      <c r="K40" s="44" t="s">
        <v>732</v>
      </c>
      <c r="L40" s="9" t="str">
        <f>IF(J40="Div by 0", "N/A", IF(OR(J40="N/A",K40="N/A"),"N/A", IF(J40&gt;VALUE(MID(K40,1,2)), "No", IF(J40&lt;-1*VALUE(MID(K40,1,2)), "No", "Yes"))))</f>
        <v>Yes</v>
      </c>
    </row>
    <row r="41" spans="1:12" x14ac:dyDescent="0.2">
      <c r="A41" s="3" t="s">
        <v>1428</v>
      </c>
      <c r="B41" s="34" t="s">
        <v>217</v>
      </c>
      <c r="C41" s="46">
        <v>10272.019195999999</v>
      </c>
      <c r="D41" s="43" t="str">
        <f t="shared" ref="D41:D52" si="7">IF($B41="N/A","N/A",IF(C41&gt;10,"No",IF(C41&lt;-10,"No","Yes")))</f>
        <v>N/A</v>
      </c>
      <c r="E41" s="46">
        <v>10423.170875</v>
      </c>
      <c r="F41" s="43" t="str">
        <f t="shared" ref="F41:F52" si="8">IF($B41="N/A","N/A",IF(E41&gt;10,"No",IF(E41&lt;-10,"No","Yes")))</f>
        <v>N/A</v>
      </c>
      <c r="G41" s="46">
        <v>10116.701566</v>
      </c>
      <c r="H41" s="43" t="str">
        <f t="shared" ref="H41:H52" si="9">IF($B41="N/A","N/A",IF(G41&gt;10,"No",IF(G41&lt;-10,"No","Yes")))</f>
        <v>N/A</v>
      </c>
      <c r="I41" s="12">
        <v>1.4710000000000001</v>
      </c>
      <c r="J41" s="12">
        <v>-2.94</v>
      </c>
      <c r="K41" s="44" t="s">
        <v>732</v>
      </c>
      <c r="L41" s="9" t="str">
        <f t="shared" ref="L41:L52" si="10">IF(J41="Div by 0", "N/A", IF(K41="N/A","N/A", IF(J41&gt;VALUE(MID(K41,1,2)), "No", IF(J41&lt;-1*VALUE(MID(K41,1,2)), "No", "Yes"))))</f>
        <v>Yes</v>
      </c>
    </row>
    <row r="42" spans="1:12" x14ac:dyDescent="0.2">
      <c r="A42" s="3" t="s">
        <v>1429</v>
      </c>
      <c r="B42" s="34" t="s">
        <v>217</v>
      </c>
      <c r="C42" s="46">
        <v>3870.7950055000001</v>
      </c>
      <c r="D42" s="43" t="str">
        <f t="shared" si="7"/>
        <v>N/A</v>
      </c>
      <c r="E42" s="46">
        <v>4082.9221143</v>
      </c>
      <c r="F42" s="43" t="str">
        <f t="shared" si="8"/>
        <v>N/A</v>
      </c>
      <c r="G42" s="46">
        <v>4231.1360781000003</v>
      </c>
      <c r="H42" s="43" t="str">
        <f t="shared" si="9"/>
        <v>N/A</v>
      </c>
      <c r="I42" s="12">
        <v>5.48</v>
      </c>
      <c r="J42" s="12">
        <v>3.63</v>
      </c>
      <c r="K42" s="44" t="s">
        <v>732</v>
      </c>
      <c r="L42" s="9" t="str">
        <f t="shared" si="10"/>
        <v>Yes</v>
      </c>
    </row>
    <row r="43" spans="1:12" x14ac:dyDescent="0.2">
      <c r="A43" s="3" t="s">
        <v>1430</v>
      </c>
      <c r="B43" s="34" t="s">
        <v>217</v>
      </c>
      <c r="C43" s="46">
        <v>15907.799870999999</v>
      </c>
      <c r="D43" s="43" t="str">
        <f t="shared" si="7"/>
        <v>N/A</v>
      </c>
      <c r="E43" s="46">
        <v>15828.839596</v>
      </c>
      <c r="F43" s="43" t="str">
        <f t="shared" si="8"/>
        <v>N/A</v>
      </c>
      <c r="G43" s="46">
        <v>13703.196921000001</v>
      </c>
      <c r="H43" s="43" t="str">
        <f t="shared" si="9"/>
        <v>N/A</v>
      </c>
      <c r="I43" s="12">
        <v>-0.496</v>
      </c>
      <c r="J43" s="12">
        <v>-13.4</v>
      </c>
      <c r="K43" s="44" t="s">
        <v>732</v>
      </c>
      <c r="L43" s="9" t="str">
        <f t="shared" si="10"/>
        <v>Yes</v>
      </c>
    </row>
    <row r="44" spans="1:12" x14ac:dyDescent="0.2">
      <c r="A44" s="3" t="s">
        <v>1431</v>
      </c>
      <c r="B44" s="34" t="s">
        <v>217</v>
      </c>
      <c r="C44" s="46">
        <v>2279.3547616999999</v>
      </c>
      <c r="D44" s="43" t="str">
        <f t="shared" si="7"/>
        <v>N/A</v>
      </c>
      <c r="E44" s="46">
        <v>2422.8882607999999</v>
      </c>
      <c r="F44" s="43" t="str">
        <f t="shared" si="8"/>
        <v>N/A</v>
      </c>
      <c r="G44" s="46">
        <v>2740.7024919</v>
      </c>
      <c r="H44" s="43" t="str">
        <f t="shared" si="9"/>
        <v>N/A</v>
      </c>
      <c r="I44" s="12">
        <v>6.2969999999999997</v>
      </c>
      <c r="J44" s="12">
        <v>13.12</v>
      </c>
      <c r="K44" s="44" t="s">
        <v>732</v>
      </c>
      <c r="L44" s="9" t="str">
        <f t="shared" si="10"/>
        <v>Yes</v>
      </c>
    </row>
    <row r="45" spans="1:12" x14ac:dyDescent="0.2">
      <c r="A45" s="3" t="s">
        <v>1432</v>
      </c>
      <c r="B45" s="34" t="s">
        <v>217</v>
      </c>
      <c r="C45" s="46">
        <v>15240.386802000001</v>
      </c>
      <c r="D45" s="43" t="str">
        <f t="shared" si="7"/>
        <v>N/A</v>
      </c>
      <c r="E45" s="46">
        <v>15990.66504</v>
      </c>
      <c r="F45" s="43" t="str">
        <f t="shared" si="8"/>
        <v>N/A</v>
      </c>
      <c r="G45" s="46">
        <v>15843.272679</v>
      </c>
      <c r="H45" s="43" t="str">
        <f t="shared" si="9"/>
        <v>N/A</v>
      </c>
      <c r="I45" s="12">
        <v>4.923</v>
      </c>
      <c r="J45" s="12">
        <v>-0.92200000000000004</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11445.619305</v>
      </c>
      <c r="D47" s="43" t="str">
        <f t="shared" si="7"/>
        <v>N/A</v>
      </c>
      <c r="E47" s="46">
        <v>11525.533792</v>
      </c>
      <c r="F47" s="43" t="str">
        <f t="shared" si="8"/>
        <v>N/A</v>
      </c>
      <c r="G47" s="46">
        <v>11551.545523999999</v>
      </c>
      <c r="H47" s="43" t="str">
        <f t="shared" si="9"/>
        <v>N/A</v>
      </c>
      <c r="I47" s="12">
        <v>0.69820000000000004</v>
      </c>
      <c r="J47" s="12">
        <v>0.22570000000000001</v>
      </c>
      <c r="K47" s="44" t="s">
        <v>732</v>
      </c>
      <c r="L47" s="9" t="str">
        <f t="shared" si="10"/>
        <v>Yes</v>
      </c>
    </row>
    <row r="48" spans="1:12" x14ac:dyDescent="0.2">
      <c r="A48" s="3" t="s">
        <v>1435</v>
      </c>
      <c r="B48" s="47" t="s">
        <v>217</v>
      </c>
      <c r="C48" s="14">
        <v>4676.8000897000002</v>
      </c>
      <c r="D48" s="11" t="str">
        <f t="shared" si="7"/>
        <v>N/A</v>
      </c>
      <c r="E48" s="14">
        <v>4648.1947479999999</v>
      </c>
      <c r="F48" s="11" t="str">
        <f t="shared" si="8"/>
        <v>N/A</v>
      </c>
      <c r="G48" s="14">
        <v>4544.6262757000004</v>
      </c>
      <c r="H48" s="11" t="str">
        <f t="shared" si="9"/>
        <v>N/A</v>
      </c>
      <c r="I48" s="56">
        <v>-0.61199999999999999</v>
      </c>
      <c r="J48" s="56">
        <v>-2.23</v>
      </c>
      <c r="K48" s="47" t="s">
        <v>732</v>
      </c>
      <c r="L48" s="9" t="str">
        <f t="shared" si="10"/>
        <v>Yes</v>
      </c>
    </row>
    <row r="49" spans="1:12" ht="25.5" x14ac:dyDescent="0.2">
      <c r="A49" s="3" t="s">
        <v>1436</v>
      </c>
      <c r="B49" s="47" t="s">
        <v>217</v>
      </c>
      <c r="C49" s="14">
        <v>22109.818006000001</v>
      </c>
      <c r="D49" s="11" t="str">
        <f t="shared" si="7"/>
        <v>N/A</v>
      </c>
      <c r="E49" s="14">
        <v>21747.501614000001</v>
      </c>
      <c r="F49" s="11" t="str">
        <f t="shared" si="8"/>
        <v>N/A</v>
      </c>
      <c r="G49" s="14">
        <v>18835.863979999998</v>
      </c>
      <c r="H49" s="11" t="str">
        <f t="shared" si="9"/>
        <v>N/A</v>
      </c>
      <c r="I49" s="56">
        <v>-1.64</v>
      </c>
      <c r="J49" s="56">
        <v>-13.4</v>
      </c>
      <c r="K49" s="47" t="s">
        <v>732</v>
      </c>
      <c r="L49" s="9" t="str">
        <f t="shared" si="10"/>
        <v>Yes</v>
      </c>
    </row>
    <row r="50" spans="1:12" x14ac:dyDescent="0.2">
      <c r="A50" s="3" t="s">
        <v>1437</v>
      </c>
      <c r="B50" s="47" t="s">
        <v>217</v>
      </c>
      <c r="C50" s="14">
        <v>6226.6641642000004</v>
      </c>
      <c r="D50" s="11" t="str">
        <f t="shared" si="7"/>
        <v>N/A</v>
      </c>
      <c r="E50" s="14">
        <v>6226.2694898</v>
      </c>
      <c r="F50" s="11" t="str">
        <f t="shared" si="8"/>
        <v>N/A</v>
      </c>
      <c r="G50" s="14">
        <v>6753.3500905999999</v>
      </c>
      <c r="H50" s="11" t="str">
        <f t="shared" si="9"/>
        <v>N/A</v>
      </c>
      <c r="I50" s="56">
        <v>-6.0000000000000001E-3</v>
      </c>
      <c r="J50" s="56">
        <v>8.4649999999999999</v>
      </c>
      <c r="K50" s="47" t="s">
        <v>732</v>
      </c>
      <c r="L50" s="9" t="str">
        <f t="shared" si="10"/>
        <v>Yes</v>
      </c>
    </row>
    <row r="51" spans="1:12" x14ac:dyDescent="0.2">
      <c r="A51" s="3" t="s">
        <v>1438</v>
      </c>
      <c r="B51" s="47" t="s">
        <v>217</v>
      </c>
      <c r="C51" s="14">
        <v>18466.642802999999</v>
      </c>
      <c r="D51" s="11" t="str">
        <f t="shared" si="7"/>
        <v>N/A</v>
      </c>
      <c r="E51" s="14">
        <v>19323.213898000002</v>
      </c>
      <c r="F51" s="11" t="str">
        <f t="shared" si="8"/>
        <v>N/A</v>
      </c>
      <c r="G51" s="14">
        <v>19330.725467</v>
      </c>
      <c r="H51" s="11" t="str">
        <f t="shared" si="9"/>
        <v>N/A</v>
      </c>
      <c r="I51" s="56">
        <v>4.6379999999999999</v>
      </c>
      <c r="J51" s="56">
        <v>3.8899999999999997E-2</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199912253</v>
      </c>
      <c r="D53" s="43" t="str">
        <f t="shared" ref="D53:D122" si="11">IF($B53="N/A","N/A",IF(C53&gt;10,"No",IF(C53&lt;-10,"No","Yes")))</f>
        <v>N/A</v>
      </c>
      <c r="E53" s="46">
        <v>204456077</v>
      </c>
      <c r="F53" s="43" t="str">
        <f t="shared" ref="F53:F122" si="12">IF($B53="N/A","N/A",IF(E53&gt;10,"No",IF(E53&lt;-10,"No","Yes")))</f>
        <v>N/A</v>
      </c>
      <c r="G53" s="46">
        <v>204721618</v>
      </c>
      <c r="H53" s="43" t="str">
        <f t="shared" ref="H53:H122" si="13">IF($B53="N/A","N/A",IF(G53&gt;10,"No",IF(G53&lt;-10,"No","Yes")))</f>
        <v>N/A</v>
      </c>
      <c r="I53" s="12">
        <v>2.2730000000000001</v>
      </c>
      <c r="J53" s="12">
        <v>0.12989999999999999</v>
      </c>
      <c r="K53" s="44" t="s">
        <v>732</v>
      </c>
      <c r="L53" s="9" t="str">
        <f t="shared" ref="L53:L113" si="14">IF(J53="Div by 0", "N/A", IF(K53="N/A","N/A", IF(J53&gt;VALUE(MID(K53,1,2)), "No", IF(J53&lt;-1*VALUE(MID(K53,1,2)), "No", "Yes"))))</f>
        <v>Yes</v>
      </c>
    </row>
    <row r="54" spans="1:12" x14ac:dyDescent="0.2">
      <c r="A54" s="45" t="s">
        <v>598</v>
      </c>
      <c r="B54" s="34" t="s">
        <v>217</v>
      </c>
      <c r="C54" s="35">
        <v>23197</v>
      </c>
      <c r="D54" s="43" t="str">
        <f t="shared" si="11"/>
        <v>N/A</v>
      </c>
      <c r="E54" s="35">
        <v>23117</v>
      </c>
      <c r="F54" s="43" t="str">
        <f t="shared" si="12"/>
        <v>N/A</v>
      </c>
      <c r="G54" s="35">
        <v>23245</v>
      </c>
      <c r="H54" s="43" t="str">
        <f t="shared" si="13"/>
        <v>N/A</v>
      </c>
      <c r="I54" s="12">
        <v>-0.34499999999999997</v>
      </c>
      <c r="J54" s="12">
        <v>0.55369999999999997</v>
      </c>
      <c r="K54" s="44" t="s">
        <v>732</v>
      </c>
      <c r="L54" s="9" t="str">
        <f t="shared" si="14"/>
        <v>Yes</v>
      </c>
    </row>
    <row r="55" spans="1:12" x14ac:dyDescent="0.2">
      <c r="A55" s="45" t="s">
        <v>1440</v>
      </c>
      <c r="B55" s="34" t="s">
        <v>217</v>
      </c>
      <c r="C55" s="46">
        <v>8618.0218562999999</v>
      </c>
      <c r="D55" s="43" t="str">
        <f t="shared" si="11"/>
        <v>N/A</v>
      </c>
      <c r="E55" s="46">
        <v>8844.4035557999996</v>
      </c>
      <c r="F55" s="43" t="str">
        <f t="shared" si="12"/>
        <v>N/A</v>
      </c>
      <c r="G55" s="46">
        <v>8807.1248871000007</v>
      </c>
      <c r="H55" s="43" t="str">
        <f t="shared" si="13"/>
        <v>N/A</v>
      </c>
      <c r="I55" s="12">
        <v>2.6269999999999998</v>
      </c>
      <c r="J55" s="12">
        <v>-0.42099999999999999</v>
      </c>
      <c r="K55" s="44" t="s">
        <v>732</v>
      </c>
      <c r="L55" s="9" t="str">
        <f t="shared" si="14"/>
        <v>Yes</v>
      </c>
    </row>
    <row r="56" spans="1:12" x14ac:dyDescent="0.2">
      <c r="A56" s="45" t="s">
        <v>1441</v>
      </c>
      <c r="B56" s="34" t="s">
        <v>217</v>
      </c>
      <c r="C56" s="35">
        <v>6.1053153425</v>
      </c>
      <c r="D56" s="43" t="str">
        <f t="shared" si="11"/>
        <v>N/A</v>
      </c>
      <c r="E56" s="35">
        <v>6.1956136177000003</v>
      </c>
      <c r="F56" s="43" t="str">
        <f t="shared" si="12"/>
        <v>N/A</v>
      </c>
      <c r="G56" s="35">
        <v>6.1950096795</v>
      </c>
      <c r="H56" s="43" t="str">
        <f t="shared" si="13"/>
        <v>N/A</v>
      </c>
      <c r="I56" s="12">
        <v>1.4790000000000001</v>
      </c>
      <c r="J56" s="12">
        <v>-0.01</v>
      </c>
      <c r="K56" s="44" t="s">
        <v>732</v>
      </c>
      <c r="L56" s="9" t="str">
        <f t="shared" si="14"/>
        <v>Yes</v>
      </c>
    </row>
    <row r="57" spans="1:12" ht="25.5" x14ac:dyDescent="0.2">
      <c r="A57" s="45" t="s">
        <v>599</v>
      </c>
      <c r="B57" s="34" t="s">
        <v>217</v>
      </c>
      <c r="C57" s="46">
        <v>22534421</v>
      </c>
      <c r="D57" s="43" t="str">
        <f t="shared" si="11"/>
        <v>N/A</v>
      </c>
      <c r="E57" s="46">
        <v>22860496</v>
      </c>
      <c r="F57" s="43" t="str">
        <f t="shared" si="12"/>
        <v>N/A</v>
      </c>
      <c r="G57" s="46">
        <v>23841490</v>
      </c>
      <c r="H57" s="43" t="str">
        <f t="shared" si="13"/>
        <v>N/A</v>
      </c>
      <c r="I57" s="12">
        <v>1.4470000000000001</v>
      </c>
      <c r="J57" s="12">
        <v>4.2910000000000004</v>
      </c>
      <c r="K57" s="44" t="s">
        <v>732</v>
      </c>
      <c r="L57" s="9" t="str">
        <f t="shared" si="14"/>
        <v>Yes</v>
      </c>
    </row>
    <row r="58" spans="1:12" x14ac:dyDescent="0.2">
      <c r="A58" s="45" t="s">
        <v>600</v>
      </c>
      <c r="B58" s="34" t="s">
        <v>217</v>
      </c>
      <c r="C58" s="35">
        <v>908</v>
      </c>
      <c r="D58" s="43" t="str">
        <f t="shared" si="11"/>
        <v>N/A</v>
      </c>
      <c r="E58" s="35">
        <v>858</v>
      </c>
      <c r="F58" s="43" t="str">
        <f t="shared" si="12"/>
        <v>N/A</v>
      </c>
      <c r="G58" s="35">
        <v>887</v>
      </c>
      <c r="H58" s="43" t="str">
        <f t="shared" si="13"/>
        <v>N/A</v>
      </c>
      <c r="I58" s="12">
        <v>-5.51</v>
      </c>
      <c r="J58" s="12">
        <v>3.38</v>
      </c>
      <c r="K58" s="44" t="s">
        <v>732</v>
      </c>
      <c r="L58" s="9" t="str">
        <f t="shared" si="14"/>
        <v>Yes</v>
      </c>
    </row>
    <row r="59" spans="1:12" x14ac:dyDescent="0.2">
      <c r="A59" s="45" t="s">
        <v>1442</v>
      </c>
      <c r="B59" s="34" t="s">
        <v>217</v>
      </c>
      <c r="C59" s="46">
        <v>24817.644273000002</v>
      </c>
      <c r="D59" s="43" t="str">
        <f t="shared" si="11"/>
        <v>N/A</v>
      </c>
      <c r="E59" s="46">
        <v>26643.934732000002</v>
      </c>
      <c r="F59" s="43" t="str">
        <f t="shared" si="12"/>
        <v>N/A</v>
      </c>
      <c r="G59" s="46">
        <v>26878.793687000001</v>
      </c>
      <c r="H59" s="43" t="str">
        <f t="shared" si="13"/>
        <v>N/A</v>
      </c>
      <c r="I59" s="12">
        <v>7.359</v>
      </c>
      <c r="J59" s="12">
        <v>0.88149999999999995</v>
      </c>
      <c r="K59" s="44" t="s">
        <v>732</v>
      </c>
      <c r="L59" s="9" t="str">
        <f t="shared" si="14"/>
        <v>Yes</v>
      </c>
    </row>
    <row r="60" spans="1:12" ht="25.5" x14ac:dyDescent="0.2">
      <c r="A60" s="45" t="s">
        <v>601</v>
      </c>
      <c r="B60" s="34" t="s">
        <v>217</v>
      </c>
      <c r="C60" s="46">
        <v>201507</v>
      </c>
      <c r="D60" s="43" t="str">
        <f t="shared" si="11"/>
        <v>N/A</v>
      </c>
      <c r="E60" s="46">
        <v>335141</v>
      </c>
      <c r="F60" s="43" t="str">
        <f t="shared" si="12"/>
        <v>N/A</v>
      </c>
      <c r="G60" s="46">
        <v>555535</v>
      </c>
      <c r="H60" s="43" t="str">
        <f t="shared" si="13"/>
        <v>N/A</v>
      </c>
      <c r="I60" s="12">
        <v>66.319999999999993</v>
      </c>
      <c r="J60" s="12">
        <v>65.760000000000005</v>
      </c>
      <c r="K60" s="44" t="s">
        <v>732</v>
      </c>
      <c r="L60" s="9" t="str">
        <f t="shared" si="14"/>
        <v>No</v>
      </c>
    </row>
    <row r="61" spans="1:12" x14ac:dyDescent="0.2">
      <c r="A61" s="4" t="s">
        <v>602</v>
      </c>
      <c r="B61" s="47" t="s">
        <v>217</v>
      </c>
      <c r="C61" s="1">
        <v>18</v>
      </c>
      <c r="D61" s="11" t="str">
        <f t="shared" si="11"/>
        <v>N/A</v>
      </c>
      <c r="E61" s="1">
        <v>20</v>
      </c>
      <c r="F61" s="11" t="str">
        <f t="shared" si="12"/>
        <v>N/A</v>
      </c>
      <c r="G61" s="1">
        <v>36</v>
      </c>
      <c r="H61" s="11" t="str">
        <f t="shared" si="13"/>
        <v>N/A</v>
      </c>
      <c r="I61" s="56">
        <v>11.11</v>
      </c>
      <c r="J61" s="56">
        <v>80</v>
      </c>
      <c r="K61" s="47" t="s">
        <v>732</v>
      </c>
      <c r="L61" s="9" t="str">
        <f t="shared" si="14"/>
        <v>No</v>
      </c>
    </row>
    <row r="62" spans="1:12" ht="25.5" x14ac:dyDescent="0.2">
      <c r="A62" s="4" t="s">
        <v>1443</v>
      </c>
      <c r="B62" s="47" t="s">
        <v>217</v>
      </c>
      <c r="C62" s="14">
        <v>11194.833333</v>
      </c>
      <c r="D62" s="11" t="str">
        <f t="shared" si="11"/>
        <v>N/A</v>
      </c>
      <c r="E62" s="14">
        <v>16757.05</v>
      </c>
      <c r="F62" s="11" t="str">
        <f t="shared" si="12"/>
        <v>N/A</v>
      </c>
      <c r="G62" s="14">
        <v>15431.527778</v>
      </c>
      <c r="H62" s="11" t="str">
        <f t="shared" si="13"/>
        <v>N/A</v>
      </c>
      <c r="I62" s="56">
        <v>49.69</v>
      </c>
      <c r="J62" s="56">
        <v>-7.91</v>
      </c>
      <c r="K62" s="47" t="s">
        <v>732</v>
      </c>
      <c r="L62" s="9" t="str">
        <f t="shared" si="14"/>
        <v>Yes</v>
      </c>
    </row>
    <row r="63" spans="1:12" x14ac:dyDescent="0.2">
      <c r="A63" s="4" t="s">
        <v>603</v>
      </c>
      <c r="B63" s="47" t="s">
        <v>217</v>
      </c>
      <c r="C63" s="14">
        <v>411321444</v>
      </c>
      <c r="D63" s="11" t="str">
        <f t="shared" si="11"/>
        <v>N/A</v>
      </c>
      <c r="E63" s="14">
        <v>431204024</v>
      </c>
      <c r="F63" s="11" t="str">
        <f t="shared" si="12"/>
        <v>N/A</v>
      </c>
      <c r="G63" s="14">
        <v>442403673</v>
      </c>
      <c r="H63" s="11" t="str">
        <f t="shared" si="13"/>
        <v>N/A</v>
      </c>
      <c r="I63" s="56">
        <v>4.8339999999999996</v>
      </c>
      <c r="J63" s="56">
        <v>2.597</v>
      </c>
      <c r="K63" s="47" t="s">
        <v>732</v>
      </c>
      <c r="L63" s="9" t="str">
        <f t="shared" si="14"/>
        <v>Yes</v>
      </c>
    </row>
    <row r="64" spans="1:12" x14ac:dyDescent="0.2">
      <c r="A64" s="4" t="s">
        <v>604</v>
      </c>
      <c r="B64" s="47" t="s">
        <v>217</v>
      </c>
      <c r="C64" s="1">
        <v>6262</v>
      </c>
      <c r="D64" s="11" t="str">
        <f t="shared" si="11"/>
        <v>N/A</v>
      </c>
      <c r="E64" s="1">
        <v>6140</v>
      </c>
      <c r="F64" s="11" t="str">
        <f t="shared" si="12"/>
        <v>N/A</v>
      </c>
      <c r="G64" s="1">
        <v>6051</v>
      </c>
      <c r="H64" s="11" t="str">
        <f t="shared" si="13"/>
        <v>N/A</v>
      </c>
      <c r="I64" s="56">
        <v>-1.95</v>
      </c>
      <c r="J64" s="56">
        <v>-1.45</v>
      </c>
      <c r="K64" s="47" t="s">
        <v>732</v>
      </c>
      <c r="L64" s="9" t="str">
        <f t="shared" si="14"/>
        <v>Yes</v>
      </c>
    </row>
    <row r="65" spans="1:12" x14ac:dyDescent="0.2">
      <c r="A65" s="4" t="s">
        <v>1444</v>
      </c>
      <c r="B65" s="47" t="s">
        <v>217</v>
      </c>
      <c r="C65" s="14">
        <v>65685.315235000002</v>
      </c>
      <c r="D65" s="11" t="str">
        <f t="shared" si="11"/>
        <v>N/A</v>
      </c>
      <c r="E65" s="14">
        <v>70228.668403999996</v>
      </c>
      <c r="F65" s="11" t="str">
        <f t="shared" si="12"/>
        <v>N/A</v>
      </c>
      <c r="G65" s="14">
        <v>73112.489340999993</v>
      </c>
      <c r="H65" s="11" t="str">
        <f t="shared" si="13"/>
        <v>N/A</v>
      </c>
      <c r="I65" s="56">
        <v>6.9169999999999998</v>
      </c>
      <c r="J65" s="56">
        <v>4.1059999999999999</v>
      </c>
      <c r="K65" s="47" t="s">
        <v>732</v>
      </c>
      <c r="L65" s="9" t="str">
        <f t="shared" si="14"/>
        <v>Yes</v>
      </c>
    </row>
    <row r="66" spans="1:12" x14ac:dyDescent="0.2">
      <c r="A66" s="4" t="s">
        <v>605</v>
      </c>
      <c r="B66" s="47" t="s">
        <v>217</v>
      </c>
      <c r="C66" s="14">
        <v>1321198495</v>
      </c>
      <c r="D66" s="11" t="str">
        <f t="shared" si="11"/>
        <v>N/A</v>
      </c>
      <c r="E66" s="14">
        <v>1338001425</v>
      </c>
      <c r="F66" s="11" t="str">
        <f t="shared" si="12"/>
        <v>N/A</v>
      </c>
      <c r="G66" s="14">
        <v>1319351569</v>
      </c>
      <c r="H66" s="11" t="str">
        <f t="shared" si="13"/>
        <v>N/A</v>
      </c>
      <c r="I66" s="56">
        <v>1.272</v>
      </c>
      <c r="J66" s="56">
        <v>-1.39</v>
      </c>
      <c r="K66" s="47" t="s">
        <v>732</v>
      </c>
      <c r="L66" s="9" t="str">
        <f t="shared" si="14"/>
        <v>Yes</v>
      </c>
    </row>
    <row r="67" spans="1:12" x14ac:dyDescent="0.2">
      <c r="A67" s="4" t="s">
        <v>606</v>
      </c>
      <c r="B67" s="47" t="s">
        <v>217</v>
      </c>
      <c r="C67" s="1">
        <v>58972</v>
      </c>
      <c r="D67" s="11" t="str">
        <f t="shared" si="11"/>
        <v>N/A</v>
      </c>
      <c r="E67" s="1">
        <v>58260</v>
      </c>
      <c r="F67" s="11" t="str">
        <f t="shared" si="12"/>
        <v>N/A</v>
      </c>
      <c r="G67" s="1">
        <v>58174</v>
      </c>
      <c r="H67" s="11" t="str">
        <f t="shared" si="13"/>
        <v>N/A</v>
      </c>
      <c r="I67" s="56">
        <v>-1.21</v>
      </c>
      <c r="J67" s="56">
        <v>-0.14799999999999999</v>
      </c>
      <c r="K67" s="47" t="s">
        <v>732</v>
      </c>
      <c r="L67" s="9" t="str">
        <f t="shared" si="14"/>
        <v>Yes</v>
      </c>
    </row>
    <row r="68" spans="1:12" x14ac:dyDescent="0.2">
      <c r="A68" s="4" t="s">
        <v>1445</v>
      </c>
      <c r="B68" s="47" t="s">
        <v>217</v>
      </c>
      <c r="C68" s="14">
        <v>22403.827154999999</v>
      </c>
      <c r="D68" s="11" t="str">
        <f t="shared" si="11"/>
        <v>N/A</v>
      </c>
      <c r="E68" s="14">
        <v>22966.038876999999</v>
      </c>
      <c r="F68" s="11" t="str">
        <f t="shared" si="12"/>
        <v>N/A</v>
      </c>
      <c r="G68" s="14">
        <v>22679.402636999999</v>
      </c>
      <c r="H68" s="11" t="str">
        <f t="shared" si="13"/>
        <v>N/A</v>
      </c>
      <c r="I68" s="56">
        <v>2.5089999999999999</v>
      </c>
      <c r="J68" s="56">
        <v>-1.25</v>
      </c>
      <c r="K68" s="47" t="s">
        <v>732</v>
      </c>
      <c r="L68" s="9" t="str">
        <f t="shared" si="14"/>
        <v>Yes</v>
      </c>
    </row>
    <row r="69" spans="1:12" ht="25.5" x14ac:dyDescent="0.2">
      <c r="A69" s="4" t="s">
        <v>607</v>
      </c>
      <c r="B69" s="47" t="s">
        <v>217</v>
      </c>
      <c r="C69" s="14">
        <v>33386788</v>
      </c>
      <c r="D69" s="11" t="str">
        <f t="shared" si="11"/>
        <v>N/A</v>
      </c>
      <c r="E69" s="14">
        <v>38767370</v>
      </c>
      <c r="F69" s="11" t="str">
        <f t="shared" si="12"/>
        <v>N/A</v>
      </c>
      <c r="G69" s="14">
        <v>53899332</v>
      </c>
      <c r="H69" s="11" t="str">
        <f t="shared" si="13"/>
        <v>N/A</v>
      </c>
      <c r="I69" s="56">
        <v>16.12</v>
      </c>
      <c r="J69" s="56">
        <v>39.03</v>
      </c>
      <c r="K69" s="47" t="s">
        <v>732</v>
      </c>
      <c r="L69" s="9" t="str">
        <f t="shared" si="14"/>
        <v>No</v>
      </c>
    </row>
    <row r="70" spans="1:12" x14ac:dyDescent="0.2">
      <c r="A70" s="4" t="s">
        <v>608</v>
      </c>
      <c r="B70" s="47" t="s">
        <v>217</v>
      </c>
      <c r="C70" s="1">
        <v>184531</v>
      </c>
      <c r="D70" s="11" t="str">
        <f t="shared" si="11"/>
        <v>N/A</v>
      </c>
      <c r="E70" s="1">
        <v>201035</v>
      </c>
      <c r="F70" s="11" t="str">
        <f t="shared" si="12"/>
        <v>N/A</v>
      </c>
      <c r="G70" s="1">
        <v>213622</v>
      </c>
      <c r="H70" s="11" t="str">
        <f t="shared" si="13"/>
        <v>N/A</v>
      </c>
      <c r="I70" s="56">
        <v>8.9440000000000008</v>
      </c>
      <c r="J70" s="56">
        <v>6.2610000000000001</v>
      </c>
      <c r="K70" s="47" t="s">
        <v>732</v>
      </c>
      <c r="L70" s="9" t="str">
        <f t="shared" si="14"/>
        <v>Yes</v>
      </c>
    </row>
    <row r="71" spans="1:12" x14ac:dyDescent="0.2">
      <c r="A71" s="4" t="s">
        <v>1446</v>
      </c>
      <c r="B71" s="47" t="s">
        <v>217</v>
      </c>
      <c r="C71" s="14">
        <v>180.92780074999999</v>
      </c>
      <c r="D71" s="11" t="str">
        <f t="shared" si="11"/>
        <v>N/A</v>
      </c>
      <c r="E71" s="14">
        <v>192.83890865000001</v>
      </c>
      <c r="F71" s="11" t="str">
        <f t="shared" si="12"/>
        <v>N/A</v>
      </c>
      <c r="G71" s="14">
        <v>252.31170947000001</v>
      </c>
      <c r="H71" s="11" t="str">
        <f t="shared" si="13"/>
        <v>N/A</v>
      </c>
      <c r="I71" s="56">
        <v>6.5830000000000002</v>
      </c>
      <c r="J71" s="56">
        <v>30.84</v>
      </c>
      <c r="K71" s="47" t="s">
        <v>732</v>
      </c>
      <c r="L71" s="9" t="str">
        <f t="shared" si="14"/>
        <v>No</v>
      </c>
    </row>
    <row r="72" spans="1:12" x14ac:dyDescent="0.2">
      <c r="A72" s="4" t="s">
        <v>609</v>
      </c>
      <c r="B72" s="47" t="s">
        <v>217</v>
      </c>
      <c r="C72" s="14">
        <v>10858936</v>
      </c>
      <c r="D72" s="11" t="str">
        <f t="shared" si="11"/>
        <v>N/A</v>
      </c>
      <c r="E72" s="14">
        <v>12600557</v>
      </c>
      <c r="F72" s="11" t="str">
        <f t="shared" si="12"/>
        <v>N/A</v>
      </c>
      <c r="G72" s="14">
        <v>14679787</v>
      </c>
      <c r="H72" s="11" t="str">
        <f t="shared" si="13"/>
        <v>N/A</v>
      </c>
      <c r="I72" s="56">
        <v>16.04</v>
      </c>
      <c r="J72" s="56">
        <v>16.5</v>
      </c>
      <c r="K72" s="47" t="s">
        <v>732</v>
      </c>
      <c r="L72" s="9" t="str">
        <f t="shared" si="14"/>
        <v>Yes</v>
      </c>
    </row>
    <row r="73" spans="1:12" x14ac:dyDescent="0.2">
      <c r="A73" s="4" t="s">
        <v>610</v>
      </c>
      <c r="B73" s="47" t="s">
        <v>217</v>
      </c>
      <c r="C73" s="1">
        <v>44478</v>
      </c>
      <c r="D73" s="11" t="str">
        <f t="shared" si="11"/>
        <v>N/A</v>
      </c>
      <c r="E73" s="1">
        <v>50744</v>
      </c>
      <c r="F73" s="11" t="str">
        <f t="shared" si="12"/>
        <v>N/A</v>
      </c>
      <c r="G73" s="1">
        <v>55487</v>
      </c>
      <c r="H73" s="11" t="str">
        <f t="shared" si="13"/>
        <v>N/A</v>
      </c>
      <c r="I73" s="56">
        <v>14.09</v>
      </c>
      <c r="J73" s="56">
        <v>9.3469999999999995</v>
      </c>
      <c r="K73" s="47" t="s">
        <v>732</v>
      </c>
      <c r="L73" s="9" t="str">
        <f t="shared" si="14"/>
        <v>Yes</v>
      </c>
    </row>
    <row r="74" spans="1:12" x14ac:dyDescent="0.2">
      <c r="A74" s="4" t="s">
        <v>1447</v>
      </c>
      <c r="B74" s="47" t="s">
        <v>217</v>
      </c>
      <c r="C74" s="14">
        <v>244.14173299000001</v>
      </c>
      <c r="D74" s="11" t="str">
        <f t="shared" si="11"/>
        <v>N/A</v>
      </c>
      <c r="E74" s="14">
        <v>248.31619502000001</v>
      </c>
      <c r="F74" s="11" t="str">
        <f t="shared" si="12"/>
        <v>N/A</v>
      </c>
      <c r="G74" s="14">
        <v>264.56263629</v>
      </c>
      <c r="H74" s="11" t="str">
        <f t="shared" si="13"/>
        <v>N/A</v>
      </c>
      <c r="I74" s="56">
        <v>1.71</v>
      </c>
      <c r="J74" s="56">
        <v>6.5430000000000001</v>
      </c>
      <c r="K74" s="47" t="s">
        <v>732</v>
      </c>
      <c r="L74" s="9" t="str">
        <f t="shared" si="14"/>
        <v>Yes</v>
      </c>
    </row>
    <row r="75" spans="1:12" ht="25.5" x14ac:dyDescent="0.2">
      <c r="A75" s="4" t="s">
        <v>611</v>
      </c>
      <c r="B75" s="47" t="s">
        <v>217</v>
      </c>
      <c r="C75" s="14">
        <v>2544560</v>
      </c>
      <c r="D75" s="11" t="str">
        <f t="shared" si="11"/>
        <v>N/A</v>
      </c>
      <c r="E75" s="14">
        <v>2901208</v>
      </c>
      <c r="F75" s="11" t="str">
        <f t="shared" si="12"/>
        <v>N/A</v>
      </c>
      <c r="G75" s="14">
        <v>3174145</v>
      </c>
      <c r="H75" s="11" t="str">
        <f t="shared" si="13"/>
        <v>N/A</v>
      </c>
      <c r="I75" s="56">
        <v>14.02</v>
      </c>
      <c r="J75" s="56">
        <v>9.4079999999999995</v>
      </c>
      <c r="K75" s="47" t="s">
        <v>732</v>
      </c>
      <c r="L75" s="9" t="str">
        <f t="shared" si="14"/>
        <v>Yes</v>
      </c>
    </row>
    <row r="76" spans="1:12" x14ac:dyDescent="0.2">
      <c r="A76" s="45" t="s">
        <v>612</v>
      </c>
      <c r="B76" s="34" t="s">
        <v>217</v>
      </c>
      <c r="C76" s="35">
        <v>62554</v>
      </c>
      <c r="D76" s="43" t="str">
        <f t="shared" si="11"/>
        <v>N/A</v>
      </c>
      <c r="E76" s="35">
        <v>70613</v>
      </c>
      <c r="F76" s="43" t="str">
        <f t="shared" si="12"/>
        <v>N/A</v>
      </c>
      <c r="G76" s="35">
        <v>74566</v>
      </c>
      <c r="H76" s="43" t="str">
        <f t="shared" si="13"/>
        <v>N/A</v>
      </c>
      <c r="I76" s="12">
        <v>12.88</v>
      </c>
      <c r="J76" s="12">
        <v>5.5979999999999999</v>
      </c>
      <c r="K76" s="44" t="s">
        <v>732</v>
      </c>
      <c r="L76" s="9" t="str">
        <f t="shared" si="14"/>
        <v>Yes</v>
      </c>
    </row>
    <row r="77" spans="1:12" ht="25.5" x14ac:dyDescent="0.2">
      <c r="A77" s="45" t="s">
        <v>1448</v>
      </c>
      <c r="B77" s="34" t="s">
        <v>217</v>
      </c>
      <c r="C77" s="46">
        <v>40.677814368</v>
      </c>
      <c r="D77" s="43" t="str">
        <f t="shared" si="11"/>
        <v>N/A</v>
      </c>
      <c r="E77" s="46">
        <v>41.086032316999997</v>
      </c>
      <c r="F77" s="43" t="str">
        <f t="shared" si="12"/>
        <v>N/A</v>
      </c>
      <c r="G77" s="46">
        <v>42.568261673999999</v>
      </c>
      <c r="H77" s="43" t="str">
        <f t="shared" si="13"/>
        <v>N/A</v>
      </c>
      <c r="I77" s="12">
        <v>1.004</v>
      </c>
      <c r="J77" s="12">
        <v>3.6080000000000001</v>
      </c>
      <c r="K77" s="44" t="s">
        <v>732</v>
      </c>
      <c r="L77" s="9" t="str">
        <f t="shared" si="14"/>
        <v>Yes</v>
      </c>
    </row>
    <row r="78" spans="1:12" ht="25.5" x14ac:dyDescent="0.2">
      <c r="A78" s="45" t="s">
        <v>613</v>
      </c>
      <c r="B78" s="34" t="s">
        <v>217</v>
      </c>
      <c r="C78" s="46">
        <v>31516747</v>
      </c>
      <c r="D78" s="43" t="str">
        <f t="shared" si="11"/>
        <v>N/A</v>
      </c>
      <c r="E78" s="46">
        <v>37300844</v>
      </c>
      <c r="F78" s="43" t="str">
        <f t="shared" si="12"/>
        <v>N/A</v>
      </c>
      <c r="G78" s="46">
        <v>34315608</v>
      </c>
      <c r="H78" s="43" t="str">
        <f t="shared" si="13"/>
        <v>N/A</v>
      </c>
      <c r="I78" s="12">
        <v>18.350000000000001</v>
      </c>
      <c r="J78" s="12">
        <v>-8</v>
      </c>
      <c r="K78" s="44" t="s">
        <v>732</v>
      </c>
      <c r="L78" s="9" t="str">
        <f t="shared" si="14"/>
        <v>Yes</v>
      </c>
    </row>
    <row r="79" spans="1:12" x14ac:dyDescent="0.2">
      <c r="A79" s="45" t="s">
        <v>614</v>
      </c>
      <c r="B79" s="34" t="s">
        <v>217</v>
      </c>
      <c r="C79" s="35">
        <v>68470</v>
      </c>
      <c r="D79" s="43" t="str">
        <f t="shared" si="11"/>
        <v>N/A</v>
      </c>
      <c r="E79" s="35">
        <v>71705</v>
      </c>
      <c r="F79" s="43" t="str">
        <f t="shared" si="12"/>
        <v>N/A</v>
      </c>
      <c r="G79" s="35">
        <v>67579</v>
      </c>
      <c r="H79" s="43" t="str">
        <f t="shared" si="13"/>
        <v>N/A</v>
      </c>
      <c r="I79" s="12">
        <v>4.7249999999999996</v>
      </c>
      <c r="J79" s="12">
        <v>-5.75</v>
      </c>
      <c r="K79" s="44" t="s">
        <v>732</v>
      </c>
      <c r="L79" s="9" t="str">
        <f t="shared" si="14"/>
        <v>Yes</v>
      </c>
    </row>
    <row r="80" spans="1:12" x14ac:dyDescent="0.2">
      <c r="A80" s="45" t="s">
        <v>1449</v>
      </c>
      <c r="B80" s="34" t="s">
        <v>217</v>
      </c>
      <c r="C80" s="46">
        <v>460.30008763000001</v>
      </c>
      <c r="D80" s="43" t="str">
        <f t="shared" si="11"/>
        <v>N/A</v>
      </c>
      <c r="E80" s="46">
        <v>520.19864724000001</v>
      </c>
      <c r="F80" s="43" t="str">
        <f t="shared" si="12"/>
        <v>N/A</v>
      </c>
      <c r="G80" s="46">
        <v>507.78508116</v>
      </c>
      <c r="H80" s="43" t="str">
        <f t="shared" si="13"/>
        <v>N/A</v>
      </c>
      <c r="I80" s="12">
        <v>13.01</v>
      </c>
      <c r="J80" s="12">
        <v>-2.39</v>
      </c>
      <c r="K80" s="44" t="s">
        <v>732</v>
      </c>
      <c r="L80" s="9" t="str">
        <f t="shared" si="14"/>
        <v>Yes</v>
      </c>
    </row>
    <row r="81" spans="1:12" x14ac:dyDescent="0.2">
      <c r="A81" s="45" t="s">
        <v>615</v>
      </c>
      <c r="B81" s="34" t="s">
        <v>217</v>
      </c>
      <c r="C81" s="46">
        <v>11920854</v>
      </c>
      <c r="D81" s="43" t="str">
        <f t="shared" si="11"/>
        <v>N/A</v>
      </c>
      <c r="E81" s="46">
        <v>14560799</v>
      </c>
      <c r="F81" s="43" t="str">
        <f t="shared" si="12"/>
        <v>N/A</v>
      </c>
      <c r="G81" s="46">
        <v>14649528</v>
      </c>
      <c r="H81" s="43" t="str">
        <f t="shared" si="13"/>
        <v>N/A</v>
      </c>
      <c r="I81" s="12">
        <v>22.15</v>
      </c>
      <c r="J81" s="12">
        <v>0.60940000000000005</v>
      </c>
      <c r="K81" s="44" t="s">
        <v>732</v>
      </c>
      <c r="L81" s="9" t="str">
        <f t="shared" si="14"/>
        <v>Yes</v>
      </c>
    </row>
    <row r="82" spans="1:12" x14ac:dyDescent="0.2">
      <c r="A82" s="45" t="s">
        <v>616</v>
      </c>
      <c r="B82" s="34" t="s">
        <v>217</v>
      </c>
      <c r="C82" s="35">
        <v>39464</v>
      </c>
      <c r="D82" s="43" t="str">
        <f t="shared" si="11"/>
        <v>N/A</v>
      </c>
      <c r="E82" s="35">
        <v>43645</v>
      </c>
      <c r="F82" s="43" t="str">
        <f t="shared" si="12"/>
        <v>N/A</v>
      </c>
      <c r="G82" s="35">
        <v>46425</v>
      </c>
      <c r="H82" s="43" t="str">
        <f t="shared" si="13"/>
        <v>N/A</v>
      </c>
      <c r="I82" s="12">
        <v>10.59</v>
      </c>
      <c r="J82" s="12">
        <v>6.37</v>
      </c>
      <c r="K82" s="44" t="s">
        <v>732</v>
      </c>
      <c r="L82" s="9" t="str">
        <f t="shared" si="14"/>
        <v>Yes</v>
      </c>
    </row>
    <row r="83" spans="1:12" x14ac:dyDescent="0.2">
      <c r="A83" s="45" t="s">
        <v>1450</v>
      </c>
      <c r="B83" s="34" t="s">
        <v>217</v>
      </c>
      <c r="C83" s="46">
        <v>302.06907561000003</v>
      </c>
      <c r="D83" s="43" t="str">
        <f t="shared" si="11"/>
        <v>N/A</v>
      </c>
      <c r="E83" s="46">
        <v>333.61894833000002</v>
      </c>
      <c r="F83" s="43" t="str">
        <f t="shared" si="12"/>
        <v>N/A</v>
      </c>
      <c r="G83" s="46">
        <v>315.55256866000002</v>
      </c>
      <c r="H83" s="43" t="str">
        <f t="shared" si="13"/>
        <v>N/A</v>
      </c>
      <c r="I83" s="12">
        <v>10.44</v>
      </c>
      <c r="J83" s="12">
        <v>-5.42</v>
      </c>
      <c r="K83" s="44" t="s">
        <v>732</v>
      </c>
      <c r="L83" s="9" t="str">
        <f t="shared" si="14"/>
        <v>Yes</v>
      </c>
    </row>
    <row r="84" spans="1:12" ht="25.5" x14ac:dyDescent="0.2">
      <c r="A84" s="45" t="s">
        <v>617</v>
      </c>
      <c r="B84" s="34" t="s">
        <v>217</v>
      </c>
      <c r="C84" s="46">
        <v>777064</v>
      </c>
      <c r="D84" s="43" t="str">
        <f t="shared" si="11"/>
        <v>N/A</v>
      </c>
      <c r="E84" s="46">
        <v>972311</v>
      </c>
      <c r="F84" s="43" t="str">
        <f t="shared" si="12"/>
        <v>N/A</v>
      </c>
      <c r="G84" s="46">
        <v>1096190</v>
      </c>
      <c r="H84" s="43" t="str">
        <f t="shared" si="13"/>
        <v>N/A</v>
      </c>
      <c r="I84" s="12">
        <v>25.13</v>
      </c>
      <c r="J84" s="12">
        <v>12.74</v>
      </c>
      <c r="K84" s="44" t="s">
        <v>732</v>
      </c>
      <c r="L84" s="9" t="str">
        <f t="shared" si="14"/>
        <v>Yes</v>
      </c>
    </row>
    <row r="85" spans="1:12" x14ac:dyDescent="0.2">
      <c r="A85" s="45" t="s">
        <v>618</v>
      </c>
      <c r="B85" s="34" t="s">
        <v>217</v>
      </c>
      <c r="C85" s="35">
        <v>728</v>
      </c>
      <c r="D85" s="43" t="str">
        <f t="shared" si="11"/>
        <v>N/A</v>
      </c>
      <c r="E85" s="35">
        <v>841</v>
      </c>
      <c r="F85" s="43" t="str">
        <f t="shared" si="12"/>
        <v>N/A</v>
      </c>
      <c r="G85" s="35">
        <v>738</v>
      </c>
      <c r="H85" s="43" t="str">
        <f t="shared" si="13"/>
        <v>N/A</v>
      </c>
      <c r="I85" s="12">
        <v>15.52</v>
      </c>
      <c r="J85" s="12">
        <v>-12.2</v>
      </c>
      <c r="K85" s="44" t="s">
        <v>732</v>
      </c>
      <c r="L85" s="9" t="str">
        <f t="shared" si="14"/>
        <v>Yes</v>
      </c>
    </row>
    <row r="86" spans="1:12" ht="25.5" x14ac:dyDescent="0.2">
      <c r="A86" s="45" t="s">
        <v>1451</v>
      </c>
      <c r="B86" s="34" t="s">
        <v>217</v>
      </c>
      <c r="C86" s="46">
        <v>1067.3956043999999</v>
      </c>
      <c r="D86" s="43" t="str">
        <f t="shared" si="11"/>
        <v>N/A</v>
      </c>
      <c r="E86" s="46">
        <v>1156.1367419999999</v>
      </c>
      <c r="F86" s="43" t="str">
        <f t="shared" si="12"/>
        <v>N/A</v>
      </c>
      <c r="G86" s="46">
        <v>1485.3523035000001</v>
      </c>
      <c r="H86" s="43" t="str">
        <f t="shared" si="13"/>
        <v>N/A</v>
      </c>
      <c r="I86" s="12">
        <v>8.3140000000000001</v>
      </c>
      <c r="J86" s="12">
        <v>28.48</v>
      </c>
      <c r="K86" s="44" t="s">
        <v>732</v>
      </c>
      <c r="L86" s="9" t="str">
        <f t="shared" si="14"/>
        <v>Yes</v>
      </c>
    </row>
    <row r="87" spans="1:12" ht="25.5" x14ac:dyDescent="0.2">
      <c r="A87" s="45" t="s">
        <v>619</v>
      </c>
      <c r="B87" s="34" t="s">
        <v>217</v>
      </c>
      <c r="C87" s="46">
        <v>12996833</v>
      </c>
      <c r="D87" s="43" t="str">
        <f t="shared" si="11"/>
        <v>N/A</v>
      </c>
      <c r="E87" s="46">
        <v>14912561</v>
      </c>
      <c r="F87" s="43" t="str">
        <f t="shared" si="12"/>
        <v>N/A</v>
      </c>
      <c r="G87" s="46">
        <v>16069367</v>
      </c>
      <c r="H87" s="43" t="str">
        <f t="shared" si="13"/>
        <v>N/A</v>
      </c>
      <c r="I87" s="12">
        <v>14.74</v>
      </c>
      <c r="J87" s="12">
        <v>7.7569999999999997</v>
      </c>
      <c r="K87" s="44" t="s">
        <v>732</v>
      </c>
      <c r="L87" s="9" t="str">
        <f t="shared" si="14"/>
        <v>Yes</v>
      </c>
    </row>
    <row r="88" spans="1:12" x14ac:dyDescent="0.2">
      <c r="A88" s="45" t="s">
        <v>620</v>
      </c>
      <c r="B88" s="34" t="s">
        <v>217</v>
      </c>
      <c r="C88" s="35">
        <v>156818</v>
      </c>
      <c r="D88" s="43" t="str">
        <f t="shared" si="11"/>
        <v>N/A</v>
      </c>
      <c r="E88" s="35">
        <v>168247</v>
      </c>
      <c r="F88" s="43" t="str">
        <f t="shared" si="12"/>
        <v>N/A</v>
      </c>
      <c r="G88" s="35">
        <v>174692</v>
      </c>
      <c r="H88" s="43" t="str">
        <f t="shared" si="13"/>
        <v>N/A</v>
      </c>
      <c r="I88" s="12">
        <v>7.2880000000000003</v>
      </c>
      <c r="J88" s="12">
        <v>3.831</v>
      </c>
      <c r="K88" s="44" t="s">
        <v>732</v>
      </c>
      <c r="L88" s="9" t="str">
        <f t="shared" si="14"/>
        <v>Yes</v>
      </c>
    </row>
    <row r="89" spans="1:12" x14ac:dyDescent="0.2">
      <c r="A89" s="45" t="s">
        <v>1452</v>
      </c>
      <c r="B89" s="34" t="s">
        <v>217</v>
      </c>
      <c r="C89" s="46">
        <v>82.878451452999997</v>
      </c>
      <c r="D89" s="43" t="str">
        <f t="shared" si="11"/>
        <v>N/A</v>
      </c>
      <c r="E89" s="46">
        <v>88.634929597999999</v>
      </c>
      <c r="F89" s="43" t="str">
        <f t="shared" si="12"/>
        <v>N/A</v>
      </c>
      <c r="G89" s="46">
        <v>91.986851143999999</v>
      </c>
      <c r="H89" s="43" t="str">
        <f t="shared" si="13"/>
        <v>N/A</v>
      </c>
      <c r="I89" s="12">
        <v>6.9459999999999997</v>
      </c>
      <c r="J89" s="12">
        <v>3.782</v>
      </c>
      <c r="K89" s="44" t="s">
        <v>732</v>
      </c>
      <c r="L89" s="9" t="str">
        <f t="shared" si="14"/>
        <v>Yes</v>
      </c>
    </row>
    <row r="90" spans="1:12" x14ac:dyDescent="0.2">
      <c r="A90" s="45" t="s">
        <v>621</v>
      </c>
      <c r="B90" s="34" t="s">
        <v>217</v>
      </c>
      <c r="C90" s="46">
        <v>57358110</v>
      </c>
      <c r="D90" s="43" t="str">
        <f t="shared" si="11"/>
        <v>N/A</v>
      </c>
      <c r="E90" s="46">
        <v>66728498</v>
      </c>
      <c r="F90" s="43" t="str">
        <f t="shared" si="12"/>
        <v>N/A</v>
      </c>
      <c r="G90" s="46">
        <v>63105632</v>
      </c>
      <c r="H90" s="43" t="str">
        <f t="shared" si="13"/>
        <v>N/A</v>
      </c>
      <c r="I90" s="12">
        <v>16.34</v>
      </c>
      <c r="J90" s="12">
        <v>-5.43</v>
      </c>
      <c r="K90" s="44" t="s">
        <v>732</v>
      </c>
      <c r="L90" s="9" t="str">
        <f t="shared" si="14"/>
        <v>Yes</v>
      </c>
    </row>
    <row r="91" spans="1:12" x14ac:dyDescent="0.2">
      <c r="A91" s="45" t="s">
        <v>622</v>
      </c>
      <c r="B91" s="34" t="s">
        <v>217</v>
      </c>
      <c r="C91" s="35">
        <v>158756</v>
      </c>
      <c r="D91" s="43" t="str">
        <f t="shared" si="11"/>
        <v>N/A</v>
      </c>
      <c r="E91" s="35">
        <v>167900</v>
      </c>
      <c r="F91" s="43" t="str">
        <f t="shared" si="12"/>
        <v>N/A</v>
      </c>
      <c r="G91" s="35">
        <v>174159</v>
      </c>
      <c r="H91" s="43" t="str">
        <f t="shared" si="13"/>
        <v>N/A</v>
      </c>
      <c r="I91" s="12">
        <v>5.76</v>
      </c>
      <c r="J91" s="12">
        <v>3.7280000000000002</v>
      </c>
      <c r="K91" s="44" t="s">
        <v>732</v>
      </c>
      <c r="L91" s="9" t="str">
        <f t="shared" si="14"/>
        <v>Yes</v>
      </c>
    </row>
    <row r="92" spans="1:12" x14ac:dyDescent="0.2">
      <c r="A92" s="45" t="s">
        <v>1453</v>
      </c>
      <c r="B92" s="34" t="s">
        <v>217</v>
      </c>
      <c r="C92" s="46">
        <v>361.29727380000003</v>
      </c>
      <c r="D92" s="43" t="str">
        <f t="shared" si="11"/>
        <v>N/A</v>
      </c>
      <c r="E92" s="46">
        <v>397.43000596000002</v>
      </c>
      <c r="F92" s="43" t="str">
        <f t="shared" si="12"/>
        <v>N/A</v>
      </c>
      <c r="G92" s="46">
        <v>362.34493766999998</v>
      </c>
      <c r="H92" s="43" t="str">
        <f t="shared" si="13"/>
        <v>N/A</v>
      </c>
      <c r="I92" s="12">
        <v>10</v>
      </c>
      <c r="J92" s="12">
        <v>-8.83</v>
      </c>
      <c r="K92" s="44" t="s">
        <v>732</v>
      </c>
      <c r="L92" s="9" t="str">
        <f t="shared" si="14"/>
        <v>Yes</v>
      </c>
    </row>
    <row r="93" spans="1:12" ht="25.5" x14ac:dyDescent="0.2">
      <c r="A93" s="45" t="s">
        <v>623</v>
      </c>
      <c r="B93" s="34" t="s">
        <v>217</v>
      </c>
      <c r="C93" s="46">
        <v>439376645</v>
      </c>
      <c r="D93" s="43" t="str">
        <f t="shared" si="11"/>
        <v>N/A</v>
      </c>
      <c r="E93" s="46">
        <v>496841621</v>
      </c>
      <c r="F93" s="43" t="str">
        <f t="shared" si="12"/>
        <v>N/A</v>
      </c>
      <c r="G93" s="46">
        <v>560627490</v>
      </c>
      <c r="H93" s="43" t="str">
        <f t="shared" si="13"/>
        <v>N/A</v>
      </c>
      <c r="I93" s="12">
        <v>13.08</v>
      </c>
      <c r="J93" s="12">
        <v>12.84</v>
      </c>
      <c r="K93" s="44" t="s">
        <v>732</v>
      </c>
      <c r="L93" s="9" t="str">
        <f t="shared" si="14"/>
        <v>Yes</v>
      </c>
    </row>
    <row r="94" spans="1:12" x14ac:dyDescent="0.2">
      <c r="A94" s="48" t="s">
        <v>624</v>
      </c>
      <c r="B94" s="35" t="s">
        <v>217</v>
      </c>
      <c r="C94" s="35">
        <v>68354</v>
      </c>
      <c r="D94" s="43" t="str">
        <f t="shared" si="11"/>
        <v>N/A</v>
      </c>
      <c r="E94" s="35">
        <v>74752</v>
      </c>
      <c r="F94" s="43" t="str">
        <f t="shared" si="12"/>
        <v>N/A</v>
      </c>
      <c r="G94" s="35">
        <v>81248</v>
      </c>
      <c r="H94" s="43" t="str">
        <f t="shared" si="13"/>
        <v>N/A</v>
      </c>
      <c r="I94" s="12">
        <v>9.36</v>
      </c>
      <c r="J94" s="12">
        <v>8.69</v>
      </c>
      <c r="K94" s="49" t="s">
        <v>732</v>
      </c>
      <c r="L94" s="9" t="str">
        <f t="shared" si="14"/>
        <v>Yes</v>
      </c>
    </row>
    <row r="95" spans="1:12" ht="25.5" x14ac:dyDescent="0.2">
      <c r="A95" s="45" t="s">
        <v>1454</v>
      </c>
      <c r="B95" s="34" t="s">
        <v>217</v>
      </c>
      <c r="C95" s="46">
        <v>6427.9580566000004</v>
      </c>
      <c r="D95" s="43" t="str">
        <f t="shared" si="11"/>
        <v>N/A</v>
      </c>
      <c r="E95" s="46">
        <v>6646.5328152000002</v>
      </c>
      <c r="F95" s="43" t="str">
        <f t="shared" si="12"/>
        <v>N/A</v>
      </c>
      <c r="G95" s="46">
        <v>6900.2004972000004</v>
      </c>
      <c r="H95" s="43" t="str">
        <f t="shared" si="13"/>
        <v>N/A</v>
      </c>
      <c r="I95" s="12">
        <v>3.4</v>
      </c>
      <c r="J95" s="12">
        <v>3.8170000000000002</v>
      </c>
      <c r="K95" s="44" t="s">
        <v>732</v>
      </c>
      <c r="L95" s="9" t="str">
        <f t="shared" si="14"/>
        <v>Yes</v>
      </c>
    </row>
    <row r="96" spans="1:12" ht="25.5" x14ac:dyDescent="0.2">
      <c r="A96" s="45" t="s">
        <v>625</v>
      </c>
      <c r="B96" s="34" t="s">
        <v>217</v>
      </c>
      <c r="C96" s="46">
        <v>37714228</v>
      </c>
      <c r="D96" s="43" t="str">
        <f t="shared" si="11"/>
        <v>N/A</v>
      </c>
      <c r="E96" s="46">
        <v>36720306</v>
      </c>
      <c r="F96" s="43" t="str">
        <f t="shared" si="12"/>
        <v>N/A</v>
      </c>
      <c r="G96" s="46">
        <v>34344126</v>
      </c>
      <c r="H96" s="43" t="str">
        <f t="shared" si="13"/>
        <v>N/A</v>
      </c>
      <c r="I96" s="12">
        <v>-2.64</v>
      </c>
      <c r="J96" s="12">
        <v>-6.47</v>
      </c>
      <c r="K96" s="44" t="s">
        <v>732</v>
      </c>
      <c r="L96" s="9" t="str">
        <f t="shared" si="14"/>
        <v>Yes</v>
      </c>
    </row>
    <row r="97" spans="1:12" x14ac:dyDescent="0.2">
      <c r="A97" s="45" t="s">
        <v>626</v>
      </c>
      <c r="B97" s="34" t="s">
        <v>217</v>
      </c>
      <c r="C97" s="35">
        <v>46096</v>
      </c>
      <c r="D97" s="43" t="str">
        <f t="shared" si="11"/>
        <v>N/A</v>
      </c>
      <c r="E97" s="35">
        <v>48273</v>
      </c>
      <c r="F97" s="43" t="str">
        <f t="shared" si="12"/>
        <v>N/A</v>
      </c>
      <c r="G97" s="35">
        <v>55100</v>
      </c>
      <c r="H97" s="43" t="str">
        <f t="shared" si="13"/>
        <v>N/A</v>
      </c>
      <c r="I97" s="12">
        <v>4.7229999999999999</v>
      </c>
      <c r="J97" s="12">
        <v>14.14</v>
      </c>
      <c r="K97" s="44" t="s">
        <v>732</v>
      </c>
      <c r="L97" s="9" t="str">
        <f t="shared" si="14"/>
        <v>Yes</v>
      </c>
    </row>
    <row r="98" spans="1:12" ht="25.5" x14ac:dyDescent="0.2">
      <c r="A98" s="45" t="s">
        <v>1455</v>
      </c>
      <c r="B98" s="34" t="s">
        <v>217</v>
      </c>
      <c r="C98" s="46">
        <v>818.16704269000002</v>
      </c>
      <c r="D98" s="43" t="str">
        <f t="shared" si="11"/>
        <v>N/A</v>
      </c>
      <c r="E98" s="46">
        <v>760.68000745999996</v>
      </c>
      <c r="F98" s="43" t="str">
        <f t="shared" si="12"/>
        <v>N/A</v>
      </c>
      <c r="G98" s="46">
        <v>623.30537204999996</v>
      </c>
      <c r="H98" s="43" t="str">
        <f t="shared" si="13"/>
        <v>N/A</v>
      </c>
      <c r="I98" s="12">
        <v>-7.03</v>
      </c>
      <c r="J98" s="12">
        <v>-18.100000000000001</v>
      </c>
      <c r="K98" s="44" t="s">
        <v>732</v>
      </c>
      <c r="L98" s="9" t="str">
        <f t="shared" si="14"/>
        <v>Yes</v>
      </c>
    </row>
    <row r="99" spans="1:12" ht="25.5" x14ac:dyDescent="0.2">
      <c r="A99" s="45" t="s">
        <v>627</v>
      </c>
      <c r="B99" s="34" t="s">
        <v>217</v>
      </c>
      <c r="C99" s="46">
        <v>155013433</v>
      </c>
      <c r="D99" s="43" t="str">
        <f t="shared" si="11"/>
        <v>N/A</v>
      </c>
      <c r="E99" s="46">
        <v>168677730</v>
      </c>
      <c r="F99" s="43" t="str">
        <f t="shared" si="12"/>
        <v>N/A</v>
      </c>
      <c r="G99" s="46">
        <v>189885183</v>
      </c>
      <c r="H99" s="43" t="str">
        <f t="shared" si="13"/>
        <v>N/A</v>
      </c>
      <c r="I99" s="12">
        <v>8.8149999999999995</v>
      </c>
      <c r="J99" s="12">
        <v>12.57</v>
      </c>
      <c r="K99" s="44" t="s">
        <v>732</v>
      </c>
      <c r="L99" s="9" t="str">
        <f t="shared" si="14"/>
        <v>Yes</v>
      </c>
    </row>
    <row r="100" spans="1:12" x14ac:dyDescent="0.2">
      <c r="A100" s="45" t="s">
        <v>628</v>
      </c>
      <c r="B100" s="34" t="s">
        <v>217</v>
      </c>
      <c r="C100" s="35">
        <v>12719</v>
      </c>
      <c r="D100" s="43" t="str">
        <f t="shared" si="11"/>
        <v>N/A</v>
      </c>
      <c r="E100" s="35">
        <v>13136</v>
      </c>
      <c r="F100" s="43" t="str">
        <f t="shared" si="12"/>
        <v>N/A</v>
      </c>
      <c r="G100" s="35">
        <v>13531</v>
      </c>
      <c r="H100" s="43" t="str">
        <f t="shared" si="13"/>
        <v>N/A</v>
      </c>
      <c r="I100" s="12">
        <v>3.2789999999999999</v>
      </c>
      <c r="J100" s="12">
        <v>3.0070000000000001</v>
      </c>
      <c r="K100" s="44" t="s">
        <v>732</v>
      </c>
      <c r="L100" s="9" t="str">
        <f t="shared" si="14"/>
        <v>Yes</v>
      </c>
    </row>
    <row r="101" spans="1:12" ht="25.5" x14ac:dyDescent="0.2">
      <c r="A101" s="45" t="s">
        <v>1456</v>
      </c>
      <c r="B101" s="34" t="s">
        <v>217</v>
      </c>
      <c r="C101" s="46">
        <v>12187.548785000001</v>
      </c>
      <c r="D101" s="43" t="str">
        <f t="shared" si="11"/>
        <v>N/A</v>
      </c>
      <c r="E101" s="46">
        <v>12840.874695</v>
      </c>
      <c r="F101" s="43" t="str">
        <f t="shared" si="12"/>
        <v>N/A</v>
      </c>
      <c r="G101" s="46">
        <v>14033.344394</v>
      </c>
      <c r="H101" s="43" t="str">
        <f t="shared" si="13"/>
        <v>N/A</v>
      </c>
      <c r="I101" s="12">
        <v>5.3609999999999998</v>
      </c>
      <c r="J101" s="12">
        <v>9.2870000000000008</v>
      </c>
      <c r="K101" s="44" t="s">
        <v>732</v>
      </c>
      <c r="L101" s="9" t="str">
        <f t="shared" si="14"/>
        <v>Yes</v>
      </c>
    </row>
    <row r="102" spans="1:12" ht="25.5" x14ac:dyDescent="0.2">
      <c r="A102" s="45" t="s">
        <v>629</v>
      </c>
      <c r="B102" s="34" t="s">
        <v>217</v>
      </c>
      <c r="C102" s="46">
        <v>5352829</v>
      </c>
      <c r="D102" s="43" t="str">
        <f t="shared" si="11"/>
        <v>N/A</v>
      </c>
      <c r="E102" s="46">
        <v>4814141</v>
      </c>
      <c r="F102" s="43" t="str">
        <f t="shared" si="12"/>
        <v>N/A</v>
      </c>
      <c r="G102" s="46">
        <v>5359131</v>
      </c>
      <c r="H102" s="43" t="str">
        <f t="shared" si="13"/>
        <v>N/A</v>
      </c>
      <c r="I102" s="12">
        <v>-10.1</v>
      </c>
      <c r="J102" s="12">
        <v>11.32</v>
      </c>
      <c r="K102" s="44" t="s">
        <v>732</v>
      </c>
      <c r="L102" s="9" t="str">
        <f t="shared" si="14"/>
        <v>Yes</v>
      </c>
    </row>
    <row r="103" spans="1:12" ht="25.5" x14ac:dyDescent="0.2">
      <c r="A103" s="45" t="s">
        <v>630</v>
      </c>
      <c r="B103" s="34" t="s">
        <v>217</v>
      </c>
      <c r="C103" s="35">
        <v>14466</v>
      </c>
      <c r="D103" s="43" t="str">
        <f t="shared" si="11"/>
        <v>N/A</v>
      </c>
      <c r="E103" s="35">
        <v>14779</v>
      </c>
      <c r="F103" s="43" t="str">
        <f t="shared" si="12"/>
        <v>N/A</v>
      </c>
      <c r="G103" s="35">
        <v>15209</v>
      </c>
      <c r="H103" s="43" t="str">
        <f t="shared" si="13"/>
        <v>N/A</v>
      </c>
      <c r="I103" s="12">
        <v>2.1640000000000001</v>
      </c>
      <c r="J103" s="12">
        <v>2.91</v>
      </c>
      <c r="K103" s="44" t="s">
        <v>732</v>
      </c>
      <c r="L103" s="9" t="str">
        <f t="shared" si="14"/>
        <v>Yes</v>
      </c>
    </row>
    <row r="104" spans="1:12" ht="25.5" x14ac:dyDescent="0.2">
      <c r="A104" s="45" t="s">
        <v>1457</v>
      </c>
      <c r="B104" s="34" t="s">
        <v>217</v>
      </c>
      <c r="C104" s="46">
        <v>370.02827318999999</v>
      </c>
      <c r="D104" s="43" t="str">
        <f t="shared" si="11"/>
        <v>N/A</v>
      </c>
      <c r="E104" s="46">
        <v>325.74199878000002</v>
      </c>
      <c r="F104" s="43" t="str">
        <f t="shared" si="12"/>
        <v>N/A</v>
      </c>
      <c r="G104" s="46">
        <v>352.36577026999998</v>
      </c>
      <c r="H104" s="43" t="str">
        <f t="shared" si="13"/>
        <v>N/A</v>
      </c>
      <c r="I104" s="12">
        <v>-12</v>
      </c>
      <c r="J104" s="12">
        <v>8.173</v>
      </c>
      <c r="K104" s="44" t="s">
        <v>732</v>
      </c>
      <c r="L104" s="9" t="str">
        <f t="shared" si="14"/>
        <v>Yes</v>
      </c>
    </row>
    <row r="105" spans="1:12" ht="25.5" x14ac:dyDescent="0.2">
      <c r="A105" s="45" t="s">
        <v>631</v>
      </c>
      <c r="B105" s="34" t="s">
        <v>217</v>
      </c>
      <c r="C105" s="46">
        <v>113246</v>
      </c>
      <c r="D105" s="43" t="str">
        <f t="shared" si="11"/>
        <v>N/A</v>
      </c>
      <c r="E105" s="46">
        <v>117307</v>
      </c>
      <c r="F105" s="43" t="str">
        <f t="shared" si="12"/>
        <v>N/A</v>
      </c>
      <c r="G105" s="46">
        <v>102837</v>
      </c>
      <c r="H105" s="43" t="str">
        <f t="shared" si="13"/>
        <v>N/A</v>
      </c>
      <c r="I105" s="12">
        <v>3.5859999999999999</v>
      </c>
      <c r="J105" s="12">
        <v>-12.3</v>
      </c>
      <c r="K105" s="44" t="s">
        <v>732</v>
      </c>
      <c r="L105" s="9" t="str">
        <f t="shared" si="14"/>
        <v>Yes</v>
      </c>
    </row>
    <row r="106" spans="1:12" x14ac:dyDescent="0.2">
      <c r="A106" s="45" t="s">
        <v>632</v>
      </c>
      <c r="B106" s="34" t="s">
        <v>217</v>
      </c>
      <c r="C106" s="35">
        <v>122</v>
      </c>
      <c r="D106" s="43" t="str">
        <f t="shared" si="11"/>
        <v>N/A</v>
      </c>
      <c r="E106" s="35">
        <v>138</v>
      </c>
      <c r="F106" s="43" t="str">
        <f t="shared" si="12"/>
        <v>N/A</v>
      </c>
      <c r="G106" s="35">
        <v>116</v>
      </c>
      <c r="H106" s="43" t="str">
        <f t="shared" si="13"/>
        <v>N/A</v>
      </c>
      <c r="I106" s="12">
        <v>13.11</v>
      </c>
      <c r="J106" s="12">
        <v>-15.9</v>
      </c>
      <c r="K106" s="44" t="s">
        <v>732</v>
      </c>
      <c r="L106" s="9" t="str">
        <f t="shared" si="14"/>
        <v>Yes</v>
      </c>
    </row>
    <row r="107" spans="1:12" ht="25.5" x14ac:dyDescent="0.2">
      <c r="A107" s="45" t="s">
        <v>1458</v>
      </c>
      <c r="B107" s="34" t="s">
        <v>217</v>
      </c>
      <c r="C107" s="46">
        <v>928.24590164000006</v>
      </c>
      <c r="D107" s="43" t="str">
        <f t="shared" si="11"/>
        <v>N/A</v>
      </c>
      <c r="E107" s="46">
        <v>850.05072464</v>
      </c>
      <c r="F107" s="43" t="str">
        <f t="shared" si="12"/>
        <v>N/A</v>
      </c>
      <c r="G107" s="46">
        <v>886.52586207000002</v>
      </c>
      <c r="H107" s="43" t="str">
        <f t="shared" si="13"/>
        <v>N/A</v>
      </c>
      <c r="I107" s="12">
        <v>-8.42</v>
      </c>
      <c r="J107" s="12">
        <v>4.2910000000000004</v>
      </c>
      <c r="K107" s="44" t="s">
        <v>732</v>
      </c>
      <c r="L107" s="9" t="str">
        <f t="shared" si="14"/>
        <v>Yes</v>
      </c>
    </row>
    <row r="108" spans="1:12" ht="25.5" x14ac:dyDescent="0.2">
      <c r="A108" s="45" t="s">
        <v>633</v>
      </c>
      <c r="B108" s="34" t="s">
        <v>217</v>
      </c>
      <c r="C108" s="46">
        <v>1430941</v>
      </c>
      <c r="D108" s="43" t="str">
        <f t="shared" si="11"/>
        <v>N/A</v>
      </c>
      <c r="E108" s="46">
        <v>1776421</v>
      </c>
      <c r="F108" s="43" t="str">
        <f t="shared" si="12"/>
        <v>N/A</v>
      </c>
      <c r="G108" s="46">
        <v>1952764</v>
      </c>
      <c r="H108" s="43" t="str">
        <f t="shared" si="13"/>
        <v>N/A</v>
      </c>
      <c r="I108" s="12">
        <v>24.14</v>
      </c>
      <c r="J108" s="12">
        <v>9.9269999999999996</v>
      </c>
      <c r="K108" s="44" t="s">
        <v>732</v>
      </c>
      <c r="L108" s="9" t="str">
        <f t="shared" si="14"/>
        <v>Yes</v>
      </c>
    </row>
    <row r="109" spans="1:12" x14ac:dyDescent="0.2">
      <c r="A109" s="45" t="s">
        <v>634</v>
      </c>
      <c r="B109" s="34" t="s">
        <v>217</v>
      </c>
      <c r="C109" s="35">
        <v>5724</v>
      </c>
      <c r="D109" s="43" t="str">
        <f t="shared" si="11"/>
        <v>N/A</v>
      </c>
      <c r="E109" s="35">
        <v>8121</v>
      </c>
      <c r="F109" s="43" t="str">
        <f t="shared" si="12"/>
        <v>N/A</v>
      </c>
      <c r="G109" s="35">
        <v>10523</v>
      </c>
      <c r="H109" s="43" t="str">
        <f t="shared" si="13"/>
        <v>N/A</v>
      </c>
      <c r="I109" s="12">
        <v>41.88</v>
      </c>
      <c r="J109" s="12">
        <v>29.58</v>
      </c>
      <c r="K109" s="44" t="s">
        <v>732</v>
      </c>
      <c r="L109" s="9" t="str">
        <f t="shared" si="14"/>
        <v>Yes</v>
      </c>
    </row>
    <row r="110" spans="1:12" ht="25.5" x14ac:dyDescent="0.2">
      <c r="A110" s="45" t="s">
        <v>1459</v>
      </c>
      <c r="B110" s="34" t="s">
        <v>217</v>
      </c>
      <c r="C110" s="46">
        <v>249.98969252000001</v>
      </c>
      <c r="D110" s="43" t="str">
        <f t="shared" si="11"/>
        <v>N/A</v>
      </c>
      <c r="E110" s="46">
        <v>218.74412018000001</v>
      </c>
      <c r="F110" s="43" t="str">
        <f t="shared" si="12"/>
        <v>N/A</v>
      </c>
      <c r="G110" s="46">
        <v>185.57103488000001</v>
      </c>
      <c r="H110" s="43" t="str">
        <f t="shared" si="13"/>
        <v>N/A</v>
      </c>
      <c r="I110" s="12">
        <v>-12.5</v>
      </c>
      <c r="J110" s="12">
        <v>-15.2</v>
      </c>
      <c r="K110" s="44" t="s">
        <v>732</v>
      </c>
      <c r="L110" s="9" t="str">
        <f t="shared" si="14"/>
        <v>Yes</v>
      </c>
    </row>
    <row r="111" spans="1:12" ht="25.5" x14ac:dyDescent="0.2">
      <c r="A111" s="45" t="s">
        <v>635</v>
      </c>
      <c r="B111" s="34" t="s">
        <v>217</v>
      </c>
      <c r="C111" s="46">
        <v>48428603</v>
      </c>
      <c r="D111" s="43" t="str">
        <f t="shared" si="11"/>
        <v>N/A</v>
      </c>
      <c r="E111" s="46">
        <v>58751894</v>
      </c>
      <c r="F111" s="43" t="str">
        <f t="shared" si="12"/>
        <v>N/A</v>
      </c>
      <c r="G111" s="46">
        <v>65453305</v>
      </c>
      <c r="H111" s="43" t="str">
        <f t="shared" si="13"/>
        <v>N/A</v>
      </c>
      <c r="I111" s="12">
        <v>21.32</v>
      </c>
      <c r="J111" s="12">
        <v>11.41</v>
      </c>
      <c r="K111" s="44" t="s">
        <v>732</v>
      </c>
      <c r="L111" s="9" t="str">
        <f t="shared" si="14"/>
        <v>Yes</v>
      </c>
    </row>
    <row r="112" spans="1:12" x14ac:dyDescent="0.2">
      <c r="A112" s="45" t="s">
        <v>636</v>
      </c>
      <c r="B112" s="34" t="s">
        <v>217</v>
      </c>
      <c r="C112" s="35">
        <v>6442</v>
      </c>
      <c r="D112" s="43" t="str">
        <f t="shared" si="11"/>
        <v>N/A</v>
      </c>
      <c r="E112" s="35">
        <v>6832</v>
      </c>
      <c r="F112" s="43" t="str">
        <f t="shared" si="12"/>
        <v>N/A</v>
      </c>
      <c r="G112" s="35">
        <v>7314</v>
      </c>
      <c r="H112" s="43" t="str">
        <f t="shared" si="13"/>
        <v>N/A</v>
      </c>
      <c r="I112" s="12">
        <v>6.0540000000000003</v>
      </c>
      <c r="J112" s="12">
        <v>7.0549999999999997</v>
      </c>
      <c r="K112" s="44" t="s">
        <v>732</v>
      </c>
      <c r="L112" s="9" t="str">
        <f t="shared" si="14"/>
        <v>Yes</v>
      </c>
    </row>
    <row r="113" spans="1:12" x14ac:dyDescent="0.2">
      <c r="A113" s="45" t="s">
        <v>1460</v>
      </c>
      <c r="B113" s="34" t="s">
        <v>217</v>
      </c>
      <c r="C113" s="46">
        <v>7517.6347408000001</v>
      </c>
      <c r="D113" s="43" t="str">
        <f t="shared" si="11"/>
        <v>N/A</v>
      </c>
      <c r="E113" s="46">
        <v>8599.5161007000006</v>
      </c>
      <c r="F113" s="43" t="str">
        <f t="shared" si="12"/>
        <v>N/A</v>
      </c>
      <c r="G113" s="46">
        <v>8949.0436150000005</v>
      </c>
      <c r="H113" s="43" t="str">
        <f t="shared" si="13"/>
        <v>N/A</v>
      </c>
      <c r="I113" s="12">
        <v>14.39</v>
      </c>
      <c r="J113" s="12">
        <v>4.0650000000000004</v>
      </c>
      <c r="K113" s="44" t="s">
        <v>732</v>
      </c>
      <c r="L113" s="9" t="str">
        <f t="shared" si="14"/>
        <v>Yes</v>
      </c>
    </row>
    <row r="114" spans="1:12" ht="25.5" x14ac:dyDescent="0.2">
      <c r="A114" s="45" t="s">
        <v>637</v>
      </c>
      <c r="B114" s="34" t="s">
        <v>217</v>
      </c>
      <c r="C114" s="46">
        <v>408429</v>
      </c>
      <c r="D114" s="43" t="str">
        <f t="shared" si="11"/>
        <v>N/A</v>
      </c>
      <c r="E114" s="46">
        <v>852005</v>
      </c>
      <c r="F114" s="43" t="str">
        <f t="shared" si="12"/>
        <v>N/A</v>
      </c>
      <c r="G114" s="46">
        <v>1111781</v>
      </c>
      <c r="H114" s="43" t="str">
        <f t="shared" si="13"/>
        <v>N/A</v>
      </c>
      <c r="I114" s="12">
        <v>108.6</v>
      </c>
      <c r="J114" s="12">
        <v>30.49</v>
      </c>
      <c r="K114" s="44" t="s">
        <v>732</v>
      </c>
      <c r="L114" s="9" t="str">
        <f>IF(J114="Div by 0", "N/A", IF(OR(J114="N/A",K114="N/A"),"N/A", IF(J114&gt;VALUE(MID(K114,1,2)), "No", IF(J114&lt;-1*VALUE(MID(K114,1,2)), "No", "Yes"))))</f>
        <v>No</v>
      </c>
    </row>
    <row r="115" spans="1:12" x14ac:dyDescent="0.2">
      <c r="A115" s="45" t="s">
        <v>638</v>
      </c>
      <c r="B115" s="34" t="s">
        <v>217</v>
      </c>
      <c r="C115" s="35">
        <v>9485</v>
      </c>
      <c r="D115" s="43" t="str">
        <f t="shared" si="11"/>
        <v>N/A</v>
      </c>
      <c r="E115" s="35">
        <v>17723</v>
      </c>
      <c r="F115" s="43" t="str">
        <f t="shared" si="12"/>
        <v>N/A</v>
      </c>
      <c r="G115" s="35">
        <v>21699</v>
      </c>
      <c r="H115" s="43" t="str">
        <f t="shared" si="13"/>
        <v>N/A</v>
      </c>
      <c r="I115" s="12">
        <v>86.85</v>
      </c>
      <c r="J115" s="12">
        <v>22.43</v>
      </c>
      <c r="K115" s="44" t="s">
        <v>732</v>
      </c>
      <c r="L115" s="9" t="str">
        <f t="shared" ref="L115:L119" si="15">IF(J115="Div by 0", "N/A", IF(OR(J115="N/A",K115="N/A"),"N/A", IF(J115&gt;VALUE(MID(K115,1,2)), "No", IF(J115&lt;-1*VALUE(MID(K115,1,2)), "No", "Yes"))))</f>
        <v>Yes</v>
      </c>
    </row>
    <row r="116" spans="1:12" ht="25.5" x14ac:dyDescent="0.2">
      <c r="A116" s="45" t="s">
        <v>1461</v>
      </c>
      <c r="B116" s="34" t="s">
        <v>217</v>
      </c>
      <c r="C116" s="46">
        <v>43.060516604999997</v>
      </c>
      <c r="D116" s="43" t="str">
        <f t="shared" si="11"/>
        <v>N/A</v>
      </c>
      <c r="E116" s="46">
        <v>48.073407437</v>
      </c>
      <c r="F116" s="43" t="str">
        <f t="shared" si="12"/>
        <v>N/A</v>
      </c>
      <c r="G116" s="46">
        <v>51.236508594999997</v>
      </c>
      <c r="H116" s="43" t="str">
        <f t="shared" si="13"/>
        <v>N/A</v>
      </c>
      <c r="I116" s="12">
        <v>11.64</v>
      </c>
      <c r="J116" s="12">
        <v>6.58</v>
      </c>
      <c r="K116" s="44" t="s">
        <v>732</v>
      </c>
      <c r="L116" s="9" t="str">
        <f t="shared" si="15"/>
        <v>Yes</v>
      </c>
    </row>
    <row r="117" spans="1:12" ht="25.5" x14ac:dyDescent="0.2">
      <c r="A117" s="45" t="s">
        <v>639</v>
      </c>
      <c r="B117" s="34" t="s">
        <v>217</v>
      </c>
      <c r="C117" s="46">
        <v>502140</v>
      </c>
      <c r="D117" s="43" t="str">
        <f t="shared" si="11"/>
        <v>N/A</v>
      </c>
      <c r="E117" s="46">
        <v>457553</v>
      </c>
      <c r="F117" s="43" t="str">
        <f t="shared" si="12"/>
        <v>N/A</v>
      </c>
      <c r="G117" s="46">
        <v>655533</v>
      </c>
      <c r="H117" s="43" t="str">
        <f t="shared" si="13"/>
        <v>N/A</v>
      </c>
      <c r="I117" s="12">
        <v>-8.8800000000000008</v>
      </c>
      <c r="J117" s="12">
        <v>43.27</v>
      </c>
      <c r="K117" s="44" t="s">
        <v>732</v>
      </c>
      <c r="L117" s="9" t="str">
        <f t="shared" si="15"/>
        <v>No</v>
      </c>
    </row>
    <row r="118" spans="1:12" x14ac:dyDescent="0.2">
      <c r="A118" s="45" t="s">
        <v>640</v>
      </c>
      <c r="B118" s="34" t="s">
        <v>217</v>
      </c>
      <c r="C118" s="35">
        <v>11</v>
      </c>
      <c r="D118" s="43" t="str">
        <f t="shared" si="11"/>
        <v>N/A</v>
      </c>
      <c r="E118" s="35">
        <v>11</v>
      </c>
      <c r="F118" s="43" t="str">
        <f t="shared" si="12"/>
        <v>N/A</v>
      </c>
      <c r="G118" s="35">
        <v>11</v>
      </c>
      <c r="H118" s="43" t="str">
        <f t="shared" si="13"/>
        <v>N/A</v>
      </c>
      <c r="I118" s="12">
        <v>12.5</v>
      </c>
      <c r="J118" s="12">
        <v>0</v>
      </c>
      <c r="K118" s="44" t="s">
        <v>732</v>
      </c>
      <c r="L118" s="9" t="str">
        <f t="shared" si="15"/>
        <v>Yes</v>
      </c>
    </row>
    <row r="119" spans="1:12" ht="25.5" x14ac:dyDescent="0.2">
      <c r="A119" s="45" t="s">
        <v>1462</v>
      </c>
      <c r="B119" s="34" t="s">
        <v>217</v>
      </c>
      <c r="C119" s="46">
        <v>62767.5</v>
      </c>
      <c r="D119" s="43" t="str">
        <f t="shared" si="11"/>
        <v>N/A</v>
      </c>
      <c r="E119" s="46">
        <v>50839.222221999997</v>
      </c>
      <c r="F119" s="43" t="str">
        <f t="shared" si="12"/>
        <v>N/A</v>
      </c>
      <c r="G119" s="46">
        <v>72837</v>
      </c>
      <c r="H119" s="43" t="str">
        <f t="shared" si="13"/>
        <v>N/A</v>
      </c>
      <c r="I119" s="12">
        <v>-19</v>
      </c>
      <c r="J119" s="12">
        <v>43.27</v>
      </c>
      <c r="K119" s="44" t="s">
        <v>732</v>
      </c>
      <c r="L119" s="9" t="str">
        <f t="shared" si="15"/>
        <v>No</v>
      </c>
    </row>
    <row r="120" spans="1:12" ht="25.5" x14ac:dyDescent="0.2">
      <c r="A120" s="45" t="s">
        <v>641</v>
      </c>
      <c r="B120" s="34" t="s">
        <v>217</v>
      </c>
      <c r="C120" s="46">
        <v>79796296</v>
      </c>
      <c r="D120" s="43" t="str">
        <f t="shared" si="11"/>
        <v>N/A</v>
      </c>
      <c r="E120" s="46">
        <v>89813212</v>
      </c>
      <c r="F120" s="43" t="str">
        <f t="shared" si="12"/>
        <v>N/A</v>
      </c>
      <c r="G120" s="46">
        <v>106548841</v>
      </c>
      <c r="H120" s="43" t="str">
        <f t="shared" si="13"/>
        <v>N/A</v>
      </c>
      <c r="I120" s="12">
        <v>12.55</v>
      </c>
      <c r="J120" s="12">
        <v>18.63</v>
      </c>
      <c r="K120" s="44" t="s">
        <v>732</v>
      </c>
      <c r="L120" s="9" t="str">
        <f t="shared" ref="L120:L131" si="16">IF(J120="Div by 0", "N/A", IF(K120="N/A","N/A", IF(J120&gt;VALUE(MID(K120,1,2)), "No", IF(J120&lt;-1*VALUE(MID(K120,1,2)), "No", "Yes"))))</f>
        <v>Yes</v>
      </c>
    </row>
    <row r="121" spans="1:12" ht="25.5" x14ac:dyDescent="0.2">
      <c r="A121" s="45" t="s">
        <v>642</v>
      </c>
      <c r="B121" s="34" t="s">
        <v>217</v>
      </c>
      <c r="C121" s="35">
        <v>125568</v>
      </c>
      <c r="D121" s="43" t="str">
        <f t="shared" si="11"/>
        <v>N/A</v>
      </c>
      <c r="E121" s="35">
        <v>136988</v>
      </c>
      <c r="F121" s="43" t="str">
        <f t="shared" si="12"/>
        <v>N/A</v>
      </c>
      <c r="G121" s="35">
        <v>146048</v>
      </c>
      <c r="H121" s="43" t="str">
        <f t="shared" si="13"/>
        <v>N/A</v>
      </c>
      <c r="I121" s="12">
        <v>9.0950000000000006</v>
      </c>
      <c r="J121" s="12">
        <v>6.6139999999999999</v>
      </c>
      <c r="K121" s="44" t="s">
        <v>732</v>
      </c>
      <c r="L121" s="9" t="str">
        <f t="shared" si="16"/>
        <v>Yes</v>
      </c>
    </row>
    <row r="122" spans="1:12" ht="25.5" x14ac:dyDescent="0.2">
      <c r="A122" s="45" t="s">
        <v>1463</v>
      </c>
      <c r="B122" s="34" t="s">
        <v>217</v>
      </c>
      <c r="C122" s="46">
        <v>635.48273444999995</v>
      </c>
      <c r="D122" s="43" t="str">
        <f t="shared" si="11"/>
        <v>N/A</v>
      </c>
      <c r="E122" s="46">
        <v>655.62831781</v>
      </c>
      <c r="F122" s="43" t="str">
        <f t="shared" si="12"/>
        <v>N/A</v>
      </c>
      <c r="G122" s="46">
        <v>729.54673120999996</v>
      </c>
      <c r="H122" s="43" t="str">
        <f t="shared" si="13"/>
        <v>N/A</v>
      </c>
      <c r="I122" s="12">
        <v>3.17</v>
      </c>
      <c r="J122" s="12">
        <v>11.27</v>
      </c>
      <c r="K122" s="44" t="s">
        <v>732</v>
      </c>
      <c r="L122" s="9" t="str">
        <f t="shared" si="16"/>
        <v>Yes</v>
      </c>
    </row>
    <row r="123" spans="1:12" ht="25.5" x14ac:dyDescent="0.2">
      <c r="A123" s="45" t="s">
        <v>643</v>
      </c>
      <c r="B123" s="34" t="s">
        <v>217</v>
      </c>
      <c r="C123" s="46">
        <v>221622935</v>
      </c>
      <c r="D123" s="43" t="str">
        <f t="shared" ref="D123:D131" si="17">IF($B123="N/A","N/A",IF(C123&gt;10,"No",IF(C123&lt;-10,"No","Yes")))</f>
        <v>N/A</v>
      </c>
      <c r="E123" s="46">
        <v>232809918</v>
      </c>
      <c r="F123" s="43" t="str">
        <f t="shared" ref="F123:F131" si="18">IF($B123="N/A","N/A",IF(E123&gt;10,"No",IF(E123&lt;-10,"No","Yes")))</f>
        <v>N/A</v>
      </c>
      <c r="G123" s="46">
        <v>239566710</v>
      </c>
      <c r="H123" s="43" t="str">
        <f t="shared" ref="H123:H131" si="19">IF($B123="N/A","N/A",IF(G123&gt;10,"No",IF(G123&lt;-10,"No","Yes")))</f>
        <v>N/A</v>
      </c>
      <c r="I123" s="12">
        <v>5.048</v>
      </c>
      <c r="J123" s="12">
        <v>2.9020000000000001</v>
      </c>
      <c r="K123" s="44" t="s">
        <v>732</v>
      </c>
      <c r="L123" s="9" t="str">
        <f t="shared" si="16"/>
        <v>Yes</v>
      </c>
    </row>
    <row r="124" spans="1:12" x14ac:dyDescent="0.2">
      <c r="A124" s="45" t="s">
        <v>644</v>
      </c>
      <c r="B124" s="34" t="s">
        <v>217</v>
      </c>
      <c r="C124" s="35">
        <v>6268</v>
      </c>
      <c r="D124" s="43" t="str">
        <f t="shared" si="17"/>
        <v>N/A</v>
      </c>
      <c r="E124" s="35">
        <v>6465</v>
      </c>
      <c r="F124" s="43" t="str">
        <f t="shared" si="18"/>
        <v>N/A</v>
      </c>
      <c r="G124" s="35">
        <v>6934</v>
      </c>
      <c r="H124" s="43" t="str">
        <f t="shared" si="19"/>
        <v>N/A</v>
      </c>
      <c r="I124" s="12">
        <v>3.1429999999999998</v>
      </c>
      <c r="J124" s="12">
        <v>7.2539999999999996</v>
      </c>
      <c r="K124" s="44" t="s">
        <v>732</v>
      </c>
      <c r="L124" s="9" t="str">
        <f t="shared" si="16"/>
        <v>Yes</v>
      </c>
    </row>
    <row r="125" spans="1:12" ht="25.5" x14ac:dyDescent="0.2">
      <c r="A125" s="45" t="s">
        <v>1464</v>
      </c>
      <c r="B125" s="34" t="s">
        <v>217</v>
      </c>
      <c r="C125" s="46">
        <v>35357.839024000001</v>
      </c>
      <c r="D125" s="43" t="str">
        <f t="shared" si="17"/>
        <v>N/A</v>
      </c>
      <c r="E125" s="46">
        <v>36010.814849000002</v>
      </c>
      <c r="F125" s="43" t="str">
        <f t="shared" si="18"/>
        <v>N/A</v>
      </c>
      <c r="G125" s="46">
        <v>34549.568790999998</v>
      </c>
      <c r="H125" s="43" t="str">
        <f t="shared" si="19"/>
        <v>N/A</v>
      </c>
      <c r="I125" s="12">
        <v>1.847</v>
      </c>
      <c r="J125" s="12">
        <v>-4.0599999999999996</v>
      </c>
      <c r="K125" s="44" t="s">
        <v>732</v>
      </c>
      <c r="L125" s="9" t="str">
        <f t="shared" si="16"/>
        <v>Yes</v>
      </c>
    </row>
    <row r="126" spans="1:12" ht="25.5" x14ac:dyDescent="0.2">
      <c r="A126" s="45" t="s">
        <v>645</v>
      </c>
      <c r="B126" s="34" t="s">
        <v>217</v>
      </c>
      <c r="C126" s="46">
        <v>82928044</v>
      </c>
      <c r="D126" s="43" t="str">
        <f t="shared" si="17"/>
        <v>N/A</v>
      </c>
      <c r="E126" s="46">
        <v>81702932</v>
      </c>
      <c r="F126" s="43" t="str">
        <f t="shared" si="18"/>
        <v>N/A</v>
      </c>
      <c r="G126" s="46">
        <v>77136120</v>
      </c>
      <c r="H126" s="43" t="str">
        <f t="shared" si="19"/>
        <v>N/A</v>
      </c>
      <c r="I126" s="12">
        <v>-1.48</v>
      </c>
      <c r="J126" s="12">
        <v>-5.59</v>
      </c>
      <c r="K126" s="44" t="s">
        <v>732</v>
      </c>
      <c r="L126" s="9" t="str">
        <f t="shared" si="16"/>
        <v>Yes</v>
      </c>
    </row>
    <row r="127" spans="1:12" x14ac:dyDescent="0.2">
      <c r="A127" s="45" t="s">
        <v>646</v>
      </c>
      <c r="B127" s="34" t="s">
        <v>217</v>
      </c>
      <c r="C127" s="35">
        <v>44135</v>
      </c>
      <c r="D127" s="43" t="str">
        <f t="shared" si="17"/>
        <v>N/A</v>
      </c>
      <c r="E127" s="35">
        <v>49756</v>
      </c>
      <c r="F127" s="43" t="str">
        <f t="shared" si="18"/>
        <v>N/A</v>
      </c>
      <c r="G127" s="35">
        <v>44029</v>
      </c>
      <c r="H127" s="43" t="str">
        <f t="shared" si="19"/>
        <v>N/A</v>
      </c>
      <c r="I127" s="12">
        <v>12.74</v>
      </c>
      <c r="J127" s="12">
        <v>-11.5</v>
      </c>
      <c r="K127" s="44" t="s">
        <v>732</v>
      </c>
      <c r="L127" s="9" t="str">
        <f t="shared" si="16"/>
        <v>Yes</v>
      </c>
    </row>
    <row r="128" spans="1:12" ht="25.5" x14ac:dyDescent="0.2">
      <c r="A128" s="45" t="s">
        <v>1465</v>
      </c>
      <c r="B128" s="34" t="s">
        <v>217</v>
      </c>
      <c r="C128" s="46">
        <v>1878.9632718</v>
      </c>
      <c r="D128" s="43" t="str">
        <f t="shared" si="17"/>
        <v>N/A</v>
      </c>
      <c r="E128" s="46">
        <v>1642.0719511</v>
      </c>
      <c r="F128" s="43" t="str">
        <f t="shared" si="18"/>
        <v>N/A</v>
      </c>
      <c r="G128" s="46">
        <v>1751.9389493000001</v>
      </c>
      <c r="H128" s="43" t="str">
        <f t="shared" si="19"/>
        <v>N/A</v>
      </c>
      <c r="I128" s="12">
        <v>-12.6</v>
      </c>
      <c r="J128" s="12">
        <v>6.6909999999999998</v>
      </c>
      <c r="K128" s="44" t="s">
        <v>732</v>
      </c>
      <c r="L128" s="9" t="str">
        <f t="shared" si="16"/>
        <v>Yes</v>
      </c>
    </row>
    <row r="129" spans="1:12" ht="25.5" x14ac:dyDescent="0.2">
      <c r="A129" s="45" t="s">
        <v>647</v>
      </c>
      <c r="B129" s="34" t="s">
        <v>217</v>
      </c>
      <c r="C129" s="46">
        <v>7087766</v>
      </c>
      <c r="D129" s="43" t="str">
        <f t="shared" si="17"/>
        <v>N/A</v>
      </c>
      <c r="E129" s="46">
        <v>10226222</v>
      </c>
      <c r="F129" s="43" t="str">
        <f t="shared" si="18"/>
        <v>N/A</v>
      </c>
      <c r="G129" s="46">
        <v>10252302</v>
      </c>
      <c r="H129" s="43" t="str">
        <f t="shared" si="19"/>
        <v>N/A</v>
      </c>
      <c r="I129" s="12">
        <v>44.28</v>
      </c>
      <c r="J129" s="12">
        <v>0.255</v>
      </c>
      <c r="K129" s="44" t="s">
        <v>732</v>
      </c>
      <c r="L129" s="9" t="str">
        <f t="shared" si="16"/>
        <v>Yes</v>
      </c>
    </row>
    <row r="130" spans="1:12" x14ac:dyDescent="0.2">
      <c r="A130" s="45" t="s">
        <v>648</v>
      </c>
      <c r="B130" s="34" t="s">
        <v>217</v>
      </c>
      <c r="C130" s="35">
        <v>1981</v>
      </c>
      <c r="D130" s="43" t="str">
        <f t="shared" si="17"/>
        <v>N/A</v>
      </c>
      <c r="E130" s="35">
        <v>2201</v>
      </c>
      <c r="F130" s="43" t="str">
        <f t="shared" si="18"/>
        <v>N/A</v>
      </c>
      <c r="G130" s="35">
        <v>2225</v>
      </c>
      <c r="H130" s="43" t="str">
        <f t="shared" si="19"/>
        <v>N/A</v>
      </c>
      <c r="I130" s="12">
        <v>11.11</v>
      </c>
      <c r="J130" s="12">
        <v>1.0900000000000001</v>
      </c>
      <c r="K130" s="44" t="s">
        <v>732</v>
      </c>
      <c r="L130" s="9" t="str">
        <f t="shared" si="16"/>
        <v>Yes</v>
      </c>
    </row>
    <row r="131" spans="1:12" ht="25.5" x14ac:dyDescent="0.2">
      <c r="A131" s="45" t="s">
        <v>1466</v>
      </c>
      <c r="B131" s="34" t="s">
        <v>217</v>
      </c>
      <c r="C131" s="46">
        <v>3577.8727914999999</v>
      </c>
      <c r="D131" s="43" t="str">
        <f t="shared" si="17"/>
        <v>N/A</v>
      </c>
      <c r="E131" s="46">
        <v>4646.1708313999998</v>
      </c>
      <c r="F131" s="43" t="str">
        <f t="shared" si="18"/>
        <v>N/A</v>
      </c>
      <c r="G131" s="46">
        <v>4607.7761798000001</v>
      </c>
      <c r="H131" s="43" t="str">
        <f t="shared" si="19"/>
        <v>N/A</v>
      </c>
      <c r="I131" s="12">
        <v>29.86</v>
      </c>
      <c r="J131" s="12">
        <v>-0.82599999999999996</v>
      </c>
      <c r="K131" s="44" t="s">
        <v>732</v>
      </c>
      <c r="L131" s="9" t="str">
        <f t="shared" si="16"/>
        <v>Yes</v>
      </c>
    </row>
    <row r="132" spans="1:12" x14ac:dyDescent="0.2">
      <c r="A132" s="45" t="s">
        <v>1467</v>
      </c>
      <c r="B132" s="34" t="s">
        <v>217</v>
      </c>
      <c r="C132" s="46">
        <v>658.42479464999997</v>
      </c>
      <c r="D132" s="43" t="str">
        <f t="shared" ref="D132:D143" si="20">IF($B132="N/A","N/A",IF(C132&gt;10,"No",IF(C132&lt;-10,"No","Yes")))</f>
        <v>N/A</v>
      </c>
      <c r="E132" s="46">
        <v>647.52723523999998</v>
      </c>
      <c r="F132" s="43" t="str">
        <f t="shared" ref="F132:F143" si="21">IF($B132="N/A","N/A",IF(E132&gt;10,"No",IF(E132&lt;-10,"No","Yes")))</f>
        <v>N/A</v>
      </c>
      <c r="G132" s="46">
        <v>620.04912015000002</v>
      </c>
      <c r="H132" s="43" t="str">
        <f t="shared" ref="H132:H143" si="22">IF($B132="N/A","N/A",IF(G132&gt;10,"No",IF(G132&lt;-10,"No","Yes")))</f>
        <v>N/A</v>
      </c>
      <c r="I132" s="12">
        <v>-1.66</v>
      </c>
      <c r="J132" s="12">
        <v>-4.24</v>
      </c>
      <c r="K132" s="44" t="s">
        <v>732</v>
      </c>
      <c r="L132" s="9" t="str">
        <f t="shared" ref="L132:L143" si="23">IF(J132="Div by 0", "N/A", IF(K132="N/A","N/A", IF(J132&gt;VALUE(MID(K132,1,2)), "No", IF(J132&lt;-1*VALUE(MID(K132,1,2)), "No", "Yes"))))</f>
        <v>Yes</v>
      </c>
    </row>
    <row r="133" spans="1:12" x14ac:dyDescent="0.2">
      <c r="A133" s="45" t="s">
        <v>1468</v>
      </c>
      <c r="B133" s="34" t="s">
        <v>217</v>
      </c>
      <c r="C133" s="46">
        <v>493.04929548000001</v>
      </c>
      <c r="D133" s="43" t="str">
        <f t="shared" si="20"/>
        <v>N/A</v>
      </c>
      <c r="E133" s="46">
        <v>499.67490276000001</v>
      </c>
      <c r="F133" s="43" t="str">
        <f t="shared" si="21"/>
        <v>N/A</v>
      </c>
      <c r="G133" s="46">
        <v>464.00278706</v>
      </c>
      <c r="H133" s="43" t="str">
        <f t="shared" si="22"/>
        <v>N/A</v>
      </c>
      <c r="I133" s="12">
        <v>1.3440000000000001</v>
      </c>
      <c r="J133" s="12">
        <v>-7.14</v>
      </c>
      <c r="K133" s="44" t="s">
        <v>732</v>
      </c>
      <c r="L133" s="9" t="str">
        <f t="shared" si="23"/>
        <v>Yes</v>
      </c>
    </row>
    <row r="134" spans="1:12" x14ac:dyDescent="0.2">
      <c r="A134" s="45" t="s">
        <v>1469</v>
      </c>
      <c r="B134" s="34" t="s">
        <v>217</v>
      </c>
      <c r="C134" s="46">
        <v>782.79645488000006</v>
      </c>
      <c r="D134" s="43" t="str">
        <f t="shared" si="20"/>
        <v>N/A</v>
      </c>
      <c r="E134" s="46">
        <v>740.33453314999997</v>
      </c>
      <c r="F134" s="43" t="str">
        <f t="shared" si="21"/>
        <v>N/A</v>
      </c>
      <c r="G134" s="46">
        <v>720.68198853000001</v>
      </c>
      <c r="H134" s="43" t="str">
        <f t="shared" si="22"/>
        <v>N/A</v>
      </c>
      <c r="I134" s="12">
        <v>-5.42</v>
      </c>
      <c r="J134" s="12">
        <v>-2.65</v>
      </c>
      <c r="K134" s="44" t="s">
        <v>732</v>
      </c>
      <c r="L134" s="9" t="str">
        <f t="shared" si="23"/>
        <v>Yes</v>
      </c>
    </row>
    <row r="135" spans="1:12" x14ac:dyDescent="0.2">
      <c r="A135" s="45" t="s">
        <v>1470</v>
      </c>
      <c r="B135" s="34" t="s">
        <v>217</v>
      </c>
      <c r="C135" s="46">
        <v>5781.0562706000001</v>
      </c>
      <c r="D135" s="43" t="str">
        <f t="shared" si="20"/>
        <v>N/A</v>
      </c>
      <c r="E135" s="46">
        <v>5676.6643315000001</v>
      </c>
      <c r="F135" s="43" t="str">
        <f t="shared" si="21"/>
        <v>N/A</v>
      </c>
      <c r="G135" s="46">
        <v>5409.7957628000004</v>
      </c>
      <c r="H135" s="43" t="str">
        <f t="shared" si="22"/>
        <v>N/A</v>
      </c>
      <c r="I135" s="12">
        <v>-1.81</v>
      </c>
      <c r="J135" s="12">
        <v>-4.7</v>
      </c>
      <c r="K135" s="44" t="s">
        <v>732</v>
      </c>
      <c r="L135" s="9" t="str">
        <f t="shared" si="23"/>
        <v>Yes</v>
      </c>
    </row>
    <row r="136" spans="1:12" x14ac:dyDescent="0.2">
      <c r="A136" s="45" t="s">
        <v>1471</v>
      </c>
      <c r="B136" s="34" t="s">
        <v>217</v>
      </c>
      <c r="C136" s="46">
        <v>7315.6456798999998</v>
      </c>
      <c r="D136" s="43" t="str">
        <f t="shared" si="20"/>
        <v>N/A</v>
      </c>
      <c r="E136" s="46">
        <v>7124.6814344000004</v>
      </c>
      <c r="F136" s="43" t="str">
        <f t="shared" si="21"/>
        <v>N/A</v>
      </c>
      <c r="G136" s="46">
        <v>6662.3216671999999</v>
      </c>
      <c r="H136" s="43" t="str">
        <f t="shared" si="22"/>
        <v>N/A</v>
      </c>
      <c r="I136" s="12">
        <v>-2.61</v>
      </c>
      <c r="J136" s="12">
        <v>-6.49</v>
      </c>
      <c r="K136" s="44" t="s">
        <v>732</v>
      </c>
      <c r="L136" s="9" t="str">
        <f t="shared" si="23"/>
        <v>Yes</v>
      </c>
    </row>
    <row r="137" spans="1:12" x14ac:dyDescent="0.2">
      <c r="A137" s="45" t="s">
        <v>1472</v>
      </c>
      <c r="B137" s="34" t="s">
        <v>217</v>
      </c>
      <c r="C137" s="46">
        <v>5205.1882330999997</v>
      </c>
      <c r="D137" s="43" t="str">
        <f t="shared" si="20"/>
        <v>N/A</v>
      </c>
      <c r="E137" s="46">
        <v>5179.3107903999999</v>
      </c>
      <c r="F137" s="43" t="str">
        <f t="shared" si="21"/>
        <v>N/A</v>
      </c>
      <c r="G137" s="46">
        <v>5054.4404562</v>
      </c>
      <c r="H137" s="43" t="str">
        <f t="shared" si="22"/>
        <v>N/A</v>
      </c>
      <c r="I137" s="12">
        <v>-0.497</v>
      </c>
      <c r="J137" s="12">
        <v>-2.41</v>
      </c>
      <c r="K137" s="44" t="s">
        <v>732</v>
      </c>
      <c r="L137" s="9" t="str">
        <f t="shared" si="23"/>
        <v>Yes</v>
      </c>
    </row>
    <row r="138" spans="1:12" x14ac:dyDescent="0.2">
      <c r="A138" s="45" t="s">
        <v>1473</v>
      </c>
      <c r="B138" s="34" t="s">
        <v>217</v>
      </c>
      <c r="C138" s="46">
        <v>188.91289169000001</v>
      </c>
      <c r="D138" s="43" t="str">
        <f t="shared" si="20"/>
        <v>N/A</v>
      </c>
      <c r="E138" s="46">
        <v>211.33399631</v>
      </c>
      <c r="F138" s="43" t="str">
        <f t="shared" si="21"/>
        <v>N/A</v>
      </c>
      <c r="G138" s="46">
        <v>191.1307266</v>
      </c>
      <c r="H138" s="43" t="str">
        <f t="shared" si="22"/>
        <v>N/A</v>
      </c>
      <c r="I138" s="12">
        <v>11.87</v>
      </c>
      <c r="J138" s="12">
        <v>-9.56</v>
      </c>
      <c r="K138" s="44" t="s">
        <v>732</v>
      </c>
      <c r="L138" s="9" t="str">
        <f t="shared" si="23"/>
        <v>Yes</v>
      </c>
    </row>
    <row r="139" spans="1:12" x14ac:dyDescent="0.2">
      <c r="A139" s="45" t="s">
        <v>1474</v>
      </c>
      <c r="B139" s="34" t="s">
        <v>217</v>
      </c>
      <c r="C139" s="46">
        <v>61.531213241000003</v>
      </c>
      <c r="D139" s="43" t="str">
        <f t="shared" si="20"/>
        <v>N/A</v>
      </c>
      <c r="E139" s="46">
        <v>76.413022690000005</v>
      </c>
      <c r="F139" s="43" t="str">
        <f t="shared" si="21"/>
        <v>N/A</v>
      </c>
      <c r="G139" s="46">
        <v>57.926810418000002</v>
      </c>
      <c r="H139" s="43" t="str">
        <f t="shared" si="22"/>
        <v>N/A</v>
      </c>
      <c r="I139" s="12">
        <v>24.19</v>
      </c>
      <c r="J139" s="12">
        <v>-24.2</v>
      </c>
      <c r="K139" s="44" t="s">
        <v>732</v>
      </c>
      <c r="L139" s="9" t="str">
        <f t="shared" si="23"/>
        <v>Yes</v>
      </c>
    </row>
    <row r="140" spans="1:12" x14ac:dyDescent="0.2">
      <c r="A140" s="45" t="s">
        <v>1475</v>
      </c>
      <c r="B140" s="34" t="s">
        <v>217</v>
      </c>
      <c r="C140" s="46">
        <v>248.99693997</v>
      </c>
      <c r="D140" s="43" t="str">
        <f t="shared" si="20"/>
        <v>N/A</v>
      </c>
      <c r="E140" s="46">
        <v>257.58818653999998</v>
      </c>
      <c r="F140" s="43" t="str">
        <f t="shared" si="21"/>
        <v>N/A</v>
      </c>
      <c r="G140" s="46">
        <v>231.8646957</v>
      </c>
      <c r="H140" s="43" t="str">
        <f t="shared" si="22"/>
        <v>N/A</v>
      </c>
      <c r="I140" s="12">
        <v>3.45</v>
      </c>
      <c r="J140" s="12">
        <v>-9.99</v>
      </c>
      <c r="K140" s="44" t="s">
        <v>732</v>
      </c>
      <c r="L140" s="9" t="str">
        <f t="shared" si="23"/>
        <v>Yes</v>
      </c>
    </row>
    <row r="141" spans="1:12" x14ac:dyDescent="0.2">
      <c r="A141" s="45" t="s">
        <v>1476</v>
      </c>
      <c r="B141" s="34" t="s">
        <v>217</v>
      </c>
      <c r="C141" s="46">
        <v>3898.9711286000002</v>
      </c>
      <c r="D141" s="43" t="str">
        <f t="shared" si="20"/>
        <v>N/A</v>
      </c>
      <c r="E141" s="46">
        <v>4134.9875058999996</v>
      </c>
      <c r="F141" s="43" t="str">
        <f t="shared" si="21"/>
        <v>N/A</v>
      </c>
      <c r="G141" s="46">
        <v>4333.9316775999996</v>
      </c>
      <c r="H141" s="43" t="str">
        <f t="shared" si="22"/>
        <v>N/A</v>
      </c>
      <c r="I141" s="12">
        <v>6.0529999999999999</v>
      </c>
      <c r="J141" s="12">
        <v>4.8109999999999999</v>
      </c>
      <c r="K141" s="44" t="s">
        <v>732</v>
      </c>
      <c r="L141" s="9" t="str">
        <f t="shared" si="23"/>
        <v>Yes</v>
      </c>
    </row>
    <row r="142" spans="1:12" x14ac:dyDescent="0.2">
      <c r="A142" s="45" t="s">
        <v>1477</v>
      </c>
      <c r="B142" s="34" t="s">
        <v>217</v>
      </c>
      <c r="C142" s="46">
        <v>2401.7930074000001</v>
      </c>
      <c r="D142" s="43" t="str">
        <f t="shared" si="20"/>
        <v>N/A</v>
      </c>
      <c r="E142" s="46">
        <v>2722.4015153999999</v>
      </c>
      <c r="F142" s="43" t="str">
        <f t="shared" si="21"/>
        <v>N/A</v>
      </c>
      <c r="G142" s="46">
        <v>2932.4503012999999</v>
      </c>
      <c r="H142" s="43" t="str">
        <f t="shared" si="22"/>
        <v>N/A</v>
      </c>
      <c r="I142" s="12">
        <v>13.35</v>
      </c>
      <c r="J142" s="12">
        <v>7.7160000000000002</v>
      </c>
      <c r="K142" s="44" t="s">
        <v>732</v>
      </c>
      <c r="L142" s="9" t="str">
        <f t="shared" si="23"/>
        <v>Yes</v>
      </c>
    </row>
    <row r="143" spans="1:12" x14ac:dyDescent="0.2">
      <c r="A143" s="45" t="s">
        <v>1478</v>
      </c>
      <c r="B143" s="34" t="s">
        <v>217</v>
      </c>
      <c r="C143" s="46">
        <v>5208.6376774999999</v>
      </c>
      <c r="D143" s="43" t="str">
        <f t="shared" si="20"/>
        <v>N/A</v>
      </c>
      <c r="E143" s="46">
        <v>5348.3002815999998</v>
      </c>
      <c r="F143" s="43" t="str">
        <f t="shared" si="21"/>
        <v>N/A</v>
      </c>
      <c r="G143" s="46">
        <v>5544.5583831000004</v>
      </c>
      <c r="H143" s="43" t="str">
        <f t="shared" si="22"/>
        <v>N/A</v>
      </c>
      <c r="I143" s="12">
        <v>2.681</v>
      </c>
      <c r="J143" s="12">
        <v>3.67</v>
      </c>
      <c r="K143" s="44" t="s">
        <v>732</v>
      </c>
      <c r="L143" s="9" t="str">
        <f t="shared" si="23"/>
        <v>Yes</v>
      </c>
    </row>
    <row r="144" spans="1:12" x14ac:dyDescent="0.2">
      <c r="A144" s="45" t="s">
        <v>89</v>
      </c>
      <c r="B144" s="34" t="s">
        <v>217</v>
      </c>
      <c r="C144" s="8">
        <v>7.6400919564000001</v>
      </c>
      <c r="D144" s="43" t="str">
        <f t="shared" ref="D144:D161" si="24">IF($B144="N/A","N/A",IF(C144&gt;10,"No",IF(C144&lt;-10,"No","Yes")))</f>
        <v>N/A</v>
      </c>
      <c r="E144" s="8">
        <v>7.3213216826999998</v>
      </c>
      <c r="F144" s="43" t="str">
        <f t="shared" ref="F144:F161" si="25">IF($B144="N/A","N/A",IF(E144&gt;10,"No",IF(E144&lt;-10,"No","Yes")))</f>
        <v>N/A</v>
      </c>
      <c r="G144" s="8">
        <v>7.0403125662999999</v>
      </c>
      <c r="H144" s="43" t="str">
        <f t="shared" ref="H144:H161" si="26">IF($B144="N/A","N/A",IF(G144&gt;10,"No",IF(G144&lt;-10,"No","Yes")))</f>
        <v>N/A</v>
      </c>
      <c r="I144" s="12">
        <v>-4.17</v>
      </c>
      <c r="J144" s="12">
        <v>-3.84</v>
      </c>
      <c r="K144" s="44" t="s">
        <v>732</v>
      </c>
      <c r="L144" s="9" t="str">
        <f t="shared" ref="L144:L161" si="27">IF(J144="Div by 0", "N/A", IF(K144="N/A","N/A", IF(J144&gt;VALUE(MID(K144,1,2)), "No", IF(J144&lt;-1*VALUE(MID(K144,1,2)), "No", "Yes"))))</f>
        <v>Yes</v>
      </c>
    </row>
    <row r="145" spans="1:12" x14ac:dyDescent="0.2">
      <c r="A145" s="45" t="s">
        <v>477</v>
      </c>
      <c r="B145" s="34" t="s">
        <v>217</v>
      </c>
      <c r="C145" s="8">
        <v>6.6405826360000004</v>
      </c>
      <c r="D145" s="43" t="str">
        <f t="shared" si="24"/>
        <v>N/A</v>
      </c>
      <c r="E145" s="8">
        <v>6.3346839546</v>
      </c>
      <c r="F145" s="43" t="str">
        <f t="shared" si="25"/>
        <v>N/A</v>
      </c>
      <c r="G145" s="8">
        <v>6.0027167972999997</v>
      </c>
      <c r="H145" s="43" t="str">
        <f t="shared" si="26"/>
        <v>N/A</v>
      </c>
      <c r="I145" s="12">
        <v>-4.6100000000000003</v>
      </c>
      <c r="J145" s="12">
        <v>-5.24</v>
      </c>
      <c r="K145" s="44" t="s">
        <v>732</v>
      </c>
      <c r="L145" s="9" t="str">
        <f t="shared" si="27"/>
        <v>Yes</v>
      </c>
    </row>
    <row r="146" spans="1:12" x14ac:dyDescent="0.2">
      <c r="A146" s="45" t="s">
        <v>478</v>
      </c>
      <c r="B146" s="34" t="s">
        <v>217</v>
      </c>
      <c r="C146" s="8">
        <v>8.4814915849000005</v>
      </c>
      <c r="D146" s="43" t="str">
        <f t="shared" si="24"/>
        <v>N/A</v>
      </c>
      <c r="E146" s="8">
        <v>7.9744291407999999</v>
      </c>
      <c r="F146" s="43" t="str">
        <f t="shared" si="25"/>
        <v>N/A</v>
      </c>
      <c r="G146" s="8">
        <v>7.7325262912000001</v>
      </c>
      <c r="H146" s="43" t="str">
        <f t="shared" si="26"/>
        <v>N/A</v>
      </c>
      <c r="I146" s="12">
        <v>-5.98</v>
      </c>
      <c r="J146" s="12">
        <v>-3.03</v>
      </c>
      <c r="K146" s="44" t="s">
        <v>732</v>
      </c>
      <c r="L146" s="9" t="str">
        <f t="shared" si="27"/>
        <v>Yes</v>
      </c>
    </row>
    <row r="147" spans="1:12" x14ac:dyDescent="0.2">
      <c r="A147" s="45" t="s">
        <v>1479</v>
      </c>
      <c r="B147" s="34" t="s">
        <v>217</v>
      </c>
      <c r="C147" s="8">
        <v>21.670366441999999</v>
      </c>
      <c r="D147" s="43" t="str">
        <f t="shared" si="24"/>
        <v>N/A</v>
      </c>
      <c r="E147" s="8">
        <v>20.577737379999999</v>
      </c>
      <c r="F147" s="43" t="str">
        <f t="shared" si="25"/>
        <v>N/A</v>
      </c>
      <c r="G147" s="8">
        <v>19.623527274000001</v>
      </c>
      <c r="H147" s="43" t="str">
        <f t="shared" si="26"/>
        <v>N/A</v>
      </c>
      <c r="I147" s="12">
        <v>-5.04</v>
      </c>
      <c r="J147" s="12">
        <v>-4.6399999999999997</v>
      </c>
      <c r="K147" s="44" t="s">
        <v>732</v>
      </c>
      <c r="L147" s="9" t="str">
        <f t="shared" si="27"/>
        <v>Yes</v>
      </c>
    </row>
    <row r="148" spans="1:12" x14ac:dyDescent="0.2">
      <c r="A148" s="45" t="s">
        <v>1480</v>
      </c>
      <c r="B148" s="34" t="s">
        <v>217</v>
      </c>
      <c r="C148" s="8">
        <v>33.764359425999999</v>
      </c>
      <c r="D148" s="43" t="str">
        <f t="shared" si="24"/>
        <v>N/A</v>
      </c>
      <c r="E148" s="8">
        <v>32.111831442000003</v>
      </c>
      <c r="F148" s="43" t="str">
        <f t="shared" si="25"/>
        <v>N/A</v>
      </c>
      <c r="G148" s="8">
        <v>30.643599912999999</v>
      </c>
      <c r="H148" s="43" t="str">
        <f t="shared" si="26"/>
        <v>N/A</v>
      </c>
      <c r="I148" s="12">
        <v>-4.8899999999999997</v>
      </c>
      <c r="J148" s="12">
        <v>-4.57</v>
      </c>
      <c r="K148" s="44" t="s">
        <v>732</v>
      </c>
      <c r="L148" s="9" t="str">
        <f t="shared" si="27"/>
        <v>Yes</v>
      </c>
    </row>
    <row r="149" spans="1:12" x14ac:dyDescent="0.2">
      <c r="A149" s="45" t="s">
        <v>1481</v>
      </c>
      <c r="B149" s="34" t="s">
        <v>217</v>
      </c>
      <c r="C149" s="8">
        <v>14.978117254000001</v>
      </c>
      <c r="D149" s="43" t="str">
        <f t="shared" si="24"/>
        <v>N/A</v>
      </c>
      <c r="E149" s="8">
        <v>14.334782954</v>
      </c>
      <c r="F149" s="43" t="str">
        <f t="shared" si="25"/>
        <v>N/A</v>
      </c>
      <c r="G149" s="8">
        <v>13.799443531</v>
      </c>
      <c r="H149" s="43" t="str">
        <f t="shared" si="26"/>
        <v>N/A</v>
      </c>
      <c r="I149" s="12">
        <v>-4.3</v>
      </c>
      <c r="J149" s="12">
        <v>-3.73</v>
      </c>
      <c r="K149" s="44" t="s">
        <v>732</v>
      </c>
      <c r="L149" s="9" t="str">
        <f t="shared" si="27"/>
        <v>Yes</v>
      </c>
    </row>
    <row r="150" spans="1:12" x14ac:dyDescent="0.2">
      <c r="A150" s="45" t="s">
        <v>90</v>
      </c>
      <c r="B150" s="34" t="s">
        <v>217</v>
      </c>
      <c r="C150" s="8">
        <v>52.287383654999999</v>
      </c>
      <c r="D150" s="43" t="str">
        <f t="shared" si="24"/>
        <v>N/A</v>
      </c>
      <c r="E150" s="8">
        <v>53.175148614999998</v>
      </c>
      <c r="F150" s="43" t="str">
        <f t="shared" si="25"/>
        <v>N/A</v>
      </c>
      <c r="G150" s="8">
        <v>52.748281188</v>
      </c>
      <c r="H150" s="43" t="str">
        <f t="shared" si="26"/>
        <v>N/A</v>
      </c>
      <c r="I150" s="12">
        <v>1.698</v>
      </c>
      <c r="J150" s="12">
        <v>-0.80300000000000005</v>
      </c>
      <c r="K150" s="44" t="s">
        <v>732</v>
      </c>
      <c r="L150" s="9" t="str">
        <f t="shared" si="27"/>
        <v>Yes</v>
      </c>
    </row>
    <row r="151" spans="1:12" x14ac:dyDescent="0.2">
      <c r="A151" s="45" t="s">
        <v>479</v>
      </c>
      <c r="B151" s="34" t="s">
        <v>217</v>
      </c>
      <c r="C151" s="8">
        <v>49.637520960000003</v>
      </c>
      <c r="D151" s="43" t="str">
        <f t="shared" si="24"/>
        <v>N/A</v>
      </c>
      <c r="E151" s="8">
        <v>49.498379254</v>
      </c>
      <c r="F151" s="43" t="str">
        <f t="shared" si="25"/>
        <v>N/A</v>
      </c>
      <c r="G151" s="8">
        <v>48.481560129000002</v>
      </c>
      <c r="H151" s="43" t="str">
        <f t="shared" si="26"/>
        <v>N/A</v>
      </c>
      <c r="I151" s="12">
        <v>-0.28000000000000003</v>
      </c>
      <c r="J151" s="12">
        <v>-2.0499999999999998</v>
      </c>
      <c r="K151" s="44" t="s">
        <v>732</v>
      </c>
      <c r="L151" s="9" t="str">
        <f t="shared" si="27"/>
        <v>Yes</v>
      </c>
    </row>
    <row r="152" spans="1:12" x14ac:dyDescent="0.2">
      <c r="A152" s="45" t="s">
        <v>480</v>
      </c>
      <c r="B152" s="34" t="s">
        <v>217</v>
      </c>
      <c r="C152" s="8">
        <v>54.653493529999999</v>
      </c>
      <c r="D152" s="43" t="str">
        <f t="shared" si="24"/>
        <v>N/A</v>
      </c>
      <c r="E152" s="8">
        <v>55.341266507</v>
      </c>
      <c r="F152" s="43" t="str">
        <f t="shared" si="25"/>
        <v>N/A</v>
      </c>
      <c r="G152" s="8">
        <v>55.240078752000002</v>
      </c>
      <c r="H152" s="43" t="str">
        <f t="shared" si="26"/>
        <v>N/A</v>
      </c>
      <c r="I152" s="12">
        <v>1.258</v>
      </c>
      <c r="J152" s="12">
        <v>-0.183</v>
      </c>
      <c r="K152" s="44" t="s">
        <v>732</v>
      </c>
      <c r="L152" s="9" t="str">
        <f t="shared" si="27"/>
        <v>Yes</v>
      </c>
    </row>
    <row r="153" spans="1:12" x14ac:dyDescent="0.2">
      <c r="A153" s="45" t="s">
        <v>117</v>
      </c>
      <c r="B153" s="34" t="s">
        <v>217</v>
      </c>
      <c r="C153" s="8">
        <v>82.882663312000005</v>
      </c>
      <c r="D153" s="43" t="str">
        <f t="shared" si="24"/>
        <v>N/A</v>
      </c>
      <c r="E153" s="8">
        <v>83.769386443000002</v>
      </c>
      <c r="F153" s="43" t="str">
        <f t="shared" si="25"/>
        <v>N/A</v>
      </c>
      <c r="G153" s="8">
        <v>83.800163552000001</v>
      </c>
      <c r="H153" s="43" t="str">
        <f t="shared" si="26"/>
        <v>N/A</v>
      </c>
      <c r="I153" s="12">
        <v>1.07</v>
      </c>
      <c r="J153" s="12">
        <v>3.6700000000000003E-2</v>
      </c>
      <c r="K153" s="44" t="s">
        <v>732</v>
      </c>
      <c r="L153" s="9" t="str">
        <f t="shared" si="27"/>
        <v>Yes</v>
      </c>
    </row>
    <row r="154" spans="1:12" x14ac:dyDescent="0.2">
      <c r="A154" s="45" t="s">
        <v>481</v>
      </c>
      <c r="B154" s="34" t="s">
        <v>217</v>
      </c>
      <c r="C154" s="8">
        <v>77.163403381999998</v>
      </c>
      <c r="D154" s="43" t="str">
        <f t="shared" si="24"/>
        <v>N/A</v>
      </c>
      <c r="E154" s="8">
        <v>77.993517018000006</v>
      </c>
      <c r="F154" s="43" t="str">
        <f t="shared" si="25"/>
        <v>N/A</v>
      </c>
      <c r="G154" s="8">
        <v>77.897136433</v>
      </c>
      <c r="H154" s="43" t="str">
        <f t="shared" si="26"/>
        <v>N/A</v>
      </c>
      <c r="I154" s="12">
        <v>1.0760000000000001</v>
      </c>
      <c r="J154" s="12">
        <v>-0.124</v>
      </c>
      <c r="K154" s="44" t="s">
        <v>732</v>
      </c>
      <c r="L154" s="9" t="str">
        <f t="shared" si="27"/>
        <v>Yes</v>
      </c>
    </row>
    <row r="155" spans="1:12" x14ac:dyDescent="0.2">
      <c r="A155" s="45" t="s">
        <v>482</v>
      </c>
      <c r="B155" s="34" t="s">
        <v>217</v>
      </c>
      <c r="C155" s="8">
        <v>87.415938229999995</v>
      </c>
      <c r="D155" s="43" t="str">
        <f t="shared" si="24"/>
        <v>N/A</v>
      </c>
      <c r="E155" s="8">
        <v>87.539315763999994</v>
      </c>
      <c r="F155" s="43" t="str">
        <f t="shared" si="25"/>
        <v>N/A</v>
      </c>
      <c r="G155" s="8">
        <v>87.559728165999999</v>
      </c>
      <c r="H155" s="43" t="str">
        <f t="shared" si="26"/>
        <v>N/A</v>
      </c>
      <c r="I155" s="12">
        <v>0.1411</v>
      </c>
      <c r="J155" s="12">
        <v>2.3300000000000001E-2</v>
      </c>
      <c r="K155" s="44" t="s">
        <v>732</v>
      </c>
      <c r="L155" s="9" t="str">
        <f t="shared" si="27"/>
        <v>Yes</v>
      </c>
    </row>
    <row r="156" spans="1:12" x14ac:dyDescent="0.2">
      <c r="A156" s="45" t="s">
        <v>1482</v>
      </c>
      <c r="B156" s="34" t="s">
        <v>217</v>
      </c>
      <c r="C156" s="35">
        <v>6.1053153425</v>
      </c>
      <c r="D156" s="43" t="str">
        <f t="shared" si="24"/>
        <v>N/A</v>
      </c>
      <c r="E156" s="35">
        <v>6.1956136177000003</v>
      </c>
      <c r="F156" s="43" t="str">
        <f t="shared" si="25"/>
        <v>N/A</v>
      </c>
      <c r="G156" s="35">
        <v>6.1950096795</v>
      </c>
      <c r="H156" s="43" t="str">
        <f t="shared" si="26"/>
        <v>N/A</v>
      </c>
      <c r="I156" s="12">
        <v>1.4790000000000001</v>
      </c>
      <c r="J156" s="12">
        <v>-0.01</v>
      </c>
      <c r="K156" s="44" t="s">
        <v>732</v>
      </c>
      <c r="L156" s="9" t="str">
        <f t="shared" si="27"/>
        <v>Yes</v>
      </c>
    </row>
    <row r="157" spans="1:12" x14ac:dyDescent="0.2">
      <c r="A157" s="45" t="s">
        <v>1483</v>
      </c>
      <c r="B157" s="34" t="s">
        <v>217</v>
      </c>
      <c r="C157" s="35">
        <v>5.4507537688000003</v>
      </c>
      <c r="D157" s="43" t="str">
        <f t="shared" si="24"/>
        <v>N/A</v>
      </c>
      <c r="E157" s="35">
        <v>5.5784827939000001</v>
      </c>
      <c r="F157" s="43" t="str">
        <f t="shared" si="25"/>
        <v>N/A</v>
      </c>
      <c r="G157" s="35">
        <v>5.4910911691999997</v>
      </c>
      <c r="H157" s="43" t="str">
        <f t="shared" si="26"/>
        <v>N/A</v>
      </c>
      <c r="I157" s="12">
        <v>2.343</v>
      </c>
      <c r="J157" s="12">
        <v>-1.57</v>
      </c>
      <c r="K157" s="44" t="s">
        <v>732</v>
      </c>
      <c r="L157" s="9" t="str">
        <f t="shared" si="27"/>
        <v>Yes</v>
      </c>
    </row>
    <row r="158" spans="1:12" x14ac:dyDescent="0.2">
      <c r="A158" s="45" t="s">
        <v>1484</v>
      </c>
      <c r="B158" s="34" t="s">
        <v>217</v>
      </c>
      <c r="C158" s="35">
        <v>6.4904908403999997</v>
      </c>
      <c r="D158" s="43" t="str">
        <f t="shared" si="24"/>
        <v>N/A</v>
      </c>
      <c r="E158" s="35">
        <v>6.6013099815</v>
      </c>
      <c r="F158" s="43" t="str">
        <f t="shared" si="25"/>
        <v>N/A</v>
      </c>
      <c r="G158" s="35">
        <v>6.6272006734</v>
      </c>
      <c r="H158" s="43" t="str">
        <f t="shared" si="26"/>
        <v>N/A</v>
      </c>
      <c r="I158" s="12">
        <v>1.7070000000000001</v>
      </c>
      <c r="J158" s="12">
        <v>0.39219999999999999</v>
      </c>
      <c r="K158" s="44" t="s">
        <v>732</v>
      </c>
      <c r="L158" s="9" t="str">
        <f t="shared" si="27"/>
        <v>Yes</v>
      </c>
    </row>
    <row r="159" spans="1:12" x14ac:dyDescent="0.2">
      <c r="A159" s="45" t="s">
        <v>1485</v>
      </c>
      <c r="B159" s="34" t="s">
        <v>217</v>
      </c>
      <c r="C159" s="35">
        <v>253.08074959000001</v>
      </c>
      <c r="D159" s="43" t="str">
        <f t="shared" si="24"/>
        <v>N/A</v>
      </c>
      <c r="E159" s="35">
        <v>257.95019545999997</v>
      </c>
      <c r="F159" s="43" t="str">
        <f t="shared" si="25"/>
        <v>N/A</v>
      </c>
      <c r="G159" s="35">
        <v>259.04888025000002</v>
      </c>
      <c r="H159" s="43" t="str">
        <f t="shared" si="26"/>
        <v>N/A</v>
      </c>
      <c r="I159" s="12">
        <v>1.9239999999999999</v>
      </c>
      <c r="J159" s="12">
        <v>0.4259</v>
      </c>
      <c r="K159" s="44" t="s">
        <v>732</v>
      </c>
      <c r="L159" s="9" t="str">
        <f t="shared" si="27"/>
        <v>Yes</v>
      </c>
    </row>
    <row r="160" spans="1:12" x14ac:dyDescent="0.2">
      <c r="A160" s="45" t="s">
        <v>1486</v>
      </c>
      <c r="B160" s="34" t="s">
        <v>217</v>
      </c>
      <c r="C160" s="35">
        <v>237.51194623999999</v>
      </c>
      <c r="D160" s="43" t="str">
        <f t="shared" si="24"/>
        <v>N/A</v>
      </c>
      <c r="E160" s="35">
        <v>240.53699591</v>
      </c>
      <c r="F160" s="43" t="str">
        <f t="shared" si="25"/>
        <v>N/A</v>
      </c>
      <c r="G160" s="35">
        <v>242.955187</v>
      </c>
      <c r="H160" s="43" t="str">
        <f t="shared" si="26"/>
        <v>N/A</v>
      </c>
      <c r="I160" s="12">
        <v>1.274</v>
      </c>
      <c r="J160" s="12">
        <v>1.0049999999999999</v>
      </c>
      <c r="K160" s="44" t="s">
        <v>732</v>
      </c>
      <c r="L160" s="9" t="str">
        <f t="shared" si="27"/>
        <v>Yes</v>
      </c>
    </row>
    <row r="161" spans="1:12" x14ac:dyDescent="0.2">
      <c r="A161" s="45" t="s">
        <v>1487</v>
      </c>
      <c r="B161" s="34" t="s">
        <v>217</v>
      </c>
      <c r="C161" s="35">
        <v>278.49986142</v>
      </c>
      <c r="D161" s="43" t="str">
        <f t="shared" si="24"/>
        <v>N/A</v>
      </c>
      <c r="E161" s="35">
        <v>285.97770208999998</v>
      </c>
      <c r="F161" s="43" t="str">
        <f t="shared" si="25"/>
        <v>N/A</v>
      </c>
      <c r="G161" s="35">
        <v>284.57611130999999</v>
      </c>
      <c r="H161" s="43" t="str">
        <f t="shared" si="26"/>
        <v>N/A</v>
      </c>
      <c r="I161" s="12">
        <v>2.6850000000000001</v>
      </c>
      <c r="J161" s="12">
        <v>-0.49</v>
      </c>
      <c r="K161" s="44" t="s">
        <v>732</v>
      </c>
      <c r="L161" s="9" t="str">
        <f t="shared" si="27"/>
        <v>Yes</v>
      </c>
    </row>
    <row r="162" spans="1:12" x14ac:dyDescent="0.2">
      <c r="A162" s="45" t="s">
        <v>1620</v>
      </c>
      <c r="B162" s="34" t="s">
        <v>217</v>
      </c>
      <c r="C162" s="35">
        <v>11</v>
      </c>
      <c r="D162" s="43" t="str">
        <f t="shared" ref="D162:D172" si="28">IF($B162="N/A","N/A",IF(C162&gt;10,"No",IF(C162&lt;-10,"No","Yes")))</f>
        <v>N/A</v>
      </c>
      <c r="E162" s="35">
        <v>11</v>
      </c>
      <c r="F162" s="43" t="str">
        <f t="shared" ref="F162:F172" si="29">IF($B162="N/A","N/A",IF(E162&gt;10,"No",IF(E162&lt;-10,"No","Yes")))</f>
        <v>N/A</v>
      </c>
      <c r="G162" s="35">
        <v>11</v>
      </c>
      <c r="H162" s="43" t="str">
        <f t="shared" ref="H162:H172" si="30">IF($B162="N/A","N/A",IF(G162&gt;10,"No",IF(G162&lt;-10,"No","Yes")))</f>
        <v>N/A</v>
      </c>
      <c r="I162" s="12">
        <v>100</v>
      </c>
      <c r="J162" s="12">
        <v>-50</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16</v>
      </c>
      <c r="F163" s="43" t="str">
        <f t="shared" si="29"/>
        <v>N/A</v>
      </c>
      <c r="G163" s="35">
        <v>15</v>
      </c>
      <c r="H163" s="43" t="str">
        <f t="shared" si="30"/>
        <v>N/A</v>
      </c>
      <c r="I163" s="12">
        <v>166.7</v>
      </c>
      <c r="J163" s="12">
        <v>-6.25</v>
      </c>
      <c r="K163" s="14" t="s">
        <v>217</v>
      </c>
      <c r="L163" s="9" t="str">
        <f t="shared" si="31"/>
        <v>N/A</v>
      </c>
    </row>
    <row r="164" spans="1:12" ht="25.5" x14ac:dyDescent="0.2">
      <c r="A164" s="45" t="s">
        <v>1621</v>
      </c>
      <c r="B164" s="34" t="s">
        <v>217</v>
      </c>
      <c r="C164" s="35">
        <v>11</v>
      </c>
      <c r="D164" s="43" t="str">
        <f t="shared" si="28"/>
        <v>N/A</v>
      </c>
      <c r="E164" s="35">
        <v>14</v>
      </c>
      <c r="F164" s="43" t="str">
        <f t="shared" si="29"/>
        <v>N/A</v>
      </c>
      <c r="G164" s="35">
        <v>11</v>
      </c>
      <c r="H164" s="43" t="str">
        <f t="shared" si="30"/>
        <v>N/A</v>
      </c>
      <c r="I164" s="12">
        <v>250</v>
      </c>
      <c r="J164" s="12">
        <v>-35.700000000000003</v>
      </c>
      <c r="K164" s="14" t="s">
        <v>217</v>
      </c>
      <c r="L164" s="9" t="str">
        <f t="shared" si="31"/>
        <v>N/A</v>
      </c>
    </row>
    <row r="165" spans="1:12" ht="25.5" x14ac:dyDescent="0.2">
      <c r="A165" s="45" t="s">
        <v>1488</v>
      </c>
      <c r="B165" s="34" t="s">
        <v>217</v>
      </c>
      <c r="C165" s="35">
        <v>11</v>
      </c>
      <c r="D165" s="43" t="str">
        <f t="shared" si="28"/>
        <v>N/A</v>
      </c>
      <c r="E165" s="35">
        <v>11</v>
      </c>
      <c r="F165" s="43" t="str">
        <f t="shared" si="29"/>
        <v>N/A</v>
      </c>
      <c r="G165" s="35">
        <v>86</v>
      </c>
      <c r="H165" s="43" t="str">
        <f t="shared" si="30"/>
        <v>N/A</v>
      </c>
      <c r="I165" s="12">
        <v>28.57</v>
      </c>
      <c r="J165" s="12">
        <v>855.6</v>
      </c>
      <c r="K165" s="14" t="s">
        <v>217</v>
      </c>
      <c r="L165" s="9" t="str">
        <f t="shared" si="31"/>
        <v>N/A</v>
      </c>
    </row>
    <row r="166" spans="1:12" x14ac:dyDescent="0.2">
      <c r="A166" s="45" t="s">
        <v>1622</v>
      </c>
      <c r="B166" s="34" t="s">
        <v>217</v>
      </c>
      <c r="C166" s="35">
        <v>11</v>
      </c>
      <c r="D166" s="43" t="str">
        <f t="shared" si="28"/>
        <v>N/A</v>
      </c>
      <c r="E166" s="35">
        <v>0</v>
      </c>
      <c r="F166" s="43" t="str">
        <f t="shared" si="29"/>
        <v>N/A</v>
      </c>
      <c r="G166" s="35">
        <v>11</v>
      </c>
      <c r="H166" s="43" t="str">
        <f t="shared" si="30"/>
        <v>N/A</v>
      </c>
      <c r="I166" s="12">
        <v>-100</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150</v>
      </c>
      <c r="J167" s="12">
        <v>0</v>
      </c>
      <c r="K167" s="14" t="s">
        <v>217</v>
      </c>
      <c r="L167" s="9" t="str">
        <f t="shared" si="31"/>
        <v>N/A</v>
      </c>
    </row>
    <row r="168" spans="1:12" x14ac:dyDescent="0.2">
      <c r="A168" s="45" t="s">
        <v>125</v>
      </c>
      <c r="B168" s="34" t="s">
        <v>217</v>
      </c>
      <c r="C168" s="46">
        <v>1974128</v>
      </c>
      <c r="D168" s="43" t="str">
        <f t="shared" si="28"/>
        <v>N/A</v>
      </c>
      <c r="E168" s="46">
        <v>1744314</v>
      </c>
      <c r="F168" s="43" t="str">
        <f t="shared" si="29"/>
        <v>N/A</v>
      </c>
      <c r="G168" s="46">
        <v>3157556</v>
      </c>
      <c r="H168" s="43" t="str">
        <f t="shared" si="30"/>
        <v>N/A</v>
      </c>
      <c r="I168" s="12">
        <v>-11.6</v>
      </c>
      <c r="J168" s="12">
        <v>81.02</v>
      </c>
      <c r="K168" s="14" t="s">
        <v>217</v>
      </c>
      <c r="L168" s="9" t="str">
        <f t="shared" si="31"/>
        <v>N/A</v>
      </c>
    </row>
    <row r="169" spans="1:12" x14ac:dyDescent="0.2">
      <c r="A169" s="45" t="s">
        <v>1624</v>
      </c>
      <c r="B169" s="34" t="s">
        <v>217</v>
      </c>
      <c r="C169" s="46">
        <v>1963531</v>
      </c>
      <c r="D169" s="43" t="str">
        <f t="shared" si="28"/>
        <v>N/A</v>
      </c>
      <c r="E169" s="46">
        <v>1744314</v>
      </c>
      <c r="F169" s="43" t="str">
        <f t="shared" si="29"/>
        <v>N/A</v>
      </c>
      <c r="G169" s="46">
        <v>1201232</v>
      </c>
      <c r="H169" s="43" t="str">
        <f t="shared" si="30"/>
        <v>N/A</v>
      </c>
      <c r="I169" s="12">
        <v>-11.2</v>
      </c>
      <c r="J169" s="12">
        <v>-31.1</v>
      </c>
      <c r="K169" s="14" t="s">
        <v>217</v>
      </c>
      <c r="L169" s="9" t="str">
        <f t="shared" si="31"/>
        <v>N/A</v>
      </c>
    </row>
    <row r="170" spans="1:12" x14ac:dyDescent="0.2">
      <c r="A170" s="45" t="s">
        <v>1381</v>
      </c>
      <c r="B170" s="34" t="s">
        <v>217</v>
      </c>
      <c r="C170" s="46">
        <v>272518</v>
      </c>
      <c r="D170" s="43" t="str">
        <f t="shared" si="28"/>
        <v>N/A</v>
      </c>
      <c r="E170" s="46">
        <v>283049</v>
      </c>
      <c r="F170" s="43" t="str">
        <f t="shared" si="29"/>
        <v>N/A</v>
      </c>
      <c r="G170" s="46">
        <v>292901</v>
      </c>
      <c r="H170" s="43" t="str">
        <f t="shared" si="30"/>
        <v>N/A</v>
      </c>
      <c r="I170" s="12">
        <v>3.8639999999999999</v>
      </c>
      <c r="J170" s="12">
        <v>3.4809999999999999</v>
      </c>
      <c r="K170" s="14" t="s">
        <v>217</v>
      </c>
      <c r="L170" s="9" t="str">
        <f t="shared" si="31"/>
        <v>N/A</v>
      </c>
    </row>
    <row r="171" spans="1:12" x14ac:dyDescent="0.2">
      <c r="A171" s="45" t="s">
        <v>1618</v>
      </c>
      <c r="B171" s="34" t="s">
        <v>217</v>
      </c>
      <c r="C171" s="46">
        <v>234298</v>
      </c>
      <c r="D171" s="43" t="str">
        <f t="shared" si="28"/>
        <v>N/A</v>
      </c>
      <c r="E171" s="46">
        <v>169566</v>
      </c>
      <c r="F171" s="43" t="str">
        <f t="shared" si="29"/>
        <v>N/A</v>
      </c>
      <c r="G171" s="46">
        <v>327569</v>
      </c>
      <c r="H171" s="43" t="str">
        <f t="shared" si="30"/>
        <v>N/A</v>
      </c>
      <c r="I171" s="12">
        <v>-27.6</v>
      </c>
      <c r="J171" s="12">
        <v>93.18</v>
      </c>
      <c r="K171" s="14" t="s">
        <v>217</v>
      </c>
      <c r="L171" s="9" t="str">
        <f t="shared" si="31"/>
        <v>N/A</v>
      </c>
    </row>
    <row r="172" spans="1:12" x14ac:dyDescent="0.2">
      <c r="A172" s="45" t="s">
        <v>1619</v>
      </c>
      <c r="B172" s="34" t="s">
        <v>217</v>
      </c>
      <c r="C172" s="46">
        <v>270819</v>
      </c>
      <c r="D172" s="43" t="str">
        <f t="shared" si="28"/>
        <v>N/A</v>
      </c>
      <c r="E172" s="46">
        <v>410005</v>
      </c>
      <c r="F172" s="43" t="str">
        <f t="shared" si="29"/>
        <v>N/A</v>
      </c>
      <c r="G172" s="46">
        <v>3151708</v>
      </c>
      <c r="H172" s="43" t="str">
        <f t="shared" si="30"/>
        <v>N/A</v>
      </c>
      <c r="I172" s="12">
        <v>51.39</v>
      </c>
      <c r="J172" s="12">
        <v>668.7</v>
      </c>
      <c r="K172" s="14" t="s">
        <v>217</v>
      </c>
      <c r="L172" s="9" t="str">
        <f t="shared" si="31"/>
        <v>N/A</v>
      </c>
    </row>
    <row r="173" spans="1:12" ht="25.5" x14ac:dyDescent="0.2">
      <c r="A173" s="45" t="s">
        <v>1382</v>
      </c>
      <c r="B173" s="34" t="s">
        <v>217</v>
      </c>
      <c r="C173" s="46">
        <v>278290</v>
      </c>
      <c r="D173" s="43" t="str">
        <f t="shared" ref="D173:D187" si="32">IF($B173="N/A","N/A",IF(C173&gt;10,"No",IF(C173&lt;-10,"No","Yes")))</f>
        <v>N/A</v>
      </c>
      <c r="E173" s="46">
        <v>280804</v>
      </c>
      <c r="F173" s="43" t="str">
        <f t="shared" ref="F173:F187" si="33">IF($B173="N/A","N/A",IF(E173&gt;10,"No",IF(E173&lt;-10,"No","Yes")))</f>
        <v>N/A</v>
      </c>
      <c r="G173" s="46">
        <v>340487</v>
      </c>
      <c r="H173" s="43" t="str">
        <f t="shared" ref="H173:H187" si="34">IF($B173="N/A","N/A",IF(G173&gt;10,"No",IF(G173&lt;-10,"No","Yes")))</f>
        <v>N/A</v>
      </c>
      <c r="I173" s="12">
        <v>0.90339999999999998</v>
      </c>
      <c r="J173" s="12">
        <v>21.25</v>
      </c>
      <c r="K173" s="44" t="s">
        <v>732</v>
      </c>
      <c r="L173" s="9" t="str">
        <f t="shared" ref="L173:L187" si="35">IF(J173="Div by 0", "N/A", IF(K173="N/A","N/A", IF(J173&gt;VALUE(MID(K173,1,2)), "No", IF(J173&lt;-1*VALUE(MID(K173,1,2)), "No", "Yes"))))</f>
        <v>Yes</v>
      </c>
    </row>
    <row r="174" spans="1:12" x14ac:dyDescent="0.2">
      <c r="A174" s="45" t="s">
        <v>649</v>
      </c>
      <c r="B174" s="34" t="s">
        <v>217</v>
      </c>
      <c r="C174" s="35">
        <v>2626</v>
      </c>
      <c r="D174" s="43" t="str">
        <f t="shared" si="32"/>
        <v>N/A</v>
      </c>
      <c r="E174" s="35">
        <v>2608</v>
      </c>
      <c r="F174" s="43" t="str">
        <f t="shared" si="33"/>
        <v>N/A</v>
      </c>
      <c r="G174" s="35">
        <v>2776</v>
      </c>
      <c r="H174" s="43" t="str">
        <f t="shared" si="34"/>
        <v>N/A</v>
      </c>
      <c r="I174" s="12">
        <v>-0.68500000000000005</v>
      </c>
      <c r="J174" s="12">
        <v>6.4420000000000002</v>
      </c>
      <c r="K174" s="44" t="s">
        <v>732</v>
      </c>
      <c r="L174" s="9" t="str">
        <f t="shared" si="35"/>
        <v>Yes</v>
      </c>
    </row>
    <row r="175" spans="1:12" ht="25.5" x14ac:dyDescent="0.2">
      <c r="A175" s="45" t="s">
        <v>1383</v>
      </c>
      <c r="B175" s="34" t="s">
        <v>217</v>
      </c>
      <c r="C175" s="46">
        <v>105.97486671999999</v>
      </c>
      <c r="D175" s="43" t="str">
        <f t="shared" si="32"/>
        <v>N/A</v>
      </c>
      <c r="E175" s="46">
        <v>107.6702454</v>
      </c>
      <c r="F175" s="43" t="str">
        <f t="shared" si="33"/>
        <v>N/A</v>
      </c>
      <c r="G175" s="46">
        <v>122.65381843999999</v>
      </c>
      <c r="H175" s="43" t="str">
        <f t="shared" si="34"/>
        <v>N/A</v>
      </c>
      <c r="I175" s="12">
        <v>1.6</v>
      </c>
      <c r="J175" s="12">
        <v>13.92</v>
      </c>
      <c r="K175" s="44" t="s">
        <v>732</v>
      </c>
      <c r="L175" s="9" t="str">
        <f t="shared" si="35"/>
        <v>Yes</v>
      </c>
    </row>
    <row r="176" spans="1:12" ht="25.5" x14ac:dyDescent="0.2">
      <c r="A176" s="45" t="s">
        <v>1384</v>
      </c>
      <c r="B176" s="34" t="s">
        <v>217</v>
      </c>
      <c r="C176" s="46">
        <v>2463492</v>
      </c>
      <c r="D176" s="43" t="str">
        <f t="shared" si="32"/>
        <v>N/A</v>
      </c>
      <c r="E176" s="46">
        <v>2696015</v>
      </c>
      <c r="F176" s="43" t="str">
        <f t="shared" si="33"/>
        <v>N/A</v>
      </c>
      <c r="G176" s="46">
        <v>2711616</v>
      </c>
      <c r="H176" s="43" t="str">
        <f t="shared" si="34"/>
        <v>N/A</v>
      </c>
      <c r="I176" s="12">
        <v>9.4390000000000001</v>
      </c>
      <c r="J176" s="12">
        <v>0.57869999999999999</v>
      </c>
      <c r="K176" s="44" t="s">
        <v>732</v>
      </c>
      <c r="L176" s="9" t="str">
        <f t="shared" si="35"/>
        <v>Yes</v>
      </c>
    </row>
    <row r="177" spans="1:12" x14ac:dyDescent="0.2">
      <c r="A177" s="45" t="s">
        <v>516</v>
      </c>
      <c r="B177" s="34" t="s">
        <v>217</v>
      </c>
      <c r="C177" s="35">
        <v>17310</v>
      </c>
      <c r="D177" s="43" t="str">
        <f t="shared" si="32"/>
        <v>N/A</v>
      </c>
      <c r="E177" s="35">
        <v>18035</v>
      </c>
      <c r="F177" s="43" t="str">
        <f t="shared" si="33"/>
        <v>N/A</v>
      </c>
      <c r="G177" s="35">
        <v>18796</v>
      </c>
      <c r="H177" s="43" t="str">
        <f t="shared" si="34"/>
        <v>N/A</v>
      </c>
      <c r="I177" s="12">
        <v>4.1879999999999997</v>
      </c>
      <c r="J177" s="12">
        <v>4.22</v>
      </c>
      <c r="K177" s="44" t="s">
        <v>732</v>
      </c>
      <c r="L177" s="9" t="str">
        <f t="shared" si="35"/>
        <v>Yes</v>
      </c>
    </row>
    <row r="178" spans="1:12" ht="25.5" x14ac:dyDescent="0.2">
      <c r="A178" s="45" t="s">
        <v>1385</v>
      </c>
      <c r="B178" s="34" t="s">
        <v>217</v>
      </c>
      <c r="C178" s="46">
        <v>142.31611785000001</v>
      </c>
      <c r="D178" s="43" t="str">
        <f t="shared" si="32"/>
        <v>N/A</v>
      </c>
      <c r="E178" s="46">
        <v>149.48794011999999</v>
      </c>
      <c r="F178" s="43" t="str">
        <f t="shared" si="33"/>
        <v>N/A</v>
      </c>
      <c r="G178" s="46">
        <v>144.26558842</v>
      </c>
      <c r="H178" s="43" t="str">
        <f t="shared" si="34"/>
        <v>N/A</v>
      </c>
      <c r="I178" s="12">
        <v>5.0389999999999997</v>
      </c>
      <c r="J178" s="12">
        <v>-3.49</v>
      </c>
      <c r="K178" s="44" t="s">
        <v>732</v>
      </c>
      <c r="L178" s="9" t="str">
        <f t="shared" si="35"/>
        <v>Yes</v>
      </c>
    </row>
    <row r="179" spans="1:12" ht="25.5" x14ac:dyDescent="0.2">
      <c r="A179" s="45" t="s">
        <v>1386</v>
      </c>
      <c r="B179" s="34" t="s">
        <v>217</v>
      </c>
      <c r="C179" s="46">
        <v>3150191</v>
      </c>
      <c r="D179" s="43" t="str">
        <f t="shared" si="32"/>
        <v>N/A</v>
      </c>
      <c r="E179" s="46">
        <v>4026209</v>
      </c>
      <c r="F179" s="43" t="str">
        <f t="shared" si="33"/>
        <v>N/A</v>
      </c>
      <c r="G179" s="46">
        <v>4085962</v>
      </c>
      <c r="H179" s="43" t="str">
        <f t="shared" si="34"/>
        <v>N/A</v>
      </c>
      <c r="I179" s="12">
        <v>27.81</v>
      </c>
      <c r="J179" s="12">
        <v>1.484</v>
      </c>
      <c r="K179" s="44" t="s">
        <v>732</v>
      </c>
      <c r="L179" s="9" t="str">
        <f t="shared" si="35"/>
        <v>Yes</v>
      </c>
    </row>
    <row r="180" spans="1:12" x14ac:dyDescent="0.2">
      <c r="A180" s="45" t="s">
        <v>517</v>
      </c>
      <c r="B180" s="34" t="s">
        <v>217</v>
      </c>
      <c r="C180" s="35">
        <v>16707</v>
      </c>
      <c r="D180" s="43" t="str">
        <f t="shared" si="32"/>
        <v>N/A</v>
      </c>
      <c r="E180" s="35">
        <v>19250</v>
      </c>
      <c r="F180" s="43" t="str">
        <f t="shared" si="33"/>
        <v>N/A</v>
      </c>
      <c r="G180" s="35">
        <v>21373</v>
      </c>
      <c r="H180" s="43" t="str">
        <f t="shared" si="34"/>
        <v>N/A</v>
      </c>
      <c r="I180" s="12">
        <v>15.22</v>
      </c>
      <c r="J180" s="12">
        <v>11.03</v>
      </c>
      <c r="K180" s="44" t="s">
        <v>732</v>
      </c>
      <c r="L180" s="9" t="str">
        <f t="shared" si="35"/>
        <v>Yes</v>
      </c>
    </row>
    <row r="181" spans="1:12" ht="25.5" x14ac:dyDescent="0.2">
      <c r="A181" s="45" t="s">
        <v>1387</v>
      </c>
      <c r="B181" s="34" t="s">
        <v>217</v>
      </c>
      <c r="C181" s="46">
        <v>188.55515652</v>
      </c>
      <c r="D181" s="43" t="str">
        <f t="shared" si="32"/>
        <v>N/A</v>
      </c>
      <c r="E181" s="46">
        <v>209.15371429000001</v>
      </c>
      <c r="F181" s="43" t="str">
        <f t="shared" si="33"/>
        <v>N/A</v>
      </c>
      <c r="G181" s="46">
        <v>191.17400459000001</v>
      </c>
      <c r="H181" s="43" t="str">
        <f t="shared" si="34"/>
        <v>N/A</v>
      </c>
      <c r="I181" s="12">
        <v>10.92</v>
      </c>
      <c r="J181" s="12">
        <v>-8.6</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808598524</v>
      </c>
      <c r="D185" s="43" t="str">
        <f t="shared" si="32"/>
        <v>N/A</v>
      </c>
      <c r="E185" s="46">
        <v>892744481</v>
      </c>
      <c r="F185" s="43" t="str">
        <f t="shared" si="33"/>
        <v>N/A</v>
      </c>
      <c r="G185" s="46">
        <v>983981459</v>
      </c>
      <c r="H185" s="43" t="str">
        <f t="shared" si="34"/>
        <v>N/A</v>
      </c>
      <c r="I185" s="12">
        <v>10.41</v>
      </c>
      <c r="J185" s="12">
        <v>10.220000000000001</v>
      </c>
      <c r="K185" s="44" t="s">
        <v>732</v>
      </c>
      <c r="L185" s="9" t="str">
        <f t="shared" si="35"/>
        <v>Yes</v>
      </c>
    </row>
    <row r="186" spans="1:12" ht="25.5" x14ac:dyDescent="0.2">
      <c r="A186" s="45" t="s">
        <v>519</v>
      </c>
      <c r="B186" s="34" t="s">
        <v>217</v>
      </c>
      <c r="C186" s="35">
        <v>62550</v>
      </c>
      <c r="D186" s="43" t="str">
        <f t="shared" si="32"/>
        <v>N/A</v>
      </c>
      <c r="E186" s="35">
        <v>66640</v>
      </c>
      <c r="F186" s="43" t="str">
        <f t="shared" si="33"/>
        <v>N/A</v>
      </c>
      <c r="G186" s="35">
        <v>71530</v>
      </c>
      <c r="H186" s="43" t="str">
        <f t="shared" si="34"/>
        <v>N/A</v>
      </c>
      <c r="I186" s="12">
        <v>6.5389999999999997</v>
      </c>
      <c r="J186" s="12">
        <v>7.3380000000000001</v>
      </c>
      <c r="K186" s="44" t="s">
        <v>732</v>
      </c>
      <c r="L186" s="9" t="str">
        <f t="shared" si="35"/>
        <v>Yes</v>
      </c>
    </row>
    <row r="187" spans="1:12" ht="25.5" x14ac:dyDescent="0.2">
      <c r="A187" s="45" t="s">
        <v>1391</v>
      </c>
      <c r="B187" s="34" t="s">
        <v>217</v>
      </c>
      <c r="C187" s="46">
        <v>12927.234596</v>
      </c>
      <c r="D187" s="43" t="str">
        <f t="shared" si="32"/>
        <v>N/A</v>
      </c>
      <c r="E187" s="46">
        <v>13396.525825000001</v>
      </c>
      <c r="F187" s="43" t="str">
        <f t="shared" si="33"/>
        <v>N/A</v>
      </c>
      <c r="G187" s="46">
        <v>13756.206613</v>
      </c>
      <c r="H187" s="43" t="str">
        <f t="shared" si="34"/>
        <v>N/A</v>
      </c>
      <c r="I187" s="12">
        <v>3.63</v>
      </c>
      <c r="J187" s="12">
        <v>2.6850000000000001</v>
      </c>
      <c r="K187" s="44" t="s">
        <v>732</v>
      </c>
      <c r="L187" s="9" t="str">
        <f t="shared" si="35"/>
        <v>Yes</v>
      </c>
    </row>
    <row r="188" spans="1:12" x14ac:dyDescent="0.2">
      <c r="A188" s="4" t="s">
        <v>1392</v>
      </c>
      <c r="B188" s="34" t="s">
        <v>217</v>
      </c>
      <c r="C188" s="46">
        <v>809873852</v>
      </c>
      <c r="D188" s="43" t="str">
        <f t="shared" ref="D188:D203" si="36">IF($B188="N/A","N/A",IF(C188&gt;10,"No",IF(C188&lt;-10,"No","Yes")))</f>
        <v>N/A</v>
      </c>
      <c r="E188" s="46">
        <v>894197933</v>
      </c>
      <c r="F188" s="43" t="str">
        <f t="shared" ref="F188:F203" si="37">IF($B188="N/A","N/A",IF(E188&gt;10,"No",IF(E188&lt;-10,"No","Yes")))</f>
        <v>N/A</v>
      </c>
      <c r="G188" s="46">
        <v>985812115</v>
      </c>
      <c r="H188" s="43" t="str">
        <f t="shared" ref="H188:H203" si="38">IF($B188="N/A","N/A",IF(G188&gt;10,"No",IF(G188&lt;-10,"No","Yes")))</f>
        <v>N/A</v>
      </c>
      <c r="I188" s="12">
        <v>10.41</v>
      </c>
      <c r="J188" s="12">
        <v>10.25</v>
      </c>
      <c r="K188" s="44" t="s">
        <v>732</v>
      </c>
      <c r="L188" s="9" t="str">
        <f t="shared" ref="L188:L203" si="39">IF(J188="Div by 0", "N/A", IF(K188="N/A","N/A", IF(J188&gt;VALUE(MID(K188,1,2)), "No", IF(J188&lt;-1*VALUE(MID(K188,1,2)), "No", "Yes"))))</f>
        <v>Yes</v>
      </c>
    </row>
    <row r="189" spans="1:12" x14ac:dyDescent="0.2">
      <c r="A189" s="4" t="s">
        <v>1489</v>
      </c>
      <c r="B189" s="34" t="s">
        <v>217</v>
      </c>
      <c r="C189" s="35">
        <v>62998</v>
      </c>
      <c r="D189" s="43" t="str">
        <f t="shared" si="36"/>
        <v>N/A</v>
      </c>
      <c r="E189" s="35">
        <v>67185</v>
      </c>
      <c r="F189" s="43" t="str">
        <f t="shared" si="37"/>
        <v>N/A</v>
      </c>
      <c r="G189" s="35">
        <v>72011</v>
      </c>
      <c r="H189" s="43" t="str">
        <f t="shared" si="38"/>
        <v>N/A</v>
      </c>
      <c r="I189" s="12">
        <v>6.6459999999999999</v>
      </c>
      <c r="J189" s="12">
        <v>7.1829999999999998</v>
      </c>
      <c r="K189" s="44" t="s">
        <v>732</v>
      </c>
      <c r="L189" s="9" t="str">
        <f t="shared" si="39"/>
        <v>Yes</v>
      </c>
    </row>
    <row r="190" spans="1:12" x14ac:dyDescent="0.2">
      <c r="A190" s="4" t="s">
        <v>1490</v>
      </c>
      <c r="B190" s="34" t="s">
        <v>217</v>
      </c>
      <c r="C190" s="46">
        <v>12855.548621</v>
      </c>
      <c r="D190" s="43" t="str">
        <f t="shared" si="36"/>
        <v>N/A</v>
      </c>
      <c r="E190" s="46">
        <v>13309.487728</v>
      </c>
      <c r="F190" s="43" t="str">
        <f t="shared" si="37"/>
        <v>N/A</v>
      </c>
      <c r="G190" s="46">
        <v>13689.743442000001</v>
      </c>
      <c r="H190" s="43" t="str">
        <f t="shared" si="38"/>
        <v>N/A</v>
      </c>
      <c r="I190" s="12">
        <v>3.5310000000000001</v>
      </c>
      <c r="J190" s="12">
        <v>2.8570000000000002</v>
      </c>
      <c r="K190" s="44" t="s">
        <v>732</v>
      </c>
      <c r="L190" s="9" t="str">
        <f t="shared" si="39"/>
        <v>Yes</v>
      </c>
    </row>
    <row r="191" spans="1:12" x14ac:dyDescent="0.2">
      <c r="A191" s="4" t="s">
        <v>1491</v>
      </c>
      <c r="B191" s="34" t="s">
        <v>217</v>
      </c>
      <c r="C191" s="46">
        <v>8397.7993098000006</v>
      </c>
      <c r="D191" s="43" t="str">
        <f t="shared" si="36"/>
        <v>N/A</v>
      </c>
      <c r="E191" s="46">
        <v>9071.7660104000006</v>
      </c>
      <c r="F191" s="43" t="str">
        <f t="shared" si="37"/>
        <v>N/A</v>
      </c>
      <c r="G191" s="46">
        <v>9600.5673502000009</v>
      </c>
      <c r="H191" s="43" t="str">
        <f t="shared" si="38"/>
        <v>N/A</v>
      </c>
      <c r="I191" s="12">
        <v>8.0259999999999998</v>
      </c>
      <c r="J191" s="12">
        <v>5.8289999999999997</v>
      </c>
      <c r="K191" s="44" t="s">
        <v>732</v>
      </c>
      <c r="L191" s="9" t="str">
        <f t="shared" si="39"/>
        <v>Yes</v>
      </c>
    </row>
    <row r="192" spans="1:12" x14ac:dyDescent="0.2">
      <c r="A192" s="4" t="s">
        <v>1492</v>
      </c>
      <c r="B192" s="34" t="s">
        <v>217</v>
      </c>
      <c r="C192" s="46">
        <v>15470.748444000001</v>
      </c>
      <c r="D192" s="43" t="str">
        <f t="shared" si="36"/>
        <v>N/A</v>
      </c>
      <c r="E192" s="46">
        <v>15860.276378</v>
      </c>
      <c r="F192" s="43" t="str">
        <f t="shared" si="37"/>
        <v>N/A</v>
      </c>
      <c r="G192" s="46">
        <v>16114.441876999999</v>
      </c>
      <c r="H192" s="43" t="str">
        <f t="shared" si="38"/>
        <v>N/A</v>
      </c>
      <c r="I192" s="12">
        <v>2.5179999999999998</v>
      </c>
      <c r="J192" s="12">
        <v>1.603</v>
      </c>
      <c r="K192" s="44" t="s">
        <v>732</v>
      </c>
      <c r="L192" s="9" t="str">
        <f t="shared" si="39"/>
        <v>Yes</v>
      </c>
    </row>
    <row r="193" spans="1:12" x14ac:dyDescent="0.2">
      <c r="A193" s="45" t="s">
        <v>1493</v>
      </c>
      <c r="B193" s="34" t="s">
        <v>217</v>
      </c>
      <c r="C193" s="9">
        <v>20.748825842999999</v>
      </c>
      <c r="D193" s="43" t="str">
        <f t="shared" si="36"/>
        <v>N/A</v>
      </c>
      <c r="E193" s="9">
        <v>21.277977127</v>
      </c>
      <c r="F193" s="43" t="str">
        <f t="shared" si="37"/>
        <v>N/A</v>
      </c>
      <c r="G193" s="9">
        <v>21.810279553000001</v>
      </c>
      <c r="H193" s="43" t="str">
        <f t="shared" si="38"/>
        <v>N/A</v>
      </c>
      <c r="I193" s="12">
        <v>2.5499999999999998</v>
      </c>
      <c r="J193" s="12">
        <v>2.5019999999999998</v>
      </c>
      <c r="K193" s="44" t="s">
        <v>732</v>
      </c>
      <c r="L193" s="9" t="str">
        <f t="shared" si="39"/>
        <v>Yes</v>
      </c>
    </row>
    <row r="194" spans="1:12" x14ac:dyDescent="0.2">
      <c r="A194" s="45" t="s">
        <v>1494</v>
      </c>
      <c r="B194" s="34" t="s">
        <v>217</v>
      </c>
      <c r="C194" s="9">
        <v>18.855584013000001</v>
      </c>
      <c r="D194" s="43" t="str">
        <f t="shared" si="36"/>
        <v>N/A</v>
      </c>
      <c r="E194" s="9">
        <v>19.879254456999998</v>
      </c>
      <c r="F194" s="43" t="str">
        <f t="shared" si="37"/>
        <v>N/A</v>
      </c>
      <c r="G194" s="9">
        <v>20.482153451999999</v>
      </c>
      <c r="H194" s="43" t="str">
        <f t="shared" si="38"/>
        <v>N/A</v>
      </c>
      <c r="I194" s="12">
        <v>5.4290000000000003</v>
      </c>
      <c r="J194" s="12">
        <v>3.0329999999999999</v>
      </c>
      <c r="K194" s="44" t="s">
        <v>732</v>
      </c>
      <c r="L194" s="9" t="str">
        <f t="shared" si="39"/>
        <v>Yes</v>
      </c>
    </row>
    <row r="195" spans="1:12" x14ac:dyDescent="0.2">
      <c r="A195" s="45" t="s">
        <v>1495</v>
      </c>
      <c r="B195" s="34" t="s">
        <v>217</v>
      </c>
      <c r="C195" s="9">
        <v>23.635738261</v>
      </c>
      <c r="D195" s="43" t="str">
        <f t="shared" si="36"/>
        <v>N/A</v>
      </c>
      <c r="E195" s="9">
        <v>23.863675073</v>
      </c>
      <c r="F195" s="43" t="str">
        <f t="shared" si="37"/>
        <v>N/A</v>
      </c>
      <c r="G195" s="9">
        <v>24.462378713</v>
      </c>
      <c r="H195" s="43" t="str">
        <f t="shared" si="38"/>
        <v>N/A</v>
      </c>
      <c r="I195" s="12">
        <v>0.96440000000000003</v>
      </c>
      <c r="J195" s="12">
        <v>2.5089999999999999</v>
      </c>
      <c r="K195" s="44" t="s">
        <v>732</v>
      </c>
      <c r="L195" s="9" t="str">
        <f t="shared" si="39"/>
        <v>Yes</v>
      </c>
    </row>
    <row r="196" spans="1:12" ht="25.5" x14ac:dyDescent="0.2">
      <c r="A196" s="4" t="s">
        <v>1404</v>
      </c>
      <c r="B196" s="34" t="s">
        <v>217</v>
      </c>
      <c r="C196" s="46">
        <v>808598524</v>
      </c>
      <c r="D196" s="43" t="str">
        <f t="shared" si="36"/>
        <v>N/A</v>
      </c>
      <c r="E196" s="46">
        <v>892744481</v>
      </c>
      <c r="F196" s="43" t="str">
        <f t="shared" si="37"/>
        <v>N/A</v>
      </c>
      <c r="G196" s="46">
        <v>983981459</v>
      </c>
      <c r="H196" s="43" t="str">
        <f t="shared" si="38"/>
        <v>N/A</v>
      </c>
      <c r="I196" s="12">
        <v>10.41</v>
      </c>
      <c r="J196" s="12">
        <v>10.220000000000001</v>
      </c>
      <c r="K196" s="44" t="s">
        <v>732</v>
      </c>
      <c r="L196" s="9" t="str">
        <f t="shared" si="39"/>
        <v>Yes</v>
      </c>
    </row>
    <row r="197" spans="1:12" x14ac:dyDescent="0.2">
      <c r="A197" s="4" t="s">
        <v>1496</v>
      </c>
      <c r="B197" s="34" t="s">
        <v>217</v>
      </c>
      <c r="C197" s="35">
        <v>62550</v>
      </c>
      <c r="D197" s="43" t="str">
        <f t="shared" si="36"/>
        <v>N/A</v>
      </c>
      <c r="E197" s="35">
        <v>66640</v>
      </c>
      <c r="F197" s="43" t="str">
        <f t="shared" si="37"/>
        <v>N/A</v>
      </c>
      <c r="G197" s="35">
        <v>71530</v>
      </c>
      <c r="H197" s="43" t="str">
        <f t="shared" si="38"/>
        <v>N/A</v>
      </c>
      <c r="I197" s="12">
        <v>6.5389999999999997</v>
      </c>
      <c r="J197" s="12">
        <v>7.3380000000000001</v>
      </c>
      <c r="K197" s="44" t="s">
        <v>732</v>
      </c>
      <c r="L197" s="9" t="str">
        <f t="shared" si="39"/>
        <v>Yes</v>
      </c>
    </row>
    <row r="198" spans="1:12" ht="25.5" x14ac:dyDescent="0.2">
      <c r="A198" s="4" t="s">
        <v>1497</v>
      </c>
      <c r="B198" s="34" t="s">
        <v>217</v>
      </c>
      <c r="C198" s="46">
        <v>12927.234596</v>
      </c>
      <c r="D198" s="43" t="str">
        <f t="shared" si="36"/>
        <v>N/A</v>
      </c>
      <c r="E198" s="46">
        <v>13396.525825000001</v>
      </c>
      <c r="F198" s="43" t="str">
        <f t="shared" si="37"/>
        <v>N/A</v>
      </c>
      <c r="G198" s="46">
        <v>13756.206613</v>
      </c>
      <c r="H198" s="43" t="str">
        <f t="shared" si="38"/>
        <v>N/A</v>
      </c>
      <c r="I198" s="12">
        <v>3.63</v>
      </c>
      <c r="J198" s="12">
        <v>2.6850000000000001</v>
      </c>
      <c r="K198" s="44" t="s">
        <v>732</v>
      </c>
      <c r="L198" s="9" t="str">
        <f t="shared" si="39"/>
        <v>Yes</v>
      </c>
    </row>
    <row r="199" spans="1:12" ht="25.5" x14ac:dyDescent="0.2">
      <c r="A199" s="4" t="s">
        <v>1498</v>
      </c>
      <c r="B199" s="34" t="s">
        <v>217</v>
      </c>
      <c r="C199" s="46">
        <v>8410.1874833999991</v>
      </c>
      <c r="D199" s="43" t="str">
        <f t="shared" si="36"/>
        <v>N/A</v>
      </c>
      <c r="E199" s="46">
        <v>9098.1542112000006</v>
      </c>
      <c r="F199" s="43" t="str">
        <f t="shared" si="37"/>
        <v>N/A</v>
      </c>
      <c r="G199" s="46">
        <v>9612.6608772</v>
      </c>
      <c r="H199" s="43" t="str">
        <f t="shared" si="38"/>
        <v>N/A</v>
      </c>
      <c r="I199" s="12">
        <v>8.18</v>
      </c>
      <c r="J199" s="12">
        <v>5.6550000000000002</v>
      </c>
      <c r="K199" s="44" t="s">
        <v>732</v>
      </c>
      <c r="L199" s="9" t="str">
        <f t="shared" si="39"/>
        <v>Yes</v>
      </c>
    </row>
    <row r="200" spans="1:12" ht="25.5" x14ac:dyDescent="0.2">
      <c r="A200" s="4" t="s">
        <v>1499</v>
      </c>
      <c r="B200" s="34" t="s">
        <v>217</v>
      </c>
      <c r="C200" s="46">
        <v>15572.672882999999</v>
      </c>
      <c r="D200" s="43" t="str">
        <f t="shared" si="36"/>
        <v>N/A</v>
      </c>
      <c r="E200" s="46">
        <v>15975.285515</v>
      </c>
      <c r="F200" s="43" t="str">
        <f t="shared" si="37"/>
        <v>N/A</v>
      </c>
      <c r="G200" s="46">
        <v>16215.108457</v>
      </c>
      <c r="H200" s="43" t="str">
        <f t="shared" si="38"/>
        <v>N/A</v>
      </c>
      <c r="I200" s="12">
        <v>2.585</v>
      </c>
      <c r="J200" s="12">
        <v>1.5009999999999999</v>
      </c>
      <c r="K200" s="44" t="s">
        <v>732</v>
      </c>
      <c r="L200" s="9" t="str">
        <f t="shared" si="39"/>
        <v>Yes</v>
      </c>
    </row>
    <row r="201" spans="1:12" ht="25.5" x14ac:dyDescent="0.2">
      <c r="A201" s="4" t="s">
        <v>1500</v>
      </c>
      <c r="B201" s="34" t="s">
        <v>217</v>
      </c>
      <c r="C201" s="9">
        <v>20.601273952</v>
      </c>
      <c r="D201" s="43" t="str">
        <f t="shared" si="36"/>
        <v>N/A</v>
      </c>
      <c r="E201" s="9">
        <v>21.105371672</v>
      </c>
      <c r="F201" s="43" t="str">
        <f t="shared" si="37"/>
        <v>N/A</v>
      </c>
      <c r="G201" s="9">
        <v>21.664597025999999</v>
      </c>
      <c r="H201" s="43" t="str">
        <f t="shared" si="38"/>
        <v>N/A</v>
      </c>
      <c r="I201" s="12">
        <v>2.4470000000000001</v>
      </c>
      <c r="J201" s="12">
        <v>2.65</v>
      </c>
      <c r="K201" s="44" t="s">
        <v>732</v>
      </c>
      <c r="L201" s="9" t="str">
        <f t="shared" si="39"/>
        <v>Yes</v>
      </c>
    </row>
    <row r="202" spans="1:12" ht="25.5" x14ac:dyDescent="0.2">
      <c r="A202" s="4" t="s">
        <v>1501</v>
      </c>
      <c r="B202" s="34" t="s">
        <v>217</v>
      </c>
      <c r="C202" s="9">
        <v>18.822214250999998</v>
      </c>
      <c r="D202" s="43" t="str">
        <f t="shared" si="36"/>
        <v>N/A</v>
      </c>
      <c r="E202" s="9">
        <v>19.811183144000001</v>
      </c>
      <c r="F202" s="43" t="str">
        <f t="shared" si="37"/>
        <v>N/A</v>
      </c>
      <c r="G202" s="9">
        <v>20.451706586</v>
      </c>
      <c r="H202" s="43" t="str">
        <f t="shared" si="38"/>
        <v>N/A</v>
      </c>
      <c r="I202" s="12">
        <v>5.2539999999999996</v>
      </c>
      <c r="J202" s="12">
        <v>3.2330000000000001</v>
      </c>
      <c r="K202" s="44" t="s">
        <v>732</v>
      </c>
      <c r="L202" s="9" t="str">
        <f t="shared" si="39"/>
        <v>Yes</v>
      </c>
    </row>
    <row r="203" spans="1:12" ht="25.5" x14ac:dyDescent="0.2">
      <c r="A203" s="4" t="s">
        <v>1502</v>
      </c>
      <c r="B203" s="34" t="s">
        <v>217</v>
      </c>
      <c r="C203" s="9">
        <v>23.437073761000001</v>
      </c>
      <c r="D203" s="43" t="str">
        <f t="shared" si="36"/>
        <v>N/A</v>
      </c>
      <c r="E203" s="9">
        <v>23.650773825000002</v>
      </c>
      <c r="F203" s="43" t="str">
        <f t="shared" si="37"/>
        <v>N/A</v>
      </c>
      <c r="G203" s="9">
        <v>24.273634997999999</v>
      </c>
      <c r="H203" s="43" t="str">
        <f t="shared" si="38"/>
        <v>N/A</v>
      </c>
      <c r="I203" s="12">
        <v>0.91180000000000005</v>
      </c>
      <c r="J203" s="12">
        <v>2.6339999999999999</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2409248</v>
      </c>
      <c r="D6" s="43" t="str">
        <f>IF($B6="N/A","N/A",IF(C6&gt;10,"No",IF(C6&lt;-10,"No","Yes")))</f>
        <v>N/A</v>
      </c>
      <c r="E6" s="35">
        <v>2559196</v>
      </c>
      <c r="F6" s="43" t="str">
        <f>IF($B6="N/A","N/A",IF(E6&gt;10,"No",IF(E6&lt;-10,"No","Yes")))</f>
        <v>N/A</v>
      </c>
      <c r="G6" s="35">
        <v>2690487</v>
      </c>
      <c r="H6" s="43" t="str">
        <f>IF($B6="N/A","N/A",IF(G6&gt;10,"No",IF(G6&lt;-10,"No","Yes")))</f>
        <v>N/A</v>
      </c>
      <c r="I6" s="12">
        <v>6.2240000000000002</v>
      </c>
      <c r="J6" s="12">
        <v>5.13</v>
      </c>
      <c r="K6" s="44" t="s">
        <v>732</v>
      </c>
      <c r="L6" s="9" t="str">
        <f t="shared" ref="L6:L46" si="0">IF(J6="Div by 0", "N/A", IF(K6="N/A","N/A", IF(J6&gt;VALUE(MID(K6,1,2)), "No", IF(J6&lt;-1*VALUE(MID(K6,1,2)), "No", "Yes"))))</f>
        <v>Yes</v>
      </c>
    </row>
    <row r="7" spans="1:12" x14ac:dyDescent="0.2">
      <c r="A7" s="45" t="s">
        <v>10</v>
      </c>
      <c r="B7" s="34" t="s">
        <v>217</v>
      </c>
      <c r="C7" s="35">
        <v>2019783</v>
      </c>
      <c r="D7" s="43" t="str">
        <f>IF($B7="N/A","N/A",IF(C7&gt;10,"No",IF(C7&lt;-10,"No","Yes")))</f>
        <v>N/A</v>
      </c>
      <c r="E7" s="35">
        <v>2181859</v>
      </c>
      <c r="F7" s="43" t="str">
        <f>IF($B7="N/A","N/A",IF(E7&gt;10,"No",IF(E7&lt;-10,"No","Yes")))</f>
        <v>N/A</v>
      </c>
      <c r="G7" s="35">
        <v>2297065</v>
      </c>
      <c r="H7" s="43" t="str">
        <f>IF($B7="N/A","N/A",IF(G7&gt;10,"No",IF(G7&lt;-10,"No","Yes")))</f>
        <v>N/A</v>
      </c>
      <c r="I7" s="12">
        <v>8.0239999999999991</v>
      </c>
      <c r="J7" s="12">
        <v>5.28</v>
      </c>
      <c r="K7" s="44" t="s">
        <v>732</v>
      </c>
      <c r="L7" s="9" t="str">
        <f t="shared" si="0"/>
        <v>Yes</v>
      </c>
    </row>
    <row r="8" spans="1:12" x14ac:dyDescent="0.2">
      <c r="A8" s="45" t="s">
        <v>91</v>
      </c>
      <c r="B8" s="9" t="s">
        <v>301</v>
      </c>
      <c r="C8" s="8">
        <v>83.834582409000006</v>
      </c>
      <c r="D8" s="43" t="str">
        <f>IF($B8="N/A","N/A",IF(C8&gt;90,"No",IF(C8&lt;65,"No","Yes")))</f>
        <v>Yes</v>
      </c>
      <c r="E8" s="8">
        <v>85.255642788000003</v>
      </c>
      <c r="F8" s="43" t="str">
        <f>IF($B8="N/A","N/A",IF(E8&gt;90,"No",IF(E8&lt;65,"No","Yes")))</f>
        <v>Yes</v>
      </c>
      <c r="G8" s="8">
        <v>85.377294148000004</v>
      </c>
      <c r="H8" s="43" t="str">
        <f>IF($B8="N/A","N/A",IF(G8&gt;90,"No",IF(G8&lt;65,"No","Yes")))</f>
        <v>Yes</v>
      </c>
      <c r="I8" s="12">
        <v>1.6950000000000001</v>
      </c>
      <c r="J8" s="12">
        <v>0.14269999999999999</v>
      </c>
      <c r="K8" s="44" t="s">
        <v>732</v>
      </c>
      <c r="L8" s="9" t="str">
        <f t="shared" si="0"/>
        <v>Yes</v>
      </c>
    </row>
    <row r="9" spans="1:12" x14ac:dyDescent="0.2">
      <c r="A9" s="45" t="s">
        <v>92</v>
      </c>
      <c r="B9" s="9" t="s">
        <v>302</v>
      </c>
      <c r="C9" s="8">
        <v>83.461983934000003</v>
      </c>
      <c r="D9" s="43" t="str">
        <f>IF($B9="N/A","N/A",IF(C9&gt;100,"No",IF(C9&lt;90,"No","Yes")))</f>
        <v>No</v>
      </c>
      <c r="E9" s="8">
        <v>83.792962416999998</v>
      </c>
      <c r="F9" s="43" t="str">
        <f>IF($B9="N/A","N/A",IF(E9&gt;100,"No",IF(E9&lt;90,"No","Yes")))</f>
        <v>No</v>
      </c>
      <c r="G9" s="8">
        <v>82.905498534000003</v>
      </c>
      <c r="H9" s="43" t="str">
        <f>IF($B9="N/A","N/A",IF(G9&gt;100,"No",IF(G9&lt;90,"No","Yes")))</f>
        <v>No</v>
      </c>
      <c r="I9" s="12">
        <v>0.39660000000000001</v>
      </c>
      <c r="J9" s="12">
        <v>-1.06</v>
      </c>
      <c r="K9" s="44" t="s">
        <v>732</v>
      </c>
      <c r="L9" s="9" t="str">
        <f t="shared" si="0"/>
        <v>Yes</v>
      </c>
    </row>
    <row r="10" spans="1:12" x14ac:dyDescent="0.2">
      <c r="A10" s="45" t="s">
        <v>93</v>
      </c>
      <c r="B10" s="9" t="s">
        <v>303</v>
      </c>
      <c r="C10" s="8">
        <v>88.468166323000005</v>
      </c>
      <c r="D10" s="43" t="str">
        <f>IF($B10="N/A","N/A",IF(C10&gt;100,"No",IF(C10&lt;85,"No","Yes")))</f>
        <v>Yes</v>
      </c>
      <c r="E10" s="8">
        <v>88.380546186000004</v>
      </c>
      <c r="F10" s="43" t="str">
        <f>IF($B10="N/A","N/A",IF(E10&gt;100,"No",IF(E10&lt;85,"No","Yes")))</f>
        <v>Yes</v>
      </c>
      <c r="G10" s="8">
        <v>88.278223753999995</v>
      </c>
      <c r="H10" s="43" t="str">
        <f>IF($B10="N/A","N/A",IF(G10&gt;100,"No",IF(G10&lt;85,"No","Yes")))</f>
        <v>Yes</v>
      </c>
      <c r="I10" s="12">
        <v>-9.9000000000000005E-2</v>
      </c>
      <c r="J10" s="12">
        <v>-0.11600000000000001</v>
      </c>
      <c r="K10" s="44" t="s">
        <v>732</v>
      </c>
      <c r="L10" s="9" t="str">
        <f t="shared" si="0"/>
        <v>Yes</v>
      </c>
    </row>
    <row r="11" spans="1:12" x14ac:dyDescent="0.2">
      <c r="A11" s="45" t="s">
        <v>94</v>
      </c>
      <c r="B11" s="9" t="s">
        <v>304</v>
      </c>
      <c r="C11" s="8">
        <v>84.872576342000002</v>
      </c>
      <c r="D11" s="43" t="str">
        <f>IF($B11="N/A","N/A",IF(C11&gt;100,"No",IF(C11&lt;80,"No","Yes")))</f>
        <v>Yes</v>
      </c>
      <c r="E11" s="8">
        <v>85.577319442999993</v>
      </c>
      <c r="F11" s="43" t="str">
        <f>IF($B11="N/A","N/A",IF(E11&gt;100,"No",IF(E11&lt;80,"No","Yes")))</f>
        <v>Yes</v>
      </c>
      <c r="G11" s="8">
        <v>85.898919050999993</v>
      </c>
      <c r="H11" s="43" t="str">
        <f>IF($B11="N/A","N/A",IF(G11&gt;100,"No",IF(G11&lt;80,"No","Yes")))</f>
        <v>Yes</v>
      </c>
      <c r="I11" s="12">
        <v>0.83040000000000003</v>
      </c>
      <c r="J11" s="12">
        <v>0.37580000000000002</v>
      </c>
      <c r="K11" s="44" t="s">
        <v>732</v>
      </c>
      <c r="L11" s="9" t="str">
        <f t="shared" si="0"/>
        <v>Yes</v>
      </c>
    </row>
    <row r="12" spans="1:12" x14ac:dyDescent="0.2">
      <c r="A12" s="45" t="s">
        <v>95</v>
      </c>
      <c r="B12" s="9" t="s">
        <v>304</v>
      </c>
      <c r="C12" s="8">
        <v>78.830904305999994</v>
      </c>
      <c r="D12" s="43" t="str">
        <f>IF($B12="N/A","N/A",IF(C12&gt;100,"No",IF(C12&lt;80,"No","Yes")))</f>
        <v>No</v>
      </c>
      <c r="E12" s="8">
        <v>83.117454992999996</v>
      </c>
      <c r="F12" s="43" t="str">
        <f>IF($B12="N/A","N/A",IF(E12&gt;100,"No",IF(E12&lt;80,"No","Yes")))</f>
        <v>Yes</v>
      </c>
      <c r="G12" s="8">
        <v>83.244723214000004</v>
      </c>
      <c r="H12" s="43" t="str">
        <f>IF($B12="N/A","N/A",IF(G12&gt;100,"No",IF(G12&lt;80,"No","Yes")))</f>
        <v>Yes</v>
      </c>
      <c r="I12" s="12">
        <v>5.4379999999999997</v>
      </c>
      <c r="J12" s="12">
        <v>0.15310000000000001</v>
      </c>
      <c r="K12" s="44" t="s">
        <v>732</v>
      </c>
      <c r="L12" s="9" t="str">
        <f t="shared" si="0"/>
        <v>Yes</v>
      </c>
    </row>
    <row r="13" spans="1:12" x14ac:dyDescent="0.2">
      <c r="A13" s="3" t="s">
        <v>96</v>
      </c>
      <c r="B13" s="34" t="s">
        <v>217</v>
      </c>
      <c r="C13" s="35">
        <v>2067831.19</v>
      </c>
      <c r="D13" s="43" t="str">
        <f t="shared" ref="D13:D44" si="1">IF($B13="N/A","N/A",IF(C13&gt;10,"No",IF(C13&lt;-10,"No","Yes")))</f>
        <v>N/A</v>
      </c>
      <c r="E13" s="35">
        <v>2211892.9900000002</v>
      </c>
      <c r="F13" s="43" t="str">
        <f t="shared" ref="F13:F44" si="2">IF($B13="N/A","N/A",IF(E13&gt;10,"No",IF(E13&lt;-10,"No","Yes")))</f>
        <v>N/A</v>
      </c>
      <c r="G13" s="35">
        <v>2361808.5099999998</v>
      </c>
      <c r="H13" s="43" t="str">
        <f t="shared" ref="H13:H44" si="3">IF($B13="N/A","N/A",IF(G13&gt;10,"No",IF(G13&lt;-10,"No","Yes")))</f>
        <v>N/A</v>
      </c>
      <c r="I13" s="12">
        <v>6.9669999999999996</v>
      </c>
      <c r="J13" s="12">
        <v>6.7779999999999996</v>
      </c>
      <c r="K13" s="44" t="s">
        <v>732</v>
      </c>
      <c r="L13" s="9" t="str">
        <f t="shared" si="0"/>
        <v>Yes</v>
      </c>
    </row>
    <row r="14" spans="1:12" x14ac:dyDescent="0.2">
      <c r="A14" s="3" t="s">
        <v>100</v>
      </c>
      <c r="B14" s="34" t="s">
        <v>217</v>
      </c>
      <c r="C14" s="35">
        <v>133825</v>
      </c>
      <c r="D14" s="43" t="str">
        <f t="shared" si="1"/>
        <v>N/A</v>
      </c>
      <c r="E14" s="35">
        <v>136922</v>
      </c>
      <c r="F14" s="43" t="str">
        <f t="shared" si="2"/>
        <v>N/A</v>
      </c>
      <c r="G14" s="35">
        <v>142929</v>
      </c>
      <c r="H14" s="43" t="str">
        <f t="shared" si="3"/>
        <v>N/A</v>
      </c>
      <c r="I14" s="12">
        <v>2.3140000000000001</v>
      </c>
      <c r="J14" s="12">
        <v>4.3869999999999996</v>
      </c>
      <c r="K14" s="44" t="s">
        <v>732</v>
      </c>
      <c r="L14" s="9" t="str">
        <f t="shared" si="0"/>
        <v>Yes</v>
      </c>
    </row>
    <row r="15" spans="1:12" x14ac:dyDescent="0.2">
      <c r="A15" s="3" t="s">
        <v>984</v>
      </c>
      <c r="B15" s="34" t="s">
        <v>217</v>
      </c>
      <c r="C15" s="35">
        <v>23176</v>
      </c>
      <c r="D15" s="43" t="str">
        <f t="shared" si="1"/>
        <v>N/A</v>
      </c>
      <c r="E15" s="35">
        <v>22837</v>
      </c>
      <c r="F15" s="43" t="str">
        <f t="shared" si="2"/>
        <v>N/A</v>
      </c>
      <c r="G15" s="35">
        <v>22435</v>
      </c>
      <c r="H15" s="43" t="str">
        <f t="shared" si="3"/>
        <v>N/A</v>
      </c>
      <c r="I15" s="12">
        <v>-1.46</v>
      </c>
      <c r="J15" s="12">
        <v>-1.76</v>
      </c>
      <c r="K15" s="44" t="s">
        <v>732</v>
      </c>
      <c r="L15" s="9" t="str">
        <f t="shared" si="0"/>
        <v>Yes</v>
      </c>
    </row>
    <row r="16" spans="1:12" x14ac:dyDescent="0.2">
      <c r="A16" s="3" t="s">
        <v>985</v>
      </c>
      <c r="B16" s="34" t="s">
        <v>217</v>
      </c>
      <c r="C16" s="35">
        <v>60451</v>
      </c>
      <c r="D16" s="43" t="str">
        <f t="shared" si="1"/>
        <v>N/A</v>
      </c>
      <c r="E16" s="35">
        <v>61389</v>
      </c>
      <c r="F16" s="43" t="str">
        <f t="shared" si="2"/>
        <v>N/A</v>
      </c>
      <c r="G16" s="35">
        <v>68364</v>
      </c>
      <c r="H16" s="43" t="str">
        <f t="shared" si="3"/>
        <v>N/A</v>
      </c>
      <c r="I16" s="12">
        <v>1.552</v>
      </c>
      <c r="J16" s="12">
        <v>11.36</v>
      </c>
      <c r="K16" s="44" t="s">
        <v>732</v>
      </c>
      <c r="L16" s="9" t="str">
        <f t="shared" si="0"/>
        <v>Yes</v>
      </c>
    </row>
    <row r="17" spans="1:12" x14ac:dyDescent="0.2">
      <c r="A17" s="3" t="s">
        <v>986</v>
      </c>
      <c r="B17" s="34" t="s">
        <v>217</v>
      </c>
      <c r="C17" s="35">
        <v>32722</v>
      </c>
      <c r="D17" s="43" t="str">
        <f t="shared" si="1"/>
        <v>N/A</v>
      </c>
      <c r="E17" s="35">
        <v>33280</v>
      </c>
      <c r="F17" s="43" t="str">
        <f t="shared" si="2"/>
        <v>N/A</v>
      </c>
      <c r="G17" s="35">
        <v>29873</v>
      </c>
      <c r="H17" s="43" t="str">
        <f t="shared" si="3"/>
        <v>N/A</v>
      </c>
      <c r="I17" s="12">
        <v>1.7050000000000001</v>
      </c>
      <c r="J17" s="12">
        <v>-10.199999999999999</v>
      </c>
      <c r="K17" s="44" t="s">
        <v>732</v>
      </c>
      <c r="L17" s="9" t="str">
        <f t="shared" si="0"/>
        <v>Yes</v>
      </c>
    </row>
    <row r="18" spans="1:12" x14ac:dyDescent="0.2">
      <c r="A18" s="3" t="s">
        <v>987</v>
      </c>
      <c r="B18" s="34" t="s">
        <v>217</v>
      </c>
      <c r="C18" s="35">
        <v>17476</v>
      </c>
      <c r="D18" s="43" t="str">
        <f t="shared" si="1"/>
        <v>N/A</v>
      </c>
      <c r="E18" s="35">
        <v>19416</v>
      </c>
      <c r="F18" s="43" t="str">
        <f t="shared" si="2"/>
        <v>N/A</v>
      </c>
      <c r="G18" s="35">
        <v>22257</v>
      </c>
      <c r="H18" s="43" t="str">
        <f t="shared" si="3"/>
        <v>N/A</v>
      </c>
      <c r="I18" s="12">
        <v>11.1</v>
      </c>
      <c r="J18" s="12">
        <v>14.63</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345279</v>
      </c>
      <c r="D20" s="43" t="str">
        <f t="shared" si="1"/>
        <v>N/A</v>
      </c>
      <c r="E20" s="35">
        <v>355447</v>
      </c>
      <c r="F20" s="43" t="str">
        <f t="shared" si="2"/>
        <v>N/A</v>
      </c>
      <c r="G20" s="35">
        <v>367359</v>
      </c>
      <c r="H20" s="43" t="str">
        <f t="shared" si="3"/>
        <v>N/A</v>
      </c>
      <c r="I20" s="12">
        <v>2.9449999999999998</v>
      </c>
      <c r="J20" s="12">
        <v>3.351</v>
      </c>
      <c r="K20" s="44" t="s">
        <v>732</v>
      </c>
      <c r="L20" s="9" t="str">
        <f t="shared" si="0"/>
        <v>Yes</v>
      </c>
    </row>
    <row r="21" spans="1:12" x14ac:dyDescent="0.2">
      <c r="A21" s="3" t="s">
        <v>989</v>
      </c>
      <c r="B21" s="34" t="s">
        <v>217</v>
      </c>
      <c r="C21" s="35">
        <v>144043</v>
      </c>
      <c r="D21" s="43" t="str">
        <f t="shared" si="1"/>
        <v>N/A</v>
      </c>
      <c r="E21" s="35">
        <v>142475</v>
      </c>
      <c r="F21" s="43" t="str">
        <f t="shared" si="2"/>
        <v>N/A</v>
      </c>
      <c r="G21" s="35">
        <v>142389</v>
      </c>
      <c r="H21" s="43" t="str">
        <f t="shared" si="3"/>
        <v>N/A</v>
      </c>
      <c r="I21" s="12">
        <v>-1.0900000000000001</v>
      </c>
      <c r="J21" s="12">
        <v>-0.06</v>
      </c>
      <c r="K21" s="44" t="s">
        <v>732</v>
      </c>
      <c r="L21" s="9" t="str">
        <f t="shared" si="0"/>
        <v>Yes</v>
      </c>
    </row>
    <row r="22" spans="1:12" x14ac:dyDescent="0.2">
      <c r="A22" s="3" t="s">
        <v>990</v>
      </c>
      <c r="B22" s="34" t="s">
        <v>217</v>
      </c>
      <c r="C22" s="35">
        <v>87742</v>
      </c>
      <c r="D22" s="43" t="str">
        <f t="shared" si="1"/>
        <v>N/A</v>
      </c>
      <c r="E22" s="35">
        <v>97093</v>
      </c>
      <c r="F22" s="43" t="str">
        <f t="shared" si="2"/>
        <v>N/A</v>
      </c>
      <c r="G22" s="35">
        <v>111353</v>
      </c>
      <c r="H22" s="43" t="str">
        <f t="shared" si="3"/>
        <v>N/A</v>
      </c>
      <c r="I22" s="12">
        <v>10.66</v>
      </c>
      <c r="J22" s="12">
        <v>14.69</v>
      </c>
      <c r="K22" s="44" t="s">
        <v>732</v>
      </c>
      <c r="L22" s="9" t="str">
        <f t="shared" si="0"/>
        <v>Yes</v>
      </c>
    </row>
    <row r="23" spans="1:12" x14ac:dyDescent="0.2">
      <c r="A23" s="3" t="s">
        <v>991</v>
      </c>
      <c r="B23" s="34" t="s">
        <v>217</v>
      </c>
      <c r="C23" s="35">
        <v>73367</v>
      </c>
      <c r="D23" s="43" t="str">
        <f t="shared" si="1"/>
        <v>N/A</v>
      </c>
      <c r="E23" s="35">
        <v>77486</v>
      </c>
      <c r="F23" s="43" t="str">
        <f t="shared" si="2"/>
        <v>N/A</v>
      </c>
      <c r="G23" s="35">
        <v>73961</v>
      </c>
      <c r="H23" s="43" t="str">
        <f t="shared" si="3"/>
        <v>N/A</v>
      </c>
      <c r="I23" s="12">
        <v>5.6139999999999999</v>
      </c>
      <c r="J23" s="12">
        <v>-4.55</v>
      </c>
      <c r="K23" s="44" t="s">
        <v>732</v>
      </c>
      <c r="L23" s="9" t="str">
        <f t="shared" si="0"/>
        <v>Yes</v>
      </c>
    </row>
    <row r="24" spans="1:12" x14ac:dyDescent="0.2">
      <c r="A24" s="3" t="s">
        <v>992</v>
      </c>
      <c r="B24" s="34" t="s">
        <v>217</v>
      </c>
      <c r="C24" s="35">
        <v>40127</v>
      </c>
      <c r="D24" s="43" t="str">
        <f t="shared" si="1"/>
        <v>N/A</v>
      </c>
      <c r="E24" s="35">
        <v>38393</v>
      </c>
      <c r="F24" s="43" t="str">
        <f t="shared" si="2"/>
        <v>N/A</v>
      </c>
      <c r="G24" s="35">
        <v>39656</v>
      </c>
      <c r="H24" s="43" t="str">
        <f t="shared" si="3"/>
        <v>N/A</v>
      </c>
      <c r="I24" s="12">
        <v>-4.32</v>
      </c>
      <c r="J24" s="12">
        <v>3.29</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1341980</v>
      </c>
      <c r="D26" s="43" t="str">
        <f t="shared" si="1"/>
        <v>N/A</v>
      </c>
      <c r="E26" s="35">
        <v>1426420</v>
      </c>
      <c r="F26" s="43" t="str">
        <f t="shared" si="2"/>
        <v>N/A</v>
      </c>
      <c r="G26" s="35">
        <v>1483326</v>
      </c>
      <c r="H26" s="43" t="str">
        <f t="shared" si="3"/>
        <v>N/A</v>
      </c>
      <c r="I26" s="12">
        <v>6.2919999999999998</v>
      </c>
      <c r="J26" s="12">
        <v>3.9889999999999999</v>
      </c>
      <c r="K26" s="44" t="s">
        <v>732</v>
      </c>
      <c r="L26" s="9" t="str">
        <f t="shared" si="0"/>
        <v>Yes</v>
      </c>
    </row>
    <row r="27" spans="1:12" x14ac:dyDescent="0.2">
      <c r="A27" s="3" t="s">
        <v>994</v>
      </c>
      <c r="B27" s="34" t="s">
        <v>217</v>
      </c>
      <c r="C27" s="35">
        <v>49771</v>
      </c>
      <c r="D27" s="43" t="str">
        <f t="shared" si="1"/>
        <v>N/A</v>
      </c>
      <c r="E27" s="35">
        <v>56406</v>
      </c>
      <c r="F27" s="43" t="str">
        <f t="shared" si="2"/>
        <v>N/A</v>
      </c>
      <c r="G27" s="35">
        <v>69312</v>
      </c>
      <c r="H27" s="43" t="str">
        <f t="shared" si="3"/>
        <v>N/A</v>
      </c>
      <c r="I27" s="12">
        <v>13.33</v>
      </c>
      <c r="J27" s="12">
        <v>22.88</v>
      </c>
      <c r="K27" s="44" t="s">
        <v>732</v>
      </c>
      <c r="L27" s="9" t="str">
        <f t="shared" si="0"/>
        <v>Yes</v>
      </c>
    </row>
    <row r="28" spans="1:12" x14ac:dyDescent="0.2">
      <c r="A28" s="3" t="s">
        <v>995</v>
      </c>
      <c r="B28" s="34" t="s">
        <v>217</v>
      </c>
      <c r="C28" s="35">
        <v>2687</v>
      </c>
      <c r="D28" s="43" t="str">
        <f t="shared" si="1"/>
        <v>N/A</v>
      </c>
      <c r="E28" s="35">
        <v>3804</v>
      </c>
      <c r="F28" s="43" t="str">
        <f t="shared" si="2"/>
        <v>N/A</v>
      </c>
      <c r="G28" s="35">
        <v>4009</v>
      </c>
      <c r="H28" s="43" t="str">
        <f t="shared" si="3"/>
        <v>N/A</v>
      </c>
      <c r="I28" s="12">
        <v>41.57</v>
      </c>
      <c r="J28" s="12">
        <v>5.3890000000000002</v>
      </c>
      <c r="K28" s="44" t="s">
        <v>732</v>
      </c>
      <c r="L28" s="9" t="str">
        <f t="shared" si="0"/>
        <v>Yes</v>
      </c>
    </row>
    <row r="29" spans="1:12" x14ac:dyDescent="0.2">
      <c r="A29" s="3" t="s">
        <v>996</v>
      </c>
      <c r="B29" s="34" t="s">
        <v>217</v>
      </c>
      <c r="C29" s="35">
        <v>4300</v>
      </c>
      <c r="D29" s="43" t="str">
        <f t="shared" si="1"/>
        <v>N/A</v>
      </c>
      <c r="E29" s="35">
        <v>4631</v>
      </c>
      <c r="F29" s="43" t="str">
        <f t="shared" si="2"/>
        <v>N/A</v>
      </c>
      <c r="G29" s="116">
        <v>3986</v>
      </c>
      <c r="H29" s="43" t="str">
        <f t="shared" si="3"/>
        <v>N/A</v>
      </c>
      <c r="I29" s="12">
        <v>7.6980000000000004</v>
      </c>
      <c r="J29" s="12">
        <v>-13.9</v>
      </c>
      <c r="K29" s="44" t="s">
        <v>732</v>
      </c>
      <c r="L29" s="9" t="str">
        <f t="shared" si="0"/>
        <v>Yes</v>
      </c>
    </row>
    <row r="30" spans="1:12" x14ac:dyDescent="0.2">
      <c r="A30" s="3" t="s">
        <v>997</v>
      </c>
      <c r="B30" s="34" t="s">
        <v>217</v>
      </c>
      <c r="C30" s="35">
        <v>1218273</v>
      </c>
      <c r="D30" s="43" t="str">
        <f t="shared" si="1"/>
        <v>N/A</v>
      </c>
      <c r="E30" s="35">
        <v>1297946</v>
      </c>
      <c r="F30" s="43" t="str">
        <f t="shared" si="2"/>
        <v>N/A</v>
      </c>
      <c r="G30" s="35">
        <v>1344745</v>
      </c>
      <c r="H30" s="43" t="str">
        <f t="shared" si="3"/>
        <v>N/A</v>
      </c>
      <c r="I30" s="12">
        <v>6.54</v>
      </c>
      <c r="J30" s="12">
        <v>3.6059999999999999</v>
      </c>
      <c r="K30" s="44" t="s">
        <v>732</v>
      </c>
      <c r="L30" s="9" t="str">
        <f t="shared" si="0"/>
        <v>Yes</v>
      </c>
    </row>
    <row r="31" spans="1:12" x14ac:dyDescent="0.2">
      <c r="A31" s="3" t="s">
        <v>998</v>
      </c>
      <c r="B31" s="34" t="s">
        <v>217</v>
      </c>
      <c r="C31" s="35">
        <v>1471</v>
      </c>
      <c r="D31" s="43" t="str">
        <f t="shared" si="1"/>
        <v>N/A</v>
      </c>
      <c r="E31" s="35">
        <v>1504</v>
      </c>
      <c r="F31" s="43" t="str">
        <f t="shared" si="2"/>
        <v>N/A</v>
      </c>
      <c r="G31" s="35">
        <v>1601</v>
      </c>
      <c r="H31" s="43" t="str">
        <f t="shared" si="3"/>
        <v>N/A</v>
      </c>
      <c r="I31" s="12">
        <v>2.2429999999999999</v>
      </c>
      <c r="J31" s="12">
        <v>6.4489999999999998</v>
      </c>
      <c r="K31" s="44" t="s">
        <v>732</v>
      </c>
      <c r="L31" s="9" t="str">
        <f t="shared" si="0"/>
        <v>Yes</v>
      </c>
    </row>
    <row r="32" spans="1:12" x14ac:dyDescent="0.2">
      <c r="A32" s="3" t="s">
        <v>999</v>
      </c>
      <c r="B32" s="34" t="s">
        <v>217</v>
      </c>
      <c r="C32" s="35">
        <v>65478</v>
      </c>
      <c r="D32" s="43" t="str">
        <f t="shared" si="1"/>
        <v>N/A</v>
      </c>
      <c r="E32" s="35">
        <v>62129</v>
      </c>
      <c r="F32" s="43" t="str">
        <f t="shared" si="2"/>
        <v>N/A</v>
      </c>
      <c r="G32" s="35">
        <v>59673</v>
      </c>
      <c r="H32" s="43" t="str">
        <f t="shared" si="3"/>
        <v>N/A</v>
      </c>
      <c r="I32" s="12">
        <v>-5.1100000000000003</v>
      </c>
      <c r="J32" s="12">
        <v>-3.95</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588164</v>
      </c>
      <c r="D34" s="43" t="str">
        <f t="shared" si="1"/>
        <v>N/A</v>
      </c>
      <c r="E34" s="35">
        <v>640407</v>
      </c>
      <c r="F34" s="43" t="str">
        <f t="shared" si="2"/>
        <v>N/A</v>
      </c>
      <c r="G34" s="35">
        <v>696873</v>
      </c>
      <c r="H34" s="43" t="str">
        <f t="shared" si="3"/>
        <v>N/A</v>
      </c>
      <c r="I34" s="12">
        <v>8.8819999999999997</v>
      </c>
      <c r="J34" s="12">
        <v>8.8170000000000002</v>
      </c>
      <c r="K34" s="44" t="s">
        <v>732</v>
      </c>
      <c r="L34" s="9" t="str">
        <f t="shared" si="0"/>
        <v>Yes</v>
      </c>
    </row>
    <row r="35" spans="1:12" x14ac:dyDescent="0.2">
      <c r="A35" s="3" t="s">
        <v>1001</v>
      </c>
      <c r="B35" s="34" t="s">
        <v>217</v>
      </c>
      <c r="C35" s="35">
        <v>7296</v>
      </c>
      <c r="D35" s="43" t="str">
        <f t="shared" si="1"/>
        <v>N/A</v>
      </c>
      <c r="E35" s="35">
        <v>10434</v>
      </c>
      <c r="F35" s="43" t="str">
        <f t="shared" si="2"/>
        <v>N/A</v>
      </c>
      <c r="G35" s="35">
        <v>16632</v>
      </c>
      <c r="H35" s="43" t="str">
        <f t="shared" si="3"/>
        <v>N/A</v>
      </c>
      <c r="I35" s="12">
        <v>43.01</v>
      </c>
      <c r="J35" s="12">
        <v>59.4</v>
      </c>
      <c r="K35" s="44" t="s">
        <v>732</v>
      </c>
      <c r="L35" s="9" t="str">
        <f t="shared" si="0"/>
        <v>No</v>
      </c>
    </row>
    <row r="36" spans="1:12" x14ac:dyDescent="0.2">
      <c r="A36" s="3" t="s">
        <v>1002</v>
      </c>
      <c r="B36" s="34" t="s">
        <v>217</v>
      </c>
      <c r="C36" s="35">
        <v>761</v>
      </c>
      <c r="D36" s="43" t="str">
        <f t="shared" si="1"/>
        <v>N/A</v>
      </c>
      <c r="E36" s="35">
        <v>1192</v>
      </c>
      <c r="F36" s="43" t="str">
        <f t="shared" si="2"/>
        <v>N/A</v>
      </c>
      <c r="G36" s="35">
        <v>1686</v>
      </c>
      <c r="H36" s="43" t="str">
        <f t="shared" si="3"/>
        <v>N/A</v>
      </c>
      <c r="I36" s="12">
        <v>56.64</v>
      </c>
      <c r="J36" s="12">
        <v>41.44</v>
      </c>
      <c r="K36" s="44" t="s">
        <v>732</v>
      </c>
      <c r="L36" s="9" t="str">
        <f t="shared" si="0"/>
        <v>No</v>
      </c>
    </row>
    <row r="37" spans="1:12" x14ac:dyDescent="0.2">
      <c r="A37" s="3" t="s">
        <v>1003</v>
      </c>
      <c r="B37" s="34" t="s">
        <v>217</v>
      </c>
      <c r="C37" s="35">
        <v>230781</v>
      </c>
      <c r="D37" s="43" t="str">
        <f t="shared" si="1"/>
        <v>N/A</v>
      </c>
      <c r="E37" s="35">
        <v>248885</v>
      </c>
      <c r="F37" s="43" t="str">
        <f t="shared" si="2"/>
        <v>N/A</v>
      </c>
      <c r="G37" s="35">
        <v>267434</v>
      </c>
      <c r="H37" s="43" t="str">
        <f t="shared" si="3"/>
        <v>N/A</v>
      </c>
      <c r="I37" s="12">
        <v>7.8449999999999998</v>
      </c>
      <c r="J37" s="12">
        <v>7.4530000000000003</v>
      </c>
      <c r="K37" s="44" t="s">
        <v>732</v>
      </c>
      <c r="L37" s="9" t="str">
        <f t="shared" si="0"/>
        <v>Yes</v>
      </c>
    </row>
    <row r="38" spans="1:12" x14ac:dyDescent="0.2">
      <c r="A38" s="3" t="s">
        <v>1004</v>
      </c>
      <c r="B38" s="34" t="s">
        <v>217</v>
      </c>
      <c r="C38" s="35">
        <v>27558</v>
      </c>
      <c r="D38" s="43" t="str">
        <f t="shared" si="1"/>
        <v>N/A</v>
      </c>
      <c r="E38" s="35">
        <v>28805</v>
      </c>
      <c r="F38" s="43" t="str">
        <f t="shared" si="2"/>
        <v>N/A</v>
      </c>
      <c r="G38" s="35">
        <v>29014</v>
      </c>
      <c r="H38" s="43" t="str">
        <f t="shared" si="3"/>
        <v>N/A</v>
      </c>
      <c r="I38" s="12">
        <v>4.5250000000000004</v>
      </c>
      <c r="J38" s="12">
        <v>0.72560000000000002</v>
      </c>
      <c r="K38" s="44" t="s">
        <v>732</v>
      </c>
      <c r="L38" s="9" t="str">
        <f t="shared" si="0"/>
        <v>Yes</v>
      </c>
    </row>
    <row r="39" spans="1:12" x14ac:dyDescent="0.2">
      <c r="A39" s="3" t="s">
        <v>1005</v>
      </c>
      <c r="B39" s="34" t="s">
        <v>217</v>
      </c>
      <c r="C39" s="35">
        <v>260291</v>
      </c>
      <c r="D39" s="43" t="str">
        <f t="shared" si="1"/>
        <v>N/A</v>
      </c>
      <c r="E39" s="35">
        <v>296392</v>
      </c>
      <c r="F39" s="43" t="str">
        <f t="shared" si="2"/>
        <v>N/A</v>
      </c>
      <c r="G39" s="35">
        <v>321050</v>
      </c>
      <c r="H39" s="43" t="str">
        <f t="shared" si="3"/>
        <v>N/A</v>
      </c>
      <c r="I39" s="12">
        <v>13.87</v>
      </c>
      <c r="J39" s="12">
        <v>8.3190000000000008</v>
      </c>
      <c r="K39" s="44" t="s">
        <v>732</v>
      </c>
      <c r="L39" s="9" t="str">
        <f t="shared" si="0"/>
        <v>Yes</v>
      </c>
    </row>
    <row r="40" spans="1:12" x14ac:dyDescent="0.2">
      <c r="A40" s="3" t="s">
        <v>1006</v>
      </c>
      <c r="B40" s="34" t="s">
        <v>217</v>
      </c>
      <c r="C40" s="35">
        <v>61477</v>
      </c>
      <c r="D40" s="43" t="str">
        <f t="shared" si="1"/>
        <v>N/A</v>
      </c>
      <c r="E40" s="35">
        <v>54699</v>
      </c>
      <c r="F40" s="43" t="str">
        <f t="shared" si="2"/>
        <v>N/A</v>
      </c>
      <c r="G40" s="35">
        <v>61057</v>
      </c>
      <c r="H40" s="43" t="str">
        <f t="shared" si="3"/>
        <v>N/A</v>
      </c>
      <c r="I40" s="12">
        <v>-11</v>
      </c>
      <c r="J40" s="12">
        <v>11.62</v>
      </c>
      <c r="K40" s="44" t="s">
        <v>732</v>
      </c>
      <c r="L40" s="9" t="str">
        <f t="shared" si="0"/>
        <v>Yes</v>
      </c>
    </row>
    <row r="41" spans="1:12" x14ac:dyDescent="0.2">
      <c r="A41" s="45" t="s">
        <v>84</v>
      </c>
      <c r="B41" s="34" t="s">
        <v>217</v>
      </c>
      <c r="C41" s="46">
        <v>9537720620</v>
      </c>
      <c r="D41" s="43" t="str">
        <f t="shared" si="1"/>
        <v>N/A</v>
      </c>
      <c r="E41" s="46">
        <v>10222538369</v>
      </c>
      <c r="F41" s="43" t="str">
        <f t="shared" si="2"/>
        <v>N/A</v>
      </c>
      <c r="G41" s="46">
        <v>10635980917</v>
      </c>
      <c r="H41" s="43" t="str">
        <f t="shared" si="3"/>
        <v>N/A</v>
      </c>
      <c r="I41" s="12">
        <v>7.18</v>
      </c>
      <c r="J41" s="12">
        <v>4.0439999999999996</v>
      </c>
      <c r="K41" s="44" t="s">
        <v>732</v>
      </c>
      <c r="L41" s="9" t="str">
        <f t="shared" si="0"/>
        <v>Yes</v>
      </c>
    </row>
    <row r="42" spans="1:12" x14ac:dyDescent="0.2">
      <c r="A42" s="45" t="s">
        <v>1503</v>
      </c>
      <c r="B42" s="34" t="s">
        <v>217</v>
      </c>
      <c r="C42" s="46">
        <v>3958.7956988999999</v>
      </c>
      <c r="D42" s="43" t="str">
        <f t="shared" si="1"/>
        <v>N/A</v>
      </c>
      <c r="E42" s="46">
        <v>3994.4335522000001</v>
      </c>
      <c r="F42" s="43" t="str">
        <f t="shared" si="2"/>
        <v>N/A</v>
      </c>
      <c r="G42" s="46">
        <v>3953.1805642999998</v>
      </c>
      <c r="H42" s="43" t="str">
        <f t="shared" si="3"/>
        <v>N/A</v>
      </c>
      <c r="I42" s="12">
        <v>0.9002</v>
      </c>
      <c r="J42" s="12">
        <v>-1.03</v>
      </c>
      <c r="K42" s="44" t="s">
        <v>732</v>
      </c>
      <c r="L42" s="9" t="str">
        <f t="shared" si="0"/>
        <v>Yes</v>
      </c>
    </row>
    <row r="43" spans="1:12" x14ac:dyDescent="0.2">
      <c r="A43" s="45" t="s">
        <v>1504</v>
      </c>
      <c r="B43" s="34" t="s">
        <v>217</v>
      </c>
      <c r="C43" s="46">
        <v>4722.1511518999996</v>
      </c>
      <c r="D43" s="43" t="str">
        <f t="shared" si="1"/>
        <v>N/A</v>
      </c>
      <c r="E43" s="46">
        <v>4685.2424326999999</v>
      </c>
      <c r="F43" s="43" t="str">
        <f t="shared" si="2"/>
        <v>N/A</v>
      </c>
      <c r="G43" s="46">
        <v>4630.2481283999996</v>
      </c>
      <c r="H43" s="43" t="str">
        <f t="shared" si="3"/>
        <v>N/A</v>
      </c>
      <c r="I43" s="12">
        <v>-0.78200000000000003</v>
      </c>
      <c r="J43" s="12">
        <v>-1.17</v>
      </c>
      <c r="K43" s="44" t="s">
        <v>732</v>
      </c>
      <c r="L43" s="9" t="str">
        <f t="shared" si="0"/>
        <v>Yes</v>
      </c>
    </row>
    <row r="44" spans="1:12" x14ac:dyDescent="0.2">
      <c r="A44" s="4" t="s">
        <v>107</v>
      </c>
      <c r="B44" s="34" t="s">
        <v>217</v>
      </c>
      <c r="C44" s="46">
        <v>73383127</v>
      </c>
      <c r="D44" s="43" t="str">
        <f t="shared" si="1"/>
        <v>N/A</v>
      </c>
      <c r="E44" s="46">
        <v>89598894</v>
      </c>
      <c r="F44" s="43" t="str">
        <f t="shared" si="2"/>
        <v>N/A</v>
      </c>
      <c r="G44" s="46">
        <v>96719128</v>
      </c>
      <c r="H44" s="43" t="str">
        <f t="shared" si="3"/>
        <v>N/A</v>
      </c>
      <c r="I44" s="12">
        <v>22.1</v>
      </c>
      <c r="J44" s="12">
        <v>7.9470000000000001</v>
      </c>
      <c r="K44" s="44" t="s">
        <v>732</v>
      </c>
      <c r="L44" s="9" t="str">
        <f t="shared" si="0"/>
        <v>Yes</v>
      </c>
    </row>
    <row r="45" spans="1:12" x14ac:dyDescent="0.2">
      <c r="A45" s="45" t="s">
        <v>162</v>
      </c>
      <c r="B45" s="47" t="s">
        <v>221</v>
      </c>
      <c r="C45" s="1">
        <v>814</v>
      </c>
      <c r="D45" s="43" t="str">
        <f>IF($B45="N/A","N/A",IF(C45&gt;0,"No",IF(C45&lt;0,"No","Yes")))</f>
        <v>No</v>
      </c>
      <c r="E45" s="1">
        <v>370</v>
      </c>
      <c r="F45" s="43" t="str">
        <f>IF($B45="N/A","N/A",IF(E45&gt;0,"No",IF(E45&lt;0,"No","Yes")))</f>
        <v>No</v>
      </c>
      <c r="G45" s="1">
        <v>317</v>
      </c>
      <c r="H45" s="43" t="str">
        <f>IF($B45="N/A","N/A",IF(G45&gt;0,"No",IF(G45&lt;0,"No","Yes")))</f>
        <v>No</v>
      </c>
      <c r="I45" s="12">
        <v>-54.5</v>
      </c>
      <c r="J45" s="12">
        <v>-14.3</v>
      </c>
      <c r="K45" s="44" t="s">
        <v>732</v>
      </c>
      <c r="L45" s="9" t="str">
        <f t="shared" si="0"/>
        <v>Yes</v>
      </c>
    </row>
    <row r="46" spans="1:12" x14ac:dyDescent="0.2">
      <c r="A46" s="45" t="s">
        <v>160</v>
      </c>
      <c r="B46" s="34" t="s">
        <v>217</v>
      </c>
      <c r="C46" s="46">
        <v>62825</v>
      </c>
      <c r="D46" s="43" t="str">
        <f t="shared" ref="D46:D47" si="4">IF($B46="N/A","N/A",IF(C46&gt;10,"No",IF(C46&lt;-10,"No","Yes")))</f>
        <v>N/A</v>
      </c>
      <c r="E46" s="46">
        <v>4953146</v>
      </c>
      <c r="F46" s="43" t="str">
        <f t="shared" ref="F46:F47" si="5">IF($B46="N/A","N/A",IF(E46&gt;10,"No",IF(E46&lt;-10,"No","Yes")))</f>
        <v>N/A</v>
      </c>
      <c r="G46" s="46">
        <v>5022524</v>
      </c>
      <c r="H46" s="43" t="str">
        <f t="shared" ref="H46:H47" si="6">IF($B46="N/A","N/A",IF(G46&gt;10,"No",IF(G46&lt;-10,"No","Yes")))</f>
        <v>N/A</v>
      </c>
      <c r="I46" s="12">
        <v>7784</v>
      </c>
      <c r="J46" s="12">
        <v>1.401</v>
      </c>
      <c r="K46" s="44" t="s">
        <v>732</v>
      </c>
      <c r="L46" s="9" t="str">
        <f t="shared" si="0"/>
        <v>Yes</v>
      </c>
    </row>
    <row r="47" spans="1:12" x14ac:dyDescent="0.2">
      <c r="A47" s="45" t="s">
        <v>1290</v>
      </c>
      <c r="B47" s="34" t="s">
        <v>217</v>
      </c>
      <c r="C47" s="46">
        <v>77.180589681000001</v>
      </c>
      <c r="D47" s="43" t="str">
        <f t="shared" si="4"/>
        <v>N/A</v>
      </c>
      <c r="E47" s="46">
        <v>13386.881081</v>
      </c>
      <c r="F47" s="43" t="str">
        <f t="shared" si="5"/>
        <v>N/A</v>
      </c>
      <c r="G47" s="46">
        <v>15843.924290000001</v>
      </c>
      <c r="H47" s="43" t="str">
        <f t="shared" si="6"/>
        <v>N/A</v>
      </c>
      <c r="I47" s="12">
        <v>17245</v>
      </c>
      <c r="J47" s="12">
        <v>18.350000000000001</v>
      </c>
      <c r="K47" s="44" t="s">
        <v>732</v>
      </c>
      <c r="L47" s="9" t="str">
        <f>IF(J47="Div by 0", "N/A", IF(OR(J47="N/A",K47="N/A"),"N/A", IF(J47&gt;VALUE(MID(K47,1,2)), "No", IF(J47&lt;-1*VALUE(MID(K47,1,2)), "No", "Yes"))))</f>
        <v>Yes</v>
      </c>
    </row>
    <row r="48" spans="1:12" x14ac:dyDescent="0.2">
      <c r="A48" s="45" t="s">
        <v>1505</v>
      </c>
      <c r="B48" s="34" t="s">
        <v>217</v>
      </c>
      <c r="C48" s="46">
        <v>10112.282891999999</v>
      </c>
      <c r="D48" s="43" t="str">
        <f t="shared" ref="D48:D74" si="7">IF($B48="N/A","N/A",IF(C48&gt;10,"No",IF(C48&lt;-10,"No","Yes")))</f>
        <v>N/A</v>
      </c>
      <c r="E48" s="46">
        <v>10237.535947</v>
      </c>
      <c r="F48" s="43" t="str">
        <f t="shared" ref="F48:F74" si="8">IF($B48="N/A","N/A",IF(E48&gt;10,"No",IF(E48&lt;-10,"No","Yes")))</f>
        <v>N/A</v>
      </c>
      <c r="G48" s="46">
        <v>9939.0423847000002</v>
      </c>
      <c r="H48" s="43" t="str">
        <f t="shared" ref="H48:H74" si="9">IF($B48="N/A","N/A",IF(G48&gt;10,"No",IF(G48&lt;-10,"No","Yes")))</f>
        <v>N/A</v>
      </c>
      <c r="I48" s="12">
        <v>1.2390000000000001</v>
      </c>
      <c r="J48" s="12">
        <v>-2.92</v>
      </c>
      <c r="K48" s="44" t="s">
        <v>732</v>
      </c>
      <c r="L48" s="9" t="str">
        <f t="shared" ref="L48:L74" si="10">IF(J48="Div by 0", "N/A", IF(K48="N/A","N/A", IF(J48&gt;VALUE(MID(K48,1,2)), "No", IF(J48&lt;-1*VALUE(MID(K48,1,2)), "No", "Yes"))))</f>
        <v>Yes</v>
      </c>
    </row>
    <row r="49" spans="1:12" x14ac:dyDescent="0.2">
      <c r="A49" s="45" t="s">
        <v>1506</v>
      </c>
      <c r="B49" s="34" t="s">
        <v>217</v>
      </c>
      <c r="C49" s="46">
        <v>4225.0646790000001</v>
      </c>
      <c r="D49" s="43" t="str">
        <f t="shared" si="7"/>
        <v>N/A</v>
      </c>
      <c r="E49" s="46">
        <v>4302.9103210000003</v>
      </c>
      <c r="F49" s="43" t="str">
        <f t="shared" si="8"/>
        <v>N/A</v>
      </c>
      <c r="G49" s="46">
        <v>4483.0935146000002</v>
      </c>
      <c r="H49" s="43" t="str">
        <f t="shared" si="9"/>
        <v>N/A</v>
      </c>
      <c r="I49" s="12">
        <v>1.8420000000000001</v>
      </c>
      <c r="J49" s="12">
        <v>4.1870000000000003</v>
      </c>
      <c r="K49" s="44" t="s">
        <v>732</v>
      </c>
      <c r="L49" s="9" t="str">
        <f t="shared" si="10"/>
        <v>Yes</v>
      </c>
    </row>
    <row r="50" spans="1:12" x14ac:dyDescent="0.2">
      <c r="A50" s="45" t="s">
        <v>1507</v>
      </c>
      <c r="B50" s="34" t="s">
        <v>217</v>
      </c>
      <c r="C50" s="46">
        <v>15022.978512</v>
      </c>
      <c r="D50" s="43" t="str">
        <f t="shared" si="7"/>
        <v>N/A</v>
      </c>
      <c r="E50" s="46">
        <v>14775.728778999999</v>
      </c>
      <c r="F50" s="43" t="str">
        <f t="shared" si="8"/>
        <v>N/A</v>
      </c>
      <c r="G50" s="46">
        <v>12822.450339000001</v>
      </c>
      <c r="H50" s="43" t="str">
        <f t="shared" si="9"/>
        <v>N/A</v>
      </c>
      <c r="I50" s="12">
        <v>-1.65</v>
      </c>
      <c r="J50" s="12">
        <v>-13.2</v>
      </c>
      <c r="K50" s="44" t="s">
        <v>732</v>
      </c>
      <c r="L50" s="9" t="str">
        <f t="shared" si="10"/>
        <v>Yes</v>
      </c>
    </row>
    <row r="51" spans="1:12" x14ac:dyDescent="0.2">
      <c r="A51" s="45" t="s">
        <v>1508</v>
      </c>
      <c r="B51" s="34" t="s">
        <v>217</v>
      </c>
      <c r="C51" s="46">
        <v>2351.1216000999998</v>
      </c>
      <c r="D51" s="43" t="str">
        <f t="shared" si="7"/>
        <v>N/A</v>
      </c>
      <c r="E51" s="46">
        <v>2484.9548076999999</v>
      </c>
      <c r="F51" s="43" t="str">
        <f t="shared" si="8"/>
        <v>N/A</v>
      </c>
      <c r="G51" s="46">
        <v>2830.6939711</v>
      </c>
      <c r="H51" s="43" t="str">
        <f t="shared" si="9"/>
        <v>N/A</v>
      </c>
      <c r="I51" s="12">
        <v>5.6920000000000002</v>
      </c>
      <c r="J51" s="12">
        <v>13.91</v>
      </c>
      <c r="K51" s="44" t="s">
        <v>732</v>
      </c>
      <c r="L51" s="9" t="str">
        <f t="shared" si="10"/>
        <v>Yes</v>
      </c>
    </row>
    <row r="52" spans="1:12" x14ac:dyDescent="0.2">
      <c r="A52" s="45" t="s">
        <v>1509</v>
      </c>
      <c r="B52" s="34" t="s">
        <v>217</v>
      </c>
      <c r="C52" s="46">
        <v>15465.134126999999</v>
      </c>
      <c r="D52" s="43" t="str">
        <f t="shared" si="7"/>
        <v>N/A</v>
      </c>
      <c r="E52" s="46">
        <v>16157.386897</v>
      </c>
      <c r="F52" s="43" t="str">
        <f t="shared" si="8"/>
        <v>N/A</v>
      </c>
      <c r="G52" s="46">
        <v>16122.742059</v>
      </c>
      <c r="H52" s="43" t="str">
        <f t="shared" si="9"/>
        <v>N/A</v>
      </c>
      <c r="I52" s="12">
        <v>4.476</v>
      </c>
      <c r="J52" s="12">
        <v>-0.214</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14441.297640000001</v>
      </c>
      <c r="D54" s="43" t="str">
        <f t="shared" si="7"/>
        <v>N/A</v>
      </c>
      <c r="E54" s="46">
        <v>14350.152236</v>
      </c>
      <c r="F54" s="43" t="str">
        <f t="shared" si="8"/>
        <v>N/A</v>
      </c>
      <c r="G54" s="46">
        <v>14313.882175000001</v>
      </c>
      <c r="H54" s="43" t="str">
        <f t="shared" si="9"/>
        <v>N/A</v>
      </c>
      <c r="I54" s="12">
        <v>-0.63100000000000001</v>
      </c>
      <c r="J54" s="12">
        <v>-0.253</v>
      </c>
      <c r="K54" s="44" t="s">
        <v>732</v>
      </c>
      <c r="L54" s="9" t="str">
        <f t="shared" si="10"/>
        <v>Yes</v>
      </c>
    </row>
    <row r="55" spans="1:12" x14ac:dyDescent="0.2">
      <c r="A55" s="45" t="s">
        <v>1512</v>
      </c>
      <c r="B55" s="34" t="s">
        <v>217</v>
      </c>
      <c r="C55" s="46">
        <v>9535.1171178000004</v>
      </c>
      <c r="D55" s="43" t="str">
        <f t="shared" si="7"/>
        <v>N/A</v>
      </c>
      <c r="E55" s="46">
        <v>9609.0589646999997</v>
      </c>
      <c r="F55" s="43" t="str">
        <f t="shared" si="8"/>
        <v>N/A</v>
      </c>
      <c r="G55" s="46">
        <v>9366.3965614999997</v>
      </c>
      <c r="H55" s="43" t="str">
        <f t="shared" si="9"/>
        <v>N/A</v>
      </c>
      <c r="I55" s="12">
        <v>0.77549999999999997</v>
      </c>
      <c r="J55" s="12">
        <v>-2.5299999999999998</v>
      </c>
      <c r="K55" s="44" t="s">
        <v>732</v>
      </c>
      <c r="L55" s="9" t="str">
        <f t="shared" si="10"/>
        <v>Yes</v>
      </c>
    </row>
    <row r="56" spans="1:12" ht="25.5" x14ac:dyDescent="0.2">
      <c r="A56" s="45" t="s">
        <v>1513</v>
      </c>
      <c r="B56" s="34" t="s">
        <v>217</v>
      </c>
      <c r="C56" s="46">
        <v>22337.409051999999</v>
      </c>
      <c r="D56" s="43" t="str">
        <f t="shared" si="7"/>
        <v>N/A</v>
      </c>
      <c r="E56" s="46">
        <v>21359.001988</v>
      </c>
      <c r="F56" s="43" t="str">
        <f t="shared" si="8"/>
        <v>N/A</v>
      </c>
      <c r="G56" s="46">
        <v>20171.484064</v>
      </c>
      <c r="H56" s="43" t="str">
        <f t="shared" si="9"/>
        <v>N/A</v>
      </c>
      <c r="I56" s="12">
        <v>-4.38</v>
      </c>
      <c r="J56" s="12">
        <v>-5.56</v>
      </c>
      <c r="K56" s="44" t="s">
        <v>732</v>
      </c>
      <c r="L56" s="9" t="str">
        <f t="shared" si="10"/>
        <v>Yes</v>
      </c>
    </row>
    <row r="57" spans="1:12" x14ac:dyDescent="0.2">
      <c r="A57" s="45" t="s">
        <v>1514</v>
      </c>
      <c r="B57" s="34" t="s">
        <v>217</v>
      </c>
      <c r="C57" s="46">
        <v>7559.1476548999999</v>
      </c>
      <c r="D57" s="43" t="str">
        <f t="shared" si="7"/>
        <v>N/A</v>
      </c>
      <c r="E57" s="46">
        <v>7605.1162015999998</v>
      </c>
      <c r="F57" s="43" t="str">
        <f t="shared" si="8"/>
        <v>N/A</v>
      </c>
      <c r="G57" s="46">
        <v>8185.3260908000002</v>
      </c>
      <c r="H57" s="43" t="str">
        <f t="shared" si="9"/>
        <v>N/A</v>
      </c>
      <c r="I57" s="12">
        <v>0.60809999999999997</v>
      </c>
      <c r="J57" s="12">
        <v>7.6289999999999996</v>
      </c>
      <c r="K57" s="44" t="s">
        <v>732</v>
      </c>
      <c r="L57" s="9" t="str">
        <f t="shared" si="10"/>
        <v>Yes</v>
      </c>
    </row>
    <row r="58" spans="1:12" x14ac:dyDescent="0.2">
      <c r="A58" s="45" t="s">
        <v>1515</v>
      </c>
      <c r="B58" s="34" t="s">
        <v>217</v>
      </c>
      <c r="C58" s="46">
        <v>27370.324270000001</v>
      </c>
      <c r="D58" s="43" t="str">
        <f t="shared" si="7"/>
        <v>N/A</v>
      </c>
      <c r="E58" s="46">
        <v>27832.372360000001</v>
      </c>
      <c r="F58" s="43" t="str">
        <f t="shared" si="8"/>
        <v>N/A</v>
      </c>
      <c r="G58" s="46">
        <v>27060.506203000001</v>
      </c>
      <c r="H58" s="43" t="str">
        <f t="shared" si="9"/>
        <v>N/A</v>
      </c>
      <c r="I58" s="12">
        <v>1.6879999999999999</v>
      </c>
      <c r="J58" s="12">
        <v>-2.77</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1554.8190033000001</v>
      </c>
      <c r="D60" s="43" t="str">
        <f t="shared" si="7"/>
        <v>N/A</v>
      </c>
      <c r="E60" s="46">
        <v>1586.8354405</v>
      </c>
      <c r="F60" s="43" t="str">
        <f t="shared" si="8"/>
        <v>N/A</v>
      </c>
      <c r="G60" s="46">
        <v>1597.1582828000001</v>
      </c>
      <c r="H60" s="43" t="str">
        <f t="shared" si="9"/>
        <v>N/A</v>
      </c>
      <c r="I60" s="12">
        <v>2.0590000000000002</v>
      </c>
      <c r="J60" s="12">
        <v>0.65049999999999997</v>
      </c>
      <c r="K60" s="44" t="s">
        <v>732</v>
      </c>
      <c r="L60" s="9" t="str">
        <f t="shared" si="10"/>
        <v>Yes</v>
      </c>
    </row>
    <row r="61" spans="1:12" x14ac:dyDescent="0.2">
      <c r="A61" s="45" t="s">
        <v>1518</v>
      </c>
      <c r="B61" s="34" t="s">
        <v>217</v>
      </c>
      <c r="C61" s="46">
        <v>1688.9898736</v>
      </c>
      <c r="D61" s="43" t="str">
        <f t="shared" si="7"/>
        <v>N/A</v>
      </c>
      <c r="E61" s="46">
        <v>1697.4734071</v>
      </c>
      <c r="F61" s="43" t="str">
        <f t="shared" si="8"/>
        <v>N/A</v>
      </c>
      <c r="G61" s="46">
        <v>1735.0014283</v>
      </c>
      <c r="H61" s="43" t="str">
        <f t="shared" si="9"/>
        <v>N/A</v>
      </c>
      <c r="I61" s="12">
        <v>0.50229999999999997</v>
      </c>
      <c r="J61" s="12">
        <v>2.2109999999999999</v>
      </c>
      <c r="K61" s="44" t="s">
        <v>732</v>
      </c>
      <c r="L61" s="9" t="str">
        <f t="shared" si="10"/>
        <v>Yes</v>
      </c>
    </row>
    <row r="62" spans="1:12" x14ac:dyDescent="0.2">
      <c r="A62" s="45" t="s">
        <v>1519</v>
      </c>
      <c r="B62" s="34" t="s">
        <v>217</v>
      </c>
      <c r="C62" s="46">
        <v>451.37104577999997</v>
      </c>
      <c r="D62" s="43" t="str">
        <f t="shared" si="7"/>
        <v>N/A</v>
      </c>
      <c r="E62" s="46">
        <v>356.87907466000001</v>
      </c>
      <c r="F62" s="43" t="str">
        <f t="shared" si="8"/>
        <v>N/A</v>
      </c>
      <c r="G62" s="46">
        <v>661.13170366999998</v>
      </c>
      <c r="H62" s="43" t="str">
        <f t="shared" si="9"/>
        <v>N/A</v>
      </c>
      <c r="I62" s="12">
        <v>-20.9</v>
      </c>
      <c r="J62" s="12">
        <v>85.25</v>
      </c>
      <c r="K62" s="44" t="s">
        <v>732</v>
      </c>
      <c r="L62" s="9" t="str">
        <f t="shared" si="10"/>
        <v>No</v>
      </c>
    </row>
    <row r="63" spans="1:12" ht="25.5" x14ac:dyDescent="0.2">
      <c r="A63" s="45" t="s">
        <v>1520</v>
      </c>
      <c r="B63" s="34" t="s">
        <v>217</v>
      </c>
      <c r="C63" s="46">
        <v>713.64720929999999</v>
      </c>
      <c r="D63" s="43" t="str">
        <f t="shared" si="7"/>
        <v>N/A</v>
      </c>
      <c r="E63" s="46">
        <v>712.28158065000002</v>
      </c>
      <c r="F63" s="43" t="str">
        <f t="shared" si="8"/>
        <v>N/A</v>
      </c>
      <c r="G63" s="46">
        <v>597.13447065000003</v>
      </c>
      <c r="H63" s="43" t="str">
        <f t="shared" si="9"/>
        <v>N/A</v>
      </c>
      <c r="I63" s="12">
        <v>-0.191</v>
      </c>
      <c r="J63" s="12">
        <v>-16.2</v>
      </c>
      <c r="K63" s="44" t="s">
        <v>732</v>
      </c>
      <c r="L63" s="9" t="str">
        <f t="shared" si="10"/>
        <v>Yes</v>
      </c>
    </row>
    <row r="64" spans="1:12" x14ac:dyDescent="0.2">
      <c r="A64" s="45" t="s">
        <v>1521</v>
      </c>
      <c r="B64" s="34" t="s">
        <v>217</v>
      </c>
      <c r="C64" s="46">
        <v>1394.6873115000001</v>
      </c>
      <c r="D64" s="43" t="str">
        <f t="shared" si="7"/>
        <v>N/A</v>
      </c>
      <c r="E64" s="46">
        <v>1452.4359480000001</v>
      </c>
      <c r="F64" s="43" t="str">
        <f t="shared" si="8"/>
        <v>N/A</v>
      </c>
      <c r="G64" s="46">
        <v>1454.0839765000001</v>
      </c>
      <c r="H64" s="43" t="str">
        <f t="shared" si="9"/>
        <v>N/A</v>
      </c>
      <c r="I64" s="12">
        <v>4.141</v>
      </c>
      <c r="J64" s="12">
        <v>0.1135</v>
      </c>
      <c r="K64" s="44" t="s">
        <v>732</v>
      </c>
      <c r="L64" s="9" t="str">
        <f t="shared" si="10"/>
        <v>Yes</v>
      </c>
    </row>
    <row r="65" spans="1:12" x14ac:dyDescent="0.2">
      <c r="A65" s="45" t="s">
        <v>1522</v>
      </c>
      <c r="B65" s="34" t="s">
        <v>217</v>
      </c>
      <c r="C65" s="46">
        <v>5817.3541808</v>
      </c>
      <c r="D65" s="43" t="str">
        <f t="shared" si="7"/>
        <v>N/A</v>
      </c>
      <c r="E65" s="46">
        <v>7707.2965426000001</v>
      </c>
      <c r="F65" s="43" t="str">
        <f t="shared" si="8"/>
        <v>N/A</v>
      </c>
      <c r="G65" s="46">
        <v>8615.8931917999998</v>
      </c>
      <c r="H65" s="43" t="str">
        <f t="shared" si="9"/>
        <v>N/A</v>
      </c>
      <c r="I65" s="12">
        <v>32.49</v>
      </c>
      <c r="J65" s="12">
        <v>11.79</v>
      </c>
      <c r="K65" s="44" t="s">
        <v>732</v>
      </c>
      <c r="L65" s="9" t="str">
        <f t="shared" si="10"/>
        <v>Yes</v>
      </c>
    </row>
    <row r="66" spans="1:12" x14ac:dyDescent="0.2">
      <c r="A66" s="45" t="s">
        <v>1523</v>
      </c>
      <c r="B66" s="34" t="s">
        <v>217</v>
      </c>
      <c r="C66" s="46">
        <v>4436.9796114999999</v>
      </c>
      <c r="D66" s="43" t="str">
        <f t="shared" si="7"/>
        <v>N/A</v>
      </c>
      <c r="E66" s="46">
        <v>4286.4809831000002</v>
      </c>
      <c r="F66" s="43" t="str">
        <f t="shared" si="8"/>
        <v>N/A</v>
      </c>
      <c r="G66" s="46">
        <v>4602.6365525000001</v>
      </c>
      <c r="H66" s="43" t="str">
        <f t="shared" si="9"/>
        <v>N/A</v>
      </c>
      <c r="I66" s="12">
        <v>-3.39</v>
      </c>
      <c r="J66" s="12">
        <v>7.3760000000000003</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1890.0026998999999</v>
      </c>
      <c r="D68" s="43" t="str">
        <f t="shared" si="7"/>
        <v>N/A</v>
      </c>
      <c r="E68" s="46">
        <v>2274.4631164000002</v>
      </c>
      <c r="F68" s="43" t="str">
        <f t="shared" si="8"/>
        <v>N/A</v>
      </c>
      <c r="G68" s="46">
        <v>2278.6988145999999</v>
      </c>
      <c r="H68" s="43" t="str">
        <f t="shared" si="9"/>
        <v>N/A</v>
      </c>
      <c r="I68" s="12">
        <v>20.34</v>
      </c>
      <c r="J68" s="12">
        <v>0.1862</v>
      </c>
      <c r="K68" s="44" t="s">
        <v>732</v>
      </c>
      <c r="L68" s="9" t="str">
        <f t="shared" si="10"/>
        <v>Yes</v>
      </c>
    </row>
    <row r="69" spans="1:12" x14ac:dyDescent="0.2">
      <c r="A69" s="45" t="s">
        <v>1526</v>
      </c>
      <c r="B69" s="34" t="s">
        <v>217</v>
      </c>
      <c r="C69" s="46">
        <v>5265.3463542</v>
      </c>
      <c r="D69" s="43" t="str">
        <f t="shared" si="7"/>
        <v>N/A</v>
      </c>
      <c r="E69" s="46">
        <v>4575.0134177</v>
      </c>
      <c r="F69" s="43" t="str">
        <f t="shared" si="8"/>
        <v>N/A</v>
      </c>
      <c r="G69" s="46">
        <v>4179.1166426</v>
      </c>
      <c r="H69" s="43" t="str">
        <f t="shared" si="9"/>
        <v>N/A</v>
      </c>
      <c r="I69" s="12">
        <v>-13.1</v>
      </c>
      <c r="J69" s="12">
        <v>-8.65</v>
      </c>
      <c r="K69" s="44" t="s">
        <v>732</v>
      </c>
      <c r="L69" s="9" t="str">
        <f t="shared" si="10"/>
        <v>Yes</v>
      </c>
    </row>
    <row r="70" spans="1:12" x14ac:dyDescent="0.2">
      <c r="A70" s="45" t="s">
        <v>1527</v>
      </c>
      <c r="B70" s="34" t="s">
        <v>217</v>
      </c>
      <c r="C70" s="46">
        <v>1438.1839685</v>
      </c>
      <c r="D70" s="43" t="str">
        <f t="shared" si="7"/>
        <v>N/A</v>
      </c>
      <c r="E70" s="46">
        <v>1674.0637584000001</v>
      </c>
      <c r="F70" s="43" t="str">
        <f t="shared" si="8"/>
        <v>N/A</v>
      </c>
      <c r="G70" s="46">
        <v>2227.5278766000001</v>
      </c>
      <c r="H70" s="43" t="str">
        <f t="shared" si="9"/>
        <v>N/A</v>
      </c>
      <c r="I70" s="12">
        <v>16.399999999999999</v>
      </c>
      <c r="J70" s="12">
        <v>33.06</v>
      </c>
      <c r="K70" s="44" t="s">
        <v>732</v>
      </c>
      <c r="L70" s="9" t="str">
        <f t="shared" si="10"/>
        <v>No</v>
      </c>
    </row>
    <row r="71" spans="1:12" ht="25.5" x14ac:dyDescent="0.2">
      <c r="A71" s="45" t="s">
        <v>1528</v>
      </c>
      <c r="B71" s="34" t="s">
        <v>217</v>
      </c>
      <c r="C71" s="46">
        <v>2330.0389460000001</v>
      </c>
      <c r="D71" s="43" t="str">
        <f t="shared" si="7"/>
        <v>N/A</v>
      </c>
      <c r="E71" s="46">
        <v>2413.5564617999999</v>
      </c>
      <c r="F71" s="43" t="str">
        <f t="shared" si="8"/>
        <v>N/A</v>
      </c>
      <c r="G71" s="46">
        <v>2393.0401894000001</v>
      </c>
      <c r="H71" s="43" t="str">
        <f t="shared" si="9"/>
        <v>N/A</v>
      </c>
      <c r="I71" s="12">
        <v>3.5840000000000001</v>
      </c>
      <c r="J71" s="12">
        <v>-0.85</v>
      </c>
      <c r="K71" s="44" t="s">
        <v>732</v>
      </c>
      <c r="L71" s="9" t="str">
        <f t="shared" si="10"/>
        <v>Yes</v>
      </c>
    </row>
    <row r="72" spans="1:12" x14ac:dyDescent="0.2">
      <c r="A72" s="45" t="s">
        <v>1529</v>
      </c>
      <c r="B72" s="34" t="s">
        <v>217</v>
      </c>
      <c r="C72" s="46">
        <v>2087.1653965999999</v>
      </c>
      <c r="D72" s="43" t="str">
        <f t="shared" si="7"/>
        <v>N/A</v>
      </c>
      <c r="E72" s="46">
        <v>2264.2353757999999</v>
      </c>
      <c r="F72" s="43" t="str">
        <f t="shared" si="8"/>
        <v>N/A</v>
      </c>
      <c r="G72" s="46">
        <v>2314.0997105000001</v>
      </c>
      <c r="H72" s="43" t="str">
        <f t="shared" si="9"/>
        <v>N/A</v>
      </c>
      <c r="I72" s="12">
        <v>8.484</v>
      </c>
      <c r="J72" s="12">
        <v>2.202</v>
      </c>
      <c r="K72" s="44" t="s">
        <v>732</v>
      </c>
      <c r="L72" s="9" t="str">
        <f t="shared" si="10"/>
        <v>Yes</v>
      </c>
    </row>
    <row r="73" spans="1:12" x14ac:dyDescent="0.2">
      <c r="A73" s="45" t="s">
        <v>1530</v>
      </c>
      <c r="B73" s="34" t="s">
        <v>217</v>
      </c>
      <c r="C73" s="46">
        <v>1611.3664245</v>
      </c>
      <c r="D73" s="43" t="str">
        <f t="shared" si="7"/>
        <v>N/A</v>
      </c>
      <c r="E73" s="46">
        <v>2279.9937988000001</v>
      </c>
      <c r="F73" s="43" t="str">
        <f t="shared" si="8"/>
        <v>N/A</v>
      </c>
      <c r="G73" s="46">
        <v>2299.2175206000002</v>
      </c>
      <c r="H73" s="43" t="str">
        <f t="shared" si="9"/>
        <v>N/A</v>
      </c>
      <c r="I73" s="12">
        <v>41.49</v>
      </c>
      <c r="J73" s="12">
        <v>0.84309999999999996</v>
      </c>
      <c r="K73" s="44" t="s">
        <v>732</v>
      </c>
      <c r="L73" s="9" t="str">
        <f t="shared" si="10"/>
        <v>Yes</v>
      </c>
    </row>
    <row r="74" spans="1:12" x14ac:dyDescent="0.2">
      <c r="A74" s="45" t="s">
        <v>1531</v>
      </c>
      <c r="B74" s="34" t="s">
        <v>217</v>
      </c>
      <c r="C74" s="46">
        <v>934.49782846000005</v>
      </c>
      <c r="D74" s="43" t="str">
        <f t="shared" si="7"/>
        <v>N/A</v>
      </c>
      <c r="E74" s="46">
        <v>1191.2412476</v>
      </c>
      <c r="F74" s="43" t="str">
        <f t="shared" si="8"/>
        <v>N/A</v>
      </c>
      <c r="G74" s="46">
        <v>1136.8985537999999</v>
      </c>
      <c r="H74" s="43" t="str">
        <f t="shared" si="9"/>
        <v>N/A</v>
      </c>
      <c r="I74" s="12">
        <v>27.47</v>
      </c>
      <c r="J74" s="12">
        <v>-4.5599999999999996</v>
      </c>
      <c r="K74" s="44" t="s">
        <v>732</v>
      </c>
      <c r="L74" s="9" t="str">
        <f t="shared" si="10"/>
        <v>Yes</v>
      </c>
    </row>
    <row r="75" spans="1:12" x14ac:dyDescent="0.2">
      <c r="A75" s="45" t="s">
        <v>1613</v>
      </c>
      <c r="B75" s="34" t="s">
        <v>217</v>
      </c>
      <c r="C75" s="46">
        <v>2289732056</v>
      </c>
      <c r="D75" s="43" t="str">
        <f t="shared" ref="D75:D144" si="11">IF($B75="N/A","N/A",IF(C75&gt;10,"No",IF(C75&lt;-10,"No","Yes")))</f>
        <v>N/A</v>
      </c>
      <c r="E75" s="46">
        <v>2272726317</v>
      </c>
      <c r="F75" s="43" t="str">
        <f t="shared" ref="F75:F144" si="12">IF($B75="N/A","N/A",IF(E75&gt;10,"No",IF(E75&lt;-10,"No","Yes")))</f>
        <v>N/A</v>
      </c>
      <c r="G75" s="46">
        <v>2238785685</v>
      </c>
      <c r="H75" s="43" t="str">
        <f t="shared" ref="H75:H144" si="13">IF($B75="N/A","N/A",IF(G75&gt;10,"No",IF(G75&lt;-10,"No","Yes")))</f>
        <v>N/A</v>
      </c>
      <c r="I75" s="12">
        <v>-0.74299999999999999</v>
      </c>
      <c r="J75" s="12">
        <v>-1.49</v>
      </c>
      <c r="K75" s="44" t="s">
        <v>732</v>
      </c>
      <c r="L75" s="9" t="str">
        <f t="shared" ref="L75:L135" si="14">IF(J75="Div by 0", "N/A", IF(K75="N/A","N/A", IF(J75&gt;VALUE(MID(K75,1,2)), "No", IF(J75&lt;-1*VALUE(MID(K75,1,2)), "No", "Yes"))))</f>
        <v>Yes</v>
      </c>
    </row>
    <row r="76" spans="1:12" x14ac:dyDescent="0.2">
      <c r="A76" s="45" t="s">
        <v>598</v>
      </c>
      <c r="B76" s="34" t="s">
        <v>217</v>
      </c>
      <c r="C76" s="35">
        <v>189907</v>
      </c>
      <c r="D76" s="43" t="str">
        <f t="shared" si="11"/>
        <v>N/A</v>
      </c>
      <c r="E76" s="35">
        <v>201599</v>
      </c>
      <c r="F76" s="43" t="str">
        <f t="shared" si="12"/>
        <v>N/A</v>
      </c>
      <c r="G76" s="35">
        <v>202614</v>
      </c>
      <c r="H76" s="43" t="str">
        <f t="shared" si="13"/>
        <v>N/A</v>
      </c>
      <c r="I76" s="12">
        <v>6.157</v>
      </c>
      <c r="J76" s="12">
        <v>0.50349999999999995</v>
      </c>
      <c r="K76" s="44" t="s">
        <v>732</v>
      </c>
      <c r="L76" s="9" t="str">
        <f t="shared" si="14"/>
        <v>Yes</v>
      </c>
    </row>
    <row r="77" spans="1:12" x14ac:dyDescent="0.2">
      <c r="A77" s="45" t="s">
        <v>1440</v>
      </c>
      <c r="B77" s="34" t="s">
        <v>217</v>
      </c>
      <c r="C77" s="46">
        <v>12057.122992000001</v>
      </c>
      <c r="D77" s="43" t="str">
        <f t="shared" si="11"/>
        <v>N/A</v>
      </c>
      <c r="E77" s="46">
        <v>11273.499953</v>
      </c>
      <c r="F77" s="43" t="str">
        <f t="shared" si="12"/>
        <v>N/A</v>
      </c>
      <c r="G77" s="46">
        <v>11049.511312000001</v>
      </c>
      <c r="H77" s="43" t="str">
        <f t="shared" si="13"/>
        <v>N/A</v>
      </c>
      <c r="I77" s="12">
        <v>-6.5</v>
      </c>
      <c r="J77" s="12">
        <v>-1.99</v>
      </c>
      <c r="K77" s="44" t="s">
        <v>732</v>
      </c>
      <c r="L77" s="9" t="str">
        <f t="shared" si="14"/>
        <v>Yes</v>
      </c>
    </row>
    <row r="78" spans="1:12" x14ac:dyDescent="0.2">
      <c r="A78" s="45" t="s">
        <v>1441</v>
      </c>
      <c r="B78" s="34" t="s">
        <v>217</v>
      </c>
      <c r="C78" s="35">
        <v>7.8250564750000002</v>
      </c>
      <c r="D78" s="43" t="str">
        <f t="shared" si="11"/>
        <v>N/A</v>
      </c>
      <c r="E78" s="35">
        <v>7.6129990724000001</v>
      </c>
      <c r="F78" s="43" t="str">
        <f t="shared" si="12"/>
        <v>N/A</v>
      </c>
      <c r="G78" s="35">
        <v>7.5061693664</v>
      </c>
      <c r="H78" s="43" t="str">
        <f t="shared" si="13"/>
        <v>N/A</v>
      </c>
      <c r="I78" s="12">
        <v>-2.71</v>
      </c>
      <c r="J78" s="12">
        <v>-1.4</v>
      </c>
      <c r="K78" s="44" t="s">
        <v>732</v>
      </c>
      <c r="L78" s="9" t="str">
        <f t="shared" si="14"/>
        <v>Yes</v>
      </c>
    </row>
    <row r="79" spans="1:12" ht="25.5" x14ac:dyDescent="0.2">
      <c r="A79" s="45" t="s">
        <v>599</v>
      </c>
      <c r="B79" s="34" t="s">
        <v>217</v>
      </c>
      <c r="C79" s="46">
        <v>45259097</v>
      </c>
      <c r="D79" s="43" t="str">
        <f t="shared" si="11"/>
        <v>N/A</v>
      </c>
      <c r="E79" s="46">
        <v>45383386</v>
      </c>
      <c r="F79" s="43" t="str">
        <f t="shared" si="12"/>
        <v>N/A</v>
      </c>
      <c r="G79" s="46">
        <v>46698425</v>
      </c>
      <c r="H79" s="43" t="str">
        <f t="shared" si="13"/>
        <v>N/A</v>
      </c>
      <c r="I79" s="12">
        <v>0.27460000000000001</v>
      </c>
      <c r="J79" s="12">
        <v>2.8980000000000001</v>
      </c>
      <c r="K79" s="44" t="s">
        <v>732</v>
      </c>
      <c r="L79" s="9" t="str">
        <f t="shared" si="14"/>
        <v>Yes</v>
      </c>
    </row>
    <row r="80" spans="1:12" x14ac:dyDescent="0.2">
      <c r="A80" s="45" t="s">
        <v>600</v>
      </c>
      <c r="B80" s="34" t="s">
        <v>217</v>
      </c>
      <c r="C80" s="35">
        <v>1785</v>
      </c>
      <c r="D80" s="43" t="str">
        <f t="shared" si="11"/>
        <v>N/A</v>
      </c>
      <c r="E80" s="35">
        <v>1742</v>
      </c>
      <c r="F80" s="43" t="str">
        <f t="shared" si="12"/>
        <v>N/A</v>
      </c>
      <c r="G80" s="35">
        <v>1736</v>
      </c>
      <c r="H80" s="43" t="str">
        <f t="shared" si="13"/>
        <v>N/A</v>
      </c>
      <c r="I80" s="12">
        <v>-2.41</v>
      </c>
      <c r="J80" s="12">
        <v>-0.34399999999999997</v>
      </c>
      <c r="K80" s="44" t="s">
        <v>732</v>
      </c>
      <c r="L80" s="9" t="str">
        <f t="shared" si="14"/>
        <v>Yes</v>
      </c>
    </row>
    <row r="81" spans="1:12" x14ac:dyDescent="0.2">
      <c r="A81" s="45" t="s">
        <v>1442</v>
      </c>
      <c r="B81" s="34" t="s">
        <v>217</v>
      </c>
      <c r="C81" s="46">
        <v>25355.236414999999</v>
      </c>
      <c r="D81" s="43" t="str">
        <f t="shared" si="11"/>
        <v>N/A</v>
      </c>
      <c r="E81" s="46">
        <v>26052.46039</v>
      </c>
      <c r="F81" s="43" t="str">
        <f t="shared" si="12"/>
        <v>N/A</v>
      </c>
      <c r="G81" s="46">
        <v>26900.014401</v>
      </c>
      <c r="H81" s="43" t="str">
        <f t="shared" si="13"/>
        <v>N/A</v>
      </c>
      <c r="I81" s="12">
        <v>2.75</v>
      </c>
      <c r="J81" s="12">
        <v>3.2530000000000001</v>
      </c>
      <c r="K81" s="44" t="s">
        <v>732</v>
      </c>
      <c r="L81" s="9" t="str">
        <f t="shared" si="14"/>
        <v>Yes</v>
      </c>
    </row>
    <row r="82" spans="1:12" ht="25.5" x14ac:dyDescent="0.2">
      <c r="A82" s="45" t="s">
        <v>601</v>
      </c>
      <c r="B82" s="34" t="s">
        <v>217</v>
      </c>
      <c r="C82" s="46">
        <v>97404860</v>
      </c>
      <c r="D82" s="43" t="str">
        <f t="shared" si="11"/>
        <v>N/A</v>
      </c>
      <c r="E82" s="46">
        <v>107586804</v>
      </c>
      <c r="F82" s="43" t="str">
        <f t="shared" si="12"/>
        <v>N/A</v>
      </c>
      <c r="G82" s="46">
        <v>109810387</v>
      </c>
      <c r="H82" s="43" t="str">
        <f t="shared" si="13"/>
        <v>N/A</v>
      </c>
      <c r="I82" s="12">
        <v>10.45</v>
      </c>
      <c r="J82" s="12">
        <v>2.0670000000000002</v>
      </c>
      <c r="K82" s="44" t="s">
        <v>732</v>
      </c>
      <c r="L82" s="9" t="str">
        <f t="shared" si="14"/>
        <v>Yes</v>
      </c>
    </row>
    <row r="83" spans="1:12" x14ac:dyDescent="0.2">
      <c r="A83" s="45" t="s">
        <v>602</v>
      </c>
      <c r="B83" s="34" t="s">
        <v>217</v>
      </c>
      <c r="C83" s="35">
        <v>5831</v>
      </c>
      <c r="D83" s="43" t="str">
        <f t="shared" si="11"/>
        <v>N/A</v>
      </c>
      <c r="E83" s="35">
        <v>6352</v>
      </c>
      <c r="F83" s="43" t="str">
        <f t="shared" si="12"/>
        <v>N/A</v>
      </c>
      <c r="G83" s="35">
        <v>6876</v>
      </c>
      <c r="H83" s="43" t="str">
        <f t="shared" si="13"/>
        <v>N/A</v>
      </c>
      <c r="I83" s="12">
        <v>8.9350000000000005</v>
      </c>
      <c r="J83" s="12">
        <v>8.2490000000000006</v>
      </c>
      <c r="K83" s="44" t="s">
        <v>732</v>
      </c>
      <c r="L83" s="9" t="str">
        <f t="shared" si="14"/>
        <v>Yes</v>
      </c>
    </row>
    <row r="84" spans="1:12" ht="25.5" x14ac:dyDescent="0.2">
      <c r="A84" s="4" t="s">
        <v>1443</v>
      </c>
      <c r="B84" s="34" t="s">
        <v>217</v>
      </c>
      <c r="C84" s="46">
        <v>16704.657863</v>
      </c>
      <c r="D84" s="43" t="str">
        <f t="shared" si="11"/>
        <v>N/A</v>
      </c>
      <c r="E84" s="46">
        <v>16937.469143999999</v>
      </c>
      <c r="F84" s="43" t="str">
        <f t="shared" si="12"/>
        <v>N/A</v>
      </c>
      <c r="G84" s="46">
        <v>15970.097003999999</v>
      </c>
      <c r="H84" s="43" t="str">
        <f t="shared" si="13"/>
        <v>N/A</v>
      </c>
      <c r="I84" s="12">
        <v>1.3939999999999999</v>
      </c>
      <c r="J84" s="12">
        <v>-5.71</v>
      </c>
      <c r="K84" s="44" t="s">
        <v>732</v>
      </c>
      <c r="L84" s="9" t="str">
        <f t="shared" si="14"/>
        <v>Yes</v>
      </c>
    </row>
    <row r="85" spans="1:12" x14ac:dyDescent="0.2">
      <c r="A85" s="4" t="s">
        <v>603</v>
      </c>
      <c r="B85" s="34" t="s">
        <v>217</v>
      </c>
      <c r="C85" s="46">
        <v>618749800</v>
      </c>
      <c r="D85" s="43" t="str">
        <f t="shared" si="11"/>
        <v>N/A</v>
      </c>
      <c r="E85" s="46">
        <v>639861220</v>
      </c>
      <c r="F85" s="43" t="str">
        <f t="shared" si="12"/>
        <v>N/A</v>
      </c>
      <c r="G85" s="46">
        <v>652251030</v>
      </c>
      <c r="H85" s="43" t="str">
        <f t="shared" si="13"/>
        <v>N/A</v>
      </c>
      <c r="I85" s="12">
        <v>3.4119999999999999</v>
      </c>
      <c r="J85" s="12">
        <v>1.9359999999999999</v>
      </c>
      <c r="K85" s="44" t="s">
        <v>732</v>
      </c>
      <c r="L85" s="9" t="str">
        <f t="shared" si="14"/>
        <v>Yes</v>
      </c>
    </row>
    <row r="86" spans="1:12" x14ac:dyDescent="0.2">
      <c r="A86" s="4" t="s">
        <v>604</v>
      </c>
      <c r="B86" s="34" t="s">
        <v>217</v>
      </c>
      <c r="C86" s="35">
        <v>9158</v>
      </c>
      <c r="D86" s="43" t="str">
        <f t="shared" si="11"/>
        <v>N/A</v>
      </c>
      <c r="E86" s="35">
        <v>8884</v>
      </c>
      <c r="F86" s="43" t="str">
        <f t="shared" si="12"/>
        <v>N/A</v>
      </c>
      <c r="G86" s="35">
        <v>8726</v>
      </c>
      <c r="H86" s="43" t="str">
        <f t="shared" si="13"/>
        <v>N/A</v>
      </c>
      <c r="I86" s="12">
        <v>-2.99</v>
      </c>
      <c r="J86" s="12">
        <v>-1.78</v>
      </c>
      <c r="K86" s="44" t="s">
        <v>732</v>
      </c>
      <c r="L86" s="9" t="str">
        <f t="shared" si="14"/>
        <v>Yes</v>
      </c>
    </row>
    <row r="87" spans="1:12" x14ac:dyDescent="0.2">
      <c r="A87" s="4" t="s">
        <v>1444</v>
      </c>
      <c r="B87" s="34" t="s">
        <v>217</v>
      </c>
      <c r="C87" s="46">
        <v>67563.856736999995</v>
      </c>
      <c r="D87" s="43" t="str">
        <f t="shared" si="11"/>
        <v>N/A</v>
      </c>
      <c r="E87" s="46">
        <v>72024.000450000007</v>
      </c>
      <c r="F87" s="43" t="str">
        <f t="shared" si="12"/>
        <v>N/A</v>
      </c>
      <c r="G87" s="46">
        <v>74747.997936999993</v>
      </c>
      <c r="H87" s="43" t="str">
        <f t="shared" si="13"/>
        <v>N/A</v>
      </c>
      <c r="I87" s="12">
        <v>6.601</v>
      </c>
      <c r="J87" s="12">
        <v>3.782</v>
      </c>
      <c r="K87" s="44" t="s">
        <v>732</v>
      </c>
      <c r="L87" s="9" t="str">
        <f t="shared" si="14"/>
        <v>Yes</v>
      </c>
    </row>
    <row r="88" spans="1:12" x14ac:dyDescent="0.2">
      <c r="A88" s="45" t="s">
        <v>605</v>
      </c>
      <c r="B88" s="34" t="s">
        <v>217</v>
      </c>
      <c r="C88" s="46">
        <v>1676025985</v>
      </c>
      <c r="D88" s="43" t="str">
        <f t="shared" si="11"/>
        <v>N/A</v>
      </c>
      <c r="E88" s="46">
        <v>1702110918</v>
      </c>
      <c r="F88" s="43" t="str">
        <f t="shared" si="12"/>
        <v>N/A</v>
      </c>
      <c r="G88" s="46">
        <v>1680882872</v>
      </c>
      <c r="H88" s="43" t="str">
        <f t="shared" si="13"/>
        <v>N/A</v>
      </c>
      <c r="I88" s="12">
        <v>1.556</v>
      </c>
      <c r="J88" s="12">
        <v>-1.25</v>
      </c>
      <c r="K88" s="44" t="s">
        <v>732</v>
      </c>
      <c r="L88" s="9" t="str">
        <f t="shared" si="14"/>
        <v>Yes</v>
      </c>
    </row>
    <row r="89" spans="1:12" x14ac:dyDescent="0.2">
      <c r="A89" s="48" t="s">
        <v>606</v>
      </c>
      <c r="B89" s="35" t="s">
        <v>217</v>
      </c>
      <c r="C89" s="35">
        <v>73220</v>
      </c>
      <c r="D89" s="43" t="str">
        <f t="shared" si="11"/>
        <v>N/A</v>
      </c>
      <c r="E89" s="35">
        <v>72502</v>
      </c>
      <c r="F89" s="43" t="str">
        <f t="shared" si="12"/>
        <v>N/A</v>
      </c>
      <c r="G89" s="35">
        <v>72099</v>
      </c>
      <c r="H89" s="43" t="str">
        <f t="shared" si="13"/>
        <v>N/A</v>
      </c>
      <c r="I89" s="12">
        <v>-0.98099999999999998</v>
      </c>
      <c r="J89" s="12">
        <v>-0.55600000000000005</v>
      </c>
      <c r="K89" s="49" t="s">
        <v>732</v>
      </c>
      <c r="L89" s="9" t="str">
        <f t="shared" si="14"/>
        <v>Yes</v>
      </c>
    </row>
    <row r="90" spans="1:12" x14ac:dyDescent="0.2">
      <c r="A90" s="45" t="s">
        <v>1445</v>
      </c>
      <c r="B90" s="34" t="s">
        <v>217</v>
      </c>
      <c r="C90" s="46">
        <v>22890.275676000001</v>
      </c>
      <c r="D90" s="43" t="str">
        <f t="shared" si="11"/>
        <v>N/A</v>
      </c>
      <c r="E90" s="46">
        <v>23476.744338</v>
      </c>
      <c r="F90" s="43" t="str">
        <f t="shared" si="12"/>
        <v>N/A</v>
      </c>
      <c r="G90" s="46">
        <v>23313.539327999999</v>
      </c>
      <c r="H90" s="43" t="str">
        <f t="shared" si="13"/>
        <v>N/A</v>
      </c>
      <c r="I90" s="12">
        <v>2.5619999999999998</v>
      </c>
      <c r="J90" s="12">
        <v>-0.69499999999999995</v>
      </c>
      <c r="K90" s="44" t="s">
        <v>732</v>
      </c>
      <c r="L90" s="9" t="str">
        <f t="shared" si="14"/>
        <v>Yes</v>
      </c>
    </row>
    <row r="91" spans="1:12" ht="25.5" x14ac:dyDescent="0.2">
      <c r="A91" s="45" t="s">
        <v>607</v>
      </c>
      <c r="B91" s="34" t="s">
        <v>217</v>
      </c>
      <c r="C91" s="46">
        <v>475225990</v>
      </c>
      <c r="D91" s="43" t="str">
        <f t="shared" si="11"/>
        <v>N/A</v>
      </c>
      <c r="E91" s="46">
        <v>581604867</v>
      </c>
      <c r="F91" s="43" t="str">
        <f t="shared" si="12"/>
        <v>N/A</v>
      </c>
      <c r="G91" s="46">
        <v>668773094</v>
      </c>
      <c r="H91" s="43" t="str">
        <f t="shared" si="13"/>
        <v>N/A</v>
      </c>
      <c r="I91" s="12">
        <v>22.38</v>
      </c>
      <c r="J91" s="12">
        <v>14.99</v>
      </c>
      <c r="K91" s="44" t="s">
        <v>732</v>
      </c>
      <c r="L91" s="9" t="str">
        <f t="shared" si="14"/>
        <v>Yes</v>
      </c>
    </row>
    <row r="92" spans="1:12" x14ac:dyDescent="0.2">
      <c r="A92" s="45" t="s">
        <v>608</v>
      </c>
      <c r="B92" s="34" t="s">
        <v>217</v>
      </c>
      <c r="C92" s="35">
        <v>1417113</v>
      </c>
      <c r="D92" s="43" t="str">
        <f t="shared" si="11"/>
        <v>N/A</v>
      </c>
      <c r="E92" s="35">
        <v>1632421</v>
      </c>
      <c r="F92" s="43" t="str">
        <f t="shared" si="12"/>
        <v>N/A</v>
      </c>
      <c r="G92" s="35">
        <v>1698824</v>
      </c>
      <c r="H92" s="43" t="str">
        <f t="shared" si="13"/>
        <v>N/A</v>
      </c>
      <c r="I92" s="12">
        <v>15.19</v>
      </c>
      <c r="J92" s="12">
        <v>4.0679999999999996</v>
      </c>
      <c r="K92" s="44" t="s">
        <v>732</v>
      </c>
      <c r="L92" s="9" t="str">
        <f t="shared" si="14"/>
        <v>Yes</v>
      </c>
    </row>
    <row r="93" spans="1:12" x14ac:dyDescent="0.2">
      <c r="A93" s="45" t="s">
        <v>1446</v>
      </c>
      <c r="B93" s="34" t="s">
        <v>217</v>
      </c>
      <c r="C93" s="46">
        <v>335.34798566000001</v>
      </c>
      <c r="D93" s="43" t="str">
        <f t="shared" si="11"/>
        <v>N/A</v>
      </c>
      <c r="E93" s="46">
        <v>356.28362229999999</v>
      </c>
      <c r="F93" s="43" t="str">
        <f t="shared" si="12"/>
        <v>N/A</v>
      </c>
      <c r="G93" s="46">
        <v>393.66826345999999</v>
      </c>
      <c r="H93" s="43" t="str">
        <f t="shared" si="13"/>
        <v>N/A</v>
      </c>
      <c r="I93" s="12">
        <v>6.2430000000000003</v>
      </c>
      <c r="J93" s="12">
        <v>10.49</v>
      </c>
      <c r="K93" s="44" t="s">
        <v>732</v>
      </c>
      <c r="L93" s="9" t="str">
        <f t="shared" si="14"/>
        <v>Yes</v>
      </c>
    </row>
    <row r="94" spans="1:12" x14ac:dyDescent="0.2">
      <c r="A94" s="45" t="s">
        <v>609</v>
      </c>
      <c r="B94" s="34" t="s">
        <v>217</v>
      </c>
      <c r="C94" s="46">
        <v>141787462</v>
      </c>
      <c r="D94" s="43" t="str">
        <f t="shared" si="11"/>
        <v>N/A</v>
      </c>
      <c r="E94" s="46">
        <v>170850478</v>
      </c>
      <c r="F94" s="43" t="str">
        <f t="shared" si="12"/>
        <v>N/A</v>
      </c>
      <c r="G94" s="46">
        <v>198345750</v>
      </c>
      <c r="H94" s="43" t="str">
        <f t="shared" si="13"/>
        <v>N/A</v>
      </c>
      <c r="I94" s="12">
        <v>20.5</v>
      </c>
      <c r="J94" s="12">
        <v>16.09</v>
      </c>
      <c r="K94" s="44" t="s">
        <v>732</v>
      </c>
      <c r="L94" s="9" t="str">
        <f t="shared" si="14"/>
        <v>Yes</v>
      </c>
    </row>
    <row r="95" spans="1:12" x14ac:dyDescent="0.2">
      <c r="A95" s="45" t="s">
        <v>610</v>
      </c>
      <c r="B95" s="34" t="s">
        <v>217</v>
      </c>
      <c r="C95" s="35">
        <v>669501</v>
      </c>
      <c r="D95" s="43" t="str">
        <f t="shared" si="11"/>
        <v>N/A</v>
      </c>
      <c r="E95" s="35">
        <v>785453</v>
      </c>
      <c r="F95" s="43" t="str">
        <f t="shared" si="12"/>
        <v>N/A</v>
      </c>
      <c r="G95" s="35">
        <v>889200</v>
      </c>
      <c r="H95" s="43" t="str">
        <f t="shared" si="13"/>
        <v>N/A</v>
      </c>
      <c r="I95" s="12">
        <v>17.32</v>
      </c>
      <c r="J95" s="12">
        <v>13.21</v>
      </c>
      <c r="K95" s="44" t="s">
        <v>732</v>
      </c>
      <c r="L95" s="9" t="str">
        <f t="shared" si="14"/>
        <v>Yes</v>
      </c>
    </row>
    <row r="96" spans="1:12" x14ac:dyDescent="0.2">
      <c r="A96" s="45" t="s">
        <v>1447</v>
      </c>
      <c r="B96" s="34" t="s">
        <v>217</v>
      </c>
      <c r="C96" s="46">
        <v>211.78080689999999</v>
      </c>
      <c r="D96" s="43" t="str">
        <f t="shared" si="11"/>
        <v>N/A</v>
      </c>
      <c r="E96" s="46">
        <v>217.51839766000001</v>
      </c>
      <c r="F96" s="43" t="str">
        <f t="shared" si="12"/>
        <v>N/A</v>
      </c>
      <c r="G96" s="46">
        <v>223.06089743999999</v>
      </c>
      <c r="H96" s="43" t="str">
        <f t="shared" si="13"/>
        <v>N/A</v>
      </c>
      <c r="I96" s="12">
        <v>2.7090000000000001</v>
      </c>
      <c r="J96" s="12">
        <v>2.548</v>
      </c>
      <c r="K96" s="44" t="s">
        <v>732</v>
      </c>
      <c r="L96" s="9" t="str">
        <f t="shared" si="14"/>
        <v>Yes</v>
      </c>
    </row>
    <row r="97" spans="1:12" ht="25.5" x14ac:dyDescent="0.2">
      <c r="A97" s="45" t="s">
        <v>611</v>
      </c>
      <c r="B97" s="34" t="s">
        <v>217</v>
      </c>
      <c r="C97" s="46">
        <v>13181895</v>
      </c>
      <c r="D97" s="43" t="str">
        <f t="shared" si="11"/>
        <v>N/A</v>
      </c>
      <c r="E97" s="46">
        <v>16322596</v>
      </c>
      <c r="F97" s="43" t="str">
        <f t="shared" si="12"/>
        <v>N/A</v>
      </c>
      <c r="G97" s="46">
        <v>19339854</v>
      </c>
      <c r="H97" s="43" t="str">
        <f t="shared" si="13"/>
        <v>N/A</v>
      </c>
      <c r="I97" s="12">
        <v>23.83</v>
      </c>
      <c r="J97" s="12">
        <v>18.489999999999998</v>
      </c>
      <c r="K97" s="44" t="s">
        <v>732</v>
      </c>
      <c r="L97" s="9" t="str">
        <f t="shared" si="14"/>
        <v>Yes</v>
      </c>
    </row>
    <row r="98" spans="1:12" x14ac:dyDescent="0.2">
      <c r="A98" s="45" t="s">
        <v>612</v>
      </c>
      <c r="B98" s="34" t="s">
        <v>217</v>
      </c>
      <c r="C98" s="35">
        <v>258751</v>
      </c>
      <c r="D98" s="43" t="str">
        <f t="shared" si="11"/>
        <v>N/A</v>
      </c>
      <c r="E98" s="35">
        <v>336403</v>
      </c>
      <c r="F98" s="43" t="str">
        <f t="shared" si="12"/>
        <v>N/A</v>
      </c>
      <c r="G98" s="35">
        <v>391900</v>
      </c>
      <c r="H98" s="43" t="str">
        <f t="shared" si="13"/>
        <v>N/A</v>
      </c>
      <c r="I98" s="12">
        <v>30.01</v>
      </c>
      <c r="J98" s="12">
        <v>16.5</v>
      </c>
      <c r="K98" s="44" t="s">
        <v>732</v>
      </c>
      <c r="L98" s="9" t="str">
        <f t="shared" si="14"/>
        <v>Yes</v>
      </c>
    </row>
    <row r="99" spans="1:12" ht="25.5" x14ac:dyDescent="0.2">
      <c r="A99" s="45" t="s">
        <v>1448</v>
      </c>
      <c r="B99" s="34" t="s">
        <v>217</v>
      </c>
      <c r="C99" s="46">
        <v>50.944324852999998</v>
      </c>
      <c r="D99" s="43" t="str">
        <f t="shared" si="11"/>
        <v>N/A</v>
      </c>
      <c r="E99" s="46">
        <v>48.520958493000002</v>
      </c>
      <c r="F99" s="43" t="str">
        <f t="shared" si="12"/>
        <v>N/A</v>
      </c>
      <c r="G99" s="46">
        <v>49.348951262999996</v>
      </c>
      <c r="H99" s="43" t="str">
        <f t="shared" si="13"/>
        <v>N/A</v>
      </c>
      <c r="I99" s="12">
        <v>-4.76</v>
      </c>
      <c r="J99" s="12">
        <v>1.706</v>
      </c>
      <c r="K99" s="44" t="s">
        <v>732</v>
      </c>
      <c r="L99" s="9" t="str">
        <f t="shared" si="14"/>
        <v>Yes</v>
      </c>
    </row>
    <row r="100" spans="1:12" ht="25.5" x14ac:dyDescent="0.2">
      <c r="A100" s="45" t="s">
        <v>613</v>
      </c>
      <c r="B100" s="34" t="s">
        <v>217</v>
      </c>
      <c r="C100" s="46">
        <v>346497306</v>
      </c>
      <c r="D100" s="43" t="str">
        <f t="shared" si="11"/>
        <v>N/A</v>
      </c>
      <c r="E100" s="46">
        <v>419693582</v>
      </c>
      <c r="F100" s="43" t="str">
        <f t="shared" si="12"/>
        <v>N/A</v>
      </c>
      <c r="G100" s="46">
        <v>433830936</v>
      </c>
      <c r="H100" s="43" t="str">
        <f t="shared" si="13"/>
        <v>N/A</v>
      </c>
      <c r="I100" s="12">
        <v>21.12</v>
      </c>
      <c r="J100" s="12">
        <v>3.3679999999999999</v>
      </c>
      <c r="K100" s="44" t="s">
        <v>732</v>
      </c>
      <c r="L100" s="9" t="str">
        <f t="shared" si="14"/>
        <v>Yes</v>
      </c>
    </row>
    <row r="101" spans="1:12" x14ac:dyDescent="0.2">
      <c r="A101" s="45" t="s">
        <v>614</v>
      </c>
      <c r="B101" s="34" t="s">
        <v>217</v>
      </c>
      <c r="C101" s="35">
        <v>726213</v>
      </c>
      <c r="D101" s="43" t="str">
        <f t="shared" si="11"/>
        <v>N/A</v>
      </c>
      <c r="E101" s="35">
        <v>819076</v>
      </c>
      <c r="F101" s="43" t="str">
        <f t="shared" si="12"/>
        <v>N/A</v>
      </c>
      <c r="G101" s="35">
        <v>803687</v>
      </c>
      <c r="H101" s="43" t="str">
        <f t="shared" si="13"/>
        <v>N/A</v>
      </c>
      <c r="I101" s="12">
        <v>12.79</v>
      </c>
      <c r="J101" s="12">
        <v>-1.88</v>
      </c>
      <c r="K101" s="44" t="s">
        <v>732</v>
      </c>
      <c r="L101" s="9" t="str">
        <f t="shared" si="14"/>
        <v>Yes</v>
      </c>
    </row>
    <row r="102" spans="1:12" x14ac:dyDescent="0.2">
      <c r="A102" s="45" t="s">
        <v>1449</v>
      </c>
      <c r="B102" s="34" t="s">
        <v>217</v>
      </c>
      <c r="C102" s="46">
        <v>477.12903239000002</v>
      </c>
      <c r="D102" s="43" t="str">
        <f t="shared" si="11"/>
        <v>N/A</v>
      </c>
      <c r="E102" s="46">
        <v>512.39882746000001</v>
      </c>
      <c r="F102" s="43" t="str">
        <f t="shared" si="12"/>
        <v>N/A</v>
      </c>
      <c r="G102" s="46">
        <v>539.80086276999998</v>
      </c>
      <c r="H102" s="43" t="str">
        <f t="shared" si="13"/>
        <v>N/A</v>
      </c>
      <c r="I102" s="12">
        <v>7.3920000000000003</v>
      </c>
      <c r="J102" s="12">
        <v>5.3479999999999999</v>
      </c>
      <c r="K102" s="44" t="s">
        <v>732</v>
      </c>
      <c r="L102" s="9" t="str">
        <f t="shared" si="14"/>
        <v>Yes</v>
      </c>
    </row>
    <row r="103" spans="1:12" x14ac:dyDescent="0.2">
      <c r="A103" s="45" t="s">
        <v>615</v>
      </c>
      <c r="B103" s="34" t="s">
        <v>217</v>
      </c>
      <c r="C103" s="46">
        <v>227949379</v>
      </c>
      <c r="D103" s="43" t="str">
        <f t="shared" si="11"/>
        <v>N/A</v>
      </c>
      <c r="E103" s="46">
        <v>270445750</v>
      </c>
      <c r="F103" s="43" t="str">
        <f t="shared" si="12"/>
        <v>N/A</v>
      </c>
      <c r="G103" s="46">
        <v>288034314</v>
      </c>
      <c r="H103" s="43" t="str">
        <f t="shared" si="13"/>
        <v>N/A</v>
      </c>
      <c r="I103" s="12">
        <v>18.64</v>
      </c>
      <c r="J103" s="12">
        <v>6.5039999999999996</v>
      </c>
      <c r="K103" s="44" t="s">
        <v>732</v>
      </c>
      <c r="L103" s="9" t="str">
        <f t="shared" si="14"/>
        <v>Yes</v>
      </c>
    </row>
    <row r="104" spans="1:12" x14ac:dyDescent="0.2">
      <c r="A104" s="45" t="s">
        <v>616</v>
      </c>
      <c r="B104" s="34" t="s">
        <v>217</v>
      </c>
      <c r="C104" s="35">
        <v>558303</v>
      </c>
      <c r="D104" s="43" t="str">
        <f t="shared" si="11"/>
        <v>N/A</v>
      </c>
      <c r="E104" s="35">
        <v>623102</v>
      </c>
      <c r="F104" s="43" t="str">
        <f t="shared" si="12"/>
        <v>N/A</v>
      </c>
      <c r="G104" s="35">
        <v>663302</v>
      </c>
      <c r="H104" s="43" t="str">
        <f t="shared" si="13"/>
        <v>N/A</v>
      </c>
      <c r="I104" s="12">
        <v>11.61</v>
      </c>
      <c r="J104" s="12">
        <v>6.452</v>
      </c>
      <c r="K104" s="44" t="s">
        <v>732</v>
      </c>
      <c r="L104" s="9" t="str">
        <f t="shared" si="14"/>
        <v>Yes</v>
      </c>
    </row>
    <row r="105" spans="1:12" x14ac:dyDescent="0.2">
      <c r="A105" s="45" t="s">
        <v>1450</v>
      </c>
      <c r="B105" s="34" t="s">
        <v>217</v>
      </c>
      <c r="C105" s="46">
        <v>408.28972619000001</v>
      </c>
      <c r="D105" s="43" t="str">
        <f t="shared" si="11"/>
        <v>N/A</v>
      </c>
      <c r="E105" s="46">
        <v>434.03126615000002</v>
      </c>
      <c r="F105" s="43" t="str">
        <f t="shared" si="12"/>
        <v>N/A</v>
      </c>
      <c r="G105" s="46">
        <v>434.24309591000002</v>
      </c>
      <c r="H105" s="43" t="str">
        <f t="shared" si="13"/>
        <v>N/A</v>
      </c>
      <c r="I105" s="12">
        <v>6.3049999999999997</v>
      </c>
      <c r="J105" s="12">
        <v>4.8800000000000003E-2</v>
      </c>
      <c r="K105" s="44" t="s">
        <v>732</v>
      </c>
      <c r="L105" s="9" t="str">
        <f t="shared" si="14"/>
        <v>Yes</v>
      </c>
    </row>
    <row r="106" spans="1:12" ht="25.5" x14ac:dyDescent="0.2">
      <c r="A106" s="45" t="s">
        <v>617</v>
      </c>
      <c r="B106" s="34" t="s">
        <v>217</v>
      </c>
      <c r="C106" s="46">
        <v>36982843</v>
      </c>
      <c r="D106" s="43" t="str">
        <f t="shared" si="11"/>
        <v>N/A</v>
      </c>
      <c r="E106" s="46">
        <v>45477537</v>
      </c>
      <c r="F106" s="43" t="str">
        <f t="shared" si="12"/>
        <v>N/A</v>
      </c>
      <c r="G106" s="46">
        <v>49270301</v>
      </c>
      <c r="H106" s="43" t="str">
        <f t="shared" si="13"/>
        <v>N/A</v>
      </c>
      <c r="I106" s="12">
        <v>22.97</v>
      </c>
      <c r="J106" s="12">
        <v>8.34</v>
      </c>
      <c r="K106" s="44" t="s">
        <v>732</v>
      </c>
      <c r="L106" s="9" t="str">
        <f t="shared" si="14"/>
        <v>Yes</v>
      </c>
    </row>
    <row r="107" spans="1:12" x14ac:dyDescent="0.2">
      <c r="A107" s="45" t="s">
        <v>618</v>
      </c>
      <c r="B107" s="34" t="s">
        <v>217</v>
      </c>
      <c r="C107" s="35">
        <v>13413</v>
      </c>
      <c r="D107" s="43" t="str">
        <f t="shared" si="11"/>
        <v>N/A</v>
      </c>
      <c r="E107" s="35">
        <v>13789</v>
      </c>
      <c r="F107" s="43" t="str">
        <f t="shared" si="12"/>
        <v>N/A</v>
      </c>
      <c r="G107" s="35">
        <v>13699</v>
      </c>
      <c r="H107" s="43" t="str">
        <f t="shared" si="13"/>
        <v>N/A</v>
      </c>
      <c r="I107" s="12">
        <v>2.8029999999999999</v>
      </c>
      <c r="J107" s="12">
        <v>-0.65300000000000002</v>
      </c>
      <c r="K107" s="44" t="s">
        <v>732</v>
      </c>
      <c r="L107" s="9" t="str">
        <f t="shared" si="14"/>
        <v>Yes</v>
      </c>
    </row>
    <row r="108" spans="1:12" ht="25.5" x14ac:dyDescent="0.2">
      <c r="A108" s="45" t="s">
        <v>1451</v>
      </c>
      <c r="B108" s="34" t="s">
        <v>217</v>
      </c>
      <c r="C108" s="46">
        <v>2757.2387236</v>
      </c>
      <c r="D108" s="43" t="str">
        <f t="shared" si="11"/>
        <v>N/A</v>
      </c>
      <c r="E108" s="46">
        <v>3298.1026179999999</v>
      </c>
      <c r="F108" s="43" t="str">
        <f t="shared" si="12"/>
        <v>N/A</v>
      </c>
      <c r="G108" s="46">
        <v>3596.6348638999998</v>
      </c>
      <c r="H108" s="43" t="str">
        <f t="shared" si="13"/>
        <v>N/A</v>
      </c>
      <c r="I108" s="12">
        <v>19.62</v>
      </c>
      <c r="J108" s="12">
        <v>9.0519999999999996</v>
      </c>
      <c r="K108" s="44" t="s">
        <v>732</v>
      </c>
      <c r="L108" s="9" t="str">
        <f t="shared" si="14"/>
        <v>Yes</v>
      </c>
    </row>
    <row r="109" spans="1:12" ht="25.5" x14ac:dyDescent="0.2">
      <c r="A109" s="45" t="s">
        <v>619</v>
      </c>
      <c r="B109" s="34" t="s">
        <v>217</v>
      </c>
      <c r="C109" s="46">
        <v>248679977</v>
      </c>
      <c r="D109" s="43" t="str">
        <f t="shared" si="11"/>
        <v>N/A</v>
      </c>
      <c r="E109" s="46">
        <v>307516566</v>
      </c>
      <c r="F109" s="43" t="str">
        <f t="shared" si="12"/>
        <v>N/A</v>
      </c>
      <c r="G109" s="46">
        <v>343054871</v>
      </c>
      <c r="H109" s="43" t="str">
        <f t="shared" si="13"/>
        <v>N/A</v>
      </c>
      <c r="I109" s="12">
        <v>23.66</v>
      </c>
      <c r="J109" s="12">
        <v>11.56</v>
      </c>
      <c r="K109" s="44" t="s">
        <v>732</v>
      </c>
      <c r="L109" s="9" t="str">
        <f t="shared" si="14"/>
        <v>Yes</v>
      </c>
    </row>
    <row r="110" spans="1:12" x14ac:dyDescent="0.2">
      <c r="A110" s="45" t="s">
        <v>620</v>
      </c>
      <c r="B110" s="34" t="s">
        <v>217</v>
      </c>
      <c r="C110" s="35">
        <v>1216444</v>
      </c>
      <c r="D110" s="43" t="str">
        <f t="shared" si="11"/>
        <v>N/A</v>
      </c>
      <c r="E110" s="35">
        <v>1417990</v>
      </c>
      <c r="F110" s="43" t="str">
        <f t="shared" si="12"/>
        <v>N/A</v>
      </c>
      <c r="G110" s="35">
        <v>1466131</v>
      </c>
      <c r="H110" s="43" t="str">
        <f t="shared" si="13"/>
        <v>N/A</v>
      </c>
      <c r="I110" s="12">
        <v>16.57</v>
      </c>
      <c r="J110" s="12">
        <v>3.395</v>
      </c>
      <c r="K110" s="44" t="s">
        <v>732</v>
      </c>
      <c r="L110" s="9" t="str">
        <f t="shared" si="14"/>
        <v>Yes</v>
      </c>
    </row>
    <row r="111" spans="1:12" x14ac:dyDescent="0.2">
      <c r="A111" s="45" t="s">
        <v>1452</v>
      </c>
      <c r="B111" s="34" t="s">
        <v>217</v>
      </c>
      <c r="C111" s="46">
        <v>204.43191547999999</v>
      </c>
      <c r="D111" s="43" t="str">
        <f t="shared" si="11"/>
        <v>N/A</v>
      </c>
      <c r="E111" s="46">
        <v>216.86793700999999</v>
      </c>
      <c r="F111" s="43" t="str">
        <f t="shared" si="12"/>
        <v>N/A</v>
      </c>
      <c r="G111" s="46">
        <v>233.98650666</v>
      </c>
      <c r="H111" s="43" t="str">
        <f t="shared" si="13"/>
        <v>N/A</v>
      </c>
      <c r="I111" s="12">
        <v>6.0830000000000002</v>
      </c>
      <c r="J111" s="12">
        <v>7.8940000000000001</v>
      </c>
      <c r="K111" s="44" t="s">
        <v>732</v>
      </c>
      <c r="L111" s="9" t="str">
        <f t="shared" si="14"/>
        <v>Yes</v>
      </c>
    </row>
    <row r="112" spans="1:12" x14ac:dyDescent="0.2">
      <c r="A112" s="45" t="s">
        <v>621</v>
      </c>
      <c r="B112" s="34" t="s">
        <v>217</v>
      </c>
      <c r="C112" s="46">
        <v>1141083192</v>
      </c>
      <c r="D112" s="43" t="str">
        <f t="shared" si="11"/>
        <v>N/A</v>
      </c>
      <c r="E112" s="46">
        <v>1272857990</v>
      </c>
      <c r="F112" s="43" t="str">
        <f t="shared" si="12"/>
        <v>N/A</v>
      </c>
      <c r="G112" s="46">
        <v>1351977838</v>
      </c>
      <c r="H112" s="43" t="str">
        <f t="shared" si="13"/>
        <v>N/A</v>
      </c>
      <c r="I112" s="12">
        <v>11.55</v>
      </c>
      <c r="J112" s="12">
        <v>6.2160000000000002</v>
      </c>
      <c r="K112" s="44" t="s">
        <v>732</v>
      </c>
      <c r="L112" s="9" t="str">
        <f t="shared" si="14"/>
        <v>Yes</v>
      </c>
    </row>
    <row r="113" spans="1:12" x14ac:dyDescent="0.2">
      <c r="A113" s="45" t="s">
        <v>622</v>
      </c>
      <c r="B113" s="34" t="s">
        <v>217</v>
      </c>
      <c r="C113" s="35">
        <v>1551013</v>
      </c>
      <c r="D113" s="43" t="str">
        <f t="shared" si="11"/>
        <v>N/A</v>
      </c>
      <c r="E113" s="35">
        <v>1654747</v>
      </c>
      <c r="F113" s="43" t="str">
        <f t="shared" si="12"/>
        <v>N/A</v>
      </c>
      <c r="G113" s="35">
        <v>1711944</v>
      </c>
      <c r="H113" s="43" t="str">
        <f t="shared" si="13"/>
        <v>N/A</v>
      </c>
      <c r="I113" s="12">
        <v>6.6879999999999997</v>
      </c>
      <c r="J113" s="12">
        <v>3.4569999999999999</v>
      </c>
      <c r="K113" s="44" t="s">
        <v>732</v>
      </c>
      <c r="L113" s="9" t="str">
        <f t="shared" si="14"/>
        <v>Yes</v>
      </c>
    </row>
    <row r="114" spans="1:12" x14ac:dyDescent="0.2">
      <c r="A114" s="45" t="s">
        <v>1453</v>
      </c>
      <c r="B114" s="34" t="s">
        <v>217</v>
      </c>
      <c r="C114" s="46">
        <v>735.70188772999995</v>
      </c>
      <c r="D114" s="43" t="str">
        <f t="shared" si="11"/>
        <v>N/A</v>
      </c>
      <c r="E114" s="46">
        <v>769.21607351</v>
      </c>
      <c r="F114" s="43" t="str">
        <f t="shared" si="12"/>
        <v>N/A</v>
      </c>
      <c r="G114" s="46">
        <v>789.73251345000006</v>
      </c>
      <c r="H114" s="43" t="str">
        <f t="shared" si="13"/>
        <v>N/A</v>
      </c>
      <c r="I114" s="12">
        <v>4.5549999999999997</v>
      </c>
      <c r="J114" s="12">
        <v>2.6669999999999998</v>
      </c>
      <c r="K114" s="44" t="s">
        <v>732</v>
      </c>
      <c r="L114" s="9" t="str">
        <f t="shared" si="14"/>
        <v>Yes</v>
      </c>
    </row>
    <row r="115" spans="1:12" ht="25.5" x14ac:dyDescent="0.2">
      <c r="A115" s="45" t="s">
        <v>623</v>
      </c>
      <c r="B115" s="34" t="s">
        <v>217</v>
      </c>
      <c r="C115" s="46">
        <v>603856936</v>
      </c>
      <c r="D115" s="43" t="str">
        <f t="shared" si="11"/>
        <v>N/A</v>
      </c>
      <c r="E115" s="46">
        <v>677467836</v>
      </c>
      <c r="F115" s="43" t="str">
        <f t="shared" si="12"/>
        <v>N/A</v>
      </c>
      <c r="G115" s="46">
        <v>760687433</v>
      </c>
      <c r="H115" s="43" t="str">
        <f t="shared" si="13"/>
        <v>N/A</v>
      </c>
      <c r="I115" s="12">
        <v>12.19</v>
      </c>
      <c r="J115" s="12">
        <v>12.28</v>
      </c>
      <c r="K115" s="44" t="s">
        <v>732</v>
      </c>
      <c r="L115" s="9" t="str">
        <f t="shared" si="14"/>
        <v>Yes</v>
      </c>
    </row>
    <row r="116" spans="1:12" x14ac:dyDescent="0.2">
      <c r="A116" s="48" t="s">
        <v>624</v>
      </c>
      <c r="B116" s="35" t="s">
        <v>217</v>
      </c>
      <c r="C116" s="35">
        <v>185002</v>
      </c>
      <c r="D116" s="43" t="str">
        <f t="shared" si="11"/>
        <v>N/A</v>
      </c>
      <c r="E116" s="35">
        <v>232918</v>
      </c>
      <c r="F116" s="43" t="str">
        <f t="shared" si="12"/>
        <v>N/A</v>
      </c>
      <c r="G116" s="35">
        <v>269035</v>
      </c>
      <c r="H116" s="43" t="str">
        <f t="shared" si="13"/>
        <v>N/A</v>
      </c>
      <c r="I116" s="12">
        <v>25.9</v>
      </c>
      <c r="J116" s="12">
        <v>15.51</v>
      </c>
      <c r="K116" s="49" t="s">
        <v>732</v>
      </c>
      <c r="L116" s="9" t="str">
        <f t="shared" si="14"/>
        <v>Yes</v>
      </c>
    </row>
    <row r="117" spans="1:12" ht="25.5" x14ac:dyDescent="0.2">
      <c r="A117" s="45" t="s">
        <v>1454</v>
      </c>
      <c r="B117" s="34" t="s">
        <v>217</v>
      </c>
      <c r="C117" s="46">
        <v>3264.0562589000001</v>
      </c>
      <c r="D117" s="43" t="str">
        <f t="shared" si="11"/>
        <v>N/A</v>
      </c>
      <c r="E117" s="46">
        <v>2908.6109102999999</v>
      </c>
      <c r="F117" s="43" t="str">
        <f t="shared" si="12"/>
        <v>N/A</v>
      </c>
      <c r="G117" s="46">
        <v>2827.4664375000002</v>
      </c>
      <c r="H117" s="43" t="str">
        <f t="shared" si="13"/>
        <v>N/A</v>
      </c>
      <c r="I117" s="12">
        <v>-10.9</v>
      </c>
      <c r="J117" s="12">
        <v>-2.79</v>
      </c>
      <c r="K117" s="44" t="s">
        <v>732</v>
      </c>
      <c r="L117" s="9" t="str">
        <f t="shared" si="14"/>
        <v>Yes</v>
      </c>
    </row>
    <row r="118" spans="1:12" ht="25.5" x14ac:dyDescent="0.2">
      <c r="A118" s="45" t="s">
        <v>625</v>
      </c>
      <c r="B118" s="34" t="s">
        <v>217</v>
      </c>
      <c r="C118" s="46">
        <v>95454014</v>
      </c>
      <c r="D118" s="43" t="str">
        <f t="shared" si="11"/>
        <v>N/A</v>
      </c>
      <c r="E118" s="46">
        <v>99713135</v>
      </c>
      <c r="F118" s="43" t="str">
        <f t="shared" si="12"/>
        <v>N/A</v>
      </c>
      <c r="G118" s="46">
        <v>98344680</v>
      </c>
      <c r="H118" s="43" t="str">
        <f t="shared" si="13"/>
        <v>N/A</v>
      </c>
      <c r="I118" s="12">
        <v>4.4619999999999997</v>
      </c>
      <c r="J118" s="12">
        <v>-1.37</v>
      </c>
      <c r="K118" s="44" t="s">
        <v>732</v>
      </c>
      <c r="L118" s="9" t="str">
        <f t="shared" si="14"/>
        <v>Yes</v>
      </c>
    </row>
    <row r="119" spans="1:12" x14ac:dyDescent="0.2">
      <c r="A119" s="45" t="s">
        <v>626</v>
      </c>
      <c r="B119" s="34" t="s">
        <v>217</v>
      </c>
      <c r="C119" s="35">
        <v>158722</v>
      </c>
      <c r="D119" s="43" t="str">
        <f t="shared" si="11"/>
        <v>N/A</v>
      </c>
      <c r="E119" s="35">
        <v>177881</v>
      </c>
      <c r="F119" s="43" t="str">
        <f t="shared" si="12"/>
        <v>N/A</v>
      </c>
      <c r="G119" s="35">
        <v>191875</v>
      </c>
      <c r="H119" s="43" t="str">
        <f t="shared" si="13"/>
        <v>N/A</v>
      </c>
      <c r="I119" s="12">
        <v>12.07</v>
      </c>
      <c r="J119" s="12">
        <v>7.867</v>
      </c>
      <c r="K119" s="44" t="s">
        <v>732</v>
      </c>
      <c r="L119" s="9" t="str">
        <f t="shared" si="14"/>
        <v>Yes</v>
      </c>
    </row>
    <row r="120" spans="1:12" ht="25.5" x14ac:dyDescent="0.2">
      <c r="A120" s="45" t="s">
        <v>1455</v>
      </c>
      <c r="B120" s="34" t="s">
        <v>217</v>
      </c>
      <c r="C120" s="46">
        <v>601.39119971000002</v>
      </c>
      <c r="D120" s="43" t="str">
        <f t="shared" si="11"/>
        <v>N/A</v>
      </c>
      <c r="E120" s="46">
        <v>560.56090870000003</v>
      </c>
      <c r="F120" s="43" t="str">
        <f t="shared" si="12"/>
        <v>N/A</v>
      </c>
      <c r="G120" s="46">
        <v>512.54556351999997</v>
      </c>
      <c r="H120" s="43" t="str">
        <f t="shared" si="13"/>
        <v>N/A</v>
      </c>
      <c r="I120" s="12">
        <v>-6.79</v>
      </c>
      <c r="J120" s="12">
        <v>-8.57</v>
      </c>
      <c r="K120" s="44" t="s">
        <v>732</v>
      </c>
      <c r="L120" s="9" t="str">
        <f t="shared" si="14"/>
        <v>Yes</v>
      </c>
    </row>
    <row r="121" spans="1:12" ht="25.5" x14ac:dyDescent="0.2">
      <c r="A121" s="45" t="s">
        <v>627</v>
      </c>
      <c r="B121" s="34" t="s">
        <v>217</v>
      </c>
      <c r="C121" s="46">
        <v>273468430</v>
      </c>
      <c r="D121" s="43" t="str">
        <f t="shared" si="11"/>
        <v>N/A</v>
      </c>
      <c r="E121" s="46">
        <v>294993206</v>
      </c>
      <c r="F121" s="43" t="str">
        <f t="shared" si="12"/>
        <v>N/A</v>
      </c>
      <c r="G121" s="46">
        <v>334797845</v>
      </c>
      <c r="H121" s="43" t="str">
        <f t="shared" si="13"/>
        <v>N/A</v>
      </c>
      <c r="I121" s="12">
        <v>7.8710000000000004</v>
      </c>
      <c r="J121" s="12">
        <v>13.49</v>
      </c>
      <c r="K121" s="44" t="s">
        <v>732</v>
      </c>
      <c r="L121" s="9" t="str">
        <f t="shared" si="14"/>
        <v>Yes</v>
      </c>
    </row>
    <row r="122" spans="1:12" x14ac:dyDescent="0.2">
      <c r="A122" s="45" t="s">
        <v>628</v>
      </c>
      <c r="B122" s="34" t="s">
        <v>217</v>
      </c>
      <c r="C122" s="35">
        <v>24120</v>
      </c>
      <c r="D122" s="43" t="str">
        <f t="shared" si="11"/>
        <v>N/A</v>
      </c>
      <c r="E122" s="35">
        <v>24276</v>
      </c>
      <c r="F122" s="43" t="str">
        <f t="shared" si="12"/>
        <v>N/A</v>
      </c>
      <c r="G122" s="35">
        <v>24949</v>
      </c>
      <c r="H122" s="43" t="str">
        <f t="shared" si="13"/>
        <v>N/A</v>
      </c>
      <c r="I122" s="12">
        <v>0.64680000000000004</v>
      </c>
      <c r="J122" s="12">
        <v>2.7719999999999998</v>
      </c>
      <c r="K122" s="44" t="s">
        <v>732</v>
      </c>
      <c r="L122" s="9" t="str">
        <f t="shared" si="14"/>
        <v>Yes</v>
      </c>
    </row>
    <row r="123" spans="1:12" ht="25.5" x14ac:dyDescent="0.2">
      <c r="A123" s="45" t="s">
        <v>1456</v>
      </c>
      <c r="B123" s="34" t="s">
        <v>217</v>
      </c>
      <c r="C123" s="46">
        <v>11337.828772999999</v>
      </c>
      <c r="D123" s="43" t="str">
        <f t="shared" si="11"/>
        <v>N/A</v>
      </c>
      <c r="E123" s="46">
        <v>12151.639725999999</v>
      </c>
      <c r="F123" s="43" t="str">
        <f t="shared" si="12"/>
        <v>N/A</v>
      </c>
      <c r="G123" s="46">
        <v>13419.289150000001</v>
      </c>
      <c r="H123" s="43" t="str">
        <f t="shared" si="13"/>
        <v>N/A</v>
      </c>
      <c r="I123" s="12">
        <v>7.1779999999999999</v>
      </c>
      <c r="J123" s="12">
        <v>10.43</v>
      </c>
      <c r="K123" s="44" t="s">
        <v>732</v>
      </c>
      <c r="L123" s="9" t="str">
        <f t="shared" si="14"/>
        <v>Yes</v>
      </c>
    </row>
    <row r="124" spans="1:12" ht="25.5" x14ac:dyDescent="0.2">
      <c r="A124" s="45" t="s">
        <v>629</v>
      </c>
      <c r="B124" s="34" t="s">
        <v>217</v>
      </c>
      <c r="C124" s="46">
        <v>99596849</v>
      </c>
      <c r="D124" s="43" t="str">
        <f t="shared" si="11"/>
        <v>N/A</v>
      </c>
      <c r="E124" s="46">
        <v>112825234</v>
      </c>
      <c r="F124" s="43" t="str">
        <f t="shared" si="12"/>
        <v>N/A</v>
      </c>
      <c r="G124" s="46">
        <v>115094857</v>
      </c>
      <c r="H124" s="43" t="str">
        <f t="shared" si="13"/>
        <v>N/A</v>
      </c>
      <c r="I124" s="12">
        <v>13.28</v>
      </c>
      <c r="J124" s="12">
        <v>2.012</v>
      </c>
      <c r="K124" s="44" t="s">
        <v>732</v>
      </c>
      <c r="L124" s="9" t="str">
        <f t="shared" si="14"/>
        <v>Yes</v>
      </c>
    </row>
    <row r="125" spans="1:12" ht="25.5" x14ac:dyDescent="0.2">
      <c r="A125" s="45" t="s">
        <v>630</v>
      </c>
      <c r="B125" s="34" t="s">
        <v>217</v>
      </c>
      <c r="C125" s="35">
        <v>631535</v>
      </c>
      <c r="D125" s="43" t="str">
        <f t="shared" si="11"/>
        <v>N/A</v>
      </c>
      <c r="E125" s="35">
        <v>740042</v>
      </c>
      <c r="F125" s="43" t="str">
        <f t="shared" si="12"/>
        <v>N/A</v>
      </c>
      <c r="G125" s="35">
        <v>774712</v>
      </c>
      <c r="H125" s="43" t="str">
        <f t="shared" si="13"/>
        <v>N/A</v>
      </c>
      <c r="I125" s="12">
        <v>17.18</v>
      </c>
      <c r="J125" s="12">
        <v>4.6849999999999996</v>
      </c>
      <c r="K125" s="44" t="s">
        <v>732</v>
      </c>
      <c r="L125" s="9" t="str">
        <f t="shared" si="14"/>
        <v>Yes</v>
      </c>
    </row>
    <row r="126" spans="1:12" ht="25.5" x14ac:dyDescent="0.2">
      <c r="A126" s="45" t="s">
        <v>1457</v>
      </c>
      <c r="B126" s="34" t="s">
        <v>217</v>
      </c>
      <c r="C126" s="46">
        <v>157.70598462000001</v>
      </c>
      <c r="D126" s="43" t="str">
        <f t="shared" si="11"/>
        <v>N/A</v>
      </c>
      <c r="E126" s="46">
        <v>152.45787942000001</v>
      </c>
      <c r="F126" s="43" t="str">
        <f t="shared" si="12"/>
        <v>N/A</v>
      </c>
      <c r="G126" s="46">
        <v>148.56470146000001</v>
      </c>
      <c r="H126" s="43" t="str">
        <f t="shared" si="13"/>
        <v>N/A</v>
      </c>
      <c r="I126" s="12">
        <v>-3.33</v>
      </c>
      <c r="J126" s="12">
        <v>-2.5499999999999998</v>
      </c>
      <c r="K126" s="44" t="s">
        <v>732</v>
      </c>
      <c r="L126" s="9" t="str">
        <f t="shared" si="14"/>
        <v>Yes</v>
      </c>
    </row>
    <row r="127" spans="1:12" ht="25.5" x14ac:dyDescent="0.2">
      <c r="A127" s="45" t="s">
        <v>631</v>
      </c>
      <c r="B127" s="34" t="s">
        <v>217</v>
      </c>
      <c r="C127" s="46">
        <v>7214518</v>
      </c>
      <c r="D127" s="43" t="str">
        <f t="shared" si="11"/>
        <v>N/A</v>
      </c>
      <c r="E127" s="46">
        <v>9342562</v>
      </c>
      <c r="F127" s="43" t="str">
        <f t="shared" si="12"/>
        <v>N/A</v>
      </c>
      <c r="G127" s="46">
        <v>10237071</v>
      </c>
      <c r="H127" s="43" t="str">
        <f t="shared" si="13"/>
        <v>N/A</v>
      </c>
      <c r="I127" s="12">
        <v>29.5</v>
      </c>
      <c r="J127" s="12">
        <v>9.5749999999999993</v>
      </c>
      <c r="K127" s="44" t="s">
        <v>732</v>
      </c>
      <c r="L127" s="9" t="str">
        <f t="shared" si="14"/>
        <v>Yes</v>
      </c>
    </row>
    <row r="128" spans="1:12" x14ac:dyDescent="0.2">
      <c r="A128" s="45" t="s">
        <v>632</v>
      </c>
      <c r="B128" s="34" t="s">
        <v>217</v>
      </c>
      <c r="C128" s="35">
        <v>10971</v>
      </c>
      <c r="D128" s="43" t="str">
        <f t="shared" si="11"/>
        <v>N/A</v>
      </c>
      <c r="E128" s="35">
        <v>14377</v>
      </c>
      <c r="F128" s="43" t="str">
        <f t="shared" si="12"/>
        <v>N/A</v>
      </c>
      <c r="G128" s="35">
        <v>16081</v>
      </c>
      <c r="H128" s="43" t="str">
        <f t="shared" si="13"/>
        <v>N/A</v>
      </c>
      <c r="I128" s="12">
        <v>31.05</v>
      </c>
      <c r="J128" s="12">
        <v>11.85</v>
      </c>
      <c r="K128" s="44" t="s">
        <v>732</v>
      </c>
      <c r="L128" s="9" t="str">
        <f t="shared" si="14"/>
        <v>Yes</v>
      </c>
    </row>
    <row r="129" spans="1:12" ht="25.5" x14ac:dyDescent="0.2">
      <c r="A129" s="45" t="s">
        <v>1458</v>
      </c>
      <c r="B129" s="34" t="s">
        <v>217</v>
      </c>
      <c r="C129" s="46">
        <v>657.59894267000004</v>
      </c>
      <c r="D129" s="43" t="str">
        <f t="shared" si="11"/>
        <v>N/A</v>
      </c>
      <c r="E129" s="46">
        <v>649.82694581999999</v>
      </c>
      <c r="F129" s="43" t="str">
        <f t="shared" si="12"/>
        <v>N/A</v>
      </c>
      <c r="G129" s="46">
        <v>636.59417946999997</v>
      </c>
      <c r="H129" s="43" t="str">
        <f t="shared" si="13"/>
        <v>N/A</v>
      </c>
      <c r="I129" s="12">
        <v>-1.18</v>
      </c>
      <c r="J129" s="12">
        <v>-2.04</v>
      </c>
      <c r="K129" s="44" t="s">
        <v>732</v>
      </c>
      <c r="L129" s="9" t="str">
        <f t="shared" si="14"/>
        <v>Yes</v>
      </c>
    </row>
    <row r="130" spans="1:12" ht="25.5" x14ac:dyDescent="0.2">
      <c r="A130" s="45" t="s">
        <v>633</v>
      </c>
      <c r="B130" s="34" t="s">
        <v>217</v>
      </c>
      <c r="C130" s="46">
        <v>93773569</v>
      </c>
      <c r="D130" s="43" t="str">
        <f t="shared" si="11"/>
        <v>N/A</v>
      </c>
      <c r="E130" s="46">
        <v>104548121</v>
      </c>
      <c r="F130" s="43" t="str">
        <f t="shared" si="12"/>
        <v>N/A</v>
      </c>
      <c r="G130" s="46">
        <v>110273093</v>
      </c>
      <c r="H130" s="43" t="str">
        <f t="shared" si="13"/>
        <v>N/A</v>
      </c>
      <c r="I130" s="12">
        <v>11.49</v>
      </c>
      <c r="J130" s="12">
        <v>5.476</v>
      </c>
      <c r="K130" s="44" t="s">
        <v>732</v>
      </c>
      <c r="L130" s="9" t="str">
        <f t="shared" si="14"/>
        <v>Yes</v>
      </c>
    </row>
    <row r="131" spans="1:12" x14ac:dyDescent="0.2">
      <c r="A131" s="45" t="s">
        <v>634</v>
      </c>
      <c r="B131" s="34" t="s">
        <v>217</v>
      </c>
      <c r="C131" s="35">
        <v>106134</v>
      </c>
      <c r="D131" s="43" t="str">
        <f t="shared" si="11"/>
        <v>N/A</v>
      </c>
      <c r="E131" s="35">
        <v>118991</v>
      </c>
      <c r="F131" s="43" t="str">
        <f t="shared" si="12"/>
        <v>N/A</v>
      </c>
      <c r="G131" s="35">
        <v>126792</v>
      </c>
      <c r="H131" s="43" t="str">
        <f t="shared" si="13"/>
        <v>N/A</v>
      </c>
      <c r="I131" s="12">
        <v>12.11</v>
      </c>
      <c r="J131" s="12">
        <v>6.556</v>
      </c>
      <c r="K131" s="44" t="s">
        <v>732</v>
      </c>
      <c r="L131" s="9" t="str">
        <f t="shared" si="14"/>
        <v>Yes</v>
      </c>
    </row>
    <row r="132" spans="1:12" ht="25.5" x14ac:dyDescent="0.2">
      <c r="A132" s="45" t="s">
        <v>1459</v>
      </c>
      <c r="B132" s="34" t="s">
        <v>217</v>
      </c>
      <c r="C132" s="46">
        <v>883.53938416999995</v>
      </c>
      <c r="D132" s="43" t="str">
        <f t="shared" si="11"/>
        <v>N/A</v>
      </c>
      <c r="E132" s="46">
        <v>878.62208907000002</v>
      </c>
      <c r="F132" s="43" t="str">
        <f t="shared" si="12"/>
        <v>N/A</v>
      </c>
      <c r="G132" s="46">
        <v>869.71648842000002</v>
      </c>
      <c r="H132" s="43" t="str">
        <f t="shared" si="13"/>
        <v>N/A</v>
      </c>
      <c r="I132" s="12">
        <v>-0.55700000000000005</v>
      </c>
      <c r="J132" s="12">
        <v>-1.01</v>
      </c>
      <c r="K132" s="44" t="s">
        <v>732</v>
      </c>
      <c r="L132" s="9" t="str">
        <f t="shared" si="14"/>
        <v>Yes</v>
      </c>
    </row>
    <row r="133" spans="1:12" ht="25.5" x14ac:dyDescent="0.2">
      <c r="A133" s="45" t="s">
        <v>635</v>
      </c>
      <c r="B133" s="34" t="s">
        <v>217</v>
      </c>
      <c r="C133" s="46">
        <v>67354836</v>
      </c>
      <c r="D133" s="43" t="str">
        <f t="shared" si="11"/>
        <v>N/A</v>
      </c>
      <c r="E133" s="46">
        <v>79328164</v>
      </c>
      <c r="F133" s="43" t="str">
        <f t="shared" si="12"/>
        <v>N/A</v>
      </c>
      <c r="G133" s="46">
        <v>87310236</v>
      </c>
      <c r="H133" s="43" t="str">
        <f t="shared" si="13"/>
        <v>N/A</v>
      </c>
      <c r="I133" s="12">
        <v>17.78</v>
      </c>
      <c r="J133" s="12">
        <v>10.06</v>
      </c>
      <c r="K133" s="44" t="s">
        <v>732</v>
      </c>
      <c r="L133" s="9" t="str">
        <f t="shared" si="14"/>
        <v>Yes</v>
      </c>
    </row>
    <row r="134" spans="1:12" x14ac:dyDescent="0.2">
      <c r="A134" s="45" t="s">
        <v>636</v>
      </c>
      <c r="B134" s="34" t="s">
        <v>217</v>
      </c>
      <c r="C134" s="35">
        <v>8324</v>
      </c>
      <c r="D134" s="43" t="str">
        <f t="shared" si="11"/>
        <v>N/A</v>
      </c>
      <c r="E134" s="35">
        <v>8852</v>
      </c>
      <c r="F134" s="43" t="str">
        <f t="shared" si="12"/>
        <v>N/A</v>
      </c>
      <c r="G134" s="35">
        <v>9411</v>
      </c>
      <c r="H134" s="43" t="str">
        <f t="shared" si="13"/>
        <v>N/A</v>
      </c>
      <c r="I134" s="12">
        <v>6.343</v>
      </c>
      <c r="J134" s="12">
        <v>6.3150000000000004</v>
      </c>
      <c r="K134" s="44" t="s">
        <v>732</v>
      </c>
      <c r="L134" s="9" t="str">
        <f t="shared" si="14"/>
        <v>Yes</v>
      </c>
    </row>
    <row r="135" spans="1:12" x14ac:dyDescent="0.2">
      <c r="A135" s="45" t="s">
        <v>1460</v>
      </c>
      <c r="B135" s="34" t="s">
        <v>217</v>
      </c>
      <c r="C135" s="46">
        <v>8091.6429601</v>
      </c>
      <c r="D135" s="43" t="str">
        <f t="shared" si="11"/>
        <v>N/A</v>
      </c>
      <c r="E135" s="46">
        <v>8961.6091278999993</v>
      </c>
      <c r="F135" s="43" t="str">
        <f t="shared" si="12"/>
        <v>N/A</v>
      </c>
      <c r="G135" s="46">
        <v>9277.4663691000005</v>
      </c>
      <c r="H135" s="43" t="str">
        <f t="shared" si="13"/>
        <v>N/A</v>
      </c>
      <c r="I135" s="12">
        <v>10.75</v>
      </c>
      <c r="J135" s="12">
        <v>3.5249999999999999</v>
      </c>
      <c r="K135" s="44" t="s">
        <v>732</v>
      </c>
      <c r="L135" s="9" t="str">
        <f t="shared" si="14"/>
        <v>Yes</v>
      </c>
    </row>
    <row r="136" spans="1:12" ht="25.5" x14ac:dyDescent="0.2">
      <c r="A136" s="45" t="s">
        <v>637</v>
      </c>
      <c r="B136" s="34" t="s">
        <v>217</v>
      </c>
      <c r="C136" s="46">
        <v>7777388</v>
      </c>
      <c r="D136" s="43" t="str">
        <f t="shared" si="11"/>
        <v>N/A</v>
      </c>
      <c r="E136" s="46">
        <v>13737945</v>
      </c>
      <c r="F136" s="43" t="str">
        <f t="shared" si="12"/>
        <v>N/A</v>
      </c>
      <c r="G136" s="46">
        <v>18923224</v>
      </c>
      <c r="H136" s="43" t="str">
        <f t="shared" si="13"/>
        <v>N/A</v>
      </c>
      <c r="I136" s="12">
        <v>76.64</v>
      </c>
      <c r="J136" s="12">
        <v>37.74</v>
      </c>
      <c r="K136" s="44" t="s">
        <v>732</v>
      </c>
      <c r="L136" s="9" t="str">
        <f>IF(J136="Div by 0", "N/A", IF(OR(J136="N/A",K136="N/A"),"N/A", IF(J136&gt;VALUE(MID(K136,1,2)), "No", IF(J136&lt;-1*VALUE(MID(K136,1,2)), "No", "Yes"))))</f>
        <v>No</v>
      </c>
    </row>
    <row r="137" spans="1:12" x14ac:dyDescent="0.2">
      <c r="A137" s="45" t="s">
        <v>638</v>
      </c>
      <c r="B137" s="34" t="s">
        <v>217</v>
      </c>
      <c r="C137" s="35">
        <v>69495</v>
      </c>
      <c r="D137" s="43" t="str">
        <f t="shared" si="11"/>
        <v>N/A</v>
      </c>
      <c r="E137" s="35">
        <v>124885</v>
      </c>
      <c r="F137" s="43" t="str">
        <f t="shared" si="12"/>
        <v>N/A</v>
      </c>
      <c r="G137" s="35">
        <v>167429</v>
      </c>
      <c r="H137" s="43" t="str">
        <f t="shared" si="13"/>
        <v>N/A</v>
      </c>
      <c r="I137" s="12">
        <v>79.7</v>
      </c>
      <c r="J137" s="12">
        <v>34.07</v>
      </c>
      <c r="K137" s="44" t="s">
        <v>732</v>
      </c>
      <c r="L137" s="9" t="str">
        <f t="shared" ref="L137:L141" si="15">IF(J137="Div by 0", "N/A", IF(OR(J137="N/A",K137="N/A"),"N/A", IF(J137&gt;VALUE(MID(K137,1,2)), "No", IF(J137&lt;-1*VALUE(MID(K137,1,2)), "No", "Yes"))))</f>
        <v>No</v>
      </c>
    </row>
    <row r="138" spans="1:12" ht="25.5" x14ac:dyDescent="0.2">
      <c r="A138" s="45" t="s">
        <v>1461</v>
      </c>
      <c r="B138" s="34" t="s">
        <v>217</v>
      </c>
      <c r="C138" s="46">
        <v>111.91291459999999</v>
      </c>
      <c r="D138" s="43" t="str">
        <f t="shared" si="11"/>
        <v>N/A</v>
      </c>
      <c r="E138" s="46">
        <v>110.00476438</v>
      </c>
      <c r="F138" s="43" t="str">
        <f t="shared" si="12"/>
        <v>N/A</v>
      </c>
      <c r="G138" s="46">
        <v>113.02237964</v>
      </c>
      <c r="H138" s="43" t="str">
        <f t="shared" si="13"/>
        <v>N/A</v>
      </c>
      <c r="I138" s="12">
        <v>-1.71</v>
      </c>
      <c r="J138" s="12">
        <v>2.7429999999999999</v>
      </c>
      <c r="K138" s="44" t="s">
        <v>732</v>
      </c>
      <c r="L138" s="9" t="str">
        <f t="shared" si="15"/>
        <v>Yes</v>
      </c>
    </row>
    <row r="139" spans="1:12" ht="25.5" x14ac:dyDescent="0.2">
      <c r="A139" s="45" t="s">
        <v>639</v>
      </c>
      <c r="B139" s="34" t="s">
        <v>217</v>
      </c>
      <c r="C139" s="46">
        <v>59648808</v>
      </c>
      <c r="D139" s="43" t="str">
        <f t="shared" si="11"/>
        <v>N/A</v>
      </c>
      <c r="E139" s="46">
        <v>60433531</v>
      </c>
      <c r="F139" s="43" t="str">
        <f t="shared" si="12"/>
        <v>N/A</v>
      </c>
      <c r="G139" s="46">
        <v>61854781</v>
      </c>
      <c r="H139" s="43" t="str">
        <f t="shared" si="13"/>
        <v>N/A</v>
      </c>
      <c r="I139" s="12">
        <v>1.3160000000000001</v>
      </c>
      <c r="J139" s="12">
        <v>2.3519999999999999</v>
      </c>
      <c r="K139" s="44" t="s">
        <v>732</v>
      </c>
      <c r="L139" s="9" t="str">
        <f t="shared" si="15"/>
        <v>Yes</v>
      </c>
    </row>
    <row r="140" spans="1:12" x14ac:dyDescent="0.2">
      <c r="A140" s="45" t="s">
        <v>640</v>
      </c>
      <c r="B140" s="34" t="s">
        <v>217</v>
      </c>
      <c r="C140" s="35">
        <v>585</v>
      </c>
      <c r="D140" s="43" t="str">
        <f t="shared" si="11"/>
        <v>N/A</v>
      </c>
      <c r="E140" s="35">
        <v>594</v>
      </c>
      <c r="F140" s="43" t="str">
        <f t="shared" si="12"/>
        <v>N/A</v>
      </c>
      <c r="G140" s="35">
        <v>579</v>
      </c>
      <c r="H140" s="43" t="str">
        <f t="shared" si="13"/>
        <v>N/A</v>
      </c>
      <c r="I140" s="12">
        <v>1.538</v>
      </c>
      <c r="J140" s="12">
        <v>-2.5299999999999998</v>
      </c>
      <c r="K140" s="44" t="s">
        <v>732</v>
      </c>
      <c r="L140" s="9" t="str">
        <f t="shared" si="15"/>
        <v>Yes</v>
      </c>
    </row>
    <row r="141" spans="1:12" ht="25.5" x14ac:dyDescent="0.2">
      <c r="A141" s="45" t="s">
        <v>1462</v>
      </c>
      <c r="B141" s="34" t="s">
        <v>217</v>
      </c>
      <c r="C141" s="46">
        <v>101963.77436</v>
      </c>
      <c r="D141" s="43" t="str">
        <f t="shared" si="11"/>
        <v>N/A</v>
      </c>
      <c r="E141" s="46">
        <v>101739.95118</v>
      </c>
      <c r="F141" s="43" t="str">
        <f t="shared" si="12"/>
        <v>N/A</v>
      </c>
      <c r="G141" s="46">
        <v>106830.36442</v>
      </c>
      <c r="H141" s="43" t="str">
        <f t="shared" si="13"/>
        <v>N/A</v>
      </c>
      <c r="I141" s="12">
        <v>-0.22</v>
      </c>
      <c r="J141" s="12">
        <v>5.0030000000000001</v>
      </c>
      <c r="K141" s="44" t="s">
        <v>732</v>
      </c>
      <c r="L141" s="9" t="str">
        <f t="shared" si="15"/>
        <v>Yes</v>
      </c>
    </row>
    <row r="142" spans="1:12" ht="25.5" x14ac:dyDescent="0.2">
      <c r="A142" s="45" t="s">
        <v>641</v>
      </c>
      <c r="B142" s="34" t="s">
        <v>217</v>
      </c>
      <c r="C142" s="46">
        <v>206987947</v>
      </c>
      <c r="D142" s="43" t="str">
        <f t="shared" si="11"/>
        <v>N/A</v>
      </c>
      <c r="E142" s="46">
        <v>239015536</v>
      </c>
      <c r="F142" s="43" t="str">
        <f t="shared" si="12"/>
        <v>N/A</v>
      </c>
      <c r="G142" s="46">
        <v>270023516</v>
      </c>
      <c r="H142" s="43" t="str">
        <f t="shared" si="13"/>
        <v>N/A</v>
      </c>
      <c r="I142" s="12">
        <v>15.47</v>
      </c>
      <c r="J142" s="12">
        <v>12.97</v>
      </c>
      <c r="K142" s="44" t="s">
        <v>732</v>
      </c>
      <c r="L142" s="9" t="str">
        <f t="shared" ref="L142:L153" si="16">IF(J142="Div by 0", "N/A", IF(K142="N/A","N/A", IF(J142&gt;VALUE(MID(K142,1,2)), "No", IF(J142&lt;-1*VALUE(MID(K142,1,2)), "No", "Yes"))))</f>
        <v>Yes</v>
      </c>
    </row>
    <row r="143" spans="1:12" ht="25.5" x14ac:dyDescent="0.2">
      <c r="A143" s="45" t="s">
        <v>642</v>
      </c>
      <c r="B143" s="34" t="s">
        <v>217</v>
      </c>
      <c r="C143" s="35">
        <v>450229</v>
      </c>
      <c r="D143" s="43" t="str">
        <f t="shared" si="11"/>
        <v>N/A</v>
      </c>
      <c r="E143" s="35">
        <v>557193</v>
      </c>
      <c r="F143" s="43" t="str">
        <f t="shared" si="12"/>
        <v>N/A</v>
      </c>
      <c r="G143" s="35">
        <v>613398</v>
      </c>
      <c r="H143" s="43" t="str">
        <f t="shared" si="13"/>
        <v>N/A</v>
      </c>
      <c r="I143" s="12">
        <v>23.76</v>
      </c>
      <c r="J143" s="12">
        <v>10.09</v>
      </c>
      <c r="K143" s="44" t="s">
        <v>732</v>
      </c>
      <c r="L143" s="9" t="str">
        <f t="shared" si="16"/>
        <v>Yes</v>
      </c>
    </row>
    <row r="144" spans="1:12" ht="25.5" x14ac:dyDescent="0.2">
      <c r="A144" s="45" t="s">
        <v>1463</v>
      </c>
      <c r="B144" s="34" t="s">
        <v>217</v>
      </c>
      <c r="C144" s="46">
        <v>459.73925935</v>
      </c>
      <c r="D144" s="43" t="str">
        <f t="shared" si="11"/>
        <v>N/A</v>
      </c>
      <c r="E144" s="46">
        <v>428.96363738000002</v>
      </c>
      <c r="F144" s="43" t="str">
        <f t="shared" si="12"/>
        <v>N/A</v>
      </c>
      <c r="G144" s="46">
        <v>440.20931923000001</v>
      </c>
      <c r="H144" s="43" t="str">
        <f t="shared" si="13"/>
        <v>N/A</v>
      </c>
      <c r="I144" s="12">
        <v>-6.69</v>
      </c>
      <c r="J144" s="12">
        <v>2.6219999999999999</v>
      </c>
      <c r="K144" s="44" t="s">
        <v>732</v>
      </c>
      <c r="L144" s="9" t="str">
        <f t="shared" si="16"/>
        <v>Yes</v>
      </c>
    </row>
    <row r="145" spans="1:12" ht="25.5" x14ac:dyDescent="0.2">
      <c r="A145" s="45" t="s">
        <v>643</v>
      </c>
      <c r="B145" s="34" t="s">
        <v>217</v>
      </c>
      <c r="C145" s="46">
        <v>326415903</v>
      </c>
      <c r="D145" s="43" t="str">
        <f t="shared" ref="D145:D153" si="17">IF($B145="N/A","N/A",IF(C145&gt;10,"No",IF(C145&lt;-10,"No","Yes")))</f>
        <v>N/A</v>
      </c>
      <c r="E145" s="46">
        <v>345521014</v>
      </c>
      <c r="F145" s="43" t="str">
        <f t="shared" ref="F145:F153" si="18">IF($B145="N/A","N/A",IF(E145&gt;10,"No",IF(E145&lt;-10,"No","Yes")))</f>
        <v>N/A</v>
      </c>
      <c r="G145" s="46">
        <v>360283330</v>
      </c>
      <c r="H145" s="43" t="str">
        <f t="shared" ref="H145:H153" si="19">IF($B145="N/A","N/A",IF(G145&gt;10,"No",IF(G145&lt;-10,"No","Yes")))</f>
        <v>N/A</v>
      </c>
      <c r="I145" s="12">
        <v>5.8529999999999998</v>
      </c>
      <c r="J145" s="12">
        <v>4.2720000000000002</v>
      </c>
      <c r="K145" s="44" t="s">
        <v>732</v>
      </c>
      <c r="L145" s="9" t="str">
        <f t="shared" si="16"/>
        <v>Yes</v>
      </c>
    </row>
    <row r="146" spans="1:12" x14ac:dyDescent="0.2">
      <c r="A146" s="45" t="s">
        <v>644</v>
      </c>
      <c r="B146" s="34" t="s">
        <v>217</v>
      </c>
      <c r="C146" s="35">
        <v>8951</v>
      </c>
      <c r="D146" s="43" t="str">
        <f t="shared" si="17"/>
        <v>N/A</v>
      </c>
      <c r="E146" s="35">
        <v>9217</v>
      </c>
      <c r="F146" s="43" t="str">
        <f t="shared" si="18"/>
        <v>N/A</v>
      </c>
      <c r="G146" s="35">
        <v>9818</v>
      </c>
      <c r="H146" s="43" t="str">
        <f t="shared" si="19"/>
        <v>N/A</v>
      </c>
      <c r="I146" s="12">
        <v>2.972</v>
      </c>
      <c r="J146" s="12">
        <v>6.5209999999999999</v>
      </c>
      <c r="K146" s="44" t="s">
        <v>732</v>
      </c>
      <c r="L146" s="9" t="str">
        <f t="shared" si="16"/>
        <v>Yes</v>
      </c>
    </row>
    <row r="147" spans="1:12" ht="25.5" x14ac:dyDescent="0.2">
      <c r="A147" s="45" t="s">
        <v>1464</v>
      </c>
      <c r="B147" s="34" t="s">
        <v>217</v>
      </c>
      <c r="C147" s="46">
        <v>36466.976091999997</v>
      </c>
      <c r="D147" s="43" t="str">
        <f t="shared" si="17"/>
        <v>N/A</v>
      </c>
      <c r="E147" s="46">
        <v>37487.361831000002</v>
      </c>
      <c r="F147" s="43" t="str">
        <f t="shared" si="18"/>
        <v>N/A</v>
      </c>
      <c r="G147" s="46">
        <v>36696.203910999997</v>
      </c>
      <c r="H147" s="43" t="str">
        <f t="shared" si="19"/>
        <v>N/A</v>
      </c>
      <c r="I147" s="12">
        <v>2.798</v>
      </c>
      <c r="J147" s="12">
        <v>-2.11</v>
      </c>
      <c r="K147" s="44" t="s">
        <v>732</v>
      </c>
      <c r="L147" s="9" t="str">
        <f t="shared" si="16"/>
        <v>Yes</v>
      </c>
    </row>
    <row r="148" spans="1:12" ht="25.5" x14ac:dyDescent="0.2">
      <c r="A148" s="45" t="s">
        <v>645</v>
      </c>
      <c r="B148" s="34" t="s">
        <v>217</v>
      </c>
      <c r="C148" s="46">
        <v>324521135</v>
      </c>
      <c r="D148" s="43" t="str">
        <f t="shared" si="17"/>
        <v>N/A</v>
      </c>
      <c r="E148" s="46">
        <v>315313496</v>
      </c>
      <c r="F148" s="43" t="str">
        <f t="shared" si="18"/>
        <v>N/A</v>
      </c>
      <c r="G148" s="46">
        <v>307929004</v>
      </c>
      <c r="H148" s="43" t="str">
        <f t="shared" si="19"/>
        <v>N/A</v>
      </c>
      <c r="I148" s="12">
        <v>-2.84</v>
      </c>
      <c r="J148" s="12">
        <v>-2.34</v>
      </c>
      <c r="K148" s="44" t="s">
        <v>732</v>
      </c>
      <c r="L148" s="9" t="str">
        <f t="shared" si="16"/>
        <v>Yes</v>
      </c>
    </row>
    <row r="149" spans="1:12" x14ac:dyDescent="0.2">
      <c r="A149" s="45" t="s">
        <v>646</v>
      </c>
      <c r="B149" s="34" t="s">
        <v>217</v>
      </c>
      <c r="C149" s="35">
        <v>345204</v>
      </c>
      <c r="D149" s="43" t="str">
        <f t="shared" si="17"/>
        <v>N/A</v>
      </c>
      <c r="E149" s="35">
        <v>417981</v>
      </c>
      <c r="F149" s="43" t="str">
        <f t="shared" si="18"/>
        <v>N/A</v>
      </c>
      <c r="G149" s="35">
        <v>384370</v>
      </c>
      <c r="H149" s="43" t="str">
        <f t="shared" si="19"/>
        <v>N/A</v>
      </c>
      <c r="I149" s="12">
        <v>21.08</v>
      </c>
      <c r="J149" s="12">
        <v>-8.0399999999999991</v>
      </c>
      <c r="K149" s="44" t="s">
        <v>732</v>
      </c>
      <c r="L149" s="9" t="str">
        <f t="shared" si="16"/>
        <v>Yes</v>
      </c>
    </row>
    <row r="150" spans="1:12" ht="25.5" x14ac:dyDescent="0.2">
      <c r="A150" s="45" t="s">
        <v>1465</v>
      </c>
      <c r="B150" s="34" t="s">
        <v>217</v>
      </c>
      <c r="C150" s="46">
        <v>940.08509461000006</v>
      </c>
      <c r="D150" s="43" t="str">
        <f t="shared" si="17"/>
        <v>N/A</v>
      </c>
      <c r="E150" s="46">
        <v>754.37279684999999</v>
      </c>
      <c r="F150" s="43" t="str">
        <f t="shared" si="18"/>
        <v>N/A</v>
      </c>
      <c r="G150" s="46">
        <v>801.12652912999999</v>
      </c>
      <c r="H150" s="43" t="str">
        <f t="shared" si="19"/>
        <v>N/A</v>
      </c>
      <c r="I150" s="12">
        <v>-19.8</v>
      </c>
      <c r="J150" s="12">
        <v>6.1980000000000004</v>
      </c>
      <c r="K150" s="44" t="s">
        <v>732</v>
      </c>
      <c r="L150" s="9" t="str">
        <f t="shared" si="16"/>
        <v>Yes</v>
      </c>
    </row>
    <row r="151" spans="1:12" ht="25.5" x14ac:dyDescent="0.2">
      <c r="A151" s="45" t="s">
        <v>647</v>
      </c>
      <c r="B151" s="34" t="s">
        <v>217</v>
      </c>
      <c r="C151" s="46">
        <v>7914261</v>
      </c>
      <c r="D151" s="43" t="str">
        <f t="shared" si="17"/>
        <v>N/A</v>
      </c>
      <c r="E151" s="46">
        <v>11470093</v>
      </c>
      <c r="F151" s="43" t="str">
        <f t="shared" si="18"/>
        <v>N/A</v>
      </c>
      <c r="G151" s="46">
        <v>11627898</v>
      </c>
      <c r="H151" s="43" t="str">
        <f t="shared" si="19"/>
        <v>N/A</v>
      </c>
      <c r="I151" s="12">
        <v>44.93</v>
      </c>
      <c r="J151" s="12">
        <v>1.3759999999999999</v>
      </c>
      <c r="K151" s="44" t="s">
        <v>732</v>
      </c>
      <c r="L151" s="9" t="str">
        <f t="shared" si="16"/>
        <v>Yes</v>
      </c>
    </row>
    <row r="152" spans="1:12" x14ac:dyDescent="0.2">
      <c r="A152" s="45" t="s">
        <v>648</v>
      </c>
      <c r="B152" s="34" t="s">
        <v>217</v>
      </c>
      <c r="C152" s="35">
        <v>2208</v>
      </c>
      <c r="D152" s="43" t="str">
        <f t="shared" si="17"/>
        <v>N/A</v>
      </c>
      <c r="E152" s="35">
        <v>2503</v>
      </c>
      <c r="F152" s="43" t="str">
        <f t="shared" si="18"/>
        <v>N/A</v>
      </c>
      <c r="G152" s="35">
        <v>2523</v>
      </c>
      <c r="H152" s="43" t="str">
        <f t="shared" si="19"/>
        <v>N/A</v>
      </c>
      <c r="I152" s="12">
        <v>13.36</v>
      </c>
      <c r="J152" s="12">
        <v>0.79900000000000004</v>
      </c>
      <c r="K152" s="44" t="s">
        <v>732</v>
      </c>
      <c r="L152" s="9" t="str">
        <f t="shared" si="16"/>
        <v>Yes</v>
      </c>
    </row>
    <row r="153" spans="1:12" ht="25.5" x14ac:dyDescent="0.2">
      <c r="A153" s="45" t="s">
        <v>1466</v>
      </c>
      <c r="B153" s="34" t="s">
        <v>217</v>
      </c>
      <c r="C153" s="46">
        <v>3584.3573369999999</v>
      </c>
      <c r="D153" s="43" t="str">
        <f t="shared" si="17"/>
        <v>N/A</v>
      </c>
      <c r="E153" s="46">
        <v>4582.5381541999996</v>
      </c>
      <c r="F153" s="43" t="str">
        <f t="shared" si="18"/>
        <v>N/A</v>
      </c>
      <c r="G153" s="46">
        <v>4608.7586207000004</v>
      </c>
      <c r="H153" s="43" t="str">
        <f t="shared" si="19"/>
        <v>N/A</v>
      </c>
      <c r="I153" s="12">
        <v>27.85</v>
      </c>
      <c r="J153" s="12">
        <v>0.57220000000000004</v>
      </c>
      <c r="K153" s="44" t="s">
        <v>732</v>
      </c>
      <c r="L153" s="9" t="str">
        <f t="shared" si="16"/>
        <v>Yes</v>
      </c>
    </row>
    <row r="154" spans="1:12" x14ac:dyDescent="0.2">
      <c r="A154" s="45" t="s">
        <v>1532</v>
      </c>
      <c r="B154" s="34" t="s">
        <v>217</v>
      </c>
      <c r="C154" s="46">
        <v>950.39284291000001</v>
      </c>
      <c r="D154" s="43" t="str">
        <f t="shared" ref="D154:D173" si="20">IF($B154="N/A","N/A",IF(C154&gt;10,"No",IF(C154&lt;-10,"No","Yes")))</f>
        <v>N/A</v>
      </c>
      <c r="E154" s="46">
        <v>888.06262475000005</v>
      </c>
      <c r="F154" s="43" t="str">
        <f t="shared" ref="F154:F173" si="21">IF($B154="N/A","N/A",IF(E154&gt;10,"No",IF(E154&lt;-10,"No","Yes")))</f>
        <v>N/A</v>
      </c>
      <c r="G154" s="46">
        <v>832.11169018999999</v>
      </c>
      <c r="H154" s="43" t="str">
        <f t="shared" ref="H154:H173" si="22">IF($B154="N/A","N/A",IF(G154&gt;10,"No",IF(G154&lt;-10,"No","Yes")))</f>
        <v>N/A</v>
      </c>
      <c r="I154" s="12">
        <v>-6.56</v>
      </c>
      <c r="J154" s="12">
        <v>-6.3</v>
      </c>
      <c r="K154" s="44" t="s">
        <v>732</v>
      </c>
      <c r="L154" s="9" t="str">
        <f t="shared" ref="L154:L173" si="23">IF(J154="Div by 0", "N/A", IF(K154="N/A","N/A", IF(J154&gt;VALUE(MID(K154,1,2)), "No", IF(J154&lt;-1*VALUE(MID(K154,1,2)), "No", "Yes"))))</f>
        <v>Yes</v>
      </c>
    </row>
    <row r="155" spans="1:12" x14ac:dyDescent="0.2">
      <c r="A155" s="50" t="s">
        <v>1533</v>
      </c>
      <c r="B155" s="34" t="s">
        <v>217</v>
      </c>
      <c r="C155" s="46">
        <v>742.43905846999996</v>
      </c>
      <c r="D155" s="43" t="str">
        <f t="shared" si="20"/>
        <v>N/A</v>
      </c>
      <c r="E155" s="46">
        <v>683.04332394000005</v>
      </c>
      <c r="F155" s="43" t="str">
        <f t="shared" si="21"/>
        <v>N/A</v>
      </c>
      <c r="G155" s="46">
        <v>656.87712780000004</v>
      </c>
      <c r="H155" s="43" t="str">
        <f t="shared" si="22"/>
        <v>N/A</v>
      </c>
      <c r="I155" s="12">
        <v>-8</v>
      </c>
      <c r="J155" s="12">
        <v>-3.83</v>
      </c>
      <c r="K155" s="44" t="s">
        <v>732</v>
      </c>
      <c r="L155" s="9" t="str">
        <f t="shared" si="23"/>
        <v>Yes</v>
      </c>
    </row>
    <row r="156" spans="1:12" ht="25.5" x14ac:dyDescent="0.2">
      <c r="A156" s="50" t="s">
        <v>1534</v>
      </c>
      <c r="B156" s="34" t="s">
        <v>217</v>
      </c>
      <c r="C156" s="46">
        <v>3395.0241253999998</v>
      </c>
      <c r="D156" s="43" t="str">
        <f t="shared" si="20"/>
        <v>N/A</v>
      </c>
      <c r="E156" s="46">
        <v>3094.3426727000001</v>
      </c>
      <c r="F156" s="43" t="str">
        <f t="shared" si="21"/>
        <v>N/A</v>
      </c>
      <c r="G156" s="46">
        <v>2940.8790174999999</v>
      </c>
      <c r="H156" s="43" t="str">
        <f t="shared" si="22"/>
        <v>N/A</v>
      </c>
      <c r="I156" s="12">
        <v>-8.86</v>
      </c>
      <c r="J156" s="12">
        <v>-4.96</v>
      </c>
      <c r="K156" s="44" t="s">
        <v>732</v>
      </c>
      <c r="L156" s="9" t="str">
        <f t="shared" si="23"/>
        <v>Yes</v>
      </c>
    </row>
    <row r="157" spans="1:12" x14ac:dyDescent="0.2">
      <c r="A157" s="50" t="s">
        <v>1535</v>
      </c>
      <c r="B157" s="34" t="s">
        <v>217</v>
      </c>
      <c r="C157" s="46">
        <v>488.30641515000002</v>
      </c>
      <c r="D157" s="43" t="str">
        <f t="shared" si="20"/>
        <v>N/A</v>
      </c>
      <c r="E157" s="46">
        <v>463.24689572</v>
      </c>
      <c r="F157" s="43" t="str">
        <f t="shared" si="21"/>
        <v>N/A</v>
      </c>
      <c r="G157" s="46">
        <v>434.93874441999998</v>
      </c>
      <c r="H157" s="43" t="str">
        <f t="shared" si="22"/>
        <v>N/A</v>
      </c>
      <c r="I157" s="12">
        <v>-5.13</v>
      </c>
      <c r="J157" s="12">
        <v>-6.11</v>
      </c>
      <c r="K157" s="44" t="s">
        <v>732</v>
      </c>
      <c r="L157" s="9" t="str">
        <f t="shared" si="23"/>
        <v>Yes</v>
      </c>
    </row>
    <row r="158" spans="1:12" x14ac:dyDescent="0.2">
      <c r="A158" s="50" t="s">
        <v>1536</v>
      </c>
      <c r="B158" s="34" t="s">
        <v>217</v>
      </c>
      <c r="C158" s="46">
        <v>616.91496079000001</v>
      </c>
      <c r="D158" s="43" t="str">
        <f t="shared" si="20"/>
        <v>N/A</v>
      </c>
      <c r="E158" s="46">
        <v>653.558131</v>
      </c>
      <c r="F158" s="43" t="str">
        <f t="shared" si="21"/>
        <v>N/A</v>
      </c>
      <c r="G158" s="46">
        <v>601.80918330999998</v>
      </c>
      <c r="H158" s="43" t="str">
        <f t="shared" si="22"/>
        <v>N/A</v>
      </c>
      <c r="I158" s="12">
        <v>5.94</v>
      </c>
      <c r="J158" s="12">
        <v>-7.92</v>
      </c>
      <c r="K158" s="44" t="s">
        <v>732</v>
      </c>
      <c r="L158" s="9" t="str">
        <f t="shared" si="23"/>
        <v>Yes</v>
      </c>
    </row>
    <row r="159" spans="1:12" x14ac:dyDescent="0.2">
      <c r="A159" s="45" t="s">
        <v>1537</v>
      </c>
      <c r="B159" s="34" t="s">
        <v>217</v>
      </c>
      <c r="C159" s="46">
        <v>1011.7014695</v>
      </c>
      <c r="D159" s="43" t="str">
        <f t="shared" si="20"/>
        <v>N/A</v>
      </c>
      <c r="E159" s="46">
        <v>974.89302422000003</v>
      </c>
      <c r="F159" s="43" t="str">
        <f t="shared" si="21"/>
        <v>N/A</v>
      </c>
      <c r="G159" s="46">
        <v>925.35021131999997</v>
      </c>
      <c r="H159" s="43" t="str">
        <f t="shared" si="22"/>
        <v>N/A</v>
      </c>
      <c r="I159" s="12">
        <v>-3.64</v>
      </c>
      <c r="J159" s="12">
        <v>-5.08</v>
      </c>
      <c r="K159" s="44" t="s">
        <v>732</v>
      </c>
      <c r="L159" s="9" t="str">
        <f t="shared" si="23"/>
        <v>Yes</v>
      </c>
    </row>
    <row r="160" spans="1:12" x14ac:dyDescent="0.2">
      <c r="A160" s="50" t="s">
        <v>1538</v>
      </c>
      <c r="B160" s="34" t="s">
        <v>217</v>
      </c>
      <c r="C160" s="46">
        <v>6782.6077189999996</v>
      </c>
      <c r="D160" s="43" t="str">
        <f t="shared" si="20"/>
        <v>N/A</v>
      </c>
      <c r="E160" s="46">
        <v>6644.0483340999999</v>
      </c>
      <c r="F160" s="43" t="str">
        <f t="shared" si="21"/>
        <v>N/A</v>
      </c>
      <c r="G160" s="46">
        <v>6183.0777939</v>
      </c>
      <c r="H160" s="43" t="str">
        <f t="shared" si="22"/>
        <v>N/A</v>
      </c>
      <c r="I160" s="12">
        <v>-2.04</v>
      </c>
      <c r="J160" s="12">
        <v>-6.94</v>
      </c>
      <c r="K160" s="44" t="s">
        <v>732</v>
      </c>
      <c r="L160" s="9" t="str">
        <f t="shared" si="23"/>
        <v>Yes</v>
      </c>
    </row>
    <row r="161" spans="1:12" ht="25.5" x14ac:dyDescent="0.2">
      <c r="A161" s="50" t="s">
        <v>1539</v>
      </c>
      <c r="B161" s="34" t="s">
        <v>217</v>
      </c>
      <c r="C161" s="46">
        <v>4161.3102505999996</v>
      </c>
      <c r="D161" s="43" t="str">
        <f t="shared" si="20"/>
        <v>N/A</v>
      </c>
      <c r="E161" s="46">
        <v>4170.2806099999998</v>
      </c>
      <c r="F161" s="43" t="str">
        <f t="shared" si="21"/>
        <v>N/A</v>
      </c>
      <c r="G161" s="46">
        <v>4088.4159691</v>
      </c>
      <c r="H161" s="43" t="str">
        <f t="shared" si="22"/>
        <v>N/A</v>
      </c>
      <c r="I161" s="12">
        <v>0.21560000000000001</v>
      </c>
      <c r="J161" s="12">
        <v>-1.96</v>
      </c>
      <c r="K161" s="44" t="s">
        <v>732</v>
      </c>
      <c r="L161" s="9" t="str">
        <f t="shared" si="23"/>
        <v>Yes</v>
      </c>
    </row>
    <row r="162" spans="1:12" x14ac:dyDescent="0.2">
      <c r="A162" s="50" t="s">
        <v>1540</v>
      </c>
      <c r="B162" s="34" t="s">
        <v>217</v>
      </c>
      <c r="C162" s="46">
        <v>67.407831711</v>
      </c>
      <c r="D162" s="43" t="str">
        <f t="shared" si="20"/>
        <v>N/A</v>
      </c>
      <c r="E162" s="46">
        <v>69.687982501999997</v>
      </c>
      <c r="F162" s="43" t="str">
        <f t="shared" si="21"/>
        <v>N/A</v>
      </c>
      <c r="G162" s="46">
        <v>67.862266285000004</v>
      </c>
      <c r="H162" s="43" t="str">
        <f t="shared" si="22"/>
        <v>N/A</v>
      </c>
      <c r="I162" s="12">
        <v>3.383</v>
      </c>
      <c r="J162" s="12">
        <v>-2.62</v>
      </c>
      <c r="K162" s="44" t="s">
        <v>732</v>
      </c>
      <c r="L162" s="9" t="str">
        <f t="shared" si="23"/>
        <v>Yes</v>
      </c>
    </row>
    <row r="163" spans="1:12" x14ac:dyDescent="0.2">
      <c r="A163" s="50" t="s">
        <v>1541</v>
      </c>
      <c r="B163" s="34" t="s">
        <v>217</v>
      </c>
      <c r="C163" s="46">
        <v>4.223753919</v>
      </c>
      <c r="D163" s="43" t="str">
        <f t="shared" si="20"/>
        <v>N/A</v>
      </c>
      <c r="E163" s="46">
        <v>5.477575979</v>
      </c>
      <c r="F163" s="43" t="str">
        <f t="shared" si="21"/>
        <v>N/A</v>
      </c>
      <c r="G163" s="46">
        <v>4.7689062426</v>
      </c>
      <c r="H163" s="43" t="str">
        <f t="shared" si="22"/>
        <v>N/A</v>
      </c>
      <c r="I163" s="12">
        <v>29.69</v>
      </c>
      <c r="J163" s="12">
        <v>-12.9</v>
      </c>
      <c r="K163" s="44" t="s">
        <v>732</v>
      </c>
      <c r="L163" s="9" t="str">
        <f t="shared" si="23"/>
        <v>Yes</v>
      </c>
    </row>
    <row r="164" spans="1:12" x14ac:dyDescent="0.2">
      <c r="A164" s="45" t="s">
        <v>1542</v>
      </c>
      <c r="B164" s="34" t="s">
        <v>217</v>
      </c>
      <c r="C164" s="46">
        <v>473.62629003000001</v>
      </c>
      <c r="D164" s="43" t="str">
        <f t="shared" si="20"/>
        <v>N/A</v>
      </c>
      <c r="E164" s="46">
        <v>497.36635647000003</v>
      </c>
      <c r="F164" s="43" t="str">
        <f t="shared" si="21"/>
        <v>N/A</v>
      </c>
      <c r="G164" s="46">
        <v>502.50301823000001</v>
      </c>
      <c r="H164" s="43" t="str">
        <f t="shared" si="22"/>
        <v>N/A</v>
      </c>
      <c r="I164" s="12">
        <v>5.0119999999999996</v>
      </c>
      <c r="J164" s="12">
        <v>1.0329999999999999</v>
      </c>
      <c r="K164" s="44" t="s">
        <v>732</v>
      </c>
      <c r="L164" s="9" t="str">
        <f t="shared" si="23"/>
        <v>Yes</v>
      </c>
    </row>
    <row r="165" spans="1:12" x14ac:dyDescent="0.2">
      <c r="A165" s="50" t="s">
        <v>1543</v>
      </c>
      <c r="B165" s="34" t="s">
        <v>217</v>
      </c>
      <c r="C165" s="46">
        <v>174.12494676</v>
      </c>
      <c r="D165" s="43" t="str">
        <f t="shared" si="20"/>
        <v>N/A</v>
      </c>
      <c r="E165" s="46">
        <v>185.18955317999999</v>
      </c>
      <c r="F165" s="43" t="str">
        <f t="shared" si="21"/>
        <v>N/A</v>
      </c>
      <c r="G165" s="46">
        <v>174.45979471999999</v>
      </c>
      <c r="H165" s="43" t="str">
        <f t="shared" si="22"/>
        <v>N/A</v>
      </c>
      <c r="I165" s="12">
        <v>6.3540000000000001</v>
      </c>
      <c r="J165" s="12">
        <v>-5.79</v>
      </c>
      <c r="K165" s="44" t="s">
        <v>732</v>
      </c>
      <c r="L165" s="9" t="str">
        <f t="shared" si="23"/>
        <v>Yes</v>
      </c>
    </row>
    <row r="166" spans="1:12" x14ac:dyDescent="0.2">
      <c r="A166" s="50" t="s">
        <v>1544</v>
      </c>
      <c r="B166" s="34" t="s">
        <v>217</v>
      </c>
      <c r="C166" s="46">
        <v>1619.5298150000001</v>
      </c>
      <c r="D166" s="43" t="str">
        <f t="shared" si="20"/>
        <v>N/A</v>
      </c>
      <c r="E166" s="46">
        <v>1602.8117890999999</v>
      </c>
      <c r="F166" s="43" t="str">
        <f t="shared" si="21"/>
        <v>N/A</v>
      </c>
      <c r="G166" s="46">
        <v>1599.5679239999999</v>
      </c>
      <c r="H166" s="43" t="str">
        <f t="shared" si="22"/>
        <v>N/A</v>
      </c>
      <c r="I166" s="12">
        <v>-1.03</v>
      </c>
      <c r="J166" s="12">
        <v>-0.20200000000000001</v>
      </c>
      <c r="K166" s="44" t="s">
        <v>732</v>
      </c>
      <c r="L166" s="9" t="str">
        <f t="shared" si="23"/>
        <v>Yes</v>
      </c>
    </row>
    <row r="167" spans="1:12" x14ac:dyDescent="0.2">
      <c r="A167" s="50" t="s">
        <v>1545</v>
      </c>
      <c r="B167" s="34" t="s">
        <v>217</v>
      </c>
      <c r="C167" s="46">
        <v>240.89509828999999</v>
      </c>
      <c r="D167" s="43" t="str">
        <f t="shared" si="20"/>
        <v>N/A</v>
      </c>
      <c r="E167" s="46">
        <v>239.96516874</v>
      </c>
      <c r="F167" s="43" t="str">
        <f t="shared" si="21"/>
        <v>N/A</v>
      </c>
      <c r="G167" s="46">
        <v>244.05249352000001</v>
      </c>
      <c r="H167" s="43" t="str">
        <f t="shared" si="22"/>
        <v>N/A</v>
      </c>
      <c r="I167" s="12">
        <v>-0.38600000000000001</v>
      </c>
      <c r="J167" s="12">
        <v>1.7030000000000001</v>
      </c>
      <c r="K167" s="44" t="s">
        <v>732</v>
      </c>
      <c r="L167" s="9" t="str">
        <f t="shared" si="23"/>
        <v>Yes</v>
      </c>
    </row>
    <row r="168" spans="1:12" x14ac:dyDescent="0.2">
      <c r="A168" s="50" t="s">
        <v>1546</v>
      </c>
      <c r="B168" s="34" t="s">
        <v>217</v>
      </c>
      <c r="C168" s="46">
        <v>400.08378956000001</v>
      </c>
      <c r="D168" s="43" t="str">
        <f t="shared" si="20"/>
        <v>N/A</v>
      </c>
      <c r="E168" s="46">
        <v>523.87888952000003</v>
      </c>
      <c r="F168" s="43" t="str">
        <f t="shared" si="21"/>
        <v>N/A</v>
      </c>
      <c r="G168" s="46">
        <v>541.58704957999998</v>
      </c>
      <c r="H168" s="43" t="str">
        <f t="shared" si="22"/>
        <v>N/A</v>
      </c>
      <c r="I168" s="12">
        <v>30.94</v>
      </c>
      <c r="J168" s="12">
        <v>3.38</v>
      </c>
      <c r="K168" s="44" t="s">
        <v>732</v>
      </c>
      <c r="L168" s="9" t="str">
        <f t="shared" si="23"/>
        <v>Yes</v>
      </c>
    </row>
    <row r="169" spans="1:12" x14ac:dyDescent="0.2">
      <c r="A169" s="45" t="s">
        <v>1547</v>
      </c>
      <c r="B169" s="34" t="s">
        <v>217</v>
      </c>
      <c r="C169" s="46">
        <v>1523.0750965</v>
      </c>
      <c r="D169" s="43" t="str">
        <f t="shared" si="20"/>
        <v>N/A</v>
      </c>
      <c r="E169" s="46">
        <v>1634.1115468</v>
      </c>
      <c r="F169" s="43" t="str">
        <f t="shared" si="21"/>
        <v>N/A</v>
      </c>
      <c r="G169" s="46">
        <v>1693.2156445999999</v>
      </c>
      <c r="H169" s="43" t="str">
        <f t="shared" si="22"/>
        <v>N/A</v>
      </c>
      <c r="I169" s="12">
        <v>7.29</v>
      </c>
      <c r="J169" s="12">
        <v>3.617</v>
      </c>
      <c r="K169" s="44" t="s">
        <v>732</v>
      </c>
      <c r="L169" s="9" t="str">
        <f t="shared" si="23"/>
        <v>Yes</v>
      </c>
    </row>
    <row r="170" spans="1:12" x14ac:dyDescent="0.2">
      <c r="A170" s="50" t="s">
        <v>1548</v>
      </c>
      <c r="B170" s="34" t="s">
        <v>217</v>
      </c>
      <c r="C170" s="46">
        <v>2413.1111676</v>
      </c>
      <c r="D170" s="43" t="str">
        <f t="shared" si="20"/>
        <v>N/A</v>
      </c>
      <c r="E170" s="46">
        <v>2725.2547362999999</v>
      </c>
      <c r="F170" s="43" t="str">
        <f t="shared" si="21"/>
        <v>N/A</v>
      </c>
      <c r="G170" s="46">
        <v>2924.6276683000001</v>
      </c>
      <c r="H170" s="43" t="str">
        <f t="shared" si="22"/>
        <v>N/A</v>
      </c>
      <c r="I170" s="12">
        <v>12.94</v>
      </c>
      <c r="J170" s="12">
        <v>7.3159999999999998</v>
      </c>
      <c r="K170" s="44" t="s">
        <v>732</v>
      </c>
      <c r="L170" s="9" t="str">
        <f t="shared" si="23"/>
        <v>Yes</v>
      </c>
    </row>
    <row r="171" spans="1:12" x14ac:dyDescent="0.2">
      <c r="A171" s="50" t="s">
        <v>1549</v>
      </c>
      <c r="B171" s="34" t="s">
        <v>217</v>
      </c>
      <c r="C171" s="46">
        <v>5265.4334495000003</v>
      </c>
      <c r="D171" s="43" t="str">
        <f t="shared" si="20"/>
        <v>N/A</v>
      </c>
      <c r="E171" s="46">
        <v>5482.7171645999997</v>
      </c>
      <c r="F171" s="43" t="str">
        <f t="shared" si="21"/>
        <v>N/A</v>
      </c>
      <c r="G171" s="46">
        <v>5685.0192644999997</v>
      </c>
      <c r="H171" s="43" t="str">
        <f t="shared" si="22"/>
        <v>N/A</v>
      </c>
      <c r="I171" s="12">
        <v>4.1269999999999998</v>
      </c>
      <c r="J171" s="12">
        <v>3.69</v>
      </c>
      <c r="K171" s="44" t="s">
        <v>732</v>
      </c>
      <c r="L171" s="9" t="str">
        <f t="shared" si="23"/>
        <v>Yes</v>
      </c>
    </row>
    <row r="172" spans="1:12" x14ac:dyDescent="0.2">
      <c r="A172" s="50" t="s">
        <v>1550</v>
      </c>
      <c r="B172" s="34" t="s">
        <v>217</v>
      </c>
      <c r="C172" s="46">
        <v>758.20965811999997</v>
      </c>
      <c r="D172" s="43" t="str">
        <f t="shared" si="20"/>
        <v>N/A</v>
      </c>
      <c r="E172" s="46">
        <v>813.93539350000003</v>
      </c>
      <c r="F172" s="43" t="str">
        <f t="shared" si="21"/>
        <v>N/A</v>
      </c>
      <c r="G172" s="46">
        <v>850.30477858999996</v>
      </c>
      <c r="H172" s="43" t="str">
        <f t="shared" si="22"/>
        <v>N/A</v>
      </c>
      <c r="I172" s="12">
        <v>7.35</v>
      </c>
      <c r="J172" s="12">
        <v>4.468</v>
      </c>
      <c r="K172" s="44" t="s">
        <v>732</v>
      </c>
      <c r="L172" s="9" t="str">
        <f t="shared" si="23"/>
        <v>Yes</v>
      </c>
    </row>
    <row r="173" spans="1:12" x14ac:dyDescent="0.2">
      <c r="A173" s="50" t="s">
        <v>1551</v>
      </c>
      <c r="B173" s="34" t="s">
        <v>217</v>
      </c>
      <c r="C173" s="46">
        <v>868.78019566</v>
      </c>
      <c r="D173" s="43" t="str">
        <f t="shared" si="20"/>
        <v>N/A</v>
      </c>
      <c r="E173" s="46">
        <v>1091.5485199</v>
      </c>
      <c r="F173" s="43" t="str">
        <f t="shared" si="21"/>
        <v>N/A</v>
      </c>
      <c r="G173" s="46">
        <v>1130.5336754</v>
      </c>
      <c r="H173" s="43" t="str">
        <f t="shared" si="22"/>
        <v>N/A</v>
      </c>
      <c r="I173" s="12">
        <v>25.64</v>
      </c>
      <c r="J173" s="12">
        <v>3.5720000000000001</v>
      </c>
      <c r="K173" s="44" t="s">
        <v>732</v>
      </c>
      <c r="L173" s="9" t="str">
        <f t="shared" si="23"/>
        <v>Yes</v>
      </c>
    </row>
    <row r="174" spans="1:12" x14ac:dyDescent="0.2">
      <c r="A174" s="45" t="s">
        <v>372</v>
      </c>
      <c r="B174" s="34" t="s">
        <v>217</v>
      </c>
      <c r="C174" s="8">
        <v>7.8824180823000001</v>
      </c>
      <c r="D174" s="43" t="str">
        <f t="shared" ref="D174:D203" si="24">IF($B174="N/A","N/A",IF(C174&gt;10,"No",IF(C174&lt;-10,"No","Yes")))</f>
        <v>N/A</v>
      </c>
      <c r="E174" s="8">
        <v>7.8774349444</v>
      </c>
      <c r="F174" s="43" t="str">
        <f t="shared" ref="F174:F203" si="25">IF($B174="N/A","N/A",IF(E174&gt;10,"No",IF(E174&lt;-10,"No","Yes")))</f>
        <v>N/A</v>
      </c>
      <c r="G174" s="8">
        <v>7.5307555843999996</v>
      </c>
      <c r="H174" s="43" t="str">
        <f t="shared" ref="H174:H203" si="26">IF($B174="N/A","N/A",IF(G174&gt;10,"No",IF(G174&lt;-10,"No","Yes")))</f>
        <v>N/A</v>
      </c>
      <c r="I174" s="12">
        <v>-6.3E-2</v>
      </c>
      <c r="J174" s="12">
        <v>-4.4000000000000004</v>
      </c>
      <c r="K174" s="44" t="s">
        <v>732</v>
      </c>
      <c r="L174" s="9" t="str">
        <f t="shared" ref="L174:L203" si="27">IF(J174="Div by 0", "N/A", IF(K174="N/A","N/A", IF(J174&gt;VALUE(MID(K174,1,2)), "No", IF(J174&lt;-1*VALUE(MID(K174,1,2)), "No", "Yes"))))</f>
        <v>Yes</v>
      </c>
    </row>
    <row r="175" spans="1:12" x14ac:dyDescent="0.2">
      <c r="A175" s="50" t="s">
        <v>483</v>
      </c>
      <c r="B175" s="34" t="s">
        <v>217</v>
      </c>
      <c r="C175" s="8">
        <v>7.3678311227000002</v>
      </c>
      <c r="D175" s="43" t="str">
        <f t="shared" si="24"/>
        <v>N/A</v>
      </c>
      <c r="E175" s="8">
        <v>7.0806736682000002</v>
      </c>
      <c r="F175" s="43" t="str">
        <f t="shared" si="25"/>
        <v>N/A</v>
      </c>
      <c r="G175" s="8">
        <v>6.7474060547999999</v>
      </c>
      <c r="H175" s="43" t="str">
        <f t="shared" si="26"/>
        <v>N/A</v>
      </c>
      <c r="I175" s="12">
        <v>-3.9</v>
      </c>
      <c r="J175" s="12">
        <v>-4.71</v>
      </c>
      <c r="K175" s="44" t="s">
        <v>732</v>
      </c>
      <c r="L175" s="9" t="str">
        <f t="shared" si="27"/>
        <v>Yes</v>
      </c>
    </row>
    <row r="176" spans="1:12" x14ac:dyDescent="0.2">
      <c r="A176" s="50" t="s">
        <v>484</v>
      </c>
      <c r="B176" s="34" t="s">
        <v>217</v>
      </c>
      <c r="C176" s="8">
        <v>15.879332366</v>
      </c>
      <c r="D176" s="43" t="str">
        <f t="shared" si="24"/>
        <v>N/A</v>
      </c>
      <c r="E176" s="8">
        <v>15.541557532000001</v>
      </c>
      <c r="F176" s="43" t="str">
        <f t="shared" si="25"/>
        <v>N/A</v>
      </c>
      <c r="G176" s="8">
        <v>14.959753266</v>
      </c>
      <c r="H176" s="43" t="str">
        <f t="shared" si="26"/>
        <v>N/A</v>
      </c>
      <c r="I176" s="12">
        <v>-2.13</v>
      </c>
      <c r="J176" s="12">
        <v>-3.74</v>
      </c>
      <c r="K176" s="44" t="s">
        <v>732</v>
      </c>
      <c r="L176" s="9" t="str">
        <f t="shared" si="27"/>
        <v>Yes</v>
      </c>
    </row>
    <row r="177" spans="1:12" x14ac:dyDescent="0.2">
      <c r="A177" s="50" t="s">
        <v>485</v>
      </c>
      <c r="B177" s="34" t="s">
        <v>217</v>
      </c>
      <c r="C177" s="8">
        <v>4.2957421124000001</v>
      </c>
      <c r="D177" s="43" t="str">
        <f t="shared" si="24"/>
        <v>N/A</v>
      </c>
      <c r="E177" s="8">
        <v>4.2744773628999999</v>
      </c>
      <c r="F177" s="43" t="str">
        <f t="shared" si="25"/>
        <v>N/A</v>
      </c>
      <c r="G177" s="8">
        <v>4.0672785348999998</v>
      </c>
      <c r="H177" s="43" t="str">
        <f t="shared" si="26"/>
        <v>N/A</v>
      </c>
      <c r="I177" s="12">
        <v>-0.495</v>
      </c>
      <c r="J177" s="12">
        <v>-4.8499999999999996</v>
      </c>
      <c r="K177" s="44" t="s">
        <v>732</v>
      </c>
      <c r="L177" s="9" t="str">
        <f t="shared" si="27"/>
        <v>Yes</v>
      </c>
    </row>
    <row r="178" spans="1:12" x14ac:dyDescent="0.2">
      <c r="A178" s="50" t="s">
        <v>486</v>
      </c>
      <c r="B178" s="34" t="s">
        <v>217</v>
      </c>
      <c r="C178" s="8">
        <v>11.488462402</v>
      </c>
      <c r="D178" s="43" t="str">
        <f t="shared" si="24"/>
        <v>N/A</v>
      </c>
      <c r="E178" s="8">
        <v>11.819046325</v>
      </c>
      <c r="F178" s="43" t="str">
        <f t="shared" si="25"/>
        <v>N/A</v>
      </c>
      <c r="G178" s="8">
        <v>11.147368315</v>
      </c>
      <c r="H178" s="43" t="str">
        <f t="shared" si="26"/>
        <v>N/A</v>
      </c>
      <c r="I178" s="12">
        <v>2.8780000000000001</v>
      </c>
      <c r="J178" s="12">
        <v>-5.68</v>
      </c>
      <c r="K178" s="44" t="s">
        <v>732</v>
      </c>
      <c r="L178" s="9" t="str">
        <f t="shared" si="27"/>
        <v>Yes</v>
      </c>
    </row>
    <row r="179" spans="1:12" x14ac:dyDescent="0.2">
      <c r="A179" s="45" t="s">
        <v>1552</v>
      </c>
      <c r="B179" s="34" t="s">
        <v>217</v>
      </c>
      <c r="C179" s="8">
        <v>3.7079619865</v>
      </c>
      <c r="D179" s="43" t="str">
        <f t="shared" si="24"/>
        <v>N/A</v>
      </c>
      <c r="E179" s="8">
        <v>3.4727312797000001</v>
      </c>
      <c r="F179" s="43" t="str">
        <f t="shared" si="25"/>
        <v>N/A</v>
      </c>
      <c r="G179" s="8">
        <v>3.2996256811000002</v>
      </c>
      <c r="H179" s="43" t="str">
        <f t="shared" si="26"/>
        <v>N/A</v>
      </c>
      <c r="I179" s="12">
        <v>-6.34</v>
      </c>
      <c r="J179" s="12">
        <v>-4.9800000000000004</v>
      </c>
      <c r="K179" s="44" t="s">
        <v>732</v>
      </c>
      <c r="L179" s="9" t="str">
        <f t="shared" si="27"/>
        <v>Yes</v>
      </c>
    </row>
    <row r="180" spans="1:12" x14ac:dyDescent="0.2">
      <c r="A180" s="50" t="s">
        <v>1553</v>
      </c>
      <c r="B180" s="34" t="s">
        <v>217</v>
      </c>
      <c r="C180" s="8">
        <v>31.219129460000001</v>
      </c>
      <c r="D180" s="43" t="str">
        <f t="shared" si="24"/>
        <v>N/A</v>
      </c>
      <c r="E180" s="8">
        <v>29.887819342</v>
      </c>
      <c r="F180" s="43" t="str">
        <f t="shared" si="25"/>
        <v>N/A</v>
      </c>
      <c r="G180" s="8">
        <v>28.333648175</v>
      </c>
      <c r="H180" s="43" t="str">
        <f t="shared" si="26"/>
        <v>N/A</v>
      </c>
      <c r="I180" s="12">
        <v>-4.26</v>
      </c>
      <c r="J180" s="12">
        <v>-5.2</v>
      </c>
      <c r="K180" s="44" t="s">
        <v>732</v>
      </c>
      <c r="L180" s="9" t="str">
        <f t="shared" si="27"/>
        <v>Yes</v>
      </c>
    </row>
    <row r="181" spans="1:12" x14ac:dyDescent="0.2">
      <c r="A181" s="50" t="s">
        <v>1554</v>
      </c>
      <c r="B181" s="34" t="s">
        <v>217</v>
      </c>
      <c r="C181" s="8">
        <v>12.147277998</v>
      </c>
      <c r="D181" s="43" t="str">
        <f t="shared" si="24"/>
        <v>N/A</v>
      </c>
      <c r="E181" s="8">
        <v>11.737333554999999</v>
      </c>
      <c r="F181" s="43" t="str">
        <f t="shared" si="25"/>
        <v>N/A</v>
      </c>
      <c r="G181" s="8">
        <v>11.305562134000001</v>
      </c>
      <c r="H181" s="43" t="str">
        <f t="shared" si="26"/>
        <v>N/A</v>
      </c>
      <c r="I181" s="12">
        <v>-3.37</v>
      </c>
      <c r="J181" s="12">
        <v>-3.68</v>
      </c>
      <c r="K181" s="44" t="s">
        <v>732</v>
      </c>
      <c r="L181" s="9" t="str">
        <f t="shared" si="27"/>
        <v>Yes</v>
      </c>
    </row>
    <row r="182" spans="1:12" x14ac:dyDescent="0.2">
      <c r="A182" s="50" t="s">
        <v>1555</v>
      </c>
      <c r="B182" s="34" t="s">
        <v>217</v>
      </c>
      <c r="C182" s="8">
        <v>0.3902442659</v>
      </c>
      <c r="D182" s="43" t="str">
        <f t="shared" si="24"/>
        <v>N/A</v>
      </c>
      <c r="E182" s="8">
        <v>0.40457929640000001</v>
      </c>
      <c r="F182" s="43" t="str">
        <f t="shared" si="25"/>
        <v>N/A</v>
      </c>
      <c r="G182" s="8">
        <v>0.42276613499999999</v>
      </c>
      <c r="H182" s="43" t="str">
        <f t="shared" si="26"/>
        <v>N/A</v>
      </c>
      <c r="I182" s="12">
        <v>3.673</v>
      </c>
      <c r="J182" s="12">
        <v>4.4950000000000001</v>
      </c>
      <c r="K182" s="44" t="s">
        <v>732</v>
      </c>
      <c r="L182" s="9" t="str">
        <f t="shared" si="27"/>
        <v>Yes</v>
      </c>
    </row>
    <row r="183" spans="1:12" x14ac:dyDescent="0.2">
      <c r="A183" s="50" t="s">
        <v>1556</v>
      </c>
      <c r="B183" s="34" t="s">
        <v>217</v>
      </c>
      <c r="C183" s="8">
        <v>6.3927748000000006E-2</v>
      </c>
      <c r="D183" s="43" t="str">
        <f t="shared" si="24"/>
        <v>N/A</v>
      </c>
      <c r="E183" s="8">
        <v>7.1829321000000002E-2</v>
      </c>
      <c r="F183" s="43" t="str">
        <f t="shared" si="25"/>
        <v>N/A</v>
      </c>
      <c r="G183" s="8">
        <v>6.8305128800000003E-2</v>
      </c>
      <c r="H183" s="43" t="str">
        <f t="shared" si="26"/>
        <v>N/A</v>
      </c>
      <c r="I183" s="12">
        <v>12.36</v>
      </c>
      <c r="J183" s="12">
        <v>-4.91</v>
      </c>
      <c r="K183" s="44" t="s">
        <v>732</v>
      </c>
      <c r="L183" s="9" t="str">
        <f t="shared" si="27"/>
        <v>Yes</v>
      </c>
    </row>
    <row r="184" spans="1:12" x14ac:dyDescent="0.2">
      <c r="A184" s="45" t="s">
        <v>97</v>
      </c>
      <c r="B184" s="34" t="s">
        <v>217</v>
      </c>
      <c r="C184" s="8">
        <v>64.377473800999994</v>
      </c>
      <c r="D184" s="43" t="str">
        <f t="shared" si="24"/>
        <v>N/A</v>
      </c>
      <c r="E184" s="8">
        <v>64.658861611000006</v>
      </c>
      <c r="F184" s="43" t="str">
        <f t="shared" si="25"/>
        <v>N/A</v>
      </c>
      <c r="G184" s="8">
        <v>63.629521347000001</v>
      </c>
      <c r="H184" s="43" t="str">
        <f t="shared" si="26"/>
        <v>N/A</v>
      </c>
      <c r="I184" s="12">
        <v>0.43709999999999999</v>
      </c>
      <c r="J184" s="12">
        <v>-1.59</v>
      </c>
      <c r="K184" s="44" t="s">
        <v>732</v>
      </c>
      <c r="L184" s="9" t="str">
        <f t="shared" si="27"/>
        <v>Yes</v>
      </c>
    </row>
    <row r="185" spans="1:12" x14ac:dyDescent="0.2">
      <c r="A185" s="50" t="s">
        <v>487</v>
      </c>
      <c r="B185" s="34" t="s">
        <v>217</v>
      </c>
      <c r="C185" s="8">
        <v>51.204184568999999</v>
      </c>
      <c r="D185" s="43" t="str">
        <f t="shared" si="24"/>
        <v>N/A</v>
      </c>
      <c r="E185" s="8">
        <v>51.141525831999999</v>
      </c>
      <c r="F185" s="43" t="str">
        <f t="shared" si="25"/>
        <v>N/A</v>
      </c>
      <c r="G185" s="8">
        <v>50.235431577999996</v>
      </c>
      <c r="H185" s="43" t="str">
        <f t="shared" si="26"/>
        <v>N/A</v>
      </c>
      <c r="I185" s="12">
        <v>-0.122</v>
      </c>
      <c r="J185" s="12">
        <v>-1.77</v>
      </c>
      <c r="K185" s="44" t="s">
        <v>732</v>
      </c>
      <c r="L185" s="9" t="str">
        <f t="shared" si="27"/>
        <v>Yes</v>
      </c>
    </row>
    <row r="186" spans="1:12" x14ac:dyDescent="0.2">
      <c r="A186" s="50" t="s">
        <v>488</v>
      </c>
      <c r="B186" s="34" t="s">
        <v>217</v>
      </c>
      <c r="C186" s="8">
        <v>65.981713338999995</v>
      </c>
      <c r="D186" s="43" t="str">
        <f t="shared" si="24"/>
        <v>N/A</v>
      </c>
      <c r="E186" s="8">
        <v>66.044726780999994</v>
      </c>
      <c r="F186" s="43" t="str">
        <f t="shared" si="25"/>
        <v>N/A</v>
      </c>
      <c r="G186" s="8">
        <v>65.679349083999995</v>
      </c>
      <c r="H186" s="43" t="str">
        <f t="shared" si="26"/>
        <v>N/A</v>
      </c>
      <c r="I186" s="12">
        <v>9.5500000000000002E-2</v>
      </c>
      <c r="J186" s="12">
        <v>-0.55300000000000005</v>
      </c>
      <c r="K186" s="44" t="s">
        <v>732</v>
      </c>
      <c r="L186" s="9" t="str">
        <f t="shared" si="27"/>
        <v>Yes</v>
      </c>
    </row>
    <row r="187" spans="1:12" x14ac:dyDescent="0.2">
      <c r="A187" s="50" t="s">
        <v>489</v>
      </c>
      <c r="B187" s="34" t="s">
        <v>217</v>
      </c>
      <c r="C187" s="8">
        <v>64.425773856999996</v>
      </c>
      <c r="D187" s="43" t="str">
        <f t="shared" si="24"/>
        <v>N/A</v>
      </c>
      <c r="E187" s="8">
        <v>62.552053391999998</v>
      </c>
      <c r="F187" s="43" t="str">
        <f t="shared" si="25"/>
        <v>N/A</v>
      </c>
      <c r="G187" s="8">
        <v>60.726367635999999</v>
      </c>
      <c r="H187" s="43" t="str">
        <f t="shared" si="26"/>
        <v>N/A</v>
      </c>
      <c r="I187" s="12">
        <v>-2.91</v>
      </c>
      <c r="J187" s="12">
        <v>-2.92</v>
      </c>
      <c r="K187" s="44" t="s">
        <v>732</v>
      </c>
      <c r="L187" s="9" t="str">
        <f t="shared" si="27"/>
        <v>Yes</v>
      </c>
    </row>
    <row r="188" spans="1:12" x14ac:dyDescent="0.2">
      <c r="A188" s="50" t="s">
        <v>490</v>
      </c>
      <c r="B188" s="34" t="s">
        <v>217</v>
      </c>
      <c r="C188" s="8">
        <v>66.322828326999996</v>
      </c>
      <c r="D188" s="43" t="str">
        <f t="shared" si="24"/>
        <v>N/A</v>
      </c>
      <c r="E188" s="8">
        <v>71.472360546000004</v>
      </c>
      <c r="F188" s="43" t="str">
        <f t="shared" si="25"/>
        <v>N/A</v>
      </c>
      <c r="G188" s="8">
        <v>71.475577329000004</v>
      </c>
      <c r="H188" s="43" t="str">
        <f t="shared" si="26"/>
        <v>N/A</v>
      </c>
      <c r="I188" s="12">
        <v>7.7640000000000002</v>
      </c>
      <c r="J188" s="12">
        <v>4.4999999999999997E-3</v>
      </c>
      <c r="K188" s="44" t="s">
        <v>732</v>
      </c>
      <c r="L188" s="9" t="str">
        <f t="shared" si="27"/>
        <v>Yes</v>
      </c>
    </row>
    <row r="189" spans="1:12" x14ac:dyDescent="0.2">
      <c r="A189" s="45" t="s">
        <v>118</v>
      </c>
      <c r="B189" s="34" t="s">
        <v>217</v>
      </c>
      <c r="C189" s="8">
        <v>80.942518163000003</v>
      </c>
      <c r="D189" s="43" t="str">
        <f t="shared" si="24"/>
        <v>N/A</v>
      </c>
      <c r="E189" s="8">
        <v>82.801786186000001</v>
      </c>
      <c r="F189" s="43" t="str">
        <f t="shared" si="25"/>
        <v>N/A</v>
      </c>
      <c r="G189" s="8">
        <v>82.977840071000003</v>
      </c>
      <c r="H189" s="43" t="str">
        <f t="shared" si="26"/>
        <v>N/A</v>
      </c>
      <c r="I189" s="12">
        <v>2.2970000000000002</v>
      </c>
      <c r="J189" s="12">
        <v>0.21260000000000001</v>
      </c>
      <c r="K189" s="44" t="s">
        <v>732</v>
      </c>
      <c r="L189" s="9" t="str">
        <f t="shared" si="27"/>
        <v>Yes</v>
      </c>
    </row>
    <row r="190" spans="1:12" x14ac:dyDescent="0.2">
      <c r="A190" s="50" t="s">
        <v>491</v>
      </c>
      <c r="B190" s="34" t="s">
        <v>217</v>
      </c>
      <c r="C190" s="8">
        <v>76.495423126999995</v>
      </c>
      <c r="D190" s="43" t="str">
        <f t="shared" si="24"/>
        <v>N/A</v>
      </c>
      <c r="E190" s="8">
        <v>77.495216255000003</v>
      </c>
      <c r="F190" s="43" t="str">
        <f t="shared" si="25"/>
        <v>N/A</v>
      </c>
      <c r="G190" s="8">
        <v>77.302716732999997</v>
      </c>
      <c r="H190" s="43" t="str">
        <f t="shared" si="26"/>
        <v>N/A</v>
      </c>
      <c r="I190" s="12">
        <v>1.3069999999999999</v>
      </c>
      <c r="J190" s="12">
        <v>-0.248</v>
      </c>
      <c r="K190" s="44" t="s">
        <v>732</v>
      </c>
      <c r="L190" s="9" t="str">
        <f t="shared" si="27"/>
        <v>Yes</v>
      </c>
    </row>
    <row r="191" spans="1:12" x14ac:dyDescent="0.2">
      <c r="A191" s="50" t="s">
        <v>492</v>
      </c>
      <c r="B191" s="34" t="s">
        <v>217</v>
      </c>
      <c r="C191" s="8">
        <v>86.524231129</v>
      </c>
      <c r="D191" s="43" t="str">
        <f t="shared" si="24"/>
        <v>N/A</v>
      </c>
      <c r="E191" s="8">
        <v>86.547924163000005</v>
      </c>
      <c r="F191" s="43" t="str">
        <f t="shared" si="25"/>
        <v>N/A</v>
      </c>
      <c r="G191" s="8">
        <v>86.529525613999994</v>
      </c>
      <c r="H191" s="43" t="str">
        <f t="shared" si="26"/>
        <v>N/A</v>
      </c>
      <c r="I191" s="12">
        <v>2.7400000000000001E-2</v>
      </c>
      <c r="J191" s="12">
        <v>-2.1000000000000001E-2</v>
      </c>
      <c r="K191" s="44" t="s">
        <v>732</v>
      </c>
      <c r="L191" s="9" t="str">
        <f t="shared" si="27"/>
        <v>Yes</v>
      </c>
    </row>
    <row r="192" spans="1:12" x14ac:dyDescent="0.2">
      <c r="A192" s="50" t="s">
        <v>493</v>
      </c>
      <c r="B192" s="34" t="s">
        <v>217</v>
      </c>
      <c r="C192" s="8">
        <v>82.966661201999997</v>
      </c>
      <c r="D192" s="43" t="str">
        <f t="shared" si="24"/>
        <v>N/A</v>
      </c>
      <c r="E192" s="8">
        <v>83.931590975999995</v>
      </c>
      <c r="F192" s="43" t="str">
        <f t="shared" si="25"/>
        <v>N/A</v>
      </c>
      <c r="G192" s="8">
        <v>84.320304504999996</v>
      </c>
      <c r="H192" s="43" t="str">
        <f t="shared" si="26"/>
        <v>N/A</v>
      </c>
      <c r="I192" s="12">
        <v>1.163</v>
      </c>
      <c r="J192" s="12">
        <v>0.46310000000000001</v>
      </c>
      <c r="K192" s="44" t="s">
        <v>732</v>
      </c>
      <c r="L192" s="9" t="str">
        <f t="shared" si="27"/>
        <v>Yes</v>
      </c>
    </row>
    <row r="193" spans="1:12" x14ac:dyDescent="0.2">
      <c r="A193" s="50" t="s">
        <v>494</v>
      </c>
      <c r="B193" s="34" t="s">
        <v>217</v>
      </c>
      <c r="C193" s="8">
        <v>74.059275983999996</v>
      </c>
      <c r="D193" s="43" t="str">
        <f t="shared" si="24"/>
        <v>N/A</v>
      </c>
      <c r="E193" s="8">
        <v>79.340638063</v>
      </c>
      <c r="F193" s="43" t="str">
        <f t="shared" si="25"/>
        <v>N/A</v>
      </c>
      <c r="G193" s="8">
        <v>79.412030599999994</v>
      </c>
      <c r="H193" s="43" t="str">
        <f t="shared" si="26"/>
        <v>N/A</v>
      </c>
      <c r="I193" s="12">
        <v>7.1310000000000002</v>
      </c>
      <c r="J193" s="12">
        <v>0.09</v>
      </c>
      <c r="K193" s="44" t="s">
        <v>732</v>
      </c>
      <c r="L193" s="9" t="str">
        <f t="shared" si="27"/>
        <v>Yes</v>
      </c>
    </row>
    <row r="194" spans="1:12" x14ac:dyDescent="0.2">
      <c r="A194" s="45" t="s">
        <v>1557</v>
      </c>
      <c r="B194" s="34" t="s">
        <v>217</v>
      </c>
      <c r="C194" s="35">
        <v>7.8250564750000002</v>
      </c>
      <c r="D194" s="43" t="str">
        <f t="shared" si="24"/>
        <v>N/A</v>
      </c>
      <c r="E194" s="35">
        <v>7.6129990724000001</v>
      </c>
      <c r="F194" s="43" t="str">
        <f t="shared" si="25"/>
        <v>N/A</v>
      </c>
      <c r="G194" s="35">
        <v>7.5061693664</v>
      </c>
      <c r="H194" s="43" t="str">
        <f t="shared" si="26"/>
        <v>N/A</v>
      </c>
      <c r="I194" s="12">
        <v>-2.71</v>
      </c>
      <c r="J194" s="12">
        <v>-1.4</v>
      </c>
      <c r="K194" s="44" t="s">
        <v>732</v>
      </c>
      <c r="L194" s="9" t="str">
        <f t="shared" si="27"/>
        <v>Yes</v>
      </c>
    </row>
    <row r="195" spans="1:12" x14ac:dyDescent="0.2">
      <c r="A195" s="50" t="s">
        <v>1558</v>
      </c>
      <c r="B195" s="34" t="s">
        <v>217</v>
      </c>
      <c r="C195" s="35">
        <v>6.6146044625</v>
      </c>
      <c r="D195" s="43" t="str">
        <f t="shared" si="24"/>
        <v>N/A</v>
      </c>
      <c r="E195" s="35">
        <v>6.5526560082999996</v>
      </c>
      <c r="F195" s="43" t="str">
        <f t="shared" si="25"/>
        <v>N/A</v>
      </c>
      <c r="G195" s="35">
        <v>6.5086063874000004</v>
      </c>
      <c r="H195" s="43" t="str">
        <f t="shared" si="26"/>
        <v>N/A</v>
      </c>
      <c r="I195" s="12">
        <v>-0.93700000000000006</v>
      </c>
      <c r="J195" s="12">
        <v>-0.67200000000000004</v>
      </c>
      <c r="K195" s="44" t="s">
        <v>732</v>
      </c>
      <c r="L195" s="9" t="str">
        <f t="shared" si="27"/>
        <v>Yes</v>
      </c>
    </row>
    <row r="196" spans="1:12" x14ac:dyDescent="0.2">
      <c r="A196" s="50" t="s">
        <v>1559</v>
      </c>
      <c r="B196" s="34" t="s">
        <v>217</v>
      </c>
      <c r="C196" s="35">
        <v>14.042496535</v>
      </c>
      <c r="D196" s="43" t="str">
        <f t="shared" si="24"/>
        <v>N/A</v>
      </c>
      <c r="E196" s="35">
        <v>13.847615943999999</v>
      </c>
      <c r="F196" s="43" t="str">
        <f t="shared" si="25"/>
        <v>N/A</v>
      </c>
      <c r="G196" s="35">
        <v>13.644843147</v>
      </c>
      <c r="H196" s="43" t="str">
        <f t="shared" si="26"/>
        <v>N/A</v>
      </c>
      <c r="I196" s="12">
        <v>-1.39</v>
      </c>
      <c r="J196" s="12">
        <v>-1.46</v>
      </c>
      <c r="K196" s="44" t="s">
        <v>732</v>
      </c>
      <c r="L196" s="9" t="str">
        <f t="shared" si="27"/>
        <v>Yes</v>
      </c>
    </row>
    <row r="197" spans="1:12" x14ac:dyDescent="0.2">
      <c r="A197" s="50" t="s">
        <v>1560</v>
      </c>
      <c r="B197" s="34" t="s">
        <v>217</v>
      </c>
      <c r="C197" s="35">
        <v>6.7188280599999999</v>
      </c>
      <c r="D197" s="43" t="str">
        <f t="shared" si="24"/>
        <v>N/A</v>
      </c>
      <c r="E197" s="35">
        <v>6.5937315489000001</v>
      </c>
      <c r="F197" s="43" t="str">
        <f t="shared" si="25"/>
        <v>N/A</v>
      </c>
      <c r="G197" s="35">
        <v>6.6406325105999997</v>
      </c>
      <c r="H197" s="43" t="str">
        <f t="shared" si="26"/>
        <v>N/A</v>
      </c>
      <c r="I197" s="12">
        <v>-1.86</v>
      </c>
      <c r="J197" s="12">
        <v>0.71130000000000004</v>
      </c>
      <c r="K197" s="44" t="s">
        <v>732</v>
      </c>
      <c r="L197" s="9" t="str">
        <f t="shared" si="27"/>
        <v>Yes</v>
      </c>
    </row>
    <row r="198" spans="1:12" x14ac:dyDescent="0.2">
      <c r="A198" s="50" t="s">
        <v>1561</v>
      </c>
      <c r="B198" s="34" t="s">
        <v>217</v>
      </c>
      <c r="C198" s="35">
        <v>3.9005490521000001</v>
      </c>
      <c r="D198" s="43" t="str">
        <f t="shared" si="24"/>
        <v>N/A</v>
      </c>
      <c r="E198" s="35">
        <v>4.0195798651999999</v>
      </c>
      <c r="F198" s="43" t="str">
        <f t="shared" si="25"/>
        <v>N/A</v>
      </c>
      <c r="G198" s="35">
        <v>3.9594763333</v>
      </c>
      <c r="H198" s="43" t="str">
        <f t="shared" si="26"/>
        <v>N/A</v>
      </c>
      <c r="I198" s="12">
        <v>3.052</v>
      </c>
      <c r="J198" s="12">
        <v>-1.5</v>
      </c>
      <c r="K198" s="44" t="s">
        <v>732</v>
      </c>
      <c r="L198" s="9" t="str">
        <f t="shared" si="27"/>
        <v>Yes</v>
      </c>
    </row>
    <row r="199" spans="1:12" x14ac:dyDescent="0.2">
      <c r="A199" s="45" t="s">
        <v>1562</v>
      </c>
      <c r="B199" s="34" t="s">
        <v>217</v>
      </c>
      <c r="C199" s="35">
        <v>236.88996351</v>
      </c>
      <c r="D199" s="43" t="str">
        <f t="shared" si="24"/>
        <v>N/A</v>
      </c>
      <c r="E199" s="35">
        <v>240.41540832999999</v>
      </c>
      <c r="F199" s="43" t="str">
        <f t="shared" si="25"/>
        <v>N/A</v>
      </c>
      <c r="G199" s="35">
        <v>239.85312472000001</v>
      </c>
      <c r="H199" s="43" t="str">
        <f t="shared" si="26"/>
        <v>N/A</v>
      </c>
      <c r="I199" s="12">
        <v>1.488</v>
      </c>
      <c r="J199" s="12">
        <v>-0.23400000000000001</v>
      </c>
      <c r="K199" s="44" t="s">
        <v>732</v>
      </c>
      <c r="L199" s="9" t="str">
        <f t="shared" si="27"/>
        <v>Yes</v>
      </c>
    </row>
    <row r="200" spans="1:12" x14ac:dyDescent="0.2">
      <c r="A200" s="50" t="s">
        <v>1563</v>
      </c>
      <c r="B200" s="34" t="s">
        <v>217</v>
      </c>
      <c r="C200" s="35">
        <v>237.01524688999999</v>
      </c>
      <c r="D200" s="43" t="str">
        <f t="shared" si="24"/>
        <v>N/A</v>
      </c>
      <c r="E200" s="35">
        <v>239.88461257</v>
      </c>
      <c r="F200" s="43" t="str">
        <f t="shared" si="25"/>
        <v>N/A</v>
      </c>
      <c r="G200" s="35">
        <v>242.55460898000001</v>
      </c>
      <c r="H200" s="43" t="str">
        <f t="shared" si="26"/>
        <v>N/A</v>
      </c>
      <c r="I200" s="12">
        <v>1.2110000000000001</v>
      </c>
      <c r="J200" s="12">
        <v>1.113</v>
      </c>
      <c r="K200" s="44" t="s">
        <v>732</v>
      </c>
      <c r="L200" s="9" t="str">
        <f t="shared" si="27"/>
        <v>Yes</v>
      </c>
    </row>
    <row r="201" spans="1:12" x14ac:dyDescent="0.2">
      <c r="A201" s="50" t="s">
        <v>1564</v>
      </c>
      <c r="B201" s="34" t="s">
        <v>217</v>
      </c>
      <c r="C201" s="35">
        <v>264.71052882999999</v>
      </c>
      <c r="D201" s="43" t="str">
        <f t="shared" si="24"/>
        <v>N/A</v>
      </c>
      <c r="E201" s="35">
        <v>272.6274209</v>
      </c>
      <c r="F201" s="43" t="str">
        <f t="shared" si="25"/>
        <v>N/A</v>
      </c>
      <c r="G201" s="35">
        <v>272.00231147</v>
      </c>
      <c r="H201" s="43" t="str">
        <f t="shared" si="26"/>
        <v>N/A</v>
      </c>
      <c r="I201" s="12">
        <v>2.9910000000000001</v>
      </c>
      <c r="J201" s="12">
        <v>-0.22900000000000001</v>
      </c>
      <c r="K201" s="44" t="s">
        <v>732</v>
      </c>
      <c r="L201" s="9" t="str">
        <f t="shared" si="27"/>
        <v>Yes</v>
      </c>
    </row>
    <row r="202" spans="1:12" x14ac:dyDescent="0.2">
      <c r="A202" s="50" t="s">
        <v>1565</v>
      </c>
      <c r="B202" s="34" t="s">
        <v>217</v>
      </c>
      <c r="C202" s="35">
        <v>26.818025587000001</v>
      </c>
      <c r="D202" s="43" t="str">
        <f t="shared" si="24"/>
        <v>N/A</v>
      </c>
      <c r="E202" s="35">
        <v>26.322647720999999</v>
      </c>
      <c r="F202" s="43" t="str">
        <f t="shared" si="25"/>
        <v>N/A</v>
      </c>
      <c r="G202" s="35">
        <v>23.897942912000001</v>
      </c>
      <c r="H202" s="43" t="str">
        <f t="shared" si="26"/>
        <v>N/A</v>
      </c>
      <c r="I202" s="12">
        <v>-1.85</v>
      </c>
      <c r="J202" s="12">
        <v>-9.2100000000000009</v>
      </c>
      <c r="K202" s="44" t="s">
        <v>732</v>
      </c>
      <c r="L202" s="9" t="str">
        <f t="shared" si="27"/>
        <v>Yes</v>
      </c>
    </row>
    <row r="203" spans="1:12" x14ac:dyDescent="0.2">
      <c r="A203" s="50" t="s">
        <v>1566</v>
      </c>
      <c r="B203" s="34" t="s">
        <v>217</v>
      </c>
      <c r="C203" s="35">
        <v>45.566489361999999</v>
      </c>
      <c r="D203" s="43" t="str">
        <f t="shared" si="24"/>
        <v>N/A</v>
      </c>
      <c r="E203" s="35">
        <v>52.080434783000001</v>
      </c>
      <c r="F203" s="43" t="str">
        <f t="shared" si="25"/>
        <v>N/A</v>
      </c>
      <c r="G203" s="35">
        <v>50.006302521000002</v>
      </c>
      <c r="H203" s="43" t="str">
        <f t="shared" si="26"/>
        <v>N/A</v>
      </c>
      <c r="I203" s="12">
        <v>14.3</v>
      </c>
      <c r="J203" s="12">
        <v>-3.98</v>
      </c>
      <c r="K203" s="44" t="s">
        <v>732</v>
      </c>
      <c r="L203" s="9" t="str">
        <f t="shared" si="27"/>
        <v>Yes</v>
      </c>
    </row>
    <row r="204" spans="1:12" x14ac:dyDescent="0.2">
      <c r="A204" s="45" t="s">
        <v>127</v>
      </c>
      <c r="B204" s="34" t="s">
        <v>217</v>
      </c>
      <c r="C204" s="35">
        <v>39</v>
      </c>
      <c r="D204" s="43" t="str">
        <f t="shared" ref="D204:D214" si="28">IF($B204="N/A","N/A",IF(C204&gt;10,"No",IF(C204&lt;-10,"No","Yes")))</f>
        <v>N/A</v>
      </c>
      <c r="E204" s="35">
        <v>43</v>
      </c>
      <c r="F204" s="43" t="str">
        <f t="shared" ref="F204:F214" si="29">IF($B204="N/A","N/A",IF(E204&gt;10,"No",IF(E204&lt;-10,"No","Yes")))</f>
        <v>N/A</v>
      </c>
      <c r="G204" s="35">
        <v>34</v>
      </c>
      <c r="H204" s="43" t="str">
        <f t="shared" ref="H204:H214" si="30">IF($B204="N/A","N/A",IF(G204&gt;10,"No",IF(G204&lt;-10,"No","Yes")))</f>
        <v>N/A</v>
      </c>
      <c r="I204" s="12">
        <v>10.26</v>
      </c>
      <c r="J204" s="12">
        <v>-20.9</v>
      </c>
      <c r="K204" s="14" t="s">
        <v>217</v>
      </c>
      <c r="L204" s="9" t="str">
        <f t="shared" ref="L204:L214" si="31">IF(J204="Div by 0", "N/A", IF(K204="N/A","N/A", IF(J204&gt;VALUE(MID(K204,1,2)), "No", IF(J204&lt;-1*VALUE(MID(K204,1,2)), "No", "Yes"))))</f>
        <v>N/A</v>
      </c>
    </row>
    <row r="205" spans="1:12" x14ac:dyDescent="0.2">
      <c r="A205" s="45" t="s">
        <v>128</v>
      </c>
      <c r="B205" s="34" t="s">
        <v>217</v>
      </c>
      <c r="C205" s="35">
        <v>276</v>
      </c>
      <c r="D205" s="43" t="str">
        <f t="shared" si="28"/>
        <v>N/A</v>
      </c>
      <c r="E205" s="35">
        <v>240</v>
      </c>
      <c r="F205" s="43" t="str">
        <f t="shared" si="29"/>
        <v>N/A</v>
      </c>
      <c r="G205" s="35">
        <v>240</v>
      </c>
      <c r="H205" s="43" t="str">
        <f t="shared" si="30"/>
        <v>N/A</v>
      </c>
      <c r="I205" s="12">
        <v>-13</v>
      </c>
      <c r="J205" s="12">
        <v>0</v>
      </c>
      <c r="K205" s="14" t="s">
        <v>217</v>
      </c>
      <c r="L205" s="9" t="str">
        <f t="shared" si="31"/>
        <v>N/A</v>
      </c>
    </row>
    <row r="206" spans="1:12" ht="25.5" x14ac:dyDescent="0.2">
      <c r="A206" s="45" t="s">
        <v>1614</v>
      </c>
      <c r="B206" s="34" t="s">
        <v>217</v>
      </c>
      <c r="C206" s="35">
        <v>204</v>
      </c>
      <c r="D206" s="43" t="str">
        <f t="shared" si="28"/>
        <v>N/A</v>
      </c>
      <c r="E206" s="35">
        <v>174</v>
      </c>
      <c r="F206" s="43" t="str">
        <f t="shared" si="29"/>
        <v>N/A</v>
      </c>
      <c r="G206" s="35">
        <v>172</v>
      </c>
      <c r="H206" s="43" t="str">
        <f t="shared" si="30"/>
        <v>N/A</v>
      </c>
      <c r="I206" s="12">
        <v>-14.7</v>
      </c>
      <c r="J206" s="12">
        <v>-1.1499999999999999</v>
      </c>
      <c r="K206" s="14" t="s">
        <v>217</v>
      </c>
      <c r="L206" s="9" t="str">
        <f t="shared" si="31"/>
        <v>N/A</v>
      </c>
    </row>
    <row r="207" spans="1:12" ht="25.5" x14ac:dyDescent="0.2">
      <c r="A207" s="45" t="s">
        <v>1567</v>
      </c>
      <c r="B207" s="34" t="s">
        <v>217</v>
      </c>
      <c r="C207" s="35">
        <v>12</v>
      </c>
      <c r="D207" s="43" t="str">
        <f t="shared" si="28"/>
        <v>N/A</v>
      </c>
      <c r="E207" s="35">
        <v>47</v>
      </c>
      <c r="F207" s="43" t="str">
        <f t="shared" si="29"/>
        <v>N/A</v>
      </c>
      <c r="G207" s="35">
        <v>170</v>
      </c>
      <c r="H207" s="43" t="str">
        <f t="shared" si="30"/>
        <v>N/A</v>
      </c>
      <c r="I207" s="12">
        <v>291.7</v>
      </c>
      <c r="J207" s="12">
        <v>261.7</v>
      </c>
      <c r="K207" s="14" t="s">
        <v>217</v>
      </c>
      <c r="L207" s="9" t="str">
        <f t="shared" si="31"/>
        <v>N/A</v>
      </c>
    </row>
    <row r="208" spans="1:12" x14ac:dyDescent="0.2">
      <c r="A208" s="45" t="s">
        <v>1615</v>
      </c>
      <c r="B208" s="34" t="s">
        <v>217</v>
      </c>
      <c r="C208" s="35">
        <v>63</v>
      </c>
      <c r="D208" s="43" t="str">
        <f t="shared" si="28"/>
        <v>N/A</v>
      </c>
      <c r="E208" s="35">
        <v>74</v>
      </c>
      <c r="F208" s="43" t="str">
        <f t="shared" si="29"/>
        <v>N/A</v>
      </c>
      <c r="G208" s="35">
        <v>84</v>
      </c>
      <c r="H208" s="43" t="str">
        <f t="shared" si="30"/>
        <v>N/A</v>
      </c>
      <c r="I208" s="12">
        <v>17.46</v>
      </c>
      <c r="J208" s="12">
        <v>13.51</v>
      </c>
      <c r="K208" s="14" t="s">
        <v>217</v>
      </c>
      <c r="L208" s="9" t="str">
        <f t="shared" si="31"/>
        <v>N/A</v>
      </c>
    </row>
    <row r="209" spans="1:12" x14ac:dyDescent="0.2">
      <c r="A209" s="45" t="s">
        <v>1616</v>
      </c>
      <c r="B209" s="34" t="s">
        <v>217</v>
      </c>
      <c r="C209" s="35">
        <v>132</v>
      </c>
      <c r="D209" s="43" t="str">
        <f t="shared" si="28"/>
        <v>N/A</v>
      </c>
      <c r="E209" s="35">
        <v>158</v>
      </c>
      <c r="F209" s="43" t="str">
        <f t="shared" si="29"/>
        <v>N/A</v>
      </c>
      <c r="G209" s="35">
        <v>160</v>
      </c>
      <c r="H209" s="43" t="str">
        <f t="shared" si="30"/>
        <v>N/A</v>
      </c>
      <c r="I209" s="12">
        <v>19.7</v>
      </c>
      <c r="J209" s="12">
        <v>1.266</v>
      </c>
      <c r="K209" s="14" t="s">
        <v>217</v>
      </c>
      <c r="L209" s="9" t="str">
        <f t="shared" si="31"/>
        <v>N/A</v>
      </c>
    </row>
    <row r="210" spans="1:12" x14ac:dyDescent="0.2">
      <c r="A210" s="45" t="s">
        <v>125</v>
      </c>
      <c r="B210" s="34" t="s">
        <v>217</v>
      </c>
      <c r="C210" s="46">
        <v>3511009</v>
      </c>
      <c r="D210" s="43" t="str">
        <f t="shared" si="28"/>
        <v>N/A</v>
      </c>
      <c r="E210" s="46">
        <v>3319850</v>
      </c>
      <c r="F210" s="43" t="str">
        <f t="shared" si="29"/>
        <v>N/A</v>
      </c>
      <c r="G210" s="46">
        <v>3422055</v>
      </c>
      <c r="H210" s="43" t="str">
        <f t="shared" si="30"/>
        <v>N/A</v>
      </c>
      <c r="I210" s="12">
        <v>-5.44</v>
      </c>
      <c r="J210" s="12">
        <v>3.0790000000000002</v>
      </c>
      <c r="K210" s="14" t="s">
        <v>217</v>
      </c>
      <c r="L210" s="9" t="str">
        <f t="shared" si="31"/>
        <v>N/A</v>
      </c>
    </row>
    <row r="211" spans="1:12" x14ac:dyDescent="0.2">
      <c r="A211" s="45" t="s">
        <v>1617</v>
      </c>
      <c r="B211" s="34" t="s">
        <v>217</v>
      </c>
      <c r="C211" s="46">
        <v>1996367</v>
      </c>
      <c r="D211" s="43" t="str">
        <f t="shared" si="28"/>
        <v>N/A</v>
      </c>
      <c r="E211" s="46">
        <v>3038730</v>
      </c>
      <c r="F211" s="43" t="str">
        <f t="shared" si="29"/>
        <v>N/A</v>
      </c>
      <c r="G211" s="46">
        <v>2422521</v>
      </c>
      <c r="H211" s="43" t="str">
        <f t="shared" si="30"/>
        <v>N/A</v>
      </c>
      <c r="I211" s="12">
        <v>52.21</v>
      </c>
      <c r="J211" s="12">
        <v>-20.3</v>
      </c>
      <c r="K211" s="14" t="s">
        <v>217</v>
      </c>
      <c r="L211" s="9" t="str">
        <f t="shared" si="31"/>
        <v>N/A</v>
      </c>
    </row>
    <row r="212" spans="1:12" x14ac:dyDescent="0.2">
      <c r="A212" s="45" t="s">
        <v>1568</v>
      </c>
      <c r="B212" s="34" t="s">
        <v>217</v>
      </c>
      <c r="C212" s="46">
        <v>284422</v>
      </c>
      <c r="D212" s="43" t="str">
        <f t="shared" si="28"/>
        <v>N/A</v>
      </c>
      <c r="E212" s="46">
        <v>283049</v>
      </c>
      <c r="F212" s="43" t="str">
        <f t="shared" si="29"/>
        <v>N/A</v>
      </c>
      <c r="G212" s="46">
        <v>292901</v>
      </c>
      <c r="H212" s="43" t="str">
        <f t="shared" si="30"/>
        <v>N/A</v>
      </c>
      <c r="I212" s="12">
        <v>-0.48299999999999998</v>
      </c>
      <c r="J212" s="12">
        <v>3.4809999999999999</v>
      </c>
      <c r="K212" s="14" t="s">
        <v>217</v>
      </c>
      <c r="L212" s="9" t="str">
        <f t="shared" si="31"/>
        <v>N/A</v>
      </c>
    </row>
    <row r="213" spans="1:12" x14ac:dyDescent="0.2">
      <c r="A213" s="45" t="s">
        <v>1618</v>
      </c>
      <c r="B213" s="34" t="s">
        <v>217</v>
      </c>
      <c r="C213" s="46">
        <v>3509890</v>
      </c>
      <c r="D213" s="43" t="str">
        <f t="shared" si="28"/>
        <v>N/A</v>
      </c>
      <c r="E213" s="46">
        <v>3313483</v>
      </c>
      <c r="F213" s="43" t="str">
        <f t="shared" si="29"/>
        <v>N/A</v>
      </c>
      <c r="G213" s="46">
        <v>3252746</v>
      </c>
      <c r="H213" s="43" t="str">
        <f t="shared" si="30"/>
        <v>N/A</v>
      </c>
      <c r="I213" s="12">
        <v>-5.6</v>
      </c>
      <c r="J213" s="12">
        <v>-1.83</v>
      </c>
      <c r="K213" s="14" t="s">
        <v>217</v>
      </c>
      <c r="L213" s="9" t="str">
        <f t="shared" si="31"/>
        <v>N/A</v>
      </c>
    </row>
    <row r="214" spans="1:12" x14ac:dyDescent="0.2">
      <c r="A214" s="50" t="s">
        <v>1619</v>
      </c>
      <c r="B214" s="34" t="s">
        <v>217</v>
      </c>
      <c r="C214" s="46">
        <v>475925</v>
      </c>
      <c r="D214" s="43" t="str">
        <f t="shared" si="28"/>
        <v>N/A</v>
      </c>
      <c r="E214" s="46">
        <v>471145</v>
      </c>
      <c r="F214" s="43" t="str">
        <f t="shared" si="29"/>
        <v>N/A</v>
      </c>
      <c r="G214" s="46">
        <v>3151708</v>
      </c>
      <c r="H214" s="43" t="str">
        <f t="shared" si="30"/>
        <v>N/A</v>
      </c>
      <c r="I214" s="12">
        <v>-1</v>
      </c>
      <c r="J214" s="12">
        <v>568.9</v>
      </c>
      <c r="K214" s="14" t="s">
        <v>217</v>
      </c>
      <c r="L214" s="9" t="str">
        <f t="shared" si="31"/>
        <v>N/A</v>
      </c>
    </row>
    <row r="215" spans="1:12" ht="25.5" x14ac:dyDescent="0.2">
      <c r="A215" s="45" t="s">
        <v>1382</v>
      </c>
      <c r="B215" s="34" t="s">
        <v>217</v>
      </c>
      <c r="C215" s="46">
        <v>51664818</v>
      </c>
      <c r="D215" s="43" t="str">
        <f t="shared" ref="D215:D229" si="32">IF($B215="N/A","N/A",IF(C215&gt;10,"No",IF(C215&lt;-10,"No","Yes")))</f>
        <v>N/A</v>
      </c>
      <c r="E215" s="46">
        <v>63746740</v>
      </c>
      <c r="F215" s="43" t="str">
        <f t="shared" ref="F215:F229" si="33">IF($B215="N/A","N/A",IF(E215&gt;10,"No",IF(E215&lt;-10,"No","Yes")))</f>
        <v>N/A</v>
      </c>
      <c r="G215" s="46">
        <v>74558447</v>
      </c>
      <c r="H215" s="43" t="str">
        <f t="shared" ref="H215:H229" si="34">IF($B215="N/A","N/A",IF(G215&gt;10,"No",IF(G215&lt;-10,"No","Yes")))</f>
        <v>N/A</v>
      </c>
      <c r="I215" s="12">
        <v>23.39</v>
      </c>
      <c r="J215" s="12">
        <v>16.96</v>
      </c>
      <c r="K215" s="44" t="s">
        <v>732</v>
      </c>
      <c r="L215" s="9" t="str">
        <f t="shared" ref="L215:L229" si="35">IF(J215="Div by 0", "N/A", IF(K215="N/A","N/A", IF(J215&gt;VALUE(MID(K215,1,2)), "No", IF(J215&lt;-1*VALUE(MID(K215,1,2)), "No", "Yes"))))</f>
        <v>Yes</v>
      </c>
    </row>
    <row r="216" spans="1:12" x14ac:dyDescent="0.2">
      <c r="A216" s="45" t="s">
        <v>649</v>
      </c>
      <c r="B216" s="34" t="s">
        <v>217</v>
      </c>
      <c r="C216" s="35">
        <v>177426</v>
      </c>
      <c r="D216" s="43" t="str">
        <f t="shared" si="32"/>
        <v>N/A</v>
      </c>
      <c r="E216" s="35">
        <v>202652</v>
      </c>
      <c r="F216" s="43" t="str">
        <f t="shared" si="33"/>
        <v>N/A</v>
      </c>
      <c r="G216" s="35">
        <v>217880</v>
      </c>
      <c r="H216" s="43" t="str">
        <f t="shared" si="34"/>
        <v>N/A</v>
      </c>
      <c r="I216" s="12">
        <v>14.22</v>
      </c>
      <c r="J216" s="12">
        <v>7.5140000000000002</v>
      </c>
      <c r="K216" s="44" t="s">
        <v>732</v>
      </c>
      <c r="L216" s="9" t="str">
        <f t="shared" si="35"/>
        <v>Yes</v>
      </c>
    </row>
    <row r="217" spans="1:12" ht="25.5" x14ac:dyDescent="0.2">
      <c r="A217" s="45" t="s">
        <v>1383</v>
      </c>
      <c r="B217" s="34" t="s">
        <v>217</v>
      </c>
      <c r="C217" s="46">
        <v>291.19079504000001</v>
      </c>
      <c r="D217" s="43" t="str">
        <f t="shared" si="32"/>
        <v>N/A</v>
      </c>
      <c r="E217" s="46">
        <v>314.56259992000003</v>
      </c>
      <c r="F217" s="43" t="str">
        <f t="shared" si="33"/>
        <v>N/A</v>
      </c>
      <c r="G217" s="46">
        <v>342.19959152000001</v>
      </c>
      <c r="H217" s="43" t="str">
        <f t="shared" si="34"/>
        <v>N/A</v>
      </c>
      <c r="I217" s="12">
        <v>8.0259999999999998</v>
      </c>
      <c r="J217" s="12">
        <v>8.7859999999999996</v>
      </c>
      <c r="K217" s="44" t="s">
        <v>732</v>
      </c>
      <c r="L217" s="9" t="str">
        <f t="shared" si="35"/>
        <v>Yes</v>
      </c>
    </row>
    <row r="218" spans="1:12" ht="25.5" x14ac:dyDescent="0.2">
      <c r="A218" s="45" t="s">
        <v>1384</v>
      </c>
      <c r="B218" s="34" t="s">
        <v>217</v>
      </c>
      <c r="C218" s="46">
        <v>45752873</v>
      </c>
      <c r="D218" s="43" t="str">
        <f t="shared" si="32"/>
        <v>N/A</v>
      </c>
      <c r="E218" s="46">
        <v>54596619</v>
      </c>
      <c r="F218" s="43" t="str">
        <f t="shared" si="33"/>
        <v>N/A</v>
      </c>
      <c r="G218" s="46">
        <v>57459217</v>
      </c>
      <c r="H218" s="43" t="str">
        <f t="shared" si="34"/>
        <v>N/A</v>
      </c>
      <c r="I218" s="12">
        <v>19.329999999999998</v>
      </c>
      <c r="J218" s="12">
        <v>5.2430000000000003</v>
      </c>
      <c r="K218" s="44" t="s">
        <v>732</v>
      </c>
      <c r="L218" s="9" t="str">
        <f t="shared" si="35"/>
        <v>Yes</v>
      </c>
    </row>
    <row r="219" spans="1:12" x14ac:dyDescent="0.2">
      <c r="A219" s="45" t="s">
        <v>516</v>
      </c>
      <c r="B219" s="34" t="s">
        <v>217</v>
      </c>
      <c r="C219" s="35">
        <v>230162</v>
      </c>
      <c r="D219" s="43" t="str">
        <f t="shared" si="32"/>
        <v>N/A</v>
      </c>
      <c r="E219" s="35">
        <v>242286</v>
      </c>
      <c r="F219" s="43" t="str">
        <f t="shared" si="33"/>
        <v>N/A</v>
      </c>
      <c r="G219" s="35">
        <v>251301</v>
      </c>
      <c r="H219" s="43" t="str">
        <f t="shared" si="34"/>
        <v>N/A</v>
      </c>
      <c r="I219" s="12">
        <v>5.2679999999999998</v>
      </c>
      <c r="J219" s="12">
        <v>3.7210000000000001</v>
      </c>
      <c r="K219" s="44" t="s">
        <v>732</v>
      </c>
      <c r="L219" s="9" t="str">
        <f t="shared" si="35"/>
        <v>Yes</v>
      </c>
    </row>
    <row r="220" spans="1:12" ht="25.5" x14ac:dyDescent="0.2">
      <c r="A220" s="45" t="s">
        <v>1385</v>
      </c>
      <c r="B220" s="34" t="s">
        <v>217</v>
      </c>
      <c r="C220" s="46">
        <v>198.78552063000001</v>
      </c>
      <c r="D220" s="43" t="str">
        <f t="shared" si="32"/>
        <v>N/A</v>
      </c>
      <c r="E220" s="46">
        <v>225.33955326</v>
      </c>
      <c r="F220" s="43" t="str">
        <f t="shared" si="33"/>
        <v>N/A</v>
      </c>
      <c r="G220" s="46">
        <v>228.64698906999999</v>
      </c>
      <c r="H220" s="43" t="str">
        <f t="shared" si="34"/>
        <v>N/A</v>
      </c>
      <c r="I220" s="12">
        <v>13.36</v>
      </c>
      <c r="J220" s="12">
        <v>1.468</v>
      </c>
      <c r="K220" s="44" t="s">
        <v>732</v>
      </c>
      <c r="L220" s="9" t="str">
        <f t="shared" si="35"/>
        <v>Yes</v>
      </c>
    </row>
    <row r="221" spans="1:12" ht="25.5" x14ac:dyDescent="0.2">
      <c r="A221" s="45" t="s">
        <v>1386</v>
      </c>
      <c r="B221" s="34" t="s">
        <v>217</v>
      </c>
      <c r="C221" s="46">
        <v>149080592</v>
      </c>
      <c r="D221" s="43" t="str">
        <f t="shared" si="32"/>
        <v>N/A</v>
      </c>
      <c r="E221" s="46">
        <v>176092412</v>
      </c>
      <c r="F221" s="43" t="str">
        <f t="shared" si="33"/>
        <v>N/A</v>
      </c>
      <c r="G221" s="46">
        <v>189736871</v>
      </c>
      <c r="H221" s="43" t="str">
        <f t="shared" si="34"/>
        <v>N/A</v>
      </c>
      <c r="I221" s="12">
        <v>18.12</v>
      </c>
      <c r="J221" s="12">
        <v>7.7480000000000002</v>
      </c>
      <c r="K221" s="44" t="s">
        <v>732</v>
      </c>
      <c r="L221" s="9" t="str">
        <f t="shared" si="35"/>
        <v>Yes</v>
      </c>
    </row>
    <row r="222" spans="1:12" x14ac:dyDescent="0.2">
      <c r="A222" s="45" t="s">
        <v>517</v>
      </c>
      <c r="B222" s="34" t="s">
        <v>217</v>
      </c>
      <c r="C222" s="35">
        <v>613026</v>
      </c>
      <c r="D222" s="43" t="str">
        <f t="shared" si="32"/>
        <v>N/A</v>
      </c>
      <c r="E222" s="35">
        <v>658383</v>
      </c>
      <c r="F222" s="43" t="str">
        <f t="shared" si="33"/>
        <v>N/A</v>
      </c>
      <c r="G222" s="35">
        <v>690122</v>
      </c>
      <c r="H222" s="43" t="str">
        <f t="shared" si="34"/>
        <v>N/A</v>
      </c>
      <c r="I222" s="12">
        <v>7.399</v>
      </c>
      <c r="J222" s="12">
        <v>4.8209999999999997</v>
      </c>
      <c r="K222" s="44" t="s">
        <v>732</v>
      </c>
      <c r="L222" s="9" t="str">
        <f t="shared" si="35"/>
        <v>Yes</v>
      </c>
    </row>
    <row r="223" spans="1:12" ht="25.5" x14ac:dyDescent="0.2">
      <c r="A223" s="45" t="s">
        <v>1387</v>
      </c>
      <c r="B223" s="34" t="s">
        <v>217</v>
      </c>
      <c r="C223" s="46">
        <v>243.18804096</v>
      </c>
      <c r="D223" s="43" t="str">
        <f t="shared" si="32"/>
        <v>N/A</v>
      </c>
      <c r="E223" s="46">
        <v>267.46196666999998</v>
      </c>
      <c r="F223" s="43" t="str">
        <f t="shared" si="33"/>
        <v>N/A</v>
      </c>
      <c r="G223" s="46">
        <v>274.93236123000003</v>
      </c>
      <c r="H223" s="43" t="str">
        <f t="shared" si="34"/>
        <v>N/A</v>
      </c>
      <c r="I223" s="12">
        <v>9.9819999999999993</v>
      </c>
      <c r="J223" s="12">
        <v>2.7930000000000001</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1171412443</v>
      </c>
      <c r="D227" s="43" t="str">
        <f t="shared" si="32"/>
        <v>N/A</v>
      </c>
      <c r="E227" s="46">
        <v>1283192199</v>
      </c>
      <c r="F227" s="43" t="str">
        <f t="shared" si="33"/>
        <v>N/A</v>
      </c>
      <c r="G227" s="46">
        <v>1412067869</v>
      </c>
      <c r="H227" s="43" t="str">
        <f t="shared" si="34"/>
        <v>N/A</v>
      </c>
      <c r="I227" s="12">
        <v>9.5419999999999998</v>
      </c>
      <c r="J227" s="12">
        <v>10.039999999999999</v>
      </c>
      <c r="K227" s="44" t="s">
        <v>732</v>
      </c>
      <c r="L227" s="9" t="str">
        <f t="shared" si="35"/>
        <v>Yes</v>
      </c>
    </row>
    <row r="228" spans="1:12" ht="25.5" x14ac:dyDescent="0.2">
      <c r="A228" s="45" t="s">
        <v>519</v>
      </c>
      <c r="B228" s="34" t="s">
        <v>217</v>
      </c>
      <c r="C228" s="35">
        <v>85363</v>
      </c>
      <c r="D228" s="43" t="str">
        <f t="shared" si="32"/>
        <v>N/A</v>
      </c>
      <c r="E228" s="35">
        <v>89799</v>
      </c>
      <c r="F228" s="43" t="str">
        <f t="shared" si="33"/>
        <v>N/A</v>
      </c>
      <c r="G228" s="35">
        <v>96085</v>
      </c>
      <c r="H228" s="43" t="str">
        <f t="shared" si="34"/>
        <v>N/A</v>
      </c>
      <c r="I228" s="12">
        <v>5.1970000000000001</v>
      </c>
      <c r="J228" s="12">
        <v>7</v>
      </c>
      <c r="K228" s="44" t="s">
        <v>732</v>
      </c>
      <c r="L228" s="9" t="str">
        <f t="shared" si="35"/>
        <v>Yes</v>
      </c>
    </row>
    <row r="229" spans="1:12" ht="25.5" x14ac:dyDescent="0.2">
      <c r="A229" s="45" t="s">
        <v>1391</v>
      </c>
      <c r="B229" s="34" t="s">
        <v>217</v>
      </c>
      <c r="C229" s="46">
        <v>13722.718777</v>
      </c>
      <c r="D229" s="43" t="str">
        <f t="shared" si="32"/>
        <v>N/A</v>
      </c>
      <c r="E229" s="46">
        <v>14289.60455</v>
      </c>
      <c r="F229" s="43" t="str">
        <f t="shared" si="33"/>
        <v>N/A</v>
      </c>
      <c r="G229" s="46">
        <v>14696.028194</v>
      </c>
      <c r="H229" s="43" t="str">
        <f t="shared" si="34"/>
        <v>N/A</v>
      </c>
      <c r="I229" s="12">
        <v>4.1310000000000002</v>
      </c>
      <c r="J229" s="12">
        <v>2.8439999999999999</v>
      </c>
      <c r="K229" s="44" t="s">
        <v>732</v>
      </c>
      <c r="L229" s="9" t="str">
        <f t="shared" si="35"/>
        <v>Yes</v>
      </c>
    </row>
    <row r="230" spans="1:12" x14ac:dyDescent="0.2">
      <c r="A230" s="4" t="s">
        <v>1392</v>
      </c>
      <c r="B230" s="34" t="s">
        <v>217</v>
      </c>
      <c r="C230" s="51">
        <v>1270916087</v>
      </c>
      <c r="D230" s="43" t="str">
        <f t="shared" ref="D230:D253" si="36">IF($B230="N/A","N/A",IF(C230&gt;10,"No",IF(C230&lt;-10,"No","Yes")))</f>
        <v>N/A</v>
      </c>
      <c r="E230" s="51">
        <v>1392475433</v>
      </c>
      <c r="F230" s="43" t="str">
        <f t="shared" ref="F230:F253" si="37">IF($B230="N/A","N/A",IF(E230&gt;10,"No",IF(E230&lt;-10,"No","Yes")))</f>
        <v>N/A</v>
      </c>
      <c r="G230" s="51">
        <v>1531535320</v>
      </c>
      <c r="H230" s="43" t="str">
        <f t="shared" ref="H230:H253" si="38">IF($B230="N/A","N/A",IF(G230&gt;10,"No",IF(G230&lt;-10,"No","Yes")))</f>
        <v>N/A</v>
      </c>
      <c r="I230" s="12">
        <v>9.5649999999999995</v>
      </c>
      <c r="J230" s="12">
        <v>9.9870000000000001</v>
      </c>
      <c r="K230" s="44" t="s">
        <v>732</v>
      </c>
      <c r="L230" s="9" t="str">
        <f t="shared" ref="L230:L253" si="39">IF(J230="Div by 0", "N/A", IF(K230="N/A","N/A", IF(J230&gt;VALUE(MID(K230,1,2)), "No", IF(J230&lt;-1*VALUE(MID(K230,1,2)), "No", "Yes"))))</f>
        <v>Yes</v>
      </c>
    </row>
    <row r="231" spans="1:12" x14ac:dyDescent="0.2">
      <c r="A231" s="4" t="s">
        <v>1569</v>
      </c>
      <c r="B231" s="34" t="s">
        <v>217</v>
      </c>
      <c r="C231" s="49">
        <v>98569</v>
      </c>
      <c r="D231" s="49" t="str">
        <f t="shared" si="36"/>
        <v>N/A</v>
      </c>
      <c r="E231" s="49">
        <v>103060</v>
      </c>
      <c r="F231" s="49" t="str">
        <f t="shared" si="37"/>
        <v>N/A</v>
      </c>
      <c r="G231" s="49">
        <v>109581</v>
      </c>
      <c r="H231" s="43" t="str">
        <f t="shared" si="38"/>
        <v>N/A</v>
      </c>
      <c r="I231" s="12">
        <v>4.556</v>
      </c>
      <c r="J231" s="12">
        <v>6.327</v>
      </c>
      <c r="K231" s="44" t="s">
        <v>732</v>
      </c>
      <c r="L231" s="9" t="str">
        <f t="shared" si="39"/>
        <v>Yes</v>
      </c>
    </row>
    <row r="232" spans="1:12" x14ac:dyDescent="0.2">
      <c r="A232" s="4" t="s">
        <v>1570</v>
      </c>
      <c r="B232" s="34" t="s">
        <v>217</v>
      </c>
      <c r="C232" s="51">
        <v>12893.669277000001</v>
      </c>
      <c r="D232" s="43" t="str">
        <f t="shared" si="36"/>
        <v>N/A</v>
      </c>
      <c r="E232" s="51">
        <v>13511.308295999999</v>
      </c>
      <c r="F232" s="43" t="str">
        <f t="shared" si="37"/>
        <v>N/A</v>
      </c>
      <c r="G232" s="51">
        <v>13976.285304999999</v>
      </c>
      <c r="H232" s="43" t="str">
        <f t="shared" si="38"/>
        <v>N/A</v>
      </c>
      <c r="I232" s="12">
        <v>4.79</v>
      </c>
      <c r="J232" s="12">
        <v>3.4409999999999998</v>
      </c>
      <c r="K232" s="44" t="s">
        <v>732</v>
      </c>
      <c r="L232" s="9" t="str">
        <f t="shared" si="39"/>
        <v>Yes</v>
      </c>
    </row>
    <row r="233" spans="1:12" x14ac:dyDescent="0.2">
      <c r="A233" s="52" t="s">
        <v>1571</v>
      </c>
      <c r="B233" s="34" t="s">
        <v>217</v>
      </c>
      <c r="C233" s="51">
        <v>8326.5254784000008</v>
      </c>
      <c r="D233" s="43" t="str">
        <f t="shared" si="36"/>
        <v>N/A</v>
      </c>
      <c r="E233" s="51">
        <v>8979.9439070000008</v>
      </c>
      <c r="F233" s="43" t="str">
        <f t="shared" si="37"/>
        <v>N/A</v>
      </c>
      <c r="G233" s="51">
        <v>9476.8059680000006</v>
      </c>
      <c r="H233" s="43" t="str">
        <f t="shared" si="38"/>
        <v>N/A</v>
      </c>
      <c r="I233" s="12">
        <v>7.8470000000000004</v>
      </c>
      <c r="J233" s="12">
        <v>5.5330000000000004</v>
      </c>
      <c r="K233" s="44" t="s">
        <v>732</v>
      </c>
      <c r="L233" s="9" t="str">
        <f t="shared" si="39"/>
        <v>Yes</v>
      </c>
    </row>
    <row r="234" spans="1:12" x14ac:dyDescent="0.2">
      <c r="A234" s="52" t="s">
        <v>1572</v>
      </c>
      <c r="B234" s="34" t="s">
        <v>217</v>
      </c>
      <c r="C234" s="51">
        <v>15270.463820000001</v>
      </c>
      <c r="D234" s="43" t="str">
        <f t="shared" si="36"/>
        <v>N/A</v>
      </c>
      <c r="E234" s="51">
        <v>15750.153822</v>
      </c>
      <c r="F234" s="43" t="str">
        <f t="shared" si="37"/>
        <v>N/A</v>
      </c>
      <c r="G234" s="51">
        <v>16059.671892</v>
      </c>
      <c r="H234" s="43" t="str">
        <f t="shared" si="38"/>
        <v>N/A</v>
      </c>
      <c r="I234" s="12">
        <v>3.141</v>
      </c>
      <c r="J234" s="12">
        <v>1.9650000000000001</v>
      </c>
      <c r="K234" s="44" t="s">
        <v>732</v>
      </c>
      <c r="L234" s="9" t="str">
        <f t="shared" si="39"/>
        <v>Yes</v>
      </c>
    </row>
    <row r="235" spans="1:12" x14ac:dyDescent="0.2">
      <c r="A235" s="52" t="s">
        <v>1573</v>
      </c>
      <c r="B235" s="34" t="s">
        <v>217</v>
      </c>
      <c r="C235" s="51">
        <v>11745.745354999999</v>
      </c>
      <c r="D235" s="43" t="str">
        <f t="shared" si="36"/>
        <v>N/A</v>
      </c>
      <c r="E235" s="51">
        <v>14329.037407</v>
      </c>
      <c r="F235" s="43" t="str">
        <f t="shared" si="37"/>
        <v>N/A</v>
      </c>
      <c r="G235" s="51">
        <v>16016.171608000001</v>
      </c>
      <c r="H235" s="43" t="str">
        <f t="shared" si="38"/>
        <v>N/A</v>
      </c>
      <c r="I235" s="12">
        <v>21.99</v>
      </c>
      <c r="J235" s="12">
        <v>11.77</v>
      </c>
      <c r="K235" s="44" t="s">
        <v>732</v>
      </c>
      <c r="L235" s="9" t="str">
        <f t="shared" si="39"/>
        <v>Yes</v>
      </c>
    </row>
    <row r="236" spans="1:12" x14ac:dyDescent="0.2">
      <c r="A236" s="52" t="s">
        <v>1574</v>
      </c>
      <c r="B236" s="34" t="s">
        <v>217</v>
      </c>
      <c r="C236" s="51">
        <v>2851.0235370999999</v>
      </c>
      <c r="D236" s="43" t="str">
        <f t="shared" si="36"/>
        <v>N/A</v>
      </c>
      <c r="E236" s="51">
        <v>3028.2292348999999</v>
      </c>
      <c r="F236" s="43" t="str">
        <f t="shared" si="37"/>
        <v>N/A</v>
      </c>
      <c r="G236" s="51">
        <v>3833.2821101</v>
      </c>
      <c r="H236" s="43" t="str">
        <f t="shared" si="38"/>
        <v>N/A</v>
      </c>
      <c r="I236" s="12">
        <v>6.2160000000000002</v>
      </c>
      <c r="J236" s="12">
        <v>26.58</v>
      </c>
      <c r="K236" s="44" t="s">
        <v>732</v>
      </c>
      <c r="L236" s="9" t="str">
        <f t="shared" si="39"/>
        <v>Yes</v>
      </c>
    </row>
    <row r="237" spans="1:12" x14ac:dyDescent="0.2">
      <c r="A237" s="45" t="s">
        <v>1575</v>
      </c>
      <c r="B237" s="34" t="s">
        <v>217</v>
      </c>
      <c r="C237" s="43">
        <v>4.0912766140999999</v>
      </c>
      <c r="D237" s="43" t="str">
        <f t="shared" si="36"/>
        <v>N/A</v>
      </c>
      <c r="E237" s="43">
        <v>4.0270459940999999</v>
      </c>
      <c r="F237" s="43" t="str">
        <f t="shared" si="37"/>
        <v>N/A</v>
      </c>
      <c r="G237" s="43">
        <v>4.0729057602000003</v>
      </c>
      <c r="H237" s="43" t="str">
        <f t="shared" si="38"/>
        <v>N/A</v>
      </c>
      <c r="I237" s="12">
        <v>-1.57</v>
      </c>
      <c r="J237" s="12">
        <v>1.139</v>
      </c>
      <c r="K237" s="44" t="s">
        <v>732</v>
      </c>
      <c r="L237" s="9" t="str">
        <f t="shared" si="39"/>
        <v>Yes</v>
      </c>
    </row>
    <row r="238" spans="1:12" x14ac:dyDescent="0.2">
      <c r="A238" s="50" t="s">
        <v>1576</v>
      </c>
      <c r="B238" s="34" t="s">
        <v>217</v>
      </c>
      <c r="C238" s="43">
        <v>18.081076031999999</v>
      </c>
      <c r="D238" s="43" t="str">
        <f t="shared" si="36"/>
        <v>N/A</v>
      </c>
      <c r="E238" s="43">
        <v>19.100655847999999</v>
      </c>
      <c r="F238" s="43" t="str">
        <f t="shared" si="37"/>
        <v>N/A</v>
      </c>
      <c r="G238" s="43">
        <v>19.695093367999998</v>
      </c>
      <c r="H238" s="43" t="str">
        <f t="shared" si="38"/>
        <v>N/A</v>
      </c>
      <c r="I238" s="12">
        <v>5.6390000000000002</v>
      </c>
      <c r="J238" s="12">
        <v>3.1120000000000001</v>
      </c>
      <c r="K238" s="44" t="s">
        <v>732</v>
      </c>
      <c r="L238" s="9" t="str">
        <f t="shared" si="39"/>
        <v>Yes</v>
      </c>
    </row>
    <row r="239" spans="1:12" x14ac:dyDescent="0.2">
      <c r="A239" s="50" t="s">
        <v>1577</v>
      </c>
      <c r="B239" s="34" t="s">
        <v>217</v>
      </c>
      <c r="C239" s="43">
        <v>18.331262544000001</v>
      </c>
      <c r="D239" s="43" t="str">
        <f t="shared" si="36"/>
        <v>N/A</v>
      </c>
      <c r="E239" s="43">
        <v>18.525687374</v>
      </c>
      <c r="F239" s="43" t="str">
        <f t="shared" si="37"/>
        <v>N/A</v>
      </c>
      <c r="G239" s="43">
        <v>19.050302293000001</v>
      </c>
      <c r="H239" s="43" t="str">
        <f t="shared" si="38"/>
        <v>N/A</v>
      </c>
      <c r="I239" s="12">
        <v>1.0609999999999999</v>
      </c>
      <c r="J239" s="12">
        <v>2.8319999999999999</v>
      </c>
      <c r="K239" s="44" t="s">
        <v>732</v>
      </c>
      <c r="L239" s="9" t="str">
        <f t="shared" si="39"/>
        <v>Yes</v>
      </c>
    </row>
    <row r="240" spans="1:12" x14ac:dyDescent="0.2">
      <c r="A240" s="50" t="s">
        <v>1578</v>
      </c>
      <c r="B240" s="34" t="s">
        <v>217</v>
      </c>
      <c r="C240" s="43">
        <v>0.59754988899999995</v>
      </c>
      <c r="D240" s="43" t="str">
        <f t="shared" si="36"/>
        <v>N/A</v>
      </c>
      <c r="E240" s="43">
        <v>0.5397428527</v>
      </c>
      <c r="F240" s="43" t="str">
        <f t="shared" si="37"/>
        <v>N/A</v>
      </c>
      <c r="G240" s="43">
        <v>0.53663186650000005</v>
      </c>
      <c r="H240" s="43" t="str">
        <f t="shared" si="38"/>
        <v>N/A</v>
      </c>
      <c r="I240" s="12">
        <v>-9.67</v>
      </c>
      <c r="J240" s="12">
        <v>-0.57599999999999996</v>
      </c>
      <c r="K240" s="44" t="s">
        <v>732</v>
      </c>
      <c r="L240" s="9" t="str">
        <f t="shared" si="39"/>
        <v>Yes</v>
      </c>
    </row>
    <row r="241" spans="1:12" x14ac:dyDescent="0.2">
      <c r="A241" s="50" t="s">
        <v>1579</v>
      </c>
      <c r="B241" s="34" t="s">
        <v>217</v>
      </c>
      <c r="C241" s="43">
        <v>0.52009303529999995</v>
      </c>
      <c r="D241" s="43" t="str">
        <f t="shared" si="36"/>
        <v>N/A</v>
      </c>
      <c r="E241" s="43">
        <v>0.52451019430000001</v>
      </c>
      <c r="F241" s="43" t="str">
        <f t="shared" si="37"/>
        <v>N/A</v>
      </c>
      <c r="G241" s="43">
        <v>0.50052161579999999</v>
      </c>
      <c r="H241" s="43" t="str">
        <f t="shared" si="38"/>
        <v>N/A</v>
      </c>
      <c r="I241" s="12">
        <v>0.84930000000000005</v>
      </c>
      <c r="J241" s="12">
        <v>-4.57</v>
      </c>
      <c r="K241" s="44" t="s">
        <v>732</v>
      </c>
      <c r="L241" s="9" t="str">
        <f t="shared" si="39"/>
        <v>Yes</v>
      </c>
    </row>
    <row r="242" spans="1:12" ht="25.5" x14ac:dyDescent="0.2">
      <c r="A242" s="4" t="s">
        <v>1404</v>
      </c>
      <c r="B242" s="34" t="s">
        <v>217</v>
      </c>
      <c r="C242" s="51">
        <v>1171412443</v>
      </c>
      <c r="D242" s="43" t="str">
        <f t="shared" si="36"/>
        <v>N/A</v>
      </c>
      <c r="E242" s="51">
        <v>1283192199</v>
      </c>
      <c r="F242" s="43" t="str">
        <f t="shared" si="37"/>
        <v>N/A</v>
      </c>
      <c r="G242" s="51">
        <v>1412067869</v>
      </c>
      <c r="H242" s="43" t="str">
        <f t="shared" si="38"/>
        <v>N/A</v>
      </c>
      <c r="I242" s="12">
        <v>9.5419999999999998</v>
      </c>
      <c r="J242" s="12">
        <v>10.039999999999999</v>
      </c>
      <c r="K242" s="44" t="s">
        <v>732</v>
      </c>
      <c r="L242" s="9" t="str">
        <f t="shared" si="39"/>
        <v>Yes</v>
      </c>
    </row>
    <row r="243" spans="1:12" x14ac:dyDescent="0.2">
      <c r="A243" s="4" t="s">
        <v>1580</v>
      </c>
      <c r="B243" s="34" t="s">
        <v>217</v>
      </c>
      <c r="C243" s="49">
        <v>85363</v>
      </c>
      <c r="D243" s="49" t="str">
        <f t="shared" si="36"/>
        <v>N/A</v>
      </c>
      <c r="E243" s="49">
        <v>89799</v>
      </c>
      <c r="F243" s="49" t="str">
        <f t="shared" si="37"/>
        <v>N/A</v>
      </c>
      <c r="G243" s="49">
        <v>96085</v>
      </c>
      <c r="H243" s="43" t="str">
        <f t="shared" si="38"/>
        <v>N/A</v>
      </c>
      <c r="I243" s="12">
        <v>5.1970000000000001</v>
      </c>
      <c r="J243" s="12">
        <v>7</v>
      </c>
      <c r="K243" s="44" t="s">
        <v>732</v>
      </c>
      <c r="L243" s="9" t="str">
        <f t="shared" si="39"/>
        <v>Yes</v>
      </c>
    </row>
    <row r="244" spans="1:12" ht="25.5" x14ac:dyDescent="0.2">
      <c r="A244" s="4" t="s">
        <v>1581</v>
      </c>
      <c r="B244" s="34" t="s">
        <v>217</v>
      </c>
      <c r="C244" s="51">
        <v>13722.718777</v>
      </c>
      <c r="D244" s="43" t="str">
        <f t="shared" si="36"/>
        <v>N/A</v>
      </c>
      <c r="E244" s="51">
        <v>14289.60455</v>
      </c>
      <c r="F244" s="43" t="str">
        <f t="shared" si="37"/>
        <v>N/A</v>
      </c>
      <c r="G244" s="51">
        <v>14696.028194</v>
      </c>
      <c r="H244" s="43" t="str">
        <f t="shared" si="38"/>
        <v>N/A</v>
      </c>
      <c r="I244" s="12">
        <v>4.1310000000000002</v>
      </c>
      <c r="J244" s="12">
        <v>2.8439999999999999</v>
      </c>
      <c r="K244" s="44" t="s">
        <v>732</v>
      </c>
      <c r="L244" s="9" t="str">
        <f t="shared" si="39"/>
        <v>Yes</v>
      </c>
    </row>
    <row r="245" spans="1:12" ht="25.5" x14ac:dyDescent="0.2">
      <c r="A245" s="52" t="s">
        <v>1582</v>
      </c>
      <c r="B245" s="34" t="s">
        <v>217</v>
      </c>
      <c r="C245" s="51">
        <v>8430.8851654999999</v>
      </c>
      <c r="D245" s="43" t="str">
        <f t="shared" si="36"/>
        <v>N/A</v>
      </c>
      <c r="E245" s="51">
        <v>9090.1705132000006</v>
      </c>
      <c r="F245" s="43" t="str">
        <f t="shared" si="37"/>
        <v>N/A</v>
      </c>
      <c r="G245" s="51">
        <v>9583.1571124999991</v>
      </c>
      <c r="H245" s="43" t="str">
        <f t="shared" si="38"/>
        <v>N/A</v>
      </c>
      <c r="I245" s="12">
        <v>7.82</v>
      </c>
      <c r="J245" s="12">
        <v>5.423</v>
      </c>
      <c r="K245" s="44" t="s">
        <v>732</v>
      </c>
      <c r="L245" s="9" t="str">
        <f t="shared" si="39"/>
        <v>Yes</v>
      </c>
    </row>
    <row r="246" spans="1:12" ht="25.5" x14ac:dyDescent="0.2">
      <c r="A246" s="52" t="s">
        <v>1583</v>
      </c>
      <c r="B246" s="34" t="s">
        <v>217</v>
      </c>
      <c r="C246" s="51">
        <v>15992.269742</v>
      </c>
      <c r="D246" s="43" t="str">
        <f t="shared" si="36"/>
        <v>N/A</v>
      </c>
      <c r="E246" s="51">
        <v>16545.232617999998</v>
      </c>
      <c r="F246" s="43" t="str">
        <f t="shared" si="37"/>
        <v>N/A</v>
      </c>
      <c r="G246" s="51">
        <v>16809.833136000001</v>
      </c>
      <c r="H246" s="43" t="str">
        <f t="shared" si="38"/>
        <v>N/A</v>
      </c>
      <c r="I246" s="12">
        <v>3.4580000000000002</v>
      </c>
      <c r="J246" s="12">
        <v>1.599</v>
      </c>
      <c r="K246" s="44" t="s">
        <v>732</v>
      </c>
      <c r="L246" s="9" t="str">
        <f t="shared" si="39"/>
        <v>Yes</v>
      </c>
    </row>
    <row r="247" spans="1:12" ht="25.5" x14ac:dyDescent="0.2">
      <c r="A247" s="52" t="s">
        <v>1584</v>
      </c>
      <c r="B247" s="34" t="s">
        <v>217</v>
      </c>
      <c r="C247" s="51">
        <v>13217.320299000001</v>
      </c>
      <c r="D247" s="43" t="str">
        <f t="shared" si="36"/>
        <v>N/A</v>
      </c>
      <c r="E247" s="51">
        <v>15872.45334</v>
      </c>
      <c r="F247" s="43" t="str">
        <f t="shared" si="37"/>
        <v>N/A</v>
      </c>
      <c r="G247" s="51">
        <v>18950.56424</v>
      </c>
      <c r="H247" s="43" t="str">
        <f t="shared" si="38"/>
        <v>N/A</v>
      </c>
      <c r="I247" s="12">
        <v>20.09</v>
      </c>
      <c r="J247" s="12">
        <v>19.39</v>
      </c>
      <c r="K247" s="44" t="s">
        <v>732</v>
      </c>
      <c r="L247" s="9" t="str">
        <f t="shared" si="39"/>
        <v>Yes</v>
      </c>
    </row>
    <row r="248" spans="1:12" ht="25.5" x14ac:dyDescent="0.2">
      <c r="A248" s="52" t="s">
        <v>1585</v>
      </c>
      <c r="B248" s="34" t="s">
        <v>217</v>
      </c>
      <c r="C248" s="51">
        <v>7359.6876877000004</v>
      </c>
      <c r="D248" s="43" t="str">
        <f t="shared" si="36"/>
        <v>N/A</v>
      </c>
      <c r="E248" s="51">
        <v>8021.7716981000003</v>
      </c>
      <c r="F248" s="43" t="str">
        <f t="shared" si="37"/>
        <v>N/A</v>
      </c>
      <c r="G248" s="51">
        <v>10615.665428</v>
      </c>
      <c r="H248" s="43" t="str">
        <f t="shared" si="38"/>
        <v>N/A</v>
      </c>
      <c r="I248" s="12">
        <v>8.9960000000000004</v>
      </c>
      <c r="J248" s="12">
        <v>32.340000000000003</v>
      </c>
      <c r="K248" s="44" t="s">
        <v>732</v>
      </c>
      <c r="L248" s="9" t="str">
        <f t="shared" si="39"/>
        <v>No</v>
      </c>
    </row>
    <row r="249" spans="1:12" ht="25.5" x14ac:dyDescent="0.2">
      <c r="A249" s="45" t="s">
        <v>1586</v>
      </c>
      <c r="B249" s="34" t="s">
        <v>217</v>
      </c>
      <c r="C249" s="43">
        <v>3.5431387718999998</v>
      </c>
      <c r="D249" s="43" t="str">
        <f t="shared" si="36"/>
        <v>N/A</v>
      </c>
      <c r="E249" s="43">
        <v>3.5088754437</v>
      </c>
      <c r="F249" s="43" t="str">
        <f t="shared" si="37"/>
        <v>N/A</v>
      </c>
      <c r="G249" s="43">
        <v>3.5712865366000002</v>
      </c>
      <c r="H249" s="43" t="str">
        <f t="shared" si="38"/>
        <v>N/A</v>
      </c>
      <c r="I249" s="12">
        <v>-0.96699999999999997</v>
      </c>
      <c r="J249" s="12">
        <v>1.7789999999999999</v>
      </c>
      <c r="K249" s="44" t="s">
        <v>732</v>
      </c>
      <c r="L249" s="9" t="str">
        <f t="shared" si="39"/>
        <v>Yes</v>
      </c>
    </row>
    <row r="250" spans="1:12" ht="25.5" x14ac:dyDescent="0.2">
      <c r="A250" s="50" t="s">
        <v>1587</v>
      </c>
      <c r="B250" s="34" t="s">
        <v>217</v>
      </c>
      <c r="C250" s="43">
        <v>17.816551466</v>
      </c>
      <c r="D250" s="43" t="str">
        <f t="shared" si="36"/>
        <v>N/A</v>
      </c>
      <c r="E250" s="43">
        <v>18.828968318000001</v>
      </c>
      <c r="F250" s="43" t="str">
        <f t="shared" si="37"/>
        <v>N/A</v>
      </c>
      <c r="G250" s="43">
        <v>19.442520412</v>
      </c>
      <c r="H250" s="43" t="str">
        <f t="shared" si="38"/>
        <v>N/A</v>
      </c>
      <c r="I250" s="12">
        <v>5.6820000000000004</v>
      </c>
      <c r="J250" s="12">
        <v>3.2589999999999999</v>
      </c>
      <c r="K250" s="44" t="s">
        <v>732</v>
      </c>
      <c r="L250" s="9" t="str">
        <f t="shared" si="39"/>
        <v>Yes</v>
      </c>
    </row>
    <row r="251" spans="1:12" ht="25.5" x14ac:dyDescent="0.2">
      <c r="A251" s="50" t="s">
        <v>1588</v>
      </c>
      <c r="B251" s="34" t="s">
        <v>217</v>
      </c>
      <c r="C251" s="43">
        <v>17.024493236000001</v>
      </c>
      <c r="D251" s="43" t="str">
        <f t="shared" si="36"/>
        <v>N/A</v>
      </c>
      <c r="E251" s="43">
        <v>17.16064561</v>
      </c>
      <c r="F251" s="43" t="str">
        <f t="shared" si="37"/>
        <v>N/A</v>
      </c>
      <c r="G251" s="43">
        <v>17.740956394000001</v>
      </c>
      <c r="H251" s="43" t="str">
        <f t="shared" si="38"/>
        <v>N/A</v>
      </c>
      <c r="I251" s="12">
        <v>0.79969999999999997</v>
      </c>
      <c r="J251" s="12">
        <v>3.3820000000000001</v>
      </c>
      <c r="K251" s="44" t="s">
        <v>732</v>
      </c>
      <c r="L251" s="9" t="str">
        <f t="shared" si="39"/>
        <v>Yes</v>
      </c>
    </row>
    <row r="252" spans="1:12" ht="25.5" x14ac:dyDescent="0.2">
      <c r="A252" s="50" t="s">
        <v>1589</v>
      </c>
      <c r="B252" s="34" t="s">
        <v>217</v>
      </c>
      <c r="C252" s="43">
        <v>0.12958464359999999</v>
      </c>
      <c r="D252" s="43" t="str">
        <f t="shared" si="36"/>
        <v>N/A</v>
      </c>
      <c r="E252" s="43">
        <v>0.1374770404</v>
      </c>
      <c r="F252" s="43" t="str">
        <f t="shared" si="37"/>
        <v>N/A</v>
      </c>
      <c r="G252" s="43">
        <v>0.13800068230000001</v>
      </c>
      <c r="H252" s="43" t="str">
        <f t="shared" si="38"/>
        <v>N/A</v>
      </c>
      <c r="I252" s="12">
        <v>6.0910000000000002</v>
      </c>
      <c r="J252" s="12">
        <v>0.38090000000000002</v>
      </c>
      <c r="K252" s="44" t="s">
        <v>732</v>
      </c>
      <c r="L252" s="9" t="str">
        <f t="shared" si="39"/>
        <v>Yes</v>
      </c>
    </row>
    <row r="253" spans="1:12" ht="25.5" x14ac:dyDescent="0.2">
      <c r="A253" s="50" t="s">
        <v>1590</v>
      </c>
      <c r="B253" s="34" t="s">
        <v>217</v>
      </c>
      <c r="C253" s="43">
        <v>0.16985058589999999</v>
      </c>
      <c r="D253" s="43" t="str">
        <f t="shared" si="36"/>
        <v>N/A</v>
      </c>
      <c r="E253" s="43">
        <v>0.16551973980000001</v>
      </c>
      <c r="F253" s="43" t="str">
        <f t="shared" si="37"/>
        <v>N/A</v>
      </c>
      <c r="G253" s="43">
        <v>0.15440403059999999</v>
      </c>
      <c r="H253" s="43" t="str">
        <f t="shared" si="38"/>
        <v>N/A</v>
      </c>
      <c r="I253" s="12">
        <v>-2.5499999999999998</v>
      </c>
      <c r="J253" s="12">
        <v>-6.72</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332608</v>
      </c>
      <c r="D7" s="146" t="str">
        <f>IF($B7="N/A","N/A",IF(C7&gt;15,"No",IF(C7&lt;-15,"No","Yes")))</f>
        <v>N/A</v>
      </c>
      <c r="E7" s="145">
        <v>359504</v>
      </c>
      <c r="F7" s="146" t="str">
        <f>IF($B7="N/A","N/A",IF(E7&gt;15,"No",IF(E7&lt;-15,"No","Yes")))</f>
        <v>N/A</v>
      </c>
      <c r="G7" s="145">
        <v>362939</v>
      </c>
      <c r="H7" s="146" t="str">
        <f>IF($B7="N/A","N/A",IF(G7&gt;15,"No",IF(G7&lt;-15,"No","Yes")))</f>
        <v>N/A</v>
      </c>
      <c r="I7" s="147">
        <v>8.0860000000000003</v>
      </c>
      <c r="J7" s="147">
        <v>0.95550000000000002</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95.226746091999999</v>
      </c>
      <c r="H8" s="146" t="str">
        <f>IF($B8="N/A","N/A",IF(G8&gt;15,"No",IF(G8&lt;-15,"No","Yes")))</f>
        <v>N/A</v>
      </c>
      <c r="I8" s="147" t="s">
        <v>217</v>
      </c>
      <c r="J8" s="147" t="s">
        <v>217</v>
      </c>
      <c r="K8" s="146" t="str">
        <f t="shared" si="0"/>
        <v>N/A</v>
      </c>
    </row>
    <row r="9" spans="1:11" x14ac:dyDescent="0.2">
      <c r="A9" s="25" t="s">
        <v>306</v>
      </c>
      <c r="B9" s="136" t="s">
        <v>217</v>
      </c>
      <c r="C9" s="134">
        <v>0.70924331350000003</v>
      </c>
      <c r="D9" s="134" t="str">
        <f>IF($B9="N/A","N/A",IF(C9&gt;15,"No",IF(C9&lt;-15,"No","Yes")))</f>
        <v>N/A</v>
      </c>
      <c r="E9" s="134">
        <v>0.95409230499999997</v>
      </c>
      <c r="F9" s="134" t="str">
        <f>IF($B9="N/A","N/A",IF(E9&gt;15,"No",IF(E9&lt;-15,"No","Yes")))</f>
        <v>N/A</v>
      </c>
      <c r="G9" s="134">
        <v>0.83044258130000004</v>
      </c>
      <c r="H9" s="134" t="str">
        <f>IF($B9="N/A","N/A",IF(G9&gt;15,"No",IF(G9&lt;-15,"No","Yes")))</f>
        <v>N/A</v>
      </c>
      <c r="I9" s="143">
        <v>34.520000000000003</v>
      </c>
      <c r="J9" s="143">
        <v>-13</v>
      </c>
      <c r="K9" s="134" t="str">
        <f t="shared" si="0"/>
        <v>Yes</v>
      </c>
    </row>
    <row r="10" spans="1:11" x14ac:dyDescent="0.2">
      <c r="A10" s="25" t="s">
        <v>307</v>
      </c>
      <c r="B10" s="136" t="s">
        <v>217</v>
      </c>
      <c r="C10" s="134">
        <v>3.1872354242999998</v>
      </c>
      <c r="D10" s="134" t="str">
        <f>IF($B10="N/A","N/A",IF(C10&gt;15,"No",IF(C10&lt;-15,"No","Yes")))</f>
        <v>N/A</v>
      </c>
      <c r="E10" s="134">
        <v>3.9178979928</v>
      </c>
      <c r="F10" s="134" t="str">
        <f>IF($B10="N/A","N/A",IF(E10&gt;15,"No",IF(E10&lt;-15,"No","Yes")))</f>
        <v>N/A</v>
      </c>
      <c r="G10" s="134">
        <v>3.9428113264000002</v>
      </c>
      <c r="H10" s="134" t="str">
        <f>IF($B10="N/A","N/A",IF(G10&gt;15,"No",IF(G10&lt;-15,"No","Yes")))</f>
        <v>N/A</v>
      </c>
      <c r="I10" s="143">
        <v>22.92</v>
      </c>
      <c r="J10" s="143">
        <v>0.63590000000000002</v>
      </c>
      <c r="K10" s="134" t="str">
        <f t="shared" si="0"/>
        <v>Yes</v>
      </c>
    </row>
    <row r="11" spans="1:11" x14ac:dyDescent="0.2">
      <c r="A11" s="25" t="s">
        <v>811</v>
      </c>
      <c r="B11" s="136" t="s">
        <v>218</v>
      </c>
      <c r="C11" s="134" t="s">
        <v>217</v>
      </c>
      <c r="D11" s="134" t="str">
        <f>IF(OR($B11="N/A",$C11="N/A"),"N/A",IF(C11&gt;100,"No",IF(C11&lt;95,"No","Yes")))</f>
        <v>N/A</v>
      </c>
      <c r="E11" s="134">
        <v>99.980806888999993</v>
      </c>
      <c r="F11" s="134" t="str">
        <f>IF(OR($B11="N/A",$E11="N/A"),"N/A",IF(E11&gt;100,"No",IF(E11&lt;95,"No","Yes")))</f>
        <v>Yes</v>
      </c>
      <c r="G11" s="134">
        <v>99.996969187999994</v>
      </c>
      <c r="H11" s="134" t="str">
        <f>IF($B11="N/A","N/A",IF(G11&gt;100,"No",IF(G11&lt;95,"No","Yes")))</f>
        <v>Yes</v>
      </c>
      <c r="I11" s="143" t="s">
        <v>217</v>
      </c>
      <c r="J11" s="143">
        <v>1.6199999999999999E-2</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99.922949396999996</v>
      </c>
      <c r="F13" s="134" t="str">
        <f t="shared" si="2"/>
        <v>Yes</v>
      </c>
      <c r="G13" s="134">
        <v>99.994213904000006</v>
      </c>
      <c r="H13" s="134" t="str">
        <f t="shared" si="3"/>
        <v>Yes</v>
      </c>
      <c r="I13" s="143" t="s">
        <v>217</v>
      </c>
      <c r="J13" s="143">
        <v>7.1300000000000002E-2</v>
      </c>
      <c r="K13" s="134" t="str">
        <f t="shared" si="0"/>
        <v>Yes</v>
      </c>
    </row>
    <row r="14" spans="1:11" x14ac:dyDescent="0.2">
      <c r="A14" s="28" t="s">
        <v>309</v>
      </c>
      <c r="B14" s="136" t="s">
        <v>217</v>
      </c>
      <c r="C14" s="149">
        <v>319648</v>
      </c>
      <c r="D14" s="134" t="str">
        <f>IF($B14="N/A","N/A",IF(C14&gt;15,"No",IF(C14&lt;-15,"No","Yes")))</f>
        <v>N/A</v>
      </c>
      <c r="E14" s="149">
        <v>341989</v>
      </c>
      <c r="F14" s="134" t="str">
        <f>IF($B14="N/A","N/A",IF(E14&gt;15,"No",IF(E14&lt;-15,"No","Yes")))</f>
        <v>N/A</v>
      </c>
      <c r="G14" s="149">
        <v>345615</v>
      </c>
      <c r="H14" s="134" t="str">
        <f>IF($B14="N/A","N/A",IF(G14&gt;15,"No",IF(G14&lt;-15,"No","Yes")))</f>
        <v>N/A</v>
      </c>
      <c r="I14" s="143">
        <v>6.9889999999999999</v>
      </c>
      <c r="J14" s="143">
        <v>1.06</v>
      </c>
      <c r="K14" s="134" t="str">
        <f t="shared" si="0"/>
        <v>Yes</v>
      </c>
    </row>
    <row r="15" spans="1:11" x14ac:dyDescent="0.2">
      <c r="A15" s="25" t="s">
        <v>435</v>
      </c>
      <c r="B15" s="136" t="s">
        <v>219</v>
      </c>
      <c r="C15" s="134">
        <v>5.2855015517000004</v>
      </c>
      <c r="D15" s="134" t="str">
        <f>IF($B15="N/A","N/A",IF(C15&gt;20,"No",IF(C15&lt;5,"No","Yes")))</f>
        <v>Yes</v>
      </c>
      <c r="E15" s="134">
        <v>4.6612610346999999</v>
      </c>
      <c r="F15" s="134" t="str">
        <f>IF($B15="N/A","N/A",IF(E15&gt;20,"No",IF(E15&lt;5,"No","Yes")))</f>
        <v>No</v>
      </c>
      <c r="G15" s="134">
        <v>4.5796623409999997</v>
      </c>
      <c r="H15" s="134" t="str">
        <f>IF($B15="N/A","N/A",IF(G15&gt;20,"No",IF(G15&lt;5,"No","Yes")))</f>
        <v>No</v>
      </c>
      <c r="I15" s="143">
        <v>-11.8</v>
      </c>
      <c r="J15" s="143">
        <v>-1.75</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95.420337658999998</v>
      </c>
      <c r="H16" s="134" t="str">
        <f>IF($B16="N/A","N/A",IF(G16&gt;15,"No",IF(G16&lt;-15,"No","Yes")))</f>
        <v>N/A</v>
      </c>
      <c r="I16" s="143" t="s">
        <v>217</v>
      </c>
      <c r="J16" s="143" t="s">
        <v>217</v>
      </c>
      <c r="K16" s="134" t="str">
        <f t="shared" si="0"/>
        <v>N/A</v>
      </c>
    </row>
    <row r="17" spans="1:11" x14ac:dyDescent="0.2">
      <c r="A17" s="25" t="s">
        <v>437</v>
      </c>
      <c r="B17" s="136" t="s">
        <v>217</v>
      </c>
      <c r="C17" s="134">
        <v>11.651566723</v>
      </c>
      <c r="D17" s="134" t="str">
        <f>IF($B17="N/A","N/A",IF(C17&gt;15,"No",IF(C17&lt;-15,"No","Yes")))</f>
        <v>N/A</v>
      </c>
      <c r="E17" s="134">
        <v>11.740436096</v>
      </c>
      <c r="F17" s="134" t="str">
        <f>IF($B17="N/A","N/A",IF(E17&gt;15,"No",IF(E17&lt;-15,"No","Yes")))</f>
        <v>N/A</v>
      </c>
      <c r="G17" s="134">
        <v>10.74953344</v>
      </c>
      <c r="H17" s="134" t="str">
        <f>IF($B17="N/A","N/A",IF(G17&gt;15,"No",IF(G17&lt;-15,"No","Yes")))</f>
        <v>N/A</v>
      </c>
      <c r="I17" s="143">
        <v>0.76270000000000004</v>
      </c>
      <c r="J17" s="143">
        <v>-8.44</v>
      </c>
      <c r="K17" s="134" t="str">
        <f t="shared" si="0"/>
        <v>Yes</v>
      </c>
    </row>
    <row r="18" spans="1:11" x14ac:dyDescent="0.2">
      <c r="A18" s="25" t="s">
        <v>813</v>
      </c>
      <c r="B18" s="136" t="s">
        <v>217</v>
      </c>
      <c r="C18" s="182">
        <v>6268.9692568</v>
      </c>
      <c r="D18" s="134" t="str">
        <f>IF($B18="N/A","N/A",IF(C18&gt;15,"No",IF(C18&lt;-15,"No","Yes")))</f>
        <v>N/A</v>
      </c>
      <c r="E18" s="182">
        <v>2999.5822271000002</v>
      </c>
      <c r="F18" s="134" t="str">
        <f>IF($B18="N/A","N/A",IF(E18&gt;15,"No",IF(E18&lt;-15,"No","Yes")))</f>
        <v>N/A</v>
      </c>
      <c r="G18" s="182">
        <v>1351.5146964</v>
      </c>
      <c r="H18" s="134" t="str">
        <f>IF($B18="N/A","N/A",IF(G18&gt;15,"No",IF(G18&lt;-15,"No","Yes")))</f>
        <v>N/A</v>
      </c>
      <c r="I18" s="143">
        <v>-52.2</v>
      </c>
      <c r="J18" s="143">
        <v>-54.9</v>
      </c>
      <c r="K18" s="134" t="str">
        <f t="shared" si="0"/>
        <v>No</v>
      </c>
    </row>
    <row r="19" spans="1:11" x14ac:dyDescent="0.2">
      <c r="A19" s="3" t="s">
        <v>310</v>
      </c>
      <c r="B19" s="136" t="s">
        <v>217</v>
      </c>
      <c r="C19" s="149">
        <v>684</v>
      </c>
      <c r="D19" s="136" t="s">
        <v>217</v>
      </c>
      <c r="E19" s="149">
        <v>110</v>
      </c>
      <c r="F19" s="136" t="s">
        <v>217</v>
      </c>
      <c r="G19" s="149">
        <v>95</v>
      </c>
      <c r="H19" s="134" t="str">
        <f>IF($B19="N/A","N/A",IF(G19&gt;15,"No",IF(G19&lt;-15,"No","Yes")))</f>
        <v>N/A</v>
      </c>
      <c r="I19" s="143">
        <v>-83.9</v>
      </c>
      <c r="J19" s="143">
        <v>-13.6</v>
      </c>
      <c r="K19" s="134" t="str">
        <f t="shared" si="0"/>
        <v>Yes</v>
      </c>
    </row>
    <row r="20" spans="1:11" x14ac:dyDescent="0.2">
      <c r="A20" s="3" t="s">
        <v>350</v>
      </c>
      <c r="B20" s="136" t="s">
        <v>217</v>
      </c>
      <c r="C20" s="149" t="s">
        <v>217</v>
      </c>
      <c r="D20" s="136" t="s">
        <v>217</v>
      </c>
      <c r="E20" s="149" t="s">
        <v>217</v>
      </c>
      <c r="F20" s="136" t="s">
        <v>217</v>
      </c>
      <c r="G20" s="150">
        <v>2.61751975E-2</v>
      </c>
      <c r="H20" s="134" t="str">
        <f>IF($B20="N/A","N/A",IF(G20&gt;15,"No",IF(G20&lt;-15,"No","Yes")))</f>
        <v>N/A</v>
      </c>
      <c r="I20" s="143" t="s">
        <v>217</v>
      </c>
      <c r="J20" s="143" t="s">
        <v>217</v>
      </c>
      <c r="K20" s="134" t="str">
        <f t="shared" si="0"/>
        <v>N/A</v>
      </c>
    </row>
    <row r="21" spans="1:11" ht="25.5" x14ac:dyDescent="0.2">
      <c r="A21" s="3" t="s">
        <v>814</v>
      </c>
      <c r="B21" s="136" t="s">
        <v>217</v>
      </c>
      <c r="C21" s="151">
        <v>17544.652047</v>
      </c>
      <c r="D21" s="134" t="str">
        <f>IF($B21="N/A","N/A",IF(C21&gt;60,"No",IF(C21&lt;15,"No","Yes")))</f>
        <v>N/A</v>
      </c>
      <c r="E21" s="151">
        <v>12659</v>
      </c>
      <c r="F21" s="134" t="str">
        <f>IF($B21="N/A","N/A",IF(E21&gt;60,"No",IF(E21&lt;15,"No","Yes")))</f>
        <v>N/A</v>
      </c>
      <c r="G21" s="151">
        <v>7478.1052632000001</v>
      </c>
      <c r="H21" s="134" t="str">
        <f>IF($B21="N/A","N/A",IF(G21&gt;60,"No",IF(G21&lt;15,"No","Yes")))</f>
        <v>N/A</v>
      </c>
      <c r="I21" s="143">
        <v>-27.8</v>
      </c>
      <c r="J21" s="143">
        <v>-40.9</v>
      </c>
      <c r="K21" s="134" t="str">
        <f t="shared" si="0"/>
        <v>No</v>
      </c>
    </row>
    <row r="22" spans="1:11" x14ac:dyDescent="0.2">
      <c r="A22" s="3" t="s">
        <v>815</v>
      </c>
      <c r="B22" s="136" t="s">
        <v>221</v>
      </c>
      <c r="C22" s="149">
        <v>17</v>
      </c>
      <c r="D22" s="134" t="str">
        <f>IF($B22="N/A","N/A",IF(C22="N/A","N/A",IF(C22=0,"Yes","No")))</f>
        <v>No</v>
      </c>
      <c r="E22" s="149">
        <v>20</v>
      </c>
      <c r="F22" s="134" t="str">
        <f>IF($B22="N/A","N/A",IF(E22="N/A","N/A",IF(E22=0,"Yes","No")))</f>
        <v>No</v>
      </c>
      <c r="G22" s="149">
        <v>16</v>
      </c>
      <c r="H22" s="134" t="str">
        <f>IF($B22="N/A","N/A",IF(G22=0,"Yes","No"))</f>
        <v>No</v>
      </c>
      <c r="I22" s="143">
        <v>17.649999999999999</v>
      </c>
      <c r="J22" s="143">
        <v>-20</v>
      </c>
      <c r="K22" s="134" t="str">
        <f t="shared" si="0"/>
        <v>Yes</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302753</v>
      </c>
      <c r="D6" s="9" t="str">
        <f>IF($B6="N/A","N/A",IF(C6&gt;15,"No",IF(C6&lt;-15,"No","Yes")))</f>
        <v>N/A</v>
      </c>
      <c r="E6" s="35">
        <v>326048</v>
      </c>
      <c r="F6" s="9" t="str">
        <f>IF($B6="N/A","N/A",IF(E6&gt;15,"No",IF(E6&lt;-15,"No","Yes")))</f>
        <v>N/A</v>
      </c>
      <c r="G6" s="35">
        <v>329787</v>
      </c>
      <c r="H6" s="9" t="str">
        <f>IF($B6="N/A","N/A",IF(G6&gt;15,"No",IF(G6&lt;-15,"No","Yes")))</f>
        <v>N/A</v>
      </c>
      <c r="I6" s="10">
        <v>7.694</v>
      </c>
      <c r="J6" s="10">
        <v>1.147</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7750.5764632999999</v>
      </c>
      <c r="D9" s="9" t="str">
        <f>IF($B9="N/A","N/A",IF(C9&gt;7000,"No",IF(C9&lt;2000,"No","Yes")))</f>
        <v>No</v>
      </c>
      <c r="E9" s="88">
        <v>7147.1217121</v>
      </c>
      <c r="F9" s="9" t="str">
        <f>IF($B9="N/A","N/A",IF(E9&gt;7000,"No",IF(E9&lt;2000,"No","Yes")))</f>
        <v>No</v>
      </c>
      <c r="G9" s="88">
        <v>6894.9046748000001</v>
      </c>
      <c r="H9" s="9" t="str">
        <f>IF($B9="N/A","N/A",IF(G9&gt;7000,"No",IF(G9&lt;2000,"No","Yes")))</f>
        <v>Yes</v>
      </c>
      <c r="I9" s="10">
        <v>-7.79</v>
      </c>
      <c r="J9" s="10">
        <v>-3.53</v>
      </c>
      <c r="K9" s="9" t="str">
        <f t="shared" si="0"/>
        <v>Yes</v>
      </c>
    </row>
    <row r="10" spans="1:11" x14ac:dyDescent="0.2">
      <c r="A10" s="102" t="s">
        <v>819</v>
      </c>
      <c r="B10" s="34" t="s">
        <v>217</v>
      </c>
      <c r="C10" s="88">
        <v>1529.1585944999999</v>
      </c>
      <c r="D10" s="9" t="str">
        <f>IF($B10="N/A","N/A",IF(C10&gt;15,"No",IF(C10&lt;-15,"No","Yes")))</f>
        <v>N/A</v>
      </c>
      <c r="E10" s="88">
        <v>1481.24198</v>
      </c>
      <c r="F10" s="9" t="str">
        <f>IF($B10="N/A","N/A",IF(E10&gt;15,"No",IF(E10&lt;-15,"No","Yes")))</f>
        <v>N/A</v>
      </c>
      <c r="G10" s="88">
        <v>1469.2138221</v>
      </c>
      <c r="H10" s="9" t="str">
        <f>IF($B10="N/A","N/A",IF(G10&gt;15,"No",IF(G10&lt;-15,"No","Yes")))</f>
        <v>N/A</v>
      </c>
      <c r="I10" s="10">
        <v>-3.13</v>
      </c>
      <c r="J10" s="10">
        <v>-0.81200000000000006</v>
      </c>
      <c r="K10" s="9" t="str">
        <f t="shared" si="0"/>
        <v>Yes</v>
      </c>
    </row>
    <row r="11" spans="1:11" x14ac:dyDescent="0.2">
      <c r="A11" s="102" t="s">
        <v>313</v>
      </c>
      <c r="B11" s="34" t="s">
        <v>223</v>
      </c>
      <c r="C11" s="9">
        <v>0.51956545430000001</v>
      </c>
      <c r="D11" s="9" t="str">
        <f>IF($B11="N/A","N/A",IF(C11&gt;10,"No",IF(C11&lt;=0,"No","Yes")))</f>
        <v>Yes</v>
      </c>
      <c r="E11" s="9">
        <v>0.45606781819999997</v>
      </c>
      <c r="F11" s="9" t="str">
        <f>IF($B11="N/A","N/A",IF(E11&gt;10,"No",IF(E11&lt;=0,"No","Yes")))</f>
        <v>Yes</v>
      </c>
      <c r="G11" s="9">
        <v>0.43088417680000002</v>
      </c>
      <c r="H11" s="9" t="str">
        <f>IF($B11="N/A","N/A",IF(G11&gt;10,"No",IF(G11&lt;=0,"No","Yes")))</f>
        <v>Yes</v>
      </c>
      <c r="I11" s="10">
        <v>-12.2</v>
      </c>
      <c r="J11" s="10">
        <v>-5.52</v>
      </c>
      <c r="K11" s="9" t="str">
        <f t="shared" si="0"/>
        <v>Yes</v>
      </c>
    </row>
    <row r="12" spans="1:11" x14ac:dyDescent="0.2">
      <c r="A12" s="102" t="s">
        <v>820</v>
      </c>
      <c r="B12" s="34" t="s">
        <v>217</v>
      </c>
      <c r="C12" s="88">
        <v>4996.3445645000002</v>
      </c>
      <c r="D12" s="9" t="str">
        <f>IF($B12="N/A","N/A",IF(C12&gt;15,"No",IF(C12&lt;-15,"No","Yes")))</f>
        <v>N/A</v>
      </c>
      <c r="E12" s="88">
        <v>5816.9704101999996</v>
      </c>
      <c r="F12" s="9" t="str">
        <f>IF($B12="N/A","N/A",IF(E12&gt;15,"No",IF(E12&lt;-15,"No","Yes")))</f>
        <v>N/A</v>
      </c>
      <c r="G12" s="88">
        <v>5023.2132301000001</v>
      </c>
      <c r="H12" s="9" t="str">
        <f>IF($B12="N/A","N/A",IF(G12&gt;15,"No",IF(G12&lt;-15,"No","Yes")))</f>
        <v>N/A</v>
      </c>
      <c r="I12" s="10">
        <v>16.420000000000002</v>
      </c>
      <c r="J12" s="10">
        <v>-13.6</v>
      </c>
      <c r="K12" s="9" t="str">
        <f t="shared" si="0"/>
        <v>Yes</v>
      </c>
    </row>
    <row r="13" spans="1:11" x14ac:dyDescent="0.2">
      <c r="A13" s="102" t="s">
        <v>314</v>
      </c>
      <c r="B13" s="34" t="s">
        <v>218</v>
      </c>
      <c r="C13" s="8">
        <v>94.834733263999993</v>
      </c>
      <c r="D13" s="9" t="str">
        <f>IF($B13="N/A","N/A",IF(C13&gt;100,"No",IF(C13&lt;95,"No","Yes")))</f>
        <v>No</v>
      </c>
      <c r="E13" s="8">
        <v>94.026953086999995</v>
      </c>
      <c r="F13" s="9" t="str">
        <f>IF($B13="N/A","N/A",IF(E13&gt;100,"No",IF(E13&lt;95,"No","Yes")))</f>
        <v>No</v>
      </c>
      <c r="G13" s="8">
        <v>92.855388477999995</v>
      </c>
      <c r="H13" s="9" t="str">
        <f>IF($B13="N/A","N/A",IF(G13&gt;100,"No",IF(G13&lt;95,"No","Yes")))</f>
        <v>No</v>
      </c>
      <c r="I13" s="10">
        <v>-0.85199999999999998</v>
      </c>
      <c r="J13" s="10">
        <v>-1.25</v>
      </c>
      <c r="K13" s="9" t="str">
        <f t="shared" si="0"/>
        <v>Yes</v>
      </c>
    </row>
    <row r="14" spans="1:11" x14ac:dyDescent="0.2">
      <c r="A14" s="102" t="s">
        <v>821</v>
      </c>
      <c r="B14" s="34" t="s">
        <v>224</v>
      </c>
      <c r="C14" s="8">
        <v>1.1779704996</v>
      </c>
      <c r="D14" s="9" t="str">
        <f>IF($B14="N/A","N/A",IF(C14&gt;1,"Yes","No"))</f>
        <v>Yes</v>
      </c>
      <c r="E14" s="8">
        <v>1.1750741258999999</v>
      </c>
      <c r="F14" s="9" t="str">
        <f>IF($B14="N/A","N/A",IF(E14&gt;1,"Yes","No"))</f>
        <v>Yes</v>
      </c>
      <c r="G14" s="8">
        <v>1.1736011102999999</v>
      </c>
      <c r="H14" s="9" t="str">
        <f>IF($B14="N/A","N/A",IF(G14&gt;1,"Yes","No"))</f>
        <v>Yes</v>
      </c>
      <c r="I14" s="10">
        <v>-0.246</v>
      </c>
      <c r="J14" s="10">
        <v>-0.125</v>
      </c>
      <c r="K14" s="9" t="str">
        <f t="shared" si="0"/>
        <v>Yes</v>
      </c>
    </row>
    <row r="15" spans="1:11" x14ac:dyDescent="0.2">
      <c r="A15" s="102" t="s">
        <v>315</v>
      </c>
      <c r="B15" s="34" t="s">
        <v>218</v>
      </c>
      <c r="C15" s="8">
        <v>94.636221606000007</v>
      </c>
      <c r="D15" s="9" t="str">
        <f>IF($B15="N/A","N/A",IF(C15&gt;100,"No",IF(C15&lt;95,"No","Yes")))</f>
        <v>No</v>
      </c>
      <c r="E15" s="8">
        <v>93.880655609000002</v>
      </c>
      <c r="F15" s="9" t="str">
        <f>IF($B15="N/A","N/A",IF(E15&gt;100,"No",IF(E15&lt;95,"No","Yes")))</f>
        <v>No</v>
      </c>
      <c r="G15" s="8">
        <v>92.743498075999995</v>
      </c>
      <c r="H15" s="9" t="str">
        <f>IF($B15="N/A","N/A",IF(G15&gt;100,"No",IF(G15&lt;95,"No","Yes")))</f>
        <v>No</v>
      </c>
      <c r="I15" s="10">
        <v>-0.79800000000000004</v>
      </c>
      <c r="J15" s="10">
        <v>-1.21</v>
      </c>
      <c r="K15" s="9" t="str">
        <f t="shared" si="0"/>
        <v>Yes</v>
      </c>
    </row>
    <row r="16" spans="1:11" x14ac:dyDescent="0.2">
      <c r="A16" s="102" t="s">
        <v>822</v>
      </c>
      <c r="B16" s="34" t="s">
        <v>225</v>
      </c>
      <c r="C16" s="8">
        <v>10.095063417</v>
      </c>
      <c r="D16" s="9" t="str">
        <f>IF($B16="N/A","N/A",IF(C16&gt;3,"Yes","No"))</f>
        <v>Yes</v>
      </c>
      <c r="E16" s="8">
        <v>10.117518687</v>
      </c>
      <c r="F16" s="9" t="str">
        <f>IF($B16="N/A","N/A",IF(E16&gt;3,"Yes","No"))</f>
        <v>Yes</v>
      </c>
      <c r="G16" s="8">
        <v>10.188945125</v>
      </c>
      <c r="H16" s="9" t="str">
        <f>IF($B16="N/A","N/A",IF(G16&gt;3,"Yes","No"))</f>
        <v>Yes</v>
      </c>
      <c r="I16" s="10">
        <v>0.22239999999999999</v>
      </c>
      <c r="J16" s="10">
        <v>0.70599999999999996</v>
      </c>
      <c r="K16" s="9" t="str">
        <f t="shared" si="0"/>
        <v>Yes</v>
      </c>
    </row>
    <row r="17" spans="1:11" x14ac:dyDescent="0.2">
      <c r="A17" s="102" t="s">
        <v>823</v>
      </c>
      <c r="B17" s="34" t="s">
        <v>226</v>
      </c>
      <c r="C17" s="8">
        <v>4.0515157644000004</v>
      </c>
      <c r="D17" s="9" t="str">
        <f>IF($B17="N/A","N/A",IF(C17&gt;=8,"No",IF(C17&lt;2,"No","Yes")))</f>
        <v>Yes</v>
      </c>
      <c r="E17" s="8">
        <v>3.9149661017000001</v>
      </c>
      <c r="F17" s="9" t="str">
        <f>IF($B17="N/A","N/A",IF(E17&gt;=8,"No",IF(E17&lt;2,"No","Yes")))</f>
        <v>Yes</v>
      </c>
      <c r="G17" s="8">
        <v>3.8277253720000002</v>
      </c>
      <c r="H17" s="9" t="str">
        <f>IF($B17="N/A","N/A",IF(G17&gt;=8,"No",IF(G17&lt;2,"No","Yes")))</f>
        <v>Yes</v>
      </c>
      <c r="I17" s="10">
        <v>-3.37</v>
      </c>
      <c r="J17" s="10">
        <v>-2.23</v>
      </c>
      <c r="K17" s="9" t="str">
        <f t="shared" si="0"/>
        <v>Yes</v>
      </c>
    </row>
    <row r="18" spans="1:11" x14ac:dyDescent="0.2">
      <c r="A18" s="102" t="s">
        <v>824</v>
      </c>
      <c r="B18" s="34" t="s">
        <v>226</v>
      </c>
      <c r="C18" s="8">
        <v>5.2799711624999999</v>
      </c>
      <c r="D18" s="9" t="str">
        <f>IF($B18="N/A","N/A",IF(C18&gt;=8,"No",IF(C18&lt;2,"No","Yes")))</f>
        <v>Yes</v>
      </c>
      <c r="E18" s="8">
        <v>5.1143917698000001</v>
      </c>
      <c r="F18" s="9" t="str">
        <f>IF($B18="N/A","N/A",IF(E18&gt;=8,"No",IF(E18&lt;2,"No","Yes")))</f>
        <v>Yes</v>
      </c>
      <c r="G18" s="8">
        <v>5.0463156176000004</v>
      </c>
      <c r="H18" s="9" t="str">
        <f>IF($B18="N/A","N/A",IF(G18&gt;=8,"No",IF(G18&lt;2,"No","Yes")))</f>
        <v>Yes</v>
      </c>
      <c r="I18" s="10">
        <v>-3.14</v>
      </c>
      <c r="J18" s="10">
        <v>-1.33</v>
      </c>
      <c r="K18" s="9" t="str">
        <f t="shared" si="0"/>
        <v>Yes</v>
      </c>
    </row>
    <row r="19" spans="1:11" x14ac:dyDescent="0.2">
      <c r="A19" s="102" t="s">
        <v>316</v>
      </c>
      <c r="B19" s="34" t="s">
        <v>227</v>
      </c>
      <c r="C19" s="8">
        <v>94.838366589000003</v>
      </c>
      <c r="D19" s="9" t="str">
        <f>IF(OR($B19="N/A",$C19="N/A"),"N/A",IF(C19&gt;100,"No",IF(C19&lt;98,"No","Yes")))</f>
        <v>No</v>
      </c>
      <c r="E19" s="8">
        <v>94.028486603000005</v>
      </c>
      <c r="F19" s="9" t="str">
        <f>IF(OR($B19="N/A",$E19="N/A"),"N/A",IF(E19&gt;100,"No",IF(E19&lt;98,"No","Yes")))</f>
        <v>No</v>
      </c>
      <c r="G19" s="8">
        <v>92.855691703999995</v>
      </c>
      <c r="H19" s="9" t="str">
        <f>IF($B19="N/A","N/A",IF(G19&gt;100,"No",IF(G19&lt;98,"No","Yes")))</f>
        <v>No</v>
      </c>
      <c r="I19" s="10">
        <v>-0.85399999999999998</v>
      </c>
      <c r="J19" s="10">
        <v>-1.25</v>
      </c>
      <c r="K19" s="9" t="str">
        <f t="shared" si="0"/>
        <v>Yes</v>
      </c>
    </row>
    <row r="20" spans="1:11" x14ac:dyDescent="0.2">
      <c r="A20" s="102" t="s">
        <v>31</v>
      </c>
      <c r="B20" s="59" t="s">
        <v>218</v>
      </c>
      <c r="C20" s="8">
        <v>94.785187925000002</v>
      </c>
      <c r="D20" s="9" t="str">
        <f>IF($B20="N/A","N/A",IF(C20&gt;100,"No",IF(C20&lt;95,"No","Yes")))</f>
        <v>No</v>
      </c>
      <c r="E20" s="8">
        <v>93.964692314999994</v>
      </c>
      <c r="F20" s="9" t="str">
        <f>IF($B20="N/A","N/A",IF(E20&gt;100,"No",IF(E20&lt;95,"No","Yes")))</f>
        <v>No</v>
      </c>
      <c r="G20" s="8">
        <v>92.792317466</v>
      </c>
      <c r="H20" s="9" t="str">
        <f>IF($B20="N/A","N/A",IF(G20&gt;100,"No",IF(G20&lt;95,"No","Yes")))</f>
        <v>No</v>
      </c>
      <c r="I20" s="10">
        <v>-0.86599999999999999</v>
      </c>
      <c r="J20" s="10">
        <v>-1.25</v>
      </c>
      <c r="K20" s="9" t="str">
        <f t="shared" si="0"/>
        <v>Yes</v>
      </c>
    </row>
    <row r="21" spans="1:11" x14ac:dyDescent="0.2">
      <c r="A21" s="102" t="s">
        <v>317</v>
      </c>
      <c r="B21" s="34" t="s">
        <v>218</v>
      </c>
      <c r="C21" s="8">
        <v>99.952106172000001</v>
      </c>
      <c r="D21" s="9" t="str">
        <f>IF($B21="N/A","N/A",IF(C21&gt;100,"No",IF(C21&lt;95,"No","Yes")))</f>
        <v>Yes</v>
      </c>
      <c r="E21" s="8">
        <v>99.954914614000003</v>
      </c>
      <c r="F21" s="9" t="str">
        <f>IF($B21="N/A","N/A",IF(E21&gt;100,"No",IF(E21&lt;95,"No","Yes")))</f>
        <v>Yes</v>
      </c>
      <c r="G21" s="8">
        <v>99.962703199000003</v>
      </c>
      <c r="H21" s="9" t="str">
        <f>IF($B21="N/A","N/A",IF(G21&gt;100,"No",IF(G21&lt;95,"No","Yes")))</f>
        <v>Yes</v>
      </c>
      <c r="I21" s="10">
        <v>2.8E-3</v>
      </c>
      <c r="J21" s="10">
        <v>7.7999999999999996E-3</v>
      </c>
      <c r="K21" s="9" t="str">
        <f t="shared" si="0"/>
        <v>Yes</v>
      </c>
    </row>
    <row r="22" spans="1:11" x14ac:dyDescent="0.2">
      <c r="A22" s="102" t="s">
        <v>1719</v>
      </c>
      <c r="B22" s="34" t="s">
        <v>228</v>
      </c>
      <c r="C22" s="8">
        <v>0.95655534379999996</v>
      </c>
      <c r="D22" s="9" t="str">
        <f>IF($B22="N/A","N/A",IF(C22&gt;5,"No",IF(C22&lt;=0,"No","Yes")))</f>
        <v>Yes</v>
      </c>
      <c r="E22" s="8">
        <v>0.95691431940000005</v>
      </c>
      <c r="F22" s="9" t="str">
        <f>IF($B22="N/A","N/A",IF(E22&gt;5,"No",IF(E22&lt;=0,"No","Yes")))</f>
        <v>Yes</v>
      </c>
      <c r="G22" s="8">
        <v>0.96820068709999996</v>
      </c>
      <c r="H22" s="9" t="str">
        <f>IF($B22="N/A","N/A",IF(G22&gt;5,"No",IF(G22&lt;=0,"No","Yes")))</f>
        <v>Yes</v>
      </c>
      <c r="I22" s="10">
        <v>3.7499999999999999E-2</v>
      </c>
      <c r="J22" s="10">
        <v>1.179</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99.994845158000004</v>
      </c>
      <c r="H23" s="9" t="str">
        <f>IF($B23="N/A","N/A",IF(G23&gt;100,"No",IF(G23&lt;98,"No","Yes")))</f>
        <v>Yes</v>
      </c>
      <c r="I23" s="10">
        <v>0</v>
      </c>
      <c r="J23" s="10">
        <v>-5.0000000000000001E-3</v>
      </c>
      <c r="K23" s="9" t="str">
        <f t="shared" si="0"/>
        <v>Yes</v>
      </c>
    </row>
    <row r="24" spans="1:11" x14ac:dyDescent="0.2">
      <c r="A24" s="102" t="s">
        <v>825</v>
      </c>
      <c r="B24" s="34" t="s">
        <v>229</v>
      </c>
      <c r="C24" s="8">
        <v>5.2650444421999998</v>
      </c>
      <c r="D24" s="9" t="str">
        <f>IF($B24="N/A","N/A",IF(C24&gt;=2,"Yes","No"))</f>
        <v>Yes</v>
      </c>
      <c r="E24" s="8">
        <v>5.2991093335999997</v>
      </c>
      <c r="F24" s="9" t="str">
        <f>IF($B24="N/A","N/A",IF(E24&gt;=2,"Yes","No"))</f>
        <v>Yes</v>
      </c>
      <c r="G24" s="8">
        <v>5.3349334385000002</v>
      </c>
      <c r="H24" s="9" t="str">
        <f>IF($B24="N/A","N/A",IF(G24&gt;=2,"Yes","No"))</f>
        <v>Yes</v>
      </c>
      <c r="I24" s="10">
        <v>0.64700000000000002</v>
      </c>
      <c r="J24" s="10">
        <v>0.67600000000000005</v>
      </c>
      <c r="K24" s="9" t="str">
        <f t="shared" si="0"/>
        <v>Yes</v>
      </c>
    </row>
    <row r="25" spans="1:11" x14ac:dyDescent="0.2">
      <c r="A25" s="102" t="s">
        <v>826</v>
      </c>
      <c r="B25" s="34" t="s">
        <v>230</v>
      </c>
      <c r="C25" s="8">
        <v>5.7271108791999996</v>
      </c>
      <c r="D25" s="9" t="str">
        <f>IF($B25="N/A","N/A",IF(C25&gt;30,"No",IF(C25&lt;5,"No","Yes")))</f>
        <v>Yes</v>
      </c>
      <c r="E25" s="8">
        <v>5.5157522819000002</v>
      </c>
      <c r="F25" s="9" t="str">
        <f>IF($B25="N/A","N/A",IF(E25&gt;30,"No",IF(E25&lt;5,"No","Yes")))</f>
        <v>Yes</v>
      </c>
      <c r="G25" s="8">
        <v>4.9649755889999998</v>
      </c>
      <c r="H25" s="9" t="str">
        <f>IF($B25="N/A","N/A",IF(G25&gt;30,"No",IF(G25&lt;5,"No","Yes")))</f>
        <v>No</v>
      </c>
      <c r="I25" s="10">
        <v>-3.69</v>
      </c>
      <c r="J25" s="10">
        <v>-9.99</v>
      </c>
      <c r="K25" s="9" t="str">
        <f t="shared" si="0"/>
        <v>Yes</v>
      </c>
    </row>
    <row r="26" spans="1:11" x14ac:dyDescent="0.2">
      <c r="A26" s="102" t="s">
        <v>827</v>
      </c>
      <c r="B26" s="34" t="s">
        <v>231</v>
      </c>
      <c r="C26" s="8">
        <v>29.019695924000001</v>
      </c>
      <c r="D26" s="9" t="str">
        <f>IF($B26="N/A","N/A",IF(C26&gt;75,"No",IF(C26&lt;15,"No","Yes")))</f>
        <v>Yes</v>
      </c>
      <c r="E26" s="8">
        <v>29.995890176</v>
      </c>
      <c r="F26" s="9" t="str">
        <f>IF($B26="N/A","N/A",IF(E26&gt;75,"No",IF(E26&lt;15,"No","Yes")))</f>
        <v>Yes</v>
      </c>
      <c r="G26" s="8">
        <v>31.118051976</v>
      </c>
      <c r="H26" s="9" t="str">
        <f>IF($B26="N/A","N/A",IF(G26&gt;75,"No",IF(G26&lt;15,"No","Yes")))</f>
        <v>Yes</v>
      </c>
      <c r="I26" s="10">
        <v>3.3639999999999999</v>
      </c>
      <c r="J26" s="10">
        <v>3.7410000000000001</v>
      </c>
      <c r="K26" s="9" t="str">
        <f t="shared" si="0"/>
        <v>Yes</v>
      </c>
    </row>
    <row r="27" spans="1:11" x14ac:dyDescent="0.2">
      <c r="A27" s="102" t="s">
        <v>828</v>
      </c>
      <c r="B27" s="34" t="s">
        <v>232</v>
      </c>
      <c r="C27" s="8">
        <v>64.909678846999995</v>
      </c>
      <c r="D27" s="9" t="str">
        <f>IF($B27="N/A","N/A",IF(C27&gt;70,"No",IF(C27&lt;25,"No","Yes")))</f>
        <v>Yes</v>
      </c>
      <c r="E27" s="8">
        <v>64.158651487</v>
      </c>
      <c r="F27" s="9" t="str">
        <f>IF($B27="N/A","N/A",IF(E27&gt;70,"No",IF(E27&lt;25,"No","Yes")))</f>
        <v>Yes</v>
      </c>
      <c r="G27" s="8">
        <v>63.558237560000002</v>
      </c>
      <c r="H27" s="9" t="str">
        <f>IF($B27="N/A","N/A",IF(G27&gt;70,"No",IF(G27&lt;25,"No","Yes")))</f>
        <v>Yes</v>
      </c>
      <c r="I27" s="10">
        <v>-1.1599999999999999</v>
      </c>
      <c r="J27" s="10">
        <v>-0.93600000000000005</v>
      </c>
      <c r="K27" s="9" t="str">
        <f t="shared" si="0"/>
        <v>Yes</v>
      </c>
    </row>
    <row r="28" spans="1:11" x14ac:dyDescent="0.2">
      <c r="A28" s="102" t="s">
        <v>322</v>
      </c>
      <c r="B28" s="34" t="s">
        <v>233</v>
      </c>
      <c r="C28" s="8">
        <v>59.784048382999998</v>
      </c>
      <c r="D28" s="9" t="str">
        <f>IF($B28="N/A","N/A",IF(C28&gt;70,"No",IF(C28&lt;35,"No","Yes")))</f>
        <v>Yes</v>
      </c>
      <c r="E28" s="8">
        <v>59.739670232999998</v>
      </c>
      <c r="F28" s="9" t="str">
        <f>IF($B28="N/A","N/A",IF(E28&gt;70,"No",IF(E28&lt;35,"No","Yes")))</f>
        <v>Yes</v>
      </c>
      <c r="G28" s="8">
        <v>60.780139908000002</v>
      </c>
      <c r="H28" s="9" t="str">
        <f>IF($B28="N/A","N/A",IF(G28&gt;70,"No",IF(G28&lt;35,"No","Yes")))</f>
        <v>Yes</v>
      </c>
      <c r="I28" s="10">
        <v>-7.3999999999999996E-2</v>
      </c>
      <c r="J28" s="10">
        <v>1.742</v>
      </c>
      <c r="K28" s="9" t="str">
        <f t="shared" si="0"/>
        <v>Yes</v>
      </c>
    </row>
    <row r="29" spans="1:11" x14ac:dyDescent="0.2">
      <c r="A29" s="102" t="s">
        <v>829</v>
      </c>
      <c r="B29" s="34" t="s">
        <v>224</v>
      </c>
      <c r="C29" s="8">
        <v>2.0539398224999998</v>
      </c>
      <c r="D29" s="9" t="str">
        <f>IF($B29="N/A","N/A",IF(C29&gt;1,"Yes","No"))</f>
        <v>Yes</v>
      </c>
      <c r="E29" s="8">
        <v>2.0738474176000001</v>
      </c>
      <c r="F29" s="9" t="str">
        <f>IF($B29="N/A","N/A",IF(E29&gt;1,"Yes","No"))</f>
        <v>Yes</v>
      </c>
      <c r="G29" s="8">
        <v>2.0370375913999998</v>
      </c>
      <c r="H29" s="9" t="str">
        <f>IF($B29="N/A","N/A",IF(G29&gt;1,"Yes","No"))</f>
        <v>Yes</v>
      </c>
      <c r="I29" s="10">
        <v>0.96919999999999995</v>
      </c>
      <c r="J29" s="10">
        <v>-1.77</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99.993370092000006</v>
      </c>
      <c r="D31" s="9" t="str">
        <f>IF($B31="N/A","N/A",IF(C31&gt;15,"No",IF(C31&lt;-15,"No","Yes")))</f>
        <v>N/A</v>
      </c>
      <c r="E31" s="8">
        <v>99.999486599999997</v>
      </c>
      <c r="F31" s="9" t="str">
        <f>IF($B31="N/A","N/A",IF(E31&gt;15,"No",IF(E31&lt;-15,"No","Yes")))</f>
        <v>N/A</v>
      </c>
      <c r="G31" s="8">
        <v>100</v>
      </c>
      <c r="H31" s="9" t="str">
        <f>IF($B31="N/A","N/A",IF(G31&gt;15,"No",IF(G31&lt;-15,"No","Yes")))</f>
        <v>N/A</v>
      </c>
      <c r="I31" s="10">
        <v>6.1000000000000004E-3</v>
      </c>
      <c r="J31" s="10">
        <v>5.0000000000000001E-4</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99.999447470999996</v>
      </c>
      <c r="D33" s="9" t="str">
        <f>IF($B33="N/A","N/A",IF(C33&gt;15,"No",IF(C33&lt;-15,"No","Yes")))</f>
        <v>N/A</v>
      </c>
      <c r="E33" s="8">
        <v>99.999486598000004</v>
      </c>
      <c r="F33" s="9" t="str">
        <f>IF($B33="N/A","N/A",IF(E33&gt;15,"No",IF(E33&lt;-15,"No","Yes")))</f>
        <v>N/A</v>
      </c>
      <c r="G33" s="8">
        <v>99.996507769999994</v>
      </c>
      <c r="H33" s="9" t="str">
        <f>IF($B33="N/A","N/A",IF(G33&gt;15,"No",IF(G33&lt;-15,"No","Yes")))</f>
        <v>N/A</v>
      </c>
      <c r="I33" s="10">
        <v>0</v>
      </c>
      <c r="J33" s="10">
        <v>-3.0000000000000001E-3</v>
      </c>
      <c r="K33" s="9" t="str">
        <f t="shared" si="0"/>
        <v>Yes</v>
      </c>
    </row>
    <row r="34" spans="1:11" x14ac:dyDescent="0.2">
      <c r="A34" s="102" t="s">
        <v>326</v>
      </c>
      <c r="B34" s="34" t="s">
        <v>234</v>
      </c>
      <c r="C34" s="8">
        <v>92.888262049000005</v>
      </c>
      <c r="D34" s="9" t="str">
        <f>IF($B34="N/A","N/A",IF(C34&gt;=90,"Yes","No"))</f>
        <v>Yes</v>
      </c>
      <c r="E34" s="8">
        <v>91.559831681000006</v>
      </c>
      <c r="F34" s="9" t="str">
        <f>IF($B34="N/A","N/A",IF(E34&gt;=90,"Yes","No"))</f>
        <v>Yes</v>
      </c>
      <c r="G34" s="8">
        <v>92.510923716999997</v>
      </c>
      <c r="H34" s="9" t="str">
        <f>IF($B34="N/A","N/A",IF(G34&gt;=90,"Yes","No"))</f>
        <v>Yes</v>
      </c>
      <c r="I34" s="10">
        <v>-1.43</v>
      </c>
      <c r="J34" s="10">
        <v>1.0389999999999999</v>
      </c>
      <c r="K34" s="9" t="str">
        <f t="shared" si="0"/>
        <v>Yes</v>
      </c>
    </row>
    <row r="35" spans="1:11" x14ac:dyDescent="0.2">
      <c r="A35" s="102" t="s">
        <v>327</v>
      </c>
      <c r="B35" s="34" t="s">
        <v>217</v>
      </c>
      <c r="C35" s="8">
        <v>18.511459837</v>
      </c>
      <c r="D35" s="9" t="str">
        <f>IF($B35="N/A","N/A",IF(C35&gt;15,"No",IF(C35&lt;-15,"No","Yes")))</f>
        <v>N/A</v>
      </c>
      <c r="E35" s="8">
        <v>17.860253705000002</v>
      </c>
      <c r="F35" s="9" t="str">
        <f>IF($B35="N/A","N/A",IF(E35&gt;15,"No",IF(E35&lt;-15,"No","Yes")))</f>
        <v>N/A</v>
      </c>
      <c r="G35" s="8">
        <v>17.470367237000001</v>
      </c>
      <c r="H35" s="9" t="str">
        <f>IF($B35="N/A","N/A",IF(G35&gt;15,"No",IF(G35&lt;-15,"No","Yes")))</f>
        <v>N/A</v>
      </c>
      <c r="I35" s="10">
        <v>-3.52</v>
      </c>
      <c r="J35" s="10">
        <v>-2.1800000000000002</v>
      </c>
      <c r="K35" s="9" t="str">
        <f t="shared" si="0"/>
        <v>Yes</v>
      </c>
    </row>
    <row r="36" spans="1:11" ht="25.5" x14ac:dyDescent="0.2">
      <c r="A36" s="102" t="s">
        <v>368</v>
      </c>
      <c r="B36" s="34" t="s">
        <v>217</v>
      </c>
      <c r="C36" s="8">
        <v>7.6187519199000002</v>
      </c>
      <c r="D36" s="9" t="str">
        <f>IF($B36="N/A","N/A",IF(C36&gt;15,"No",IF(C36&lt;-15,"No","Yes")))</f>
        <v>N/A</v>
      </c>
      <c r="E36" s="8">
        <v>7.5473549906999997</v>
      </c>
      <c r="F36" s="9" t="str">
        <f>IF($B36="N/A","N/A",IF(E36&gt;15,"No",IF(E36&lt;-15,"No","Yes")))</f>
        <v>N/A</v>
      </c>
      <c r="G36" s="8">
        <v>7.5545731032000001</v>
      </c>
      <c r="H36" s="9" t="str">
        <f>IF($B36="N/A","N/A",IF(G36&gt;15,"No",IF(G36&lt;-15,"No","Yes")))</f>
        <v>N/A</v>
      </c>
      <c r="I36" s="10">
        <v>-0.93700000000000006</v>
      </c>
      <c r="J36" s="10">
        <v>9.5600000000000004E-2</v>
      </c>
      <c r="K36" s="9" t="str">
        <f t="shared" si="0"/>
        <v>Yes</v>
      </c>
    </row>
    <row r="37" spans="1:11" x14ac:dyDescent="0.2">
      <c r="A37" s="102" t="s">
        <v>373</v>
      </c>
      <c r="B37" s="34" t="s">
        <v>235</v>
      </c>
      <c r="C37" s="8">
        <v>76.338137028999995</v>
      </c>
      <c r="D37" s="9" t="str">
        <f>IF($B37="N/A","N/A",IF(C37&gt;90,"No",IF(C37&lt;75,"No","Yes")))</f>
        <v>Yes</v>
      </c>
      <c r="E37" s="8">
        <v>75.878091569000006</v>
      </c>
      <c r="F37" s="9" t="str">
        <f>IF($B37="N/A","N/A",IF(E37&gt;90,"No",IF(E37&lt;75,"No","Yes")))</f>
        <v>Yes</v>
      </c>
      <c r="G37" s="8">
        <v>76.554564006000007</v>
      </c>
      <c r="H37" s="9" t="str">
        <f>IF($B37="N/A","N/A",IF(G37&gt;90,"No",IF(G37&lt;75,"No","Yes")))</f>
        <v>Yes</v>
      </c>
      <c r="I37" s="10">
        <v>-0.60299999999999998</v>
      </c>
      <c r="J37" s="10">
        <v>0.89149999999999996</v>
      </c>
      <c r="K37" s="9" t="str">
        <f>IF(J37="Div by 0", "N/A", IF(J37="N/A","N/A", IF(J37&gt;30, "No", IF(J37&lt;-30, "No", "Yes"))))</f>
        <v>Yes</v>
      </c>
    </row>
    <row r="38" spans="1:11" x14ac:dyDescent="0.2">
      <c r="A38" s="102" t="s">
        <v>374</v>
      </c>
      <c r="B38" s="34" t="s">
        <v>236</v>
      </c>
      <c r="C38" s="8">
        <v>13.582689519000001</v>
      </c>
      <c r="D38" s="9" t="str">
        <f>IF($B38="N/A","N/A",IF(C38&gt;10,"No",IF(C38&lt;1,"No","Yes")))</f>
        <v>No</v>
      </c>
      <c r="E38" s="8">
        <v>12.642617037999999</v>
      </c>
      <c r="F38" s="9" t="str">
        <f>IF($B38="N/A","N/A",IF(E38&gt;10,"No",IF(E38&lt;1,"No","Yes")))</f>
        <v>No</v>
      </c>
      <c r="G38" s="8">
        <v>13.009306006999999</v>
      </c>
      <c r="H38" s="9" t="str">
        <f>IF($B38="N/A","N/A",IF(G38&gt;10,"No",IF(G38&lt;1,"No","Yes")))</f>
        <v>No</v>
      </c>
      <c r="I38" s="10">
        <v>-6.92</v>
      </c>
      <c r="J38" s="10">
        <v>2.9</v>
      </c>
      <c r="K38" s="9" t="str">
        <f>IF(J38="Div by 0", "N/A", IF(J38="N/A","N/A", IF(J38&gt;30, "No", IF(J38&lt;-30, "No", "Yes"))))</f>
        <v>Yes</v>
      </c>
    </row>
    <row r="39" spans="1:11" x14ac:dyDescent="0.2">
      <c r="A39" s="102" t="s">
        <v>375</v>
      </c>
      <c r="B39" s="34" t="s">
        <v>237</v>
      </c>
      <c r="C39" s="8">
        <v>6.7381660999999995E-2</v>
      </c>
      <c r="D39" s="9" t="str">
        <f>IF($B39="N/A","N/A",IF(C39&gt;2,"No",IF(C39&lt;=0,"No","Yes")))</f>
        <v>Yes</v>
      </c>
      <c r="E39" s="8">
        <v>4.6618902699999999E-2</v>
      </c>
      <c r="F39" s="9" t="str">
        <f>IF($B39="N/A","N/A",IF(E39&gt;2,"No",IF(E39&lt;=0,"No","Yes")))</f>
        <v>Yes</v>
      </c>
      <c r="G39" s="8">
        <v>4.0329060899999998E-2</v>
      </c>
      <c r="H39" s="9" t="str">
        <f>IF($B39="N/A","N/A",IF(G39&gt;2,"No",IF(G39&lt;=0,"No","Yes")))</f>
        <v>Yes</v>
      </c>
      <c r="I39" s="10">
        <v>-30.8</v>
      </c>
      <c r="J39" s="10">
        <v>-13.5</v>
      </c>
      <c r="K39" s="9" t="str">
        <f>IF(J39="Div by 0", "N/A", IF(J39="N/A","N/A", IF(J39&gt;30, "No", IF(J39&lt;-30, "No", "Yes"))))</f>
        <v>Yes</v>
      </c>
    </row>
    <row r="40" spans="1:11" x14ac:dyDescent="0.2">
      <c r="A40" s="102" t="s">
        <v>376</v>
      </c>
      <c r="B40" s="34" t="s">
        <v>238</v>
      </c>
      <c r="C40" s="8">
        <v>0.98496133809999997</v>
      </c>
      <c r="D40" s="9" t="str">
        <f>IF($B40="N/A","N/A",IF(C40&gt;3,"No",IF(C40&lt;=0,"No","Yes")))</f>
        <v>Yes</v>
      </c>
      <c r="E40" s="8">
        <v>0.96734223180000001</v>
      </c>
      <c r="F40" s="9" t="str">
        <f>IF($B40="N/A","N/A",IF(E40&gt;3,"No",IF(E40&lt;=0,"No","Yes")))</f>
        <v>Yes</v>
      </c>
      <c r="G40" s="8">
        <v>0.92999420840000002</v>
      </c>
      <c r="H40" s="9" t="str">
        <f>IF($B40="N/A","N/A",IF(G40&gt;3,"No",IF(G40&lt;=0,"No","Yes")))</f>
        <v>Yes</v>
      </c>
      <c r="I40" s="10">
        <v>-1.79</v>
      </c>
      <c r="J40" s="10">
        <v>-3.86</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16895</v>
      </c>
      <c r="D6" s="9" t="str">
        <f>IF($B6="N/A","N/A",IF(C6&gt;15,"No",IF(C6&lt;-15,"No","Yes")))</f>
        <v>N/A</v>
      </c>
      <c r="E6" s="35">
        <v>15941</v>
      </c>
      <c r="F6" s="9" t="str">
        <f>IF($B6="N/A","N/A",IF(E6&gt;15,"No",IF(E6&lt;-15,"No","Yes")))</f>
        <v>N/A</v>
      </c>
      <c r="G6" s="35">
        <v>15828</v>
      </c>
      <c r="H6" s="9" t="str">
        <f>IF($B6="N/A","N/A",IF(G6&gt;15,"No",IF(G6&lt;-15,"No","Yes")))</f>
        <v>N/A</v>
      </c>
      <c r="I6" s="10">
        <v>-5.65</v>
      </c>
      <c r="J6" s="10">
        <v>-0.70899999999999996</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1491.3584492</v>
      </c>
      <c r="D9" s="9" t="str">
        <f>IF($B9="N/A","N/A",IF(C9&gt;15,"No",IF(C9&lt;-15,"No","Yes")))</f>
        <v>N/A</v>
      </c>
      <c r="E9" s="88">
        <v>1464.6781255999999</v>
      </c>
      <c r="F9" s="9" t="str">
        <f>IF($B9="N/A","N/A",IF(E9&gt;15,"No",IF(E9&lt;-15,"No","Yes")))</f>
        <v>N/A</v>
      </c>
      <c r="G9" s="88">
        <v>1447.0899039999999</v>
      </c>
      <c r="H9" s="9" t="str">
        <f>IF($B9="N/A","N/A",IF(G9&gt;15,"No",IF(G9&lt;-15,"No","Yes")))</f>
        <v>N/A</v>
      </c>
      <c r="I9" s="10">
        <v>-1.79</v>
      </c>
      <c r="J9" s="10">
        <v>-1.2</v>
      </c>
      <c r="K9" s="9" t="str">
        <f t="shared" si="0"/>
        <v>Yes</v>
      </c>
    </row>
    <row r="10" spans="1:11" x14ac:dyDescent="0.2">
      <c r="A10" s="102" t="s">
        <v>313</v>
      </c>
      <c r="B10" s="34" t="s">
        <v>217</v>
      </c>
      <c r="C10" s="8">
        <v>0.46167505180000001</v>
      </c>
      <c r="D10" s="9" t="str">
        <f>IF($B10="N/A","N/A",IF(C10&gt;15,"No",IF(C10&lt;-15,"No","Yes")))</f>
        <v>N/A</v>
      </c>
      <c r="E10" s="8">
        <v>0.40148045919999997</v>
      </c>
      <c r="F10" s="9" t="str">
        <f>IF($B10="N/A","N/A",IF(E10&gt;15,"No",IF(E10&lt;-15,"No","Yes")))</f>
        <v>N/A</v>
      </c>
      <c r="G10" s="8">
        <v>0.4296183978</v>
      </c>
      <c r="H10" s="9" t="str">
        <f>IF($B10="N/A","N/A",IF(G10&gt;15,"No",IF(G10&lt;-15,"No","Yes")))</f>
        <v>N/A</v>
      </c>
      <c r="I10" s="10">
        <v>-13</v>
      </c>
      <c r="J10" s="10">
        <v>7.0090000000000003</v>
      </c>
      <c r="K10" s="9" t="str">
        <f t="shared" si="0"/>
        <v>Yes</v>
      </c>
    </row>
    <row r="11" spans="1:11" x14ac:dyDescent="0.2">
      <c r="A11" s="102" t="s">
        <v>820</v>
      </c>
      <c r="B11" s="34" t="s">
        <v>217</v>
      </c>
      <c r="C11" s="88">
        <v>857.75641026000005</v>
      </c>
      <c r="D11" s="9" t="str">
        <f>IF($B11="N/A","N/A",IF(C11&gt;15,"No",IF(C11&lt;-15,"No","Yes")))</f>
        <v>N/A</v>
      </c>
      <c r="E11" s="88">
        <v>703.140625</v>
      </c>
      <c r="F11" s="9" t="str">
        <f>IF($B11="N/A","N/A",IF(E11&gt;15,"No",IF(E11&lt;-15,"No","Yes")))</f>
        <v>N/A</v>
      </c>
      <c r="G11" s="88">
        <v>842.57352940999999</v>
      </c>
      <c r="H11" s="9" t="str">
        <f>IF($B11="N/A","N/A",IF(G11&gt;15,"No",IF(G11&lt;-15,"No","Yes")))</f>
        <v>N/A</v>
      </c>
      <c r="I11" s="10">
        <v>-18</v>
      </c>
      <c r="J11" s="10">
        <v>19.829999999999998</v>
      </c>
      <c r="K11" s="9" t="str">
        <f t="shared" si="0"/>
        <v>Yes</v>
      </c>
    </row>
    <row r="12" spans="1:11" x14ac:dyDescent="0.2">
      <c r="A12" s="102" t="s">
        <v>314</v>
      </c>
      <c r="B12" s="34" t="s">
        <v>218</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02" t="s">
        <v>821</v>
      </c>
      <c r="B13" s="34" t="s">
        <v>224</v>
      </c>
      <c r="C13" s="8">
        <v>1.3767978692</v>
      </c>
      <c r="D13" s="9" t="str">
        <f>IF($B13="N/A","N/A",IF(C13&gt;1,"Yes","No"))</f>
        <v>Yes</v>
      </c>
      <c r="E13" s="8">
        <v>1.395395521</v>
      </c>
      <c r="F13" s="9" t="str">
        <f>IF($B13="N/A","N/A",IF(E13&gt;1,"Yes","No"))</f>
        <v>Yes</v>
      </c>
      <c r="G13" s="8">
        <v>1.4071266111</v>
      </c>
      <c r="H13" s="9" t="str">
        <f>IF($B13="N/A","N/A",IF(G13&gt;1,"Yes","No"))</f>
        <v>Yes</v>
      </c>
      <c r="I13" s="10">
        <v>1.351</v>
      </c>
      <c r="J13" s="10">
        <v>0.8407</v>
      </c>
      <c r="K13" s="9" t="str">
        <f t="shared" si="0"/>
        <v>Yes</v>
      </c>
    </row>
    <row r="14" spans="1:11" x14ac:dyDescent="0.2">
      <c r="A14" s="102" t="s">
        <v>315</v>
      </c>
      <c r="B14" s="34" t="s">
        <v>218</v>
      </c>
      <c r="C14" s="8">
        <v>99.254217224000001</v>
      </c>
      <c r="D14" s="9" t="str">
        <f>IF($B14="N/A","N/A",IF(C14&gt;100,"No",IF(C14&lt;95,"No","Yes")))</f>
        <v>Yes</v>
      </c>
      <c r="E14" s="8">
        <v>99.585973276000004</v>
      </c>
      <c r="F14" s="9" t="str">
        <f>IF($B14="N/A","N/A",IF(E14&gt;100,"No",IF(E14&lt;95,"No","Yes")))</f>
        <v>Yes</v>
      </c>
      <c r="G14" s="8">
        <v>99.753601212999996</v>
      </c>
      <c r="H14" s="9" t="str">
        <f>IF($B14="N/A","N/A",IF(G14&gt;100,"No",IF(G14&lt;95,"No","Yes")))</f>
        <v>Yes</v>
      </c>
      <c r="I14" s="10">
        <v>0.3342</v>
      </c>
      <c r="J14" s="10">
        <v>0.16830000000000001</v>
      </c>
      <c r="K14" s="9" t="str">
        <f t="shared" si="0"/>
        <v>Yes</v>
      </c>
    </row>
    <row r="15" spans="1:11" x14ac:dyDescent="0.2">
      <c r="A15" s="102" t="s">
        <v>822</v>
      </c>
      <c r="B15" s="34" t="s">
        <v>225</v>
      </c>
      <c r="C15" s="8">
        <v>13.606595504</v>
      </c>
      <c r="D15" s="9" t="str">
        <f>IF($B15="N/A","N/A",IF(C15&gt;3,"Yes","No"))</f>
        <v>Yes</v>
      </c>
      <c r="E15" s="8">
        <v>14.027590550999999</v>
      </c>
      <c r="F15" s="9" t="str">
        <f>IF($B15="N/A","N/A",IF(E15&gt;3,"Yes","No"))</f>
        <v>Yes</v>
      </c>
      <c r="G15" s="8">
        <v>14.303312433</v>
      </c>
      <c r="H15" s="9" t="str">
        <f>IF($B15="N/A","N/A",IF(G15&gt;3,"Yes","No"))</f>
        <v>Yes</v>
      </c>
      <c r="I15" s="10">
        <v>3.0939999999999999</v>
      </c>
      <c r="J15" s="10">
        <v>1.966</v>
      </c>
      <c r="K15" s="9" t="str">
        <f t="shared" si="0"/>
        <v>Yes</v>
      </c>
    </row>
    <row r="16" spans="1:11" x14ac:dyDescent="0.2">
      <c r="A16" s="102" t="s">
        <v>823</v>
      </c>
      <c r="B16" s="34" t="s">
        <v>226</v>
      </c>
      <c r="C16" s="8">
        <v>8.0610696075000003</v>
      </c>
      <c r="D16" s="9" t="str">
        <f>IF($B16="N/A","N/A",IF(C16&gt;=8,"No",IF(C16&lt;2,"No","Yes")))</f>
        <v>No</v>
      </c>
      <c r="E16" s="8">
        <v>7.9714052288000001</v>
      </c>
      <c r="F16" s="9" t="str">
        <f>IF($B16="N/A","N/A",IF(E16&gt;=8,"No",IF(E16&lt;2,"No","Yes")))</f>
        <v>Yes</v>
      </c>
      <c r="G16" s="8">
        <v>8.0112537144000004</v>
      </c>
      <c r="H16" s="9" t="str">
        <f>IF($B16="N/A","N/A",IF(G16&gt;=8,"No",IF(G16&lt;2,"No","Yes")))</f>
        <v>No</v>
      </c>
      <c r="I16" s="10">
        <v>-1.1100000000000001</v>
      </c>
      <c r="J16" s="10">
        <v>0.49990000000000001</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99.946729801999993</v>
      </c>
      <c r="D18" s="9" t="str">
        <f>IF($B18="N/A","N/A",IF(C18&gt;100,"No",IF(C18&lt;95,"No","Yes")))</f>
        <v>Yes</v>
      </c>
      <c r="E18" s="8">
        <v>99.956088074999997</v>
      </c>
      <c r="F18" s="9" t="str">
        <f>IF($B18="N/A","N/A",IF(E18&gt;100,"No",IF(E18&lt;95,"No","Yes")))</f>
        <v>Yes</v>
      </c>
      <c r="G18" s="8">
        <v>99.987364165000002</v>
      </c>
      <c r="H18" s="9" t="str">
        <f>IF($B18="N/A","N/A",IF(G18&gt;100,"No",IF(G18&lt;95,"No","Yes")))</f>
        <v>Yes</v>
      </c>
      <c r="I18" s="10">
        <v>9.4000000000000004E-3</v>
      </c>
      <c r="J18" s="10">
        <v>3.1300000000000001E-2</v>
      </c>
      <c r="K18" s="9" t="str">
        <f t="shared" si="0"/>
        <v>Yes</v>
      </c>
    </row>
    <row r="19" spans="1:11" x14ac:dyDescent="0.2">
      <c r="A19" s="102" t="s">
        <v>317</v>
      </c>
      <c r="B19" s="34" t="s">
        <v>218</v>
      </c>
      <c r="C19" s="8">
        <v>99.994081089000005</v>
      </c>
      <c r="D19" s="9" t="str">
        <f>IF($B19="N/A","N/A",IF(C19&gt;100,"No",IF(C19&lt;95,"No","Yes")))</f>
        <v>Yes</v>
      </c>
      <c r="E19" s="8">
        <v>100</v>
      </c>
      <c r="F19" s="9" t="str">
        <f>IF($B19="N/A","N/A",IF(E19&gt;100,"No",IF(E19&lt;95,"No","Yes")))</f>
        <v>Yes</v>
      </c>
      <c r="G19" s="8">
        <v>100</v>
      </c>
      <c r="H19" s="9" t="str">
        <f>IF($B19="N/A","N/A",IF(G19&gt;100,"No",IF(G19&lt;95,"No","Yes")))</f>
        <v>Yes</v>
      </c>
      <c r="I19" s="10">
        <v>5.8999999999999999E-3</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7.6453980467999996</v>
      </c>
      <c r="D21" s="9" t="str">
        <f>IF($B21="N/A","N/A",IF(C21&gt;=2,"Yes","No"))</f>
        <v>Yes</v>
      </c>
      <c r="E21" s="8">
        <v>7.7572925161999997</v>
      </c>
      <c r="F21" s="9" t="str">
        <f>IF($B21="N/A","N/A",IF(E21&gt;=2,"Yes","No"))</f>
        <v>Yes</v>
      </c>
      <c r="G21" s="8">
        <v>7.8758529188999997</v>
      </c>
      <c r="H21" s="9" t="str">
        <f>IF($B21="N/A","N/A",IF(G21&gt;=2,"Yes","No"))</f>
        <v>Yes</v>
      </c>
      <c r="I21" s="10">
        <v>1.464</v>
      </c>
      <c r="J21" s="10">
        <v>1.528</v>
      </c>
      <c r="K21" s="9" t="str">
        <f t="shared" si="0"/>
        <v>Yes</v>
      </c>
    </row>
    <row r="22" spans="1:11" x14ac:dyDescent="0.2">
      <c r="A22" s="102" t="s">
        <v>826</v>
      </c>
      <c r="B22" s="34" t="s">
        <v>230</v>
      </c>
      <c r="C22" s="8">
        <v>5.8182894346999996</v>
      </c>
      <c r="D22" s="9" t="str">
        <f>IF($B22="N/A","N/A",IF(C22&gt;30,"No",IF(C22&lt;5,"No","Yes")))</f>
        <v>Yes</v>
      </c>
      <c r="E22" s="8">
        <v>5.1816071765</v>
      </c>
      <c r="F22" s="9" t="str">
        <f>IF($B22="N/A","N/A",IF(E22&gt;30,"No",IF(E22&lt;5,"No","Yes")))</f>
        <v>Yes</v>
      </c>
      <c r="G22" s="8">
        <v>5.7935304523999998</v>
      </c>
      <c r="H22" s="9" t="str">
        <f>IF($B22="N/A","N/A",IF(G22&gt;30,"No",IF(G22&lt;5,"No","Yes")))</f>
        <v>Yes</v>
      </c>
      <c r="I22" s="10">
        <v>-10.9</v>
      </c>
      <c r="J22" s="10">
        <v>11.81</v>
      </c>
      <c r="K22" s="9" t="str">
        <f t="shared" si="0"/>
        <v>Yes</v>
      </c>
    </row>
    <row r="23" spans="1:11" x14ac:dyDescent="0.2">
      <c r="A23" s="102" t="s">
        <v>827</v>
      </c>
      <c r="B23" s="34" t="s">
        <v>231</v>
      </c>
      <c r="C23" s="8">
        <v>32.968333827000002</v>
      </c>
      <c r="D23" s="9" t="str">
        <f>IF($B23="N/A","N/A",IF(C23&gt;75,"No",IF(C23&lt;15,"No","Yes")))</f>
        <v>Yes</v>
      </c>
      <c r="E23" s="8">
        <v>33.134684147999998</v>
      </c>
      <c r="F23" s="9" t="str">
        <f>IF($B23="N/A","N/A",IF(E23&gt;75,"No",IF(E23&lt;15,"No","Yes")))</f>
        <v>Yes</v>
      </c>
      <c r="G23" s="8">
        <v>33.396512508999997</v>
      </c>
      <c r="H23" s="9" t="str">
        <f>IF($B23="N/A","N/A",IF(G23&gt;75,"No",IF(G23&lt;15,"No","Yes")))</f>
        <v>Yes</v>
      </c>
      <c r="I23" s="10">
        <v>0.50460000000000005</v>
      </c>
      <c r="J23" s="10">
        <v>0.79020000000000001</v>
      </c>
      <c r="K23" s="9" t="str">
        <f t="shared" si="0"/>
        <v>Yes</v>
      </c>
    </row>
    <row r="24" spans="1:11" x14ac:dyDescent="0.2">
      <c r="A24" s="102" t="s">
        <v>828</v>
      </c>
      <c r="B24" s="34" t="s">
        <v>232</v>
      </c>
      <c r="C24" s="8">
        <v>61.213376738999997</v>
      </c>
      <c r="D24" s="9" t="str">
        <f>IF($B24="N/A","N/A",IF(C24&gt;70,"No",IF(C24&lt;25,"No","Yes")))</f>
        <v>Yes</v>
      </c>
      <c r="E24" s="8">
        <v>61.683708676000002</v>
      </c>
      <c r="F24" s="9" t="str">
        <f>IF($B24="N/A","N/A",IF(E24&gt;70,"No",IF(E24&lt;25,"No","Yes")))</f>
        <v>Yes</v>
      </c>
      <c r="G24" s="8">
        <v>60.803639121000003</v>
      </c>
      <c r="H24" s="9" t="str">
        <f>IF($B24="N/A","N/A",IF(G24&gt;70,"No",IF(G24&lt;25,"No","Yes")))</f>
        <v>Yes</v>
      </c>
      <c r="I24" s="10">
        <v>0.76829999999999998</v>
      </c>
      <c r="J24" s="10">
        <v>-1.43</v>
      </c>
      <c r="K24" s="9" t="str">
        <f t="shared" si="0"/>
        <v>Yes</v>
      </c>
    </row>
    <row r="25" spans="1:11" x14ac:dyDescent="0.2">
      <c r="A25" s="102" t="s">
        <v>322</v>
      </c>
      <c r="B25" s="34" t="s">
        <v>233</v>
      </c>
      <c r="C25" s="8">
        <v>54.382953536999999</v>
      </c>
      <c r="D25" s="9" t="str">
        <f>IF($B25="N/A","N/A",IF(C25&gt;70,"No",IF(C25&lt;35,"No","Yes")))</f>
        <v>Yes</v>
      </c>
      <c r="E25" s="8">
        <v>55.692867448999998</v>
      </c>
      <c r="F25" s="9" t="str">
        <f>IF($B25="N/A","N/A",IF(E25&gt;70,"No",IF(E25&lt;35,"No","Yes")))</f>
        <v>Yes</v>
      </c>
      <c r="G25" s="8">
        <v>57.682587818999998</v>
      </c>
      <c r="H25" s="9" t="str">
        <f>IF($B25="N/A","N/A",IF(G25&gt;70,"No",IF(G25&lt;35,"No","Yes")))</f>
        <v>Yes</v>
      </c>
      <c r="I25" s="10">
        <v>2.4089999999999998</v>
      </c>
      <c r="J25" s="10">
        <v>3.573</v>
      </c>
      <c r="K25" s="9" t="str">
        <f t="shared" si="0"/>
        <v>Yes</v>
      </c>
    </row>
    <row r="26" spans="1:11" x14ac:dyDescent="0.2">
      <c r="A26" s="102" t="s">
        <v>829</v>
      </c>
      <c r="B26" s="34" t="s">
        <v>224</v>
      </c>
      <c r="C26" s="8">
        <v>3.1166739225</v>
      </c>
      <c r="D26" s="9" t="str">
        <f>IF($B26="N/A","N/A",IF(C26&gt;1,"Yes","No"))</f>
        <v>Yes</v>
      </c>
      <c r="E26" s="8">
        <v>3.2479161972999999</v>
      </c>
      <c r="F26" s="9" t="str">
        <f>IF($B26="N/A","N/A",IF(E26&gt;1,"Yes","No"))</f>
        <v>Yes</v>
      </c>
      <c r="G26" s="8">
        <v>3.2510405257000001</v>
      </c>
      <c r="H26" s="9" t="str">
        <f>IF($B26="N/A","N/A",IF(G26&gt;1,"Yes","No"))</f>
        <v>Yes</v>
      </c>
      <c r="I26" s="10">
        <v>4.2110000000000003</v>
      </c>
      <c r="J26" s="10">
        <v>9.6199999999999994E-2</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99.917135247000004</v>
      </c>
      <c r="D31" s="9" t="str">
        <f>IF($B31="N/A","N/A",IF(C31&gt;=90,"Yes","No"))</f>
        <v>Yes</v>
      </c>
      <c r="E31" s="8">
        <v>99.943541809999999</v>
      </c>
      <c r="F31" s="9" t="str">
        <f>IF($B31="N/A","N/A",IF(E31&gt;=90,"Yes","No"))</f>
        <v>Yes</v>
      </c>
      <c r="G31" s="8">
        <v>99.823098306999995</v>
      </c>
      <c r="H31" s="9" t="str">
        <f>IF($B31="N/A","N/A",IF(G31&gt;=90,"Yes","No"))</f>
        <v>Yes</v>
      </c>
      <c r="I31" s="10">
        <v>2.64E-2</v>
      </c>
      <c r="J31" s="10">
        <v>-0.121</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3430</v>
      </c>
      <c r="F6" s="9" t="str">
        <f>IF($B6="N/A","N/A",IF(E6&lt;0,"No","Yes"))</f>
        <v>N/A</v>
      </c>
      <c r="G6" s="35">
        <v>3014</v>
      </c>
      <c r="H6" s="9" t="str">
        <f>IF($B6="N/A","N/A",IF(G6&lt;0,"No","Yes"))</f>
        <v>N/A</v>
      </c>
      <c r="I6" s="10" t="s">
        <v>217</v>
      </c>
      <c r="J6" s="10">
        <v>-12.1</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0</v>
      </c>
      <c r="F7" s="9" t="str">
        <f t="shared" ref="F7:F17" si="2">IF($B7="N/A","N/A",IF(E7&lt;0,"No","Yes"))</f>
        <v>N/A</v>
      </c>
      <c r="G7" s="9">
        <v>0</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v>0.61224489800000004</v>
      </c>
      <c r="F8" s="9" t="str">
        <f t="shared" si="2"/>
        <v>N/A</v>
      </c>
      <c r="G8" s="9">
        <v>0.72992700730000004</v>
      </c>
      <c r="H8" s="9" t="str">
        <f t="shared" si="3"/>
        <v>N/A</v>
      </c>
      <c r="I8" s="10" t="s">
        <v>217</v>
      </c>
      <c r="J8" s="10">
        <v>19.22</v>
      </c>
      <c r="K8" s="9" t="str">
        <f t="shared" si="0"/>
        <v>Yes</v>
      </c>
    </row>
    <row r="9" spans="1:11" x14ac:dyDescent="0.2">
      <c r="A9" s="102" t="s">
        <v>440</v>
      </c>
      <c r="B9" s="97" t="s">
        <v>217</v>
      </c>
      <c r="C9" s="9" t="s">
        <v>217</v>
      </c>
      <c r="D9" s="9" t="str">
        <f t="shared" si="1"/>
        <v>N/A</v>
      </c>
      <c r="E9" s="9">
        <v>24.052478134000001</v>
      </c>
      <c r="F9" s="9" t="str">
        <f t="shared" si="2"/>
        <v>N/A</v>
      </c>
      <c r="G9" s="9">
        <v>24.684804246999999</v>
      </c>
      <c r="H9" s="9" t="str">
        <f t="shared" si="3"/>
        <v>N/A</v>
      </c>
      <c r="I9" s="10" t="s">
        <v>217</v>
      </c>
      <c r="J9" s="10">
        <v>2.629</v>
      </c>
      <c r="K9" s="9" t="str">
        <f t="shared" si="0"/>
        <v>Yes</v>
      </c>
    </row>
    <row r="10" spans="1:11" x14ac:dyDescent="0.2">
      <c r="A10" s="102" t="s">
        <v>441</v>
      </c>
      <c r="B10" s="97" t="s">
        <v>217</v>
      </c>
      <c r="C10" s="9" t="s">
        <v>217</v>
      </c>
      <c r="D10" s="9" t="str">
        <f t="shared" si="1"/>
        <v>N/A</v>
      </c>
      <c r="E10" s="9">
        <v>75.335276968000002</v>
      </c>
      <c r="F10" s="9" t="str">
        <f t="shared" si="2"/>
        <v>N/A</v>
      </c>
      <c r="G10" s="9">
        <v>74.585268745999997</v>
      </c>
      <c r="H10" s="9" t="str">
        <f t="shared" si="3"/>
        <v>N/A</v>
      </c>
      <c r="I10" s="10" t="s">
        <v>217</v>
      </c>
      <c r="J10" s="10">
        <v>-0.996</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100</v>
      </c>
      <c r="F12" s="9" t="str">
        <f t="shared" si="2"/>
        <v>N/A</v>
      </c>
      <c r="G12" s="9">
        <v>99.734571997000003</v>
      </c>
      <c r="H12" s="9" t="str">
        <f t="shared" si="3"/>
        <v>N/A</v>
      </c>
      <c r="I12" s="10" t="s">
        <v>217</v>
      </c>
      <c r="J12" s="10">
        <v>-0.26500000000000001</v>
      </c>
      <c r="K12" s="9" t="str">
        <f t="shared" si="0"/>
        <v>Yes</v>
      </c>
    </row>
    <row r="13" spans="1:11" x14ac:dyDescent="0.2">
      <c r="A13" s="25" t="s">
        <v>821</v>
      </c>
      <c r="B13" s="97" t="s">
        <v>217</v>
      </c>
      <c r="C13" s="9" t="s">
        <v>217</v>
      </c>
      <c r="D13" s="9" t="str">
        <f t="shared" si="1"/>
        <v>N/A</v>
      </c>
      <c r="E13" s="9">
        <v>1.1586005830999999</v>
      </c>
      <c r="F13" s="9" t="str">
        <f t="shared" si="2"/>
        <v>N/A</v>
      </c>
      <c r="G13" s="9">
        <v>1.1743180306000001</v>
      </c>
      <c r="H13" s="9" t="str">
        <f t="shared" si="3"/>
        <v>N/A</v>
      </c>
      <c r="I13" s="10" t="s">
        <v>217</v>
      </c>
      <c r="J13" s="10">
        <v>1.357</v>
      </c>
      <c r="K13" s="9" t="str">
        <f t="shared" si="0"/>
        <v>Yes</v>
      </c>
    </row>
    <row r="14" spans="1:11" x14ac:dyDescent="0.2">
      <c r="A14" s="25" t="s">
        <v>315</v>
      </c>
      <c r="B14" s="97" t="s">
        <v>217</v>
      </c>
      <c r="C14" s="9" t="s">
        <v>217</v>
      </c>
      <c r="D14" s="9" t="str">
        <f t="shared" si="1"/>
        <v>N/A</v>
      </c>
      <c r="E14" s="9">
        <v>99.970845480999998</v>
      </c>
      <c r="F14" s="9" t="str">
        <f t="shared" si="2"/>
        <v>N/A</v>
      </c>
      <c r="G14" s="9">
        <v>99.966821499999995</v>
      </c>
      <c r="H14" s="9" t="str">
        <f t="shared" si="3"/>
        <v>N/A</v>
      </c>
      <c r="I14" s="10" t="s">
        <v>217</v>
      </c>
      <c r="J14" s="10">
        <v>-4.0000000000000001E-3</v>
      </c>
      <c r="K14" s="9" t="str">
        <f t="shared" si="0"/>
        <v>Yes</v>
      </c>
    </row>
    <row r="15" spans="1:11" x14ac:dyDescent="0.2">
      <c r="A15" s="25" t="s">
        <v>822</v>
      </c>
      <c r="B15" s="97" t="s">
        <v>217</v>
      </c>
      <c r="C15" s="9" t="s">
        <v>217</v>
      </c>
      <c r="D15" s="9" t="str">
        <f t="shared" si="1"/>
        <v>N/A</v>
      </c>
      <c r="E15" s="9">
        <v>10.821230678999999</v>
      </c>
      <c r="F15" s="9" t="str">
        <f t="shared" si="2"/>
        <v>N/A</v>
      </c>
      <c r="G15" s="9">
        <v>10.839030866</v>
      </c>
      <c r="H15" s="9" t="str">
        <f t="shared" si="3"/>
        <v>N/A</v>
      </c>
      <c r="I15" s="10" t="s">
        <v>217</v>
      </c>
      <c r="J15" s="10">
        <v>0.16450000000000001</v>
      </c>
      <c r="K15" s="9" t="str">
        <f t="shared" si="0"/>
        <v>Yes</v>
      </c>
    </row>
    <row r="16" spans="1:11" x14ac:dyDescent="0.2">
      <c r="A16" s="25" t="s">
        <v>831</v>
      </c>
      <c r="B16" s="97" t="s">
        <v>217</v>
      </c>
      <c r="C16" s="9" t="s">
        <v>217</v>
      </c>
      <c r="D16" s="9" t="str">
        <f t="shared" si="1"/>
        <v>N/A</v>
      </c>
      <c r="E16" s="9">
        <v>2.4047271665999999</v>
      </c>
      <c r="F16" s="9" t="str">
        <f t="shared" si="2"/>
        <v>N/A</v>
      </c>
      <c r="G16" s="9">
        <v>2.3461150353</v>
      </c>
      <c r="H16" s="9" t="str">
        <f t="shared" si="3"/>
        <v>N/A</v>
      </c>
      <c r="I16" s="10" t="s">
        <v>217</v>
      </c>
      <c r="J16" s="10">
        <v>-2.44</v>
      </c>
      <c r="K16" s="9" t="str">
        <f t="shared" si="0"/>
        <v>Yes</v>
      </c>
    </row>
    <row r="17" spans="1:11" x14ac:dyDescent="0.2">
      <c r="A17" s="25" t="s">
        <v>824</v>
      </c>
      <c r="B17" s="97" t="s">
        <v>217</v>
      </c>
      <c r="C17" s="9" t="s">
        <v>217</v>
      </c>
      <c r="D17" s="9" t="str">
        <f t="shared" si="1"/>
        <v>N/A</v>
      </c>
      <c r="E17" s="9">
        <v>3.2017492711000002</v>
      </c>
      <c r="F17" s="9" t="str">
        <f t="shared" si="2"/>
        <v>N/A</v>
      </c>
      <c r="G17" s="9">
        <v>3.3402061856</v>
      </c>
      <c r="H17" s="9" t="str">
        <f t="shared" si="3"/>
        <v>N/A</v>
      </c>
      <c r="I17" s="10" t="s">
        <v>217</v>
      </c>
      <c r="J17" s="10">
        <v>4.3239999999999998</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99.941690961999996</v>
      </c>
      <c r="F19" s="9" t="str">
        <f>IF(OR($B19="N/A",$E19="N/A"),"N/A",IF(E19&gt;100,"No",IF(E19&lt;98,"No","Yes")))</f>
        <v>Yes</v>
      </c>
      <c r="G19" s="9">
        <v>99.767750497999998</v>
      </c>
      <c r="H19" s="9" t="str">
        <f>IF($B19="N/A","N/A",IF(G19&gt;100,"No",IF(G19&lt;95,"No","Yes")))</f>
        <v>Yes</v>
      </c>
      <c r="I19" s="10" t="s">
        <v>217</v>
      </c>
      <c r="J19" s="10">
        <v>-0.17399999999999999</v>
      </c>
      <c r="K19" s="9" t="str">
        <f t="shared" si="0"/>
        <v>Yes</v>
      </c>
    </row>
    <row r="20" spans="1:11" x14ac:dyDescent="0.2">
      <c r="A20" s="25" t="s">
        <v>317</v>
      </c>
      <c r="B20" s="97" t="s">
        <v>217</v>
      </c>
      <c r="C20" s="9" t="s">
        <v>217</v>
      </c>
      <c r="D20" s="9" t="str">
        <f t="shared" ref="D20:D35" si="4">IF(OR($B20="N/A",$C20="N/A"),"N/A",IF(C20&lt;0,"No","Yes"))</f>
        <v>N/A</v>
      </c>
      <c r="E20" s="9">
        <v>99.941690961999996</v>
      </c>
      <c r="F20" s="9" t="str">
        <f t="shared" ref="F20:F34" si="5">IF($B20="N/A","N/A",IF(E20&lt;0,"No","Yes"))</f>
        <v>N/A</v>
      </c>
      <c r="G20" s="9">
        <v>99.933642999</v>
      </c>
      <c r="H20" s="9" t="str">
        <f t="shared" ref="H20:H35" si="6">IF($B20="N/A","N/A",IF(G20&lt;0,"No","Yes"))</f>
        <v>N/A</v>
      </c>
      <c r="I20" s="10" t="s">
        <v>217</v>
      </c>
      <c r="J20" s="10">
        <v>-8.0000000000000002E-3</v>
      </c>
      <c r="K20" s="9" t="str">
        <f t="shared" si="0"/>
        <v>Yes</v>
      </c>
    </row>
    <row r="21" spans="1:11" x14ac:dyDescent="0.2">
      <c r="A21" s="25" t="s">
        <v>832</v>
      </c>
      <c r="B21" s="97" t="s">
        <v>217</v>
      </c>
      <c r="C21" s="9" t="s">
        <v>217</v>
      </c>
      <c r="D21" s="9" t="str">
        <f t="shared" si="4"/>
        <v>N/A</v>
      </c>
      <c r="E21" s="9">
        <v>2.3323615160000002</v>
      </c>
      <c r="F21" s="9" t="str">
        <f t="shared" si="5"/>
        <v>N/A</v>
      </c>
      <c r="G21" s="9">
        <v>2.0570670205999999</v>
      </c>
      <c r="H21" s="9" t="str">
        <f t="shared" si="6"/>
        <v>N/A</v>
      </c>
      <c r="I21" s="10" t="s">
        <v>217</v>
      </c>
      <c r="J21" s="10">
        <v>-11.8</v>
      </c>
      <c r="K21" s="9" t="str">
        <f t="shared" si="0"/>
        <v>Yes</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4.4967930028999996</v>
      </c>
      <c r="F23" s="9" t="str">
        <f t="shared" si="5"/>
        <v>N/A</v>
      </c>
      <c r="G23" s="9">
        <v>4.7305905773000001</v>
      </c>
      <c r="H23" s="9" t="str">
        <f t="shared" si="6"/>
        <v>N/A</v>
      </c>
      <c r="I23" s="10" t="s">
        <v>217</v>
      </c>
      <c r="J23" s="10">
        <v>5.1989999999999998</v>
      </c>
      <c r="K23" s="9" t="str">
        <f t="shared" si="0"/>
        <v>Yes</v>
      </c>
    </row>
    <row r="24" spans="1:11" x14ac:dyDescent="0.2">
      <c r="A24" s="25" t="s">
        <v>319</v>
      </c>
      <c r="B24" s="97" t="s">
        <v>217</v>
      </c>
      <c r="C24" s="9" t="s">
        <v>217</v>
      </c>
      <c r="D24" s="9" t="str">
        <f t="shared" si="4"/>
        <v>N/A</v>
      </c>
      <c r="E24" s="9">
        <v>6.7638483965000002</v>
      </c>
      <c r="F24" s="9" t="str">
        <f t="shared" si="5"/>
        <v>N/A</v>
      </c>
      <c r="G24" s="9">
        <v>6.9011280690000003</v>
      </c>
      <c r="H24" s="9" t="str">
        <f t="shared" si="6"/>
        <v>N/A</v>
      </c>
      <c r="I24" s="10" t="s">
        <v>217</v>
      </c>
      <c r="J24" s="10">
        <v>2.0299999999999998</v>
      </c>
      <c r="K24" s="9" t="str">
        <f t="shared" si="0"/>
        <v>Yes</v>
      </c>
    </row>
    <row r="25" spans="1:11" x14ac:dyDescent="0.2">
      <c r="A25" s="25" t="s">
        <v>320</v>
      </c>
      <c r="B25" s="97" t="s">
        <v>217</v>
      </c>
      <c r="C25" s="9" t="s">
        <v>217</v>
      </c>
      <c r="D25" s="9" t="str">
        <f t="shared" si="4"/>
        <v>N/A</v>
      </c>
      <c r="E25" s="9">
        <v>17.2303207</v>
      </c>
      <c r="F25" s="9" t="str">
        <f t="shared" si="5"/>
        <v>N/A</v>
      </c>
      <c r="G25" s="9">
        <v>18.845388188000001</v>
      </c>
      <c r="H25" s="9" t="str">
        <f t="shared" si="6"/>
        <v>N/A</v>
      </c>
      <c r="I25" s="10" t="s">
        <v>217</v>
      </c>
      <c r="J25" s="10">
        <v>9.3729999999999993</v>
      </c>
      <c r="K25" s="9" t="str">
        <f t="shared" si="0"/>
        <v>Yes</v>
      </c>
    </row>
    <row r="26" spans="1:11" x14ac:dyDescent="0.2">
      <c r="A26" s="25" t="s">
        <v>321</v>
      </c>
      <c r="B26" s="97" t="s">
        <v>217</v>
      </c>
      <c r="C26" s="9" t="s">
        <v>217</v>
      </c>
      <c r="D26" s="9" t="str">
        <f t="shared" si="4"/>
        <v>N/A</v>
      </c>
      <c r="E26" s="9">
        <v>76.005830904000007</v>
      </c>
      <c r="F26" s="9" t="str">
        <f t="shared" si="5"/>
        <v>N/A</v>
      </c>
      <c r="G26" s="9">
        <v>74.253483743000004</v>
      </c>
      <c r="H26" s="9" t="str">
        <f t="shared" si="6"/>
        <v>N/A</v>
      </c>
      <c r="I26" s="10" t="s">
        <v>217</v>
      </c>
      <c r="J26" s="10">
        <v>-2.31</v>
      </c>
      <c r="K26" s="9" t="str">
        <f t="shared" si="0"/>
        <v>Yes</v>
      </c>
    </row>
    <row r="27" spans="1:11" x14ac:dyDescent="0.2">
      <c r="A27" s="25" t="s">
        <v>322</v>
      </c>
      <c r="B27" s="97" t="s">
        <v>217</v>
      </c>
      <c r="C27" s="9" t="s">
        <v>217</v>
      </c>
      <c r="D27" s="9" t="str">
        <f t="shared" si="4"/>
        <v>N/A</v>
      </c>
      <c r="E27" s="9">
        <v>72.565597667999995</v>
      </c>
      <c r="F27" s="9" t="str">
        <f t="shared" si="5"/>
        <v>N/A</v>
      </c>
      <c r="G27" s="9">
        <v>72.528201725000002</v>
      </c>
      <c r="H27" s="9" t="str">
        <f t="shared" si="6"/>
        <v>N/A</v>
      </c>
      <c r="I27" s="10" t="s">
        <v>217</v>
      </c>
      <c r="J27" s="10">
        <v>-5.1999999999999998E-2</v>
      </c>
      <c r="K27" s="9" t="str">
        <f t="shared" si="0"/>
        <v>Yes</v>
      </c>
    </row>
    <row r="28" spans="1:11" x14ac:dyDescent="0.2">
      <c r="A28" s="25" t="s">
        <v>829</v>
      </c>
      <c r="B28" s="97" t="s">
        <v>217</v>
      </c>
      <c r="C28" s="9" t="s">
        <v>217</v>
      </c>
      <c r="D28" s="9" t="str">
        <f t="shared" si="4"/>
        <v>N/A</v>
      </c>
      <c r="E28" s="9">
        <v>1.9622338288000001</v>
      </c>
      <c r="F28" s="9" t="str">
        <f t="shared" si="5"/>
        <v>N/A</v>
      </c>
      <c r="G28" s="9">
        <v>2.0718206769999998</v>
      </c>
      <c r="H28" s="9" t="str">
        <f t="shared" si="6"/>
        <v>N/A</v>
      </c>
      <c r="I28" s="10" t="s">
        <v>217</v>
      </c>
      <c r="J28" s="10">
        <v>5.585</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100</v>
      </c>
      <c r="F30" s="9" t="str">
        <f t="shared" si="5"/>
        <v>N/A</v>
      </c>
      <c r="G30" s="9">
        <v>99.817017383000007</v>
      </c>
      <c r="H30" s="9" t="str">
        <f t="shared" si="6"/>
        <v>N/A</v>
      </c>
      <c r="I30" s="10" t="s">
        <v>217</v>
      </c>
      <c r="J30" s="10">
        <v>-0.183</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99.839292889000006</v>
      </c>
      <c r="F32" s="9" t="str">
        <f t="shared" si="5"/>
        <v>N/A</v>
      </c>
      <c r="G32" s="9">
        <v>100</v>
      </c>
      <c r="H32" s="9" t="str">
        <f t="shared" si="6"/>
        <v>N/A</v>
      </c>
      <c r="I32" s="10" t="s">
        <v>217</v>
      </c>
      <c r="J32" s="10">
        <v>0.161</v>
      </c>
      <c r="K32" s="9" t="str">
        <f t="shared" si="0"/>
        <v>Yes</v>
      </c>
    </row>
    <row r="33" spans="1:11" x14ac:dyDescent="0.2">
      <c r="A33" s="25" t="s">
        <v>326</v>
      </c>
      <c r="B33" s="97" t="s">
        <v>217</v>
      </c>
      <c r="C33" s="9" t="s">
        <v>217</v>
      </c>
      <c r="D33" s="9" t="str">
        <f t="shared" si="4"/>
        <v>N/A</v>
      </c>
      <c r="E33" s="9">
        <v>100</v>
      </c>
      <c r="F33" s="9" t="str">
        <f t="shared" si="5"/>
        <v>N/A</v>
      </c>
      <c r="G33" s="9">
        <v>99.734571997000003</v>
      </c>
      <c r="H33" s="9" t="str">
        <f t="shared" si="6"/>
        <v>N/A</v>
      </c>
      <c r="I33" s="10" t="s">
        <v>217</v>
      </c>
      <c r="J33" s="10">
        <v>-0.26500000000000001</v>
      </c>
      <c r="K33" s="9" t="str">
        <f t="shared" si="0"/>
        <v>Yes</v>
      </c>
    </row>
    <row r="34" spans="1:11" x14ac:dyDescent="0.2">
      <c r="A34" s="25" t="s">
        <v>327</v>
      </c>
      <c r="B34" s="97" t="s">
        <v>217</v>
      </c>
      <c r="C34" s="9" t="s">
        <v>217</v>
      </c>
      <c r="D34" s="9" t="str">
        <f t="shared" si="4"/>
        <v>N/A</v>
      </c>
      <c r="E34" s="9">
        <v>48.367346939000001</v>
      </c>
      <c r="F34" s="9" t="str">
        <f t="shared" si="5"/>
        <v>N/A</v>
      </c>
      <c r="G34" s="9">
        <v>45.421366954</v>
      </c>
      <c r="H34" s="9" t="str">
        <f t="shared" si="6"/>
        <v>N/A</v>
      </c>
      <c r="I34" s="10" t="s">
        <v>217</v>
      </c>
      <c r="J34" s="10">
        <v>-6.09</v>
      </c>
      <c r="K34" s="9" t="str">
        <f t="shared" si="0"/>
        <v>Yes</v>
      </c>
    </row>
    <row r="35" spans="1:11" ht="25.5" x14ac:dyDescent="0.2">
      <c r="A35" s="25" t="s">
        <v>369</v>
      </c>
      <c r="B35" s="97" t="s">
        <v>217</v>
      </c>
      <c r="C35" s="9" t="s">
        <v>217</v>
      </c>
      <c r="D35" s="9" t="str">
        <f t="shared" si="4"/>
        <v>N/A</v>
      </c>
      <c r="E35" s="9">
        <v>2.9154519E-2</v>
      </c>
      <c r="F35" s="9" t="str">
        <f>IF($B35="N/A","N/A",IF(E35&lt;0,"No","Yes"))</f>
        <v>N/A</v>
      </c>
      <c r="G35" s="9">
        <v>0.1658925017</v>
      </c>
      <c r="H35" s="9" t="str">
        <f t="shared" si="6"/>
        <v>N/A</v>
      </c>
      <c r="I35" s="10" t="s">
        <v>217</v>
      </c>
      <c r="J35" s="10">
        <v>469</v>
      </c>
      <c r="K35" s="9" t="str">
        <f t="shared" si="0"/>
        <v>No</v>
      </c>
    </row>
    <row r="36" spans="1:11" x14ac:dyDescent="0.2">
      <c r="A36" s="28" t="s">
        <v>373</v>
      </c>
      <c r="B36" s="1" t="s">
        <v>217</v>
      </c>
      <c r="C36" s="8" t="s">
        <v>217</v>
      </c>
      <c r="D36" s="9" t="str">
        <f t="shared" ref="D36:D39" si="7">IF($B36="N/A","N/A",IF(C36&lt;0,"No","Yes"))</f>
        <v>N/A</v>
      </c>
      <c r="E36" s="8">
        <v>96.530612245</v>
      </c>
      <c r="F36" s="9" t="str">
        <f t="shared" ref="F36:F39" si="8">IF($B36="N/A","N/A",IF(E36&lt;0,"No","Yes"))</f>
        <v>N/A</v>
      </c>
      <c r="G36" s="8">
        <v>96.284007962999993</v>
      </c>
      <c r="H36" s="9" t="str">
        <f t="shared" ref="H36:H39" si="9">IF($B36="N/A","N/A",IF(G36&lt;0,"No","Yes"))</f>
        <v>N/A</v>
      </c>
      <c r="I36" s="10" t="s">
        <v>217</v>
      </c>
      <c r="J36" s="10">
        <v>-0.255</v>
      </c>
      <c r="K36" s="9" t="str">
        <f>IF(J36="Div by 0", "N/A", IF(J36="N/A","N/A", IF(J36&gt;30, "No", IF(J36&lt;-30, "No", "Yes"))))</f>
        <v>Yes</v>
      </c>
    </row>
    <row r="37" spans="1:11" x14ac:dyDescent="0.2">
      <c r="A37" s="28" t="s">
        <v>374</v>
      </c>
      <c r="B37" s="1" t="s">
        <v>217</v>
      </c>
      <c r="C37" s="8" t="s">
        <v>217</v>
      </c>
      <c r="D37" s="9" t="str">
        <f t="shared" si="7"/>
        <v>N/A</v>
      </c>
      <c r="E37" s="8">
        <v>3.1195335276999998</v>
      </c>
      <c r="F37" s="9" t="str">
        <f t="shared" si="8"/>
        <v>N/A</v>
      </c>
      <c r="G37" s="8">
        <v>3.2514930325</v>
      </c>
      <c r="H37" s="9" t="str">
        <f t="shared" si="9"/>
        <v>N/A</v>
      </c>
      <c r="I37" s="10" t="s">
        <v>217</v>
      </c>
      <c r="J37" s="10">
        <v>4.2300000000000004</v>
      </c>
      <c r="K37" s="9" t="str">
        <f>IF(J37="Div by 0", "N/A", IF(J37="N/A","N/A", IF(J37&gt;30, "No", IF(J37&lt;-30, "No", "Yes"))))</f>
        <v>Yes</v>
      </c>
    </row>
    <row r="38" spans="1:11" x14ac:dyDescent="0.2">
      <c r="A38" s="28" t="s">
        <v>375</v>
      </c>
      <c r="B38" s="1" t="s">
        <v>217</v>
      </c>
      <c r="C38" s="8" t="s">
        <v>217</v>
      </c>
      <c r="D38" s="9" t="str">
        <f t="shared" si="7"/>
        <v>N/A</v>
      </c>
      <c r="E38" s="8">
        <v>0</v>
      </c>
      <c r="F38" s="9" t="str">
        <f t="shared" si="8"/>
        <v>N/A</v>
      </c>
      <c r="G38" s="8">
        <v>0</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v>0.2332361516</v>
      </c>
      <c r="F39" s="9" t="str">
        <f t="shared" si="8"/>
        <v>N/A</v>
      </c>
      <c r="G39" s="8">
        <v>0.199071002</v>
      </c>
      <c r="H39" s="9" t="str">
        <f t="shared" si="9"/>
        <v>N/A</v>
      </c>
      <c r="I39" s="10" t="s">
        <v>217</v>
      </c>
      <c r="J39" s="10">
        <v>-14.6</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903786</v>
      </c>
      <c r="D7" s="31" t="str">
        <f>IF($B7="N/A","N/A",IF(C7&gt;15,"No",IF(C7&lt;-15,"No","Yes")))</f>
        <v>N/A</v>
      </c>
      <c r="E7" s="30">
        <v>892300</v>
      </c>
      <c r="F7" s="31" t="str">
        <f>IF($B7="N/A","N/A",IF(E7&gt;15,"No",IF(E7&lt;-15,"No","Yes")))</f>
        <v>N/A</v>
      </c>
      <c r="G7" s="30">
        <v>863835</v>
      </c>
      <c r="H7" s="31" t="str">
        <f>IF($B7="N/A","N/A",IF(G7&gt;15,"No",IF(G7&lt;-15,"No","Yes")))</f>
        <v>N/A</v>
      </c>
      <c r="I7" s="32">
        <v>-1.27</v>
      </c>
      <c r="J7" s="32">
        <v>-3.19</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99.865946621999996</v>
      </c>
      <c r="H8" s="31" t="str">
        <f>IF($B8="N/A","N/A",IF(G8&gt;15,"No",IF(G8&lt;-15,"No","Yes")))</f>
        <v>N/A</v>
      </c>
      <c r="I8" s="32" t="s">
        <v>217</v>
      </c>
      <c r="J8" s="32" t="s">
        <v>217</v>
      </c>
      <c r="K8" s="31" t="str">
        <f t="shared" si="0"/>
        <v>N/A</v>
      </c>
    </row>
    <row r="9" spans="1:11" x14ac:dyDescent="0.2">
      <c r="A9" s="99" t="s">
        <v>119</v>
      </c>
      <c r="B9" s="34" t="s">
        <v>217</v>
      </c>
      <c r="C9" s="8">
        <v>3.3193699999999998E-4</v>
      </c>
      <c r="D9" s="9" t="str">
        <f>IF($B9="N/A","N/A",IF(C9&gt;15,"No",IF(C9&lt;-15,"No","Yes")))</f>
        <v>N/A</v>
      </c>
      <c r="E9" s="8">
        <v>1.2327691999999999E-3</v>
      </c>
      <c r="F9" s="9" t="str">
        <f>IF($B9="N/A","N/A",IF(E9&gt;15,"No",IF(E9&lt;-15,"No","Yes")))</f>
        <v>N/A</v>
      </c>
      <c r="G9" s="8">
        <v>1.3891541999999999E-3</v>
      </c>
      <c r="H9" s="9" t="str">
        <f>IF($B9="N/A","N/A",IF(G9&gt;15,"No",IF(G9&lt;-15,"No","Yes")))</f>
        <v>N/A</v>
      </c>
      <c r="I9" s="10">
        <v>271.39999999999998</v>
      </c>
      <c r="J9" s="10">
        <v>12.69</v>
      </c>
      <c r="K9" s="9" t="str">
        <f t="shared" si="0"/>
        <v>Yes</v>
      </c>
    </row>
    <row r="10" spans="1:11" x14ac:dyDescent="0.2">
      <c r="A10" s="99" t="s">
        <v>120</v>
      </c>
      <c r="B10" s="34" t="s">
        <v>217</v>
      </c>
      <c r="C10" s="8">
        <v>8.28736006E-2</v>
      </c>
      <c r="D10" s="9" t="str">
        <f>IF($B10="N/A","N/A",IF(C10&gt;15,"No",IF(C10&lt;-15,"No","Yes")))</f>
        <v>N/A</v>
      </c>
      <c r="E10" s="8">
        <v>0.13784601590000001</v>
      </c>
      <c r="F10" s="9" t="str">
        <f>IF($B10="N/A","N/A",IF(E10&gt;15,"No",IF(E10&lt;-15,"No","Yes")))</f>
        <v>N/A</v>
      </c>
      <c r="G10" s="8">
        <v>0.13266422410000001</v>
      </c>
      <c r="H10" s="9" t="str">
        <f>IF($B10="N/A","N/A",IF(G10&gt;15,"No",IF(G10&lt;-15,"No","Yes")))</f>
        <v>N/A</v>
      </c>
      <c r="I10" s="10">
        <v>66.33</v>
      </c>
      <c r="J10" s="10">
        <v>-3.76</v>
      </c>
      <c r="K10" s="9" t="str">
        <f t="shared" si="0"/>
        <v>Yes</v>
      </c>
    </row>
    <row r="11" spans="1:11" x14ac:dyDescent="0.2">
      <c r="A11" s="99" t="s">
        <v>833</v>
      </c>
      <c r="B11" s="34" t="s">
        <v>218</v>
      </c>
      <c r="C11" s="8" t="s">
        <v>217</v>
      </c>
      <c r="D11" s="9" t="str">
        <f>IF(OR($B11="N/A",$C11="N/A"),"N/A",IF(C11&gt;100,"No",IF(C11&lt;95,"No","Yes")))</f>
        <v>N/A</v>
      </c>
      <c r="E11" s="8">
        <v>95.442340020000003</v>
      </c>
      <c r="F11" s="9" t="str">
        <f>IF(OR($B11="N/A",$E11="N/A"),"N/A",IF(E11&gt;100,"No",IF(E11&lt;95,"No","Yes")))</f>
        <v>Yes</v>
      </c>
      <c r="G11" s="8">
        <v>96.553276956999994</v>
      </c>
      <c r="H11" s="9" t="str">
        <f>IF($B11="N/A","N/A",IF(G11&gt;100,"No",IF(G11&lt;95,"No","Yes")))</f>
        <v>Yes</v>
      </c>
      <c r="I11" s="10" t="s">
        <v>217</v>
      </c>
      <c r="J11" s="10">
        <v>1.1639999999999999</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1.5628151966999999</v>
      </c>
      <c r="F13" s="9" t="str">
        <f t="shared" si="2"/>
        <v>No</v>
      </c>
      <c r="G13" s="8">
        <v>1.6268153061999999</v>
      </c>
      <c r="H13" s="9" t="str">
        <f t="shared" si="3"/>
        <v>No</v>
      </c>
      <c r="I13" s="10" t="s">
        <v>217</v>
      </c>
      <c r="J13" s="10">
        <v>4.0949999999999998</v>
      </c>
      <c r="K13" s="9" t="str">
        <f t="shared" si="0"/>
        <v>Yes</v>
      </c>
    </row>
    <row r="14" spans="1:11" x14ac:dyDescent="0.2">
      <c r="A14" s="99" t="s">
        <v>13</v>
      </c>
      <c r="B14" s="34" t="s">
        <v>217</v>
      </c>
      <c r="C14" s="35">
        <v>903034</v>
      </c>
      <c r="D14" s="9" t="str">
        <f>IF($B14="N/A","N/A",IF(C14&gt;15,"No",IF(C14&lt;-15,"No","Yes")))</f>
        <v>N/A</v>
      </c>
      <c r="E14" s="35">
        <v>891059</v>
      </c>
      <c r="F14" s="9" t="str">
        <f>IF($B14="N/A","N/A",IF(E14&gt;15,"No",IF(E14&lt;-15,"No","Yes")))</f>
        <v>N/A</v>
      </c>
      <c r="G14" s="35">
        <v>862677</v>
      </c>
      <c r="H14" s="9" t="str">
        <f>IF($B14="N/A","N/A",IF(G14&gt;15,"No",IF(G14&lt;-15,"No","Yes")))</f>
        <v>N/A</v>
      </c>
      <c r="I14" s="10">
        <v>-1.33</v>
      </c>
      <c r="J14" s="10">
        <v>-3.19</v>
      </c>
      <c r="K14" s="9" t="str">
        <f t="shared" si="0"/>
        <v>Yes</v>
      </c>
    </row>
    <row r="15" spans="1:11" x14ac:dyDescent="0.2">
      <c r="A15" s="99" t="s">
        <v>442</v>
      </c>
      <c r="B15" s="34" t="s">
        <v>219</v>
      </c>
      <c r="C15" s="8">
        <v>0</v>
      </c>
      <c r="D15" s="9" t="str">
        <f>IF($B15="N/A","N/A",IF(C15&gt;20,"No",IF(C15&lt;5,"No","Yes")))</f>
        <v>No</v>
      </c>
      <c r="E15" s="8">
        <v>0</v>
      </c>
      <c r="F15" s="9" t="str">
        <f>IF($B15="N/A","N/A",IF(E15&gt;20,"No",IF(E15&lt;5,"No","Yes")))</f>
        <v>No</v>
      </c>
      <c r="G15" s="8">
        <v>0</v>
      </c>
      <c r="H15" s="9" t="str">
        <f>IF($B15="N/A","N/A",IF(G15&gt;20,"No",IF(G15&lt;5,"No","Yes")))</f>
        <v>No</v>
      </c>
      <c r="I15" s="10" t="s">
        <v>1743</v>
      </c>
      <c r="J15" s="10" t="s">
        <v>1743</v>
      </c>
      <c r="K15" s="9" t="str">
        <f t="shared" si="0"/>
        <v>N/A</v>
      </c>
    </row>
    <row r="16" spans="1:11" x14ac:dyDescent="0.2">
      <c r="A16" s="99" t="s">
        <v>443</v>
      </c>
      <c r="B16" s="29" t="s">
        <v>217</v>
      </c>
      <c r="C16" s="8" t="s">
        <v>217</v>
      </c>
      <c r="D16" s="9" t="str">
        <f>IF($B16="N/A","N/A",IF(C16&gt;15,"No",IF(C16&lt;-15,"No","Yes")))</f>
        <v>N/A</v>
      </c>
      <c r="E16" s="8" t="s">
        <v>217</v>
      </c>
      <c r="F16" s="9" t="str">
        <f>IF($B16="N/A","N/A",IF(E16&gt;15,"No",IF(E16&lt;-15,"No","Yes")))</f>
        <v>N/A</v>
      </c>
      <c r="G16" s="8">
        <v>100</v>
      </c>
      <c r="H16" s="9" t="str">
        <f>IF($B16="N/A","N/A",IF(G16&gt;15,"No",IF(G16&lt;-15,"No","Yes")))</f>
        <v>N/A</v>
      </c>
      <c r="I16" s="10" t="s">
        <v>217</v>
      </c>
      <c r="J16" s="10" t="s">
        <v>217</v>
      </c>
      <c r="K16" s="9" t="str">
        <f t="shared" si="0"/>
        <v>N/A</v>
      </c>
    </row>
    <row r="17" spans="1:11" x14ac:dyDescent="0.2">
      <c r="A17" s="99" t="s">
        <v>444</v>
      </c>
      <c r="B17" s="34" t="s">
        <v>239</v>
      </c>
      <c r="C17" s="8">
        <v>11.101575356</v>
      </c>
      <c r="D17" s="9" t="str">
        <f>IF($B17="N/A","N/A",IF(C17&gt;1,"Yes","No"))</f>
        <v>Yes</v>
      </c>
      <c r="E17" s="8">
        <v>4.7364989298999998</v>
      </c>
      <c r="F17" s="9" t="str">
        <f>IF($B17="N/A","N/A",IF(E17&gt;1,"Yes","No"))</f>
        <v>Yes</v>
      </c>
      <c r="G17" s="8">
        <v>5.4384201735</v>
      </c>
      <c r="H17" s="9" t="str">
        <f>IF($B17="N/A","N/A",IF(G17&gt;1,"Yes","No"))</f>
        <v>Yes</v>
      </c>
      <c r="I17" s="10">
        <v>-57.3</v>
      </c>
      <c r="J17" s="10">
        <v>14.82</v>
      </c>
      <c r="K17" s="9" t="str">
        <f t="shared" si="0"/>
        <v>Yes</v>
      </c>
    </row>
    <row r="18" spans="1:11" x14ac:dyDescent="0.2">
      <c r="A18" s="99" t="s">
        <v>856</v>
      </c>
      <c r="B18" s="34" t="s">
        <v>217</v>
      </c>
      <c r="C18" s="100">
        <v>180.17979871</v>
      </c>
      <c r="D18" s="9" t="str">
        <f>IF($B18="N/A","N/A",IF(C18&gt;15,"No",IF(C18&lt;-15,"No","Yes")))</f>
        <v>N/A</v>
      </c>
      <c r="E18" s="100">
        <v>310.00518896</v>
      </c>
      <c r="F18" s="9" t="str">
        <f>IF($B18="N/A","N/A",IF(E18&gt;15,"No",IF(E18&lt;-15,"No","Yes")))</f>
        <v>N/A</v>
      </c>
      <c r="G18" s="100">
        <v>295.89447096999999</v>
      </c>
      <c r="H18" s="9" t="str">
        <f>IF($B18="N/A","N/A",IF(G18&gt;15,"No",IF(G18&lt;-15,"No","Yes")))</f>
        <v>N/A</v>
      </c>
      <c r="I18" s="10">
        <v>72.05</v>
      </c>
      <c r="J18" s="10">
        <v>-4.55</v>
      </c>
      <c r="K18" s="9" t="str">
        <f t="shared" si="0"/>
        <v>Yes</v>
      </c>
    </row>
    <row r="19" spans="1:11" x14ac:dyDescent="0.2">
      <c r="A19" s="3" t="s">
        <v>131</v>
      </c>
      <c r="B19" s="34" t="s">
        <v>217</v>
      </c>
      <c r="C19" s="35">
        <v>827</v>
      </c>
      <c r="D19" s="34" t="s">
        <v>217</v>
      </c>
      <c r="E19" s="35">
        <v>435</v>
      </c>
      <c r="F19" s="34" t="s">
        <v>217</v>
      </c>
      <c r="G19" s="35">
        <v>391</v>
      </c>
      <c r="H19" s="9" t="str">
        <f>IF($B19="N/A","N/A",IF(G19&gt;15,"No",IF(G19&lt;-15,"No","Yes")))</f>
        <v>N/A</v>
      </c>
      <c r="I19" s="10">
        <v>-47.4</v>
      </c>
      <c r="J19" s="10">
        <v>-10.1</v>
      </c>
      <c r="K19" s="9" t="str">
        <f t="shared" si="0"/>
        <v>Yes</v>
      </c>
    </row>
    <row r="20" spans="1:11" x14ac:dyDescent="0.2">
      <c r="A20" s="3" t="s">
        <v>350</v>
      </c>
      <c r="B20" s="29" t="s">
        <v>217</v>
      </c>
      <c r="C20" s="8" t="s">
        <v>217</v>
      </c>
      <c r="D20" s="34" t="s">
        <v>217</v>
      </c>
      <c r="E20" s="8" t="s">
        <v>217</v>
      </c>
      <c r="F20" s="34" t="s">
        <v>217</v>
      </c>
      <c r="G20" s="8">
        <v>4.5263273700000002E-2</v>
      </c>
      <c r="H20" s="9" t="str">
        <f>IF($B20="N/A","N/A",IF(G20&gt;15,"No",IF(G20&lt;-15,"No","Yes")))</f>
        <v>N/A</v>
      </c>
      <c r="I20" s="10" t="s">
        <v>217</v>
      </c>
      <c r="J20" s="10" t="s">
        <v>217</v>
      </c>
      <c r="K20" s="9" t="str">
        <f t="shared" si="0"/>
        <v>N/A</v>
      </c>
    </row>
    <row r="21" spans="1:11" ht="25.5" x14ac:dyDescent="0.2">
      <c r="A21" s="3" t="s">
        <v>835</v>
      </c>
      <c r="B21" s="34" t="s">
        <v>217</v>
      </c>
      <c r="C21" s="100">
        <v>4025.2539299</v>
      </c>
      <c r="D21" s="9" t="str">
        <f>IF($B21="N/A","N/A",IF(C21&gt;60,"No",IF(C21&lt;15,"No","Yes")))</f>
        <v>N/A</v>
      </c>
      <c r="E21" s="100">
        <v>5357.0505746999997</v>
      </c>
      <c r="F21" s="9" t="str">
        <f>IF($B21="N/A","N/A",IF(E21&gt;60,"No",IF(E21&lt;15,"No","Yes")))</f>
        <v>N/A</v>
      </c>
      <c r="G21" s="100">
        <v>5576.7698209999999</v>
      </c>
      <c r="H21" s="9" t="str">
        <f>IF($B21="N/A","N/A",IF(G21&gt;60,"No",IF(G21&lt;15,"No","Yes")))</f>
        <v>N/A</v>
      </c>
      <c r="I21" s="10">
        <v>33.090000000000003</v>
      </c>
      <c r="J21" s="10">
        <v>4.101</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903034</v>
      </c>
      <c r="D6" s="9" t="str">
        <f>IF($B6="N/A","N/A",IF(C6&gt;15,"No",IF(C6&lt;-15,"No","Yes")))</f>
        <v>N/A</v>
      </c>
      <c r="E6" s="35">
        <v>891059</v>
      </c>
      <c r="F6" s="9" t="str">
        <f>IF($B6="N/A","N/A",IF(E6&gt;15,"No",IF(E6&lt;-15,"No","Yes")))</f>
        <v>N/A</v>
      </c>
      <c r="G6" s="35">
        <v>862677</v>
      </c>
      <c r="H6" s="9" t="str">
        <f>IF($B6="N/A","N/A",IF(G6&gt;15,"No",IF(G6&lt;-15,"No","Yes")))</f>
        <v>N/A</v>
      </c>
      <c r="I6" s="10">
        <v>-1.33</v>
      </c>
      <c r="J6" s="10">
        <v>-3.19</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94.786507213999997</v>
      </c>
      <c r="D9" s="9" t="str">
        <f>IF($B9="N/A","N/A",IF(C9&gt;100,"No",IF(C9&lt;50,"No","Yes")))</f>
        <v>Yes</v>
      </c>
      <c r="E9" s="36">
        <v>95.627599332000003</v>
      </c>
      <c r="F9" s="9" t="str">
        <f>IF($B9="N/A","N/A",IF(E9&gt;100,"No",IF(E9&lt;50,"No","Yes")))</f>
        <v>Yes</v>
      </c>
      <c r="G9" s="36">
        <v>94.384233874000003</v>
      </c>
      <c r="H9" s="9" t="str">
        <f>IF($B9="N/A","N/A",IF(G9&gt;100,"No",IF(G9&lt;50,"No","Yes")))</f>
        <v>Yes</v>
      </c>
      <c r="I9" s="10">
        <v>0.88739999999999997</v>
      </c>
      <c r="J9" s="10">
        <v>-1.3</v>
      </c>
      <c r="K9" s="9" t="str">
        <f t="shared" si="0"/>
        <v>Yes</v>
      </c>
    </row>
    <row r="10" spans="1:11" ht="25.5" x14ac:dyDescent="0.2">
      <c r="A10" s="81" t="s">
        <v>838</v>
      </c>
      <c r="B10" s="34" t="s">
        <v>217</v>
      </c>
      <c r="C10" s="36">
        <v>204.61006932999999</v>
      </c>
      <c r="D10" s="9" t="str">
        <f>IF($B10="N/A","N/A",IF(C10&gt;15,"No",IF(C10&lt;-15,"No","Yes")))</f>
        <v>N/A</v>
      </c>
      <c r="E10" s="36">
        <v>208.16172854000001</v>
      </c>
      <c r="F10" s="9" t="str">
        <f>IF($B10="N/A","N/A",IF(E10&gt;15,"No",IF(E10&lt;-15,"No","Yes")))</f>
        <v>N/A</v>
      </c>
      <c r="G10" s="36">
        <v>217.0479441</v>
      </c>
      <c r="H10" s="9" t="str">
        <f>IF($B10="N/A","N/A",IF(G10&gt;15,"No",IF(G10&lt;-15,"No","Yes")))</f>
        <v>N/A</v>
      </c>
      <c r="I10" s="10">
        <v>1.736</v>
      </c>
      <c r="J10" s="10">
        <v>4.2690000000000001</v>
      </c>
      <c r="K10" s="9" t="str">
        <f t="shared" si="0"/>
        <v>Yes</v>
      </c>
    </row>
    <row r="11" spans="1:11" ht="25.5" x14ac:dyDescent="0.2">
      <c r="A11" s="81" t="s">
        <v>839</v>
      </c>
      <c r="B11" s="34" t="s">
        <v>217</v>
      </c>
      <c r="C11" s="36">
        <v>94.526762766000004</v>
      </c>
      <c r="D11" s="9" t="str">
        <f>IF($B11="N/A","N/A",IF(C11&gt;15,"No",IF(C11&lt;-15,"No","Yes")))</f>
        <v>N/A</v>
      </c>
      <c r="E11" s="36">
        <v>97.250869186000003</v>
      </c>
      <c r="F11" s="9" t="str">
        <f>IF($B11="N/A","N/A",IF(E11&gt;15,"No",IF(E11&lt;-15,"No","Yes")))</f>
        <v>N/A</v>
      </c>
      <c r="G11" s="36">
        <v>98.378261710999993</v>
      </c>
      <c r="H11" s="9" t="str">
        <f>IF($B11="N/A","N/A",IF(G11&gt;15,"No",IF(G11&lt;-15,"No","Yes")))</f>
        <v>N/A</v>
      </c>
      <c r="I11" s="10">
        <v>2.8820000000000001</v>
      </c>
      <c r="J11" s="10">
        <v>1.159</v>
      </c>
      <c r="K11" s="9" t="str">
        <f t="shared" si="0"/>
        <v>Yes</v>
      </c>
    </row>
    <row r="12" spans="1:11" ht="25.5" x14ac:dyDescent="0.2">
      <c r="A12" s="81" t="s">
        <v>840</v>
      </c>
      <c r="B12" s="34" t="s">
        <v>217</v>
      </c>
      <c r="C12" s="36">
        <v>712.96103191999998</v>
      </c>
      <c r="D12" s="9" t="str">
        <f>IF($B12="N/A","N/A",IF(C12&gt;15,"No",IF(C12&lt;-15,"No","Yes")))</f>
        <v>N/A</v>
      </c>
      <c r="E12" s="36">
        <v>741.58923993999997</v>
      </c>
      <c r="F12" s="9" t="str">
        <f>IF($B12="N/A","N/A",IF(E12&gt;15,"No",IF(E12&lt;-15,"No","Yes")))</f>
        <v>N/A</v>
      </c>
      <c r="G12" s="36">
        <v>764.52510940000002</v>
      </c>
      <c r="H12" s="9" t="str">
        <f>IF($B12="N/A","N/A",IF(G12&gt;15,"No",IF(G12&lt;-15,"No","Yes")))</f>
        <v>N/A</v>
      </c>
      <c r="I12" s="10">
        <v>4.0149999999999997</v>
      </c>
      <c r="J12" s="10">
        <v>3.093</v>
      </c>
      <c r="K12" s="9" t="str">
        <f t="shared" si="0"/>
        <v>Yes</v>
      </c>
    </row>
    <row r="13" spans="1:11" x14ac:dyDescent="0.2">
      <c r="A13" s="81" t="s">
        <v>655</v>
      </c>
      <c r="B13" s="34" t="s">
        <v>241</v>
      </c>
      <c r="C13" s="8">
        <v>81.448317560999996</v>
      </c>
      <c r="D13" s="9" t="str">
        <f>IF($B13="N/A","N/A",IF(C13&gt;99,"No",IF(C13&lt;75,"No","Yes")))</f>
        <v>Yes</v>
      </c>
      <c r="E13" s="8">
        <v>79.689560399000001</v>
      </c>
      <c r="F13" s="9" t="str">
        <f>IF($B13="N/A","N/A",IF(E13&gt;99,"No",IF(E13&lt;75,"No","Yes")))</f>
        <v>Yes</v>
      </c>
      <c r="G13" s="8">
        <v>80.745632490000006</v>
      </c>
      <c r="H13" s="9" t="str">
        <f>IF($B13="N/A","N/A",IF(G13&gt;99,"No",IF(G13&lt;75,"No","Yes")))</f>
        <v>Yes</v>
      </c>
      <c r="I13" s="10">
        <v>-2.16</v>
      </c>
      <c r="J13" s="10">
        <v>1.325</v>
      </c>
      <c r="K13" s="9" t="str">
        <f t="shared" ref="K13:K24" si="1">IF(J13="Div by 0", "N/A", IF(J13="N/A","N/A", IF(J13&gt;30, "No", IF(J13&lt;-30, "No", "Yes"))))</f>
        <v>Yes</v>
      </c>
    </row>
    <row r="14" spans="1:11" x14ac:dyDescent="0.2">
      <c r="A14" s="81" t="s">
        <v>495</v>
      </c>
      <c r="B14" s="34" t="s">
        <v>217</v>
      </c>
      <c r="C14" s="9">
        <v>88.398055216000003</v>
      </c>
      <c r="D14" s="9" t="str">
        <f>IF($B14="N/A","N/A",IF(C14&gt;15,"No",IF(C14&lt;-15,"No","Yes")))</f>
        <v>N/A</v>
      </c>
      <c r="E14" s="9">
        <v>95.172100083999993</v>
      </c>
      <c r="F14" s="9" t="str">
        <f>IF($B14="N/A","N/A",IF(E14&gt;15,"No",IF(E14&lt;-15,"No","Yes")))</f>
        <v>N/A</v>
      </c>
      <c r="G14" s="9">
        <v>94.539704323999999</v>
      </c>
      <c r="H14" s="9" t="str">
        <f>IF($B14="N/A","N/A",IF(G14&gt;15,"No",IF(G14&lt;-15,"No","Yes")))</f>
        <v>N/A</v>
      </c>
      <c r="I14" s="10">
        <v>7.6630000000000003</v>
      </c>
      <c r="J14" s="10">
        <v>-0.66400000000000003</v>
      </c>
      <c r="K14" s="9" t="str">
        <f t="shared" si="1"/>
        <v>Yes</v>
      </c>
    </row>
    <row r="15" spans="1:11" x14ac:dyDescent="0.2">
      <c r="A15" s="81" t="s">
        <v>841</v>
      </c>
      <c r="B15" s="34" t="s">
        <v>217</v>
      </c>
      <c r="C15" s="35">
        <v>26.975854119000001</v>
      </c>
      <c r="D15" s="9" t="str">
        <f>IF($B15="N/A","N/A",IF(C15&gt;15,"No",IF(C15&lt;-15,"No","Yes")))</f>
        <v>N/A</v>
      </c>
      <c r="E15" s="10">
        <v>26.179875969000001</v>
      </c>
      <c r="F15" s="9" t="str">
        <f>IF($B15="N/A","N/A",IF(E15&gt;15,"No",IF(E15&lt;-15,"No","Yes")))</f>
        <v>N/A</v>
      </c>
      <c r="G15" s="10">
        <v>26.849360478000001</v>
      </c>
      <c r="H15" s="9" t="str">
        <f>IF($B15="N/A","N/A",IF(G15&gt;15,"No",IF(G15&lt;-15,"No","Yes")))</f>
        <v>N/A</v>
      </c>
      <c r="I15" s="10">
        <v>-2.95</v>
      </c>
      <c r="J15" s="10">
        <v>2.5569999999999999</v>
      </c>
      <c r="K15" s="9" t="str">
        <f t="shared" si="1"/>
        <v>Yes</v>
      </c>
    </row>
    <row r="16" spans="1:11" x14ac:dyDescent="0.2">
      <c r="A16" s="78" t="s">
        <v>656</v>
      </c>
      <c r="B16" s="59" t="s">
        <v>242</v>
      </c>
      <c r="C16" s="9">
        <v>14.03767743</v>
      </c>
      <c r="D16" s="9" t="str">
        <f>IF($B16="N/A","N/A",IF(C16&gt;20,"No",IF(C16&lt;=0,"No","Yes")))</f>
        <v>Yes</v>
      </c>
      <c r="E16" s="9">
        <v>15.903324022</v>
      </c>
      <c r="F16" s="9" t="str">
        <f>IF($B16="N/A","N/A",IF(E16&gt;20,"No",IF(E16&lt;=0,"No","Yes")))</f>
        <v>Yes</v>
      </c>
      <c r="G16" s="9">
        <v>14.826522557000001</v>
      </c>
      <c r="H16" s="9" t="str">
        <f>IF($B16="N/A","N/A",IF(G16&gt;20,"No",IF(G16&lt;=0,"No","Yes")))</f>
        <v>Yes</v>
      </c>
      <c r="I16" s="10">
        <v>13.29</v>
      </c>
      <c r="J16" s="10">
        <v>-6.77</v>
      </c>
      <c r="K16" s="9" t="str">
        <f t="shared" si="1"/>
        <v>Yes</v>
      </c>
    </row>
    <row r="17" spans="1:11" x14ac:dyDescent="0.2">
      <c r="A17" s="78" t="s">
        <v>370</v>
      </c>
      <c r="B17" s="34" t="s">
        <v>217</v>
      </c>
      <c r="C17" s="9">
        <v>97.124600638999993</v>
      </c>
      <c r="D17" s="9" t="str">
        <f>IF($B17="N/A","N/A",IF(C17&gt;15,"No",IF(C17&lt;-15,"No","Yes")))</f>
        <v>N/A</v>
      </c>
      <c r="E17" s="9">
        <v>97.631044118999995</v>
      </c>
      <c r="F17" s="9" t="str">
        <f>IF($B17="N/A","N/A",IF(E17&gt;15,"No",IF(E17&lt;-15,"No","Yes")))</f>
        <v>N/A</v>
      </c>
      <c r="G17" s="9">
        <v>96.943043665000005</v>
      </c>
      <c r="H17" s="9" t="str">
        <f>IF($B17="N/A","N/A",IF(G17&gt;15,"No",IF(G17&lt;-15,"No","Yes")))</f>
        <v>N/A</v>
      </c>
      <c r="I17" s="10">
        <v>0.52139999999999997</v>
      </c>
      <c r="J17" s="10">
        <v>-0.70499999999999996</v>
      </c>
      <c r="K17" s="9" t="str">
        <f t="shared" si="1"/>
        <v>Yes</v>
      </c>
    </row>
    <row r="18" spans="1:11" x14ac:dyDescent="0.2">
      <c r="A18" s="78" t="s">
        <v>842</v>
      </c>
      <c r="B18" s="34" t="s">
        <v>217</v>
      </c>
      <c r="C18" s="10">
        <v>24.546523716999999</v>
      </c>
      <c r="D18" s="9" t="str">
        <f>IF($B18="N/A","N/A",IF(C18&gt;15,"No",IF(C18&lt;-15,"No","Yes")))</f>
        <v>N/A</v>
      </c>
      <c r="E18" s="10">
        <v>22.198668604000002</v>
      </c>
      <c r="F18" s="9" t="str">
        <f>IF($B18="N/A","N/A",IF(E18&gt;15,"No",IF(E18&lt;-15,"No","Yes")))</f>
        <v>N/A</v>
      </c>
      <c r="G18" s="10">
        <v>24.214153797000002</v>
      </c>
      <c r="H18" s="9" t="str">
        <f>IF($B18="N/A","N/A",IF(G18&gt;15,"No",IF(G18&lt;-15,"No","Yes")))</f>
        <v>N/A</v>
      </c>
      <c r="I18" s="10">
        <v>-9.56</v>
      </c>
      <c r="J18" s="10">
        <v>9.0790000000000006</v>
      </c>
      <c r="K18" s="9" t="str">
        <f t="shared" si="1"/>
        <v>Yes</v>
      </c>
    </row>
    <row r="19" spans="1:11" x14ac:dyDescent="0.2">
      <c r="A19" s="81" t="s">
        <v>657</v>
      </c>
      <c r="B19" s="59" t="s">
        <v>243</v>
      </c>
      <c r="C19" s="9">
        <v>2.3442085236999999</v>
      </c>
      <c r="D19" s="9" t="str">
        <f>IF($B19="N/A","N/A",IF(C19&gt;10,"No",IF(C19&lt;=0,"No","Yes")))</f>
        <v>Yes</v>
      </c>
      <c r="E19" s="9">
        <v>2.8711903476999998</v>
      </c>
      <c r="F19" s="9" t="str">
        <f>IF($B19="N/A","N/A",IF(E19&gt;10,"No",IF(E19&lt;=0,"No","Yes")))</f>
        <v>Yes</v>
      </c>
      <c r="G19" s="9">
        <v>2.9320359763999999</v>
      </c>
      <c r="H19" s="9" t="str">
        <f>IF($B19="N/A","N/A",IF(G19&gt;10,"No",IF(G19&lt;=0,"No","Yes")))</f>
        <v>Yes</v>
      </c>
      <c r="I19" s="10">
        <v>22.48</v>
      </c>
      <c r="J19" s="10">
        <v>2.1190000000000002</v>
      </c>
      <c r="K19" s="9" t="str">
        <f t="shared" si="1"/>
        <v>Yes</v>
      </c>
    </row>
    <row r="20" spans="1:11" x14ac:dyDescent="0.2">
      <c r="A20" s="81" t="s">
        <v>129</v>
      </c>
      <c r="B20" s="34" t="s">
        <v>217</v>
      </c>
      <c r="C20" s="9">
        <v>91.331664226000001</v>
      </c>
      <c r="D20" s="9" t="str">
        <f>IF($B20="N/A","N/A",IF(C20&gt;15,"No",IF(C20&lt;-15,"No","Yes")))</f>
        <v>N/A</v>
      </c>
      <c r="E20" s="9">
        <v>89.395716073000003</v>
      </c>
      <c r="F20" s="9" t="str">
        <f>IF($B20="N/A","N/A",IF(E20&gt;15,"No",IF(E20&lt;-15,"No","Yes")))</f>
        <v>N/A</v>
      </c>
      <c r="G20" s="9">
        <v>84.632719222000006</v>
      </c>
      <c r="H20" s="9" t="str">
        <f>IF($B20="N/A","N/A",IF(G20&gt;15,"No",IF(G20&lt;-15,"No","Yes")))</f>
        <v>N/A</v>
      </c>
      <c r="I20" s="10">
        <v>-2.12</v>
      </c>
      <c r="J20" s="10">
        <v>-5.33</v>
      </c>
      <c r="K20" s="9" t="str">
        <f t="shared" si="1"/>
        <v>Yes</v>
      </c>
    </row>
    <row r="21" spans="1:11" x14ac:dyDescent="0.2">
      <c r="A21" s="81" t="s">
        <v>843</v>
      </c>
      <c r="B21" s="34" t="s">
        <v>217</v>
      </c>
      <c r="C21" s="10">
        <v>24.671873384000001</v>
      </c>
      <c r="D21" s="9" t="str">
        <f>IF($B21="N/A","N/A",IF(C21&gt;15,"No",IF(C21&lt;-15,"No","Yes")))</f>
        <v>N/A</v>
      </c>
      <c r="E21" s="10">
        <v>20.347951554000002</v>
      </c>
      <c r="F21" s="9" t="str">
        <f>IF($B21="N/A","N/A",IF(E21&gt;15,"No",IF(E21&lt;-15,"No","Yes")))</f>
        <v>N/A</v>
      </c>
      <c r="G21" s="10">
        <v>21.967907694000001</v>
      </c>
      <c r="H21" s="9" t="str">
        <f>IF($B21="N/A","N/A",IF(G21&gt;15,"No",IF(G21&lt;-15,"No","Yes")))</f>
        <v>N/A</v>
      </c>
      <c r="I21" s="10">
        <v>-17.5</v>
      </c>
      <c r="J21" s="10">
        <v>7.9610000000000003</v>
      </c>
      <c r="K21" s="9" t="str">
        <f t="shared" si="1"/>
        <v>Yes</v>
      </c>
    </row>
    <row r="22" spans="1:11" x14ac:dyDescent="0.2">
      <c r="A22" s="81" t="s">
        <v>1720</v>
      </c>
      <c r="B22" s="59" t="s">
        <v>228</v>
      </c>
      <c r="C22" s="9">
        <v>2.1697964861000001</v>
      </c>
      <c r="D22" s="9" t="str">
        <f>IF($B22="N/A","N/A",IF(C22&gt;5,"No",IF(C22&lt;=0,"No","Yes")))</f>
        <v>Yes</v>
      </c>
      <c r="E22" s="9">
        <v>1.5359252305</v>
      </c>
      <c r="F22" s="9" t="str">
        <f>IF($B22="N/A","N/A",IF(E22&gt;5,"No",IF(E22&lt;=0,"No","Yes")))</f>
        <v>Yes</v>
      </c>
      <c r="G22" s="9">
        <v>1.495808976</v>
      </c>
      <c r="H22" s="9" t="str">
        <f>IF($B22="N/A","N/A",IF(G22&gt;5,"No",IF(G22&lt;=0,"No","Yes")))</f>
        <v>Yes</v>
      </c>
      <c r="I22" s="10">
        <v>-29.2</v>
      </c>
      <c r="J22" s="10">
        <v>-2.61</v>
      </c>
      <c r="K22" s="9" t="str">
        <f t="shared" si="1"/>
        <v>Yes</v>
      </c>
    </row>
    <row r="23" spans="1:11" x14ac:dyDescent="0.2">
      <c r="A23" s="81" t="s">
        <v>130</v>
      </c>
      <c r="B23" s="34" t="s">
        <v>217</v>
      </c>
      <c r="C23" s="9">
        <v>54.404409512999997</v>
      </c>
      <c r="D23" s="9" t="str">
        <f>IF($B23="N/A","N/A",IF(C23&gt;15,"No",IF(C23&lt;-15,"No","Yes")))</f>
        <v>N/A</v>
      </c>
      <c r="E23" s="9">
        <v>86.665205318999995</v>
      </c>
      <c r="F23" s="9" t="str">
        <f>IF($B23="N/A","N/A",IF(E23&gt;15,"No",IF(E23&lt;-15,"No","Yes")))</f>
        <v>N/A</v>
      </c>
      <c r="G23" s="9">
        <v>94.869807812000005</v>
      </c>
      <c r="H23" s="9" t="str">
        <f>IF($B23="N/A","N/A",IF(G23&gt;15,"No",IF(G23&lt;-15,"No","Yes")))</f>
        <v>N/A</v>
      </c>
      <c r="I23" s="10">
        <v>59.3</v>
      </c>
      <c r="J23" s="10">
        <v>9.4670000000000005</v>
      </c>
      <c r="K23" s="9" t="str">
        <f t="shared" si="1"/>
        <v>Yes</v>
      </c>
    </row>
    <row r="24" spans="1:11" x14ac:dyDescent="0.2">
      <c r="A24" s="81" t="s">
        <v>844</v>
      </c>
      <c r="B24" s="34" t="s">
        <v>217</v>
      </c>
      <c r="C24" s="10">
        <v>12.977861163</v>
      </c>
      <c r="D24" s="9" t="str">
        <f>IF($B24="N/A","N/A",IF(C24&gt;15,"No",IF(C24&lt;-15,"No","Yes")))</f>
        <v>N/A</v>
      </c>
      <c r="E24" s="10">
        <v>12.499114746</v>
      </c>
      <c r="F24" s="9" t="str">
        <f>IF($B24="N/A","N/A",IF(E24&gt;15,"No",IF(E24&lt;-15,"No","Yes")))</f>
        <v>N/A</v>
      </c>
      <c r="G24" s="10">
        <v>12.002695638</v>
      </c>
      <c r="H24" s="9" t="str">
        <f>IF($B24="N/A","N/A",IF(G24&gt;15,"No",IF(G24&lt;-15,"No","Yes")))</f>
        <v>N/A</v>
      </c>
      <c r="I24" s="10">
        <v>-3.69</v>
      </c>
      <c r="J24" s="10">
        <v>-3.97</v>
      </c>
      <c r="K24" s="9" t="str">
        <f t="shared" si="1"/>
        <v>Yes</v>
      </c>
    </row>
    <row r="25" spans="1:11" x14ac:dyDescent="0.2">
      <c r="A25" s="81" t="s">
        <v>15</v>
      </c>
      <c r="B25" s="34" t="s">
        <v>244</v>
      </c>
      <c r="C25" s="9">
        <v>0.14883160549999999</v>
      </c>
      <c r="D25" s="9" t="str">
        <f>IF($B25="N/A","N/A",IF(C25&gt;20,"No",IF(C25&lt;1,"No","Yes")))</f>
        <v>No</v>
      </c>
      <c r="E25" s="9">
        <v>0.2709135983</v>
      </c>
      <c r="F25" s="9" t="str">
        <f>IF($B25="N/A","N/A",IF(E25&gt;20,"No",IF(E25&lt;1,"No","Yes")))</f>
        <v>No</v>
      </c>
      <c r="G25" s="9">
        <v>0.2275475062</v>
      </c>
      <c r="H25" s="9" t="str">
        <f>IF($B25="N/A","N/A",IF(G25&gt;20,"No",IF(G25&lt;1,"No","Yes")))</f>
        <v>No</v>
      </c>
      <c r="I25" s="10">
        <v>82.03</v>
      </c>
      <c r="J25" s="10">
        <v>-16</v>
      </c>
      <c r="K25" s="9" t="str">
        <f t="shared" ref="K25:K34" si="2">IF(J25="Div by 0", "N/A", IF(J25="N/A","N/A", IF(J25&gt;30, "No", IF(J25&lt;-30, "No", "Yes"))))</f>
        <v>Yes</v>
      </c>
    </row>
    <row r="26" spans="1:11" x14ac:dyDescent="0.2">
      <c r="A26" s="81" t="s">
        <v>163</v>
      </c>
      <c r="B26" s="34" t="s">
        <v>218</v>
      </c>
      <c r="C26" s="9">
        <v>87.804888852000005</v>
      </c>
      <c r="D26" s="9" t="str">
        <f>IF($B26="N/A","N/A",IF(C26&gt;100,"No",IF(C26&lt;95,"No","Yes")))</f>
        <v>No</v>
      </c>
      <c r="E26" s="9">
        <v>93.976829816999995</v>
      </c>
      <c r="F26" s="9" t="str">
        <f>IF($B26="N/A","N/A",IF(E26&gt;100,"No",IF(E26&lt;95,"No","Yes")))</f>
        <v>No</v>
      </c>
      <c r="G26" s="9">
        <v>93.228635978</v>
      </c>
      <c r="H26" s="9" t="str">
        <f>IF($B26="N/A","N/A",IF(G26&gt;100,"No",IF(G26&lt;95,"No","Yes")))</f>
        <v>No</v>
      </c>
      <c r="I26" s="10">
        <v>7.0289999999999999</v>
      </c>
      <c r="J26" s="10">
        <v>-0.79600000000000004</v>
      </c>
      <c r="K26" s="9" t="str">
        <f t="shared" si="2"/>
        <v>Yes</v>
      </c>
    </row>
    <row r="27" spans="1:11" x14ac:dyDescent="0.2">
      <c r="A27" s="81" t="s">
        <v>32</v>
      </c>
      <c r="B27" s="34" t="s">
        <v>218</v>
      </c>
      <c r="C27" s="9">
        <v>99.700564983999996</v>
      </c>
      <c r="D27" s="9" t="str">
        <f>IF($B27="N/A","N/A",IF(C27&gt;100,"No",IF(C27&lt;95,"No","Yes")))</f>
        <v>Yes</v>
      </c>
      <c r="E27" s="9">
        <v>99.650977096000005</v>
      </c>
      <c r="F27" s="9" t="str">
        <f>IF($B27="N/A","N/A",IF(E27&gt;100,"No",IF(E27&lt;95,"No","Yes")))</f>
        <v>Yes</v>
      </c>
      <c r="G27" s="9">
        <v>99.591504119999996</v>
      </c>
      <c r="H27" s="9" t="str">
        <f>IF($B27="N/A","N/A",IF(G27&gt;100,"No",IF(G27&lt;95,"No","Yes")))</f>
        <v>Yes</v>
      </c>
      <c r="I27" s="10">
        <v>-0.05</v>
      </c>
      <c r="J27" s="10">
        <v>-0.06</v>
      </c>
      <c r="K27" s="9" t="str">
        <f t="shared" si="2"/>
        <v>Yes</v>
      </c>
    </row>
    <row r="28" spans="1:11" x14ac:dyDescent="0.2">
      <c r="A28" s="81" t="s">
        <v>845</v>
      </c>
      <c r="B28" s="34" t="s">
        <v>230</v>
      </c>
      <c r="C28" s="9">
        <v>16.517165928000001</v>
      </c>
      <c r="D28" s="9" t="str">
        <f>IF($B28="N/A","N/A",IF(C28&gt;30,"No",IF(C28&lt;5,"No","Yes")))</f>
        <v>Yes</v>
      </c>
      <c r="E28" s="9">
        <v>17.084089289000001</v>
      </c>
      <c r="F28" s="9" t="str">
        <f>IF($B28="N/A","N/A",IF(E28&gt;30,"No",IF(E28&lt;5,"No","Yes")))</f>
        <v>Yes</v>
      </c>
      <c r="G28" s="9">
        <v>16.296748076</v>
      </c>
      <c r="H28" s="9" t="str">
        <f>IF($B28="N/A","N/A",IF(G28&gt;30,"No",IF(G28&lt;5,"No","Yes")))</f>
        <v>Yes</v>
      </c>
      <c r="I28" s="10">
        <v>3.4319999999999999</v>
      </c>
      <c r="J28" s="10">
        <v>-4.6100000000000003</v>
      </c>
      <c r="K28" s="9" t="str">
        <f t="shared" si="2"/>
        <v>Yes</v>
      </c>
    </row>
    <row r="29" spans="1:11" x14ac:dyDescent="0.2">
      <c r="A29" s="81" t="s">
        <v>846</v>
      </c>
      <c r="B29" s="34" t="s">
        <v>231</v>
      </c>
      <c r="C29" s="9">
        <v>46.703542034999998</v>
      </c>
      <c r="D29" s="9" t="str">
        <f>IF($B29="N/A","N/A",IF(C29&gt;75,"No",IF(C29&lt;15,"No","Yes")))</f>
        <v>Yes</v>
      </c>
      <c r="E29" s="9">
        <v>47.121512609</v>
      </c>
      <c r="F29" s="9" t="str">
        <f>IF($B29="N/A","N/A",IF(E29&gt;75,"No",IF(E29&lt;15,"No","Yes")))</f>
        <v>Yes</v>
      </c>
      <c r="G29" s="9">
        <v>45.823619309000001</v>
      </c>
      <c r="H29" s="9" t="str">
        <f>IF($B29="N/A","N/A",IF(G29&gt;75,"No",IF(G29&lt;15,"No","Yes")))</f>
        <v>Yes</v>
      </c>
      <c r="I29" s="10">
        <v>0.89490000000000003</v>
      </c>
      <c r="J29" s="10">
        <v>-2.75</v>
      </c>
      <c r="K29" s="9" t="str">
        <f t="shared" si="2"/>
        <v>Yes</v>
      </c>
    </row>
    <row r="30" spans="1:11" x14ac:dyDescent="0.2">
      <c r="A30" s="81" t="s">
        <v>847</v>
      </c>
      <c r="B30" s="34" t="s">
        <v>232</v>
      </c>
      <c r="C30" s="9">
        <v>36.418313285000004</v>
      </c>
      <c r="D30" s="9" t="str">
        <f>IF($B30="N/A","N/A",IF(C30&gt;70,"No",IF(C30&lt;25,"No","Yes")))</f>
        <v>Yes</v>
      </c>
      <c r="E30" s="9">
        <v>34.920023559999997</v>
      </c>
      <c r="F30" s="9" t="str">
        <f>IF($B30="N/A","N/A",IF(E30&gt;70,"No",IF(E30&lt;25,"No","Yes")))</f>
        <v>Yes</v>
      </c>
      <c r="G30" s="9">
        <v>36.916823895</v>
      </c>
      <c r="H30" s="9" t="str">
        <f>IF($B30="N/A","N/A",IF(G30&gt;70,"No",IF(G30&lt;25,"No","Yes")))</f>
        <v>Yes</v>
      </c>
      <c r="I30" s="10">
        <v>-4.1100000000000003</v>
      </c>
      <c r="J30" s="10">
        <v>5.718</v>
      </c>
      <c r="K30" s="9" t="str">
        <f t="shared" si="2"/>
        <v>Yes</v>
      </c>
    </row>
    <row r="31" spans="1:11" x14ac:dyDescent="0.2">
      <c r="A31" s="81" t="s">
        <v>164</v>
      </c>
      <c r="B31" s="34" t="s">
        <v>218</v>
      </c>
      <c r="C31" s="9">
        <v>0</v>
      </c>
      <c r="D31" s="9" t="str">
        <f>IF($B31="N/A","N/A",IF(C31&gt;100,"No",IF(C31&lt;95,"No","Yes")))</f>
        <v>No</v>
      </c>
      <c r="E31" s="9">
        <v>0</v>
      </c>
      <c r="F31" s="9" t="str">
        <f>IF($B31="N/A","N/A",IF(E31&gt;100,"No",IF(E31&lt;95,"No","Yes")))</f>
        <v>No</v>
      </c>
      <c r="G31" s="9">
        <v>0</v>
      </c>
      <c r="H31" s="9" t="str">
        <f>IF($B31="N/A","N/A",IF(G31&gt;100,"No",IF(G31&lt;95,"No","Yes")))</f>
        <v>No</v>
      </c>
      <c r="I31" s="10" t="s">
        <v>1743</v>
      </c>
      <c r="J31" s="10" t="s">
        <v>1743</v>
      </c>
      <c r="K31" s="9" t="str">
        <f t="shared" si="2"/>
        <v>N/A</v>
      </c>
    </row>
    <row r="32" spans="1:11" x14ac:dyDescent="0.2">
      <c r="A32" s="28" t="s">
        <v>373</v>
      </c>
      <c r="B32" s="34" t="s">
        <v>245</v>
      </c>
      <c r="C32" s="9">
        <v>0</v>
      </c>
      <c r="D32" s="9" t="str">
        <f>IF($B32="N/A","N/A",IF(C32&gt;5,"No",IF(C32&lt;1,"No","Yes")))</f>
        <v>No</v>
      </c>
      <c r="E32" s="9">
        <v>0</v>
      </c>
      <c r="F32" s="9" t="str">
        <f>IF($B32="N/A","N/A",IF(E32&gt;5,"No",IF(E32&lt;1,"No","Yes")))</f>
        <v>No</v>
      </c>
      <c r="G32" s="9">
        <v>0</v>
      </c>
      <c r="H32" s="9" t="str">
        <f>IF($B32="N/A","N/A",IF(G32&gt;5,"No",IF(G32&lt;1,"No","Yes")))</f>
        <v>No</v>
      </c>
      <c r="I32" s="10" t="s">
        <v>1743</v>
      </c>
      <c r="J32" s="10" t="s">
        <v>1743</v>
      </c>
      <c r="K32" s="9" t="str">
        <f t="shared" si="2"/>
        <v>N/A</v>
      </c>
    </row>
    <row r="33" spans="1:11" x14ac:dyDescent="0.2">
      <c r="A33" s="28" t="s">
        <v>375</v>
      </c>
      <c r="B33" s="34" t="s">
        <v>246</v>
      </c>
      <c r="C33" s="9">
        <v>0</v>
      </c>
      <c r="D33" s="9" t="str">
        <f>IF($B33="N/A","N/A",IF(C33&gt;98,"No",IF(C33&lt;8,"No","Yes")))</f>
        <v>No</v>
      </c>
      <c r="E33" s="9">
        <v>0</v>
      </c>
      <c r="F33" s="9" t="str">
        <f>IF($B33="N/A","N/A",IF(E33&gt;98,"No",IF(E33&lt;8,"No","Yes")))</f>
        <v>No</v>
      </c>
      <c r="G33" s="9">
        <v>0</v>
      </c>
      <c r="H33" s="9" t="str">
        <f>IF($B33="N/A","N/A",IF(G33&gt;98,"No",IF(G33&lt;8,"No","Yes")))</f>
        <v>No</v>
      </c>
      <c r="I33" s="10" t="s">
        <v>1743</v>
      </c>
      <c r="J33" s="10" t="s">
        <v>1743</v>
      </c>
      <c r="K33" s="9" t="str">
        <f t="shared" si="2"/>
        <v>N/A</v>
      </c>
    </row>
    <row r="34" spans="1:11" x14ac:dyDescent="0.2">
      <c r="A34" s="28" t="s">
        <v>376</v>
      </c>
      <c r="B34" s="59" t="s">
        <v>228</v>
      </c>
      <c r="C34" s="9">
        <v>0</v>
      </c>
      <c r="D34" s="9" t="str">
        <f>IF($B34="N/A","N/A",IF(C34&gt;5,"No",IF(C34&lt;=0,"No","Yes")))</f>
        <v>No</v>
      </c>
      <c r="E34" s="9">
        <v>0</v>
      </c>
      <c r="F34" s="9" t="str">
        <f>IF($B34="N/A","N/A",IF(E34&gt;5,"No",IF(E34&lt;=0,"No","Yes")))</f>
        <v>No</v>
      </c>
      <c r="G34" s="9">
        <v>0</v>
      </c>
      <c r="H34" s="9" t="str">
        <f>IF($B34="N/A","N/A",IF(G34&gt;5,"No",IF(G34&lt;=0,"No","Yes")))</f>
        <v>No</v>
      </c>
      <c r="I34" s="10" t="s">
        <v>1743</v>
      </c>
      <c r="J34" s="10" t="s">
        <v>1743</v>
      </c>
      <c r="K34" s="9" t="str">
        <f t="shared" si="2"/>
        <v>N/A</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0</v>
      </c>
      <c r="D6" s="9" t="str">
        <f>IF($B6="N/A","N/A",IF(C6&gt;15,"No",IF(C6&lt;-15,"No","Yes")))</f>
        <v>N/A</v>
      </c>
      <c r="E6" s="35">
        <v>0</v>
      </c>
      <c r="F6" s="9" t="str">
        <f>IF($B6="N/A","N/A",IF(E6&gt;15,"No",IF(E6&lt;-15,"No","Yes")))</f>
        <v>N/A</v>
      </c>
      <c r="G6" s="35">
        <v>0</v>
      </c>
      <c r="H6" s="9" t="str">
        <f>IF($B6="N/A","N/A",IF(G6&gt;15,"No",IF(G6&lt;-15,"No","Yes")))</f>
        <v>N/A</v>
      </c>
      <c r="I6" s="10" t="s">
        <v>1743</v>
      </c>
      <c r="J6" s="10" t="s">
        <v>1743</v>
      </c>
      <c r="K6" s="9" t="str">
        <f t="shared" ref="K6:K22" si="0">IF(J6="Div by 0", "N/A", IF(J6="N/A","N/A", IF(J6&gt;30, "No", IF(J6&lt;-30, "No", "Yes"))))</f>
        <v>N/A</v>
      </c>
    </row>
    <row r="7" spans="1:11" x14ac:dyDescent="0.2">
      <c r="A7" s="81" t="s">
        <v>30</v>
      </c>
      <c r="B7" s="34" t="s">
        <v>217</v>
      </c>
      <c r="C7" s="8" t="s">
        <v>1743</v>
      </c>
      <c r="D7" s="9" t="str">
        <f>IF($B7="N/A","N/A",IF(C7&gt;15,"No",IF(C7&lt;-15,"No","Yes")))</f>
        <v>N/A</v>
      </c>
      <c r="E7" s="8" t="s">
        <v>1743</v>
      </c>
      <c r="F7" s="9" t="str">
        <f>IF($B7="N/A","N/A",IF(E7&gt;15,"No",IF(E7&lt;-15,"No","Yes")))</f>
        <v>N/A</v>
      </c>
      <c r="G7" s="8" t="s">
        <v>1743</v>
      </c>
      <c r="H7" s="9" t="str">
        <f>IF($B7="N/A","N/A",IF(G7&gt;15,"No",IF(G7&lt;-15,"No","Yes")))</f>
        <v>N/A</v>
      </c>
      <c r="I7" s="10" t="s">
        <v>1743</v>
      </c>
      <c r="J7" s="10" t="s">
        <v>1743</v>
      </c>
      <c r="K7" s="9" t="str">
        <f t="shared" si="0"/>
        <v>N/A</v>
      </c>
    </row>
    <row r="8" spans="1:11" x14ac:dyDescent="0.2">
      <c r="A8" s="81" t="s">
        <v>29</v>
      </c>
      <c r="B8" s="34" t="s">
        <v>221</v>
      </c>
      <c r="C8" s="8" t="s">
        <v>1743</v>
      </c>
      <c r="D8" s="9" t="str">
        <f>IF($B8="N/A","N/A",IF(C8=0,"Yes","No"))</f>
        <v>No</v>
      </c>
      <c r="E8" s="8" t="s">
        <v>1743</v>
      </c>
      <c r="F8" s="9" t="str">
        <f>IF($B8="N/A","N/A",IF(E8=0,"Yes","No"))</f>
        <v>No</v>
      </c>
      <c r="G8" s="8" t="s">
        <v>1743</v>
      </c>
      <c r="H8" s="9" t="str">
        <f>IF($B8="N/A","N/A",IF(G8=0,"Yes","No"))</f>
        <v>No</v>
      </c>
      <c r="I8" s="10" t="s">
        <v>1743</v>
      </c>
      <c r="J8" s="10" t="s">
        <v>1743</v>
      </c>
      <c r="K8" s="9" t="str">
        <f t="shared" si="0"/>
        <v>N/A</v>
      </c>
    </row>
    <row r="9" spans="1:11" x14ac:dyDescent="0.2">
      <c r="A9" s="81" t="s">
        <v>848</v>
      </c>
      <c r="B9" s="34" t="s">
        <v>217</v>
      </c>
      <c r="C9" s="36" t="s">
        <v>1743</v>
      </c>
      <c r="D9" s="9" t="str">
        <f>IF($B9="N/A","N/A",IF(C9&gt;15,"No",IF(C9&lt;-15,"No","Yes")))</f>
        <v>N/A</v>
      </c>
      <c r="E9" s="36" t="s">
        <v>1743</v>
      </c>
      <c r="F9" s="9" t="str">
        <f>IF($B9="N/A","N/A",IF(E9&gt;15,"No",IF(E9&lt;-15,"No","Yes")))</f>
        <v>N/A</v>
      </c>
      <c r="G9" s="36" t="s">
        <v>1743</v>
      </c>
      <c r="H9" s="9" t="str">
        <f>IF($B9="N/A","N/A",IF(G9&gt;15,"No",IF(G9&lt;-15,"No","Yes")))</f>
        <v>N/A</v>
      </c>
      <c r="I9" s="10" t="s">
        <v>1743</v>
      </c>
      <c r="J9" s="10" t="s">
        <v>1743</v>
      </c>
      <c r="K9" s="9" t="str">
        <f t="shared" si="0"/>
        <v>N/A</v>
      </c>
    </row>
    <row r="10" spans="1:11" x14ac:dyDescent="0.2">
      <c r="A10" s="81" t="s">
        <v>655</v>
      </c>
      <c r="B10" s="34" t="s">
        <v>241</v>
      </c>
      <c r="C10" s="8" t="s">
        <v>1743</v>
      </c>
      <c r="D10" s="9" t="str">
        <f>IF($B10="N/A","N/A",IF(C10&gt;99,"No",IF(C10&lt;75,"No","Yes")))</f>
        <v>No</v>
      </c>
      <c r="E10" s="8" t="s">
        <v>1743</v>
      </c>
      <c r="F10" s="9" t="str">
        <f>IF($B10="N/A","N/A",IF(E10&gt;99,"No",IF(E10&lt;75,"No","Yes")))</f>
        <v>No</v>
      </c>
      <c r="G10" s="8" t="s">
        <v>1743</v>
      </c>
      <c r="H10" s="9" t="str">
        <f>IF($B10="N/A","N/A",IF(G10&gt;99,"No",IF(G10&lt;75,"No","Yes")))</f>
        <v>No</v>
      </c>
      <c r="I10" s="10" t="s">
        <v>1743</v>
      </c>
      <c r="J10" s="10" t="s">
        <v>1743</v>
      </c>
      <c r="K10" s="9" t="str">
        <f t="shared" si="0"/>
        <v>N/A</v>
      </c>
    </row>
    <row r="11" spans="1:11" x14ac:dyDescent="0.2">
      <c r="A11" s="78" t="s">
        <v>656</v>
      </c>
      <c r="B11" s="59" t="s">
        <v>242</v>
      </c>
      <c r="C11" s="9" t="s">
        <v>1743</v>
      </c>
      <c r="D11" s="9" t="str">
        <f>IF($B11="N/A","N/A",IF(C11&gt;20,"No",IF(C11&lt;=0,"No","Yes")))</f>
        <v>No</v>
      </c>
      <c r="E11" s="9" t="s">
        <v>1743</v>
      </c>
      <c r="F11" s="9" t="str">
        <f>IF($B11="N/A","N/A",IF(E11&gt;20,"No",IF(E11&lt;=0,"No","Yes")))</f>
        <v>No</v>
      </c>
      <c r="G11" s="9" t="s">
        <v>1743</v>
      </c>
      <c r="H11" s="9" t="str">
        <f>IF($B11="N/A","N/A",IF(G11&gt;20,"No",IF(G11&lt;=0,"No","Yes")))</f>
        <v>No</v>
      </c>
      <c r="I11" s="10" t="s">
        <v>1743</v>
      </c>
      <c r="J11" s="10" t="s">
        <v>1743</v>
      </c>
      <c r="K11" s="9" t="str">
        <f t="shared" si="0"/>
        <v>N/A</v>
      </c>
    </row>
    <row r="12" spans="1:11" x14ac:dyDescent="0.2">
      <c r="A12" s="81" t="s">
        <v>657</v>
      </c>
      <c r="B12" s="59" t="s">
        <v>243</v>
      </c>
      <c r="C12" s="9" t="s">
        <v>1743</v>
      </c>
      <c r="D12" s="9" t="str">
        <f>IF($B12="N/A","N/A",IF(C12&gt;10,"No",IF(C12&lt;=0,"No","Yes")))</f>
        <v>No</v>
      </c>
      <c r="E12" s="9" t="s">
        <v>1743</v>
      </c>
      <c r="F12" s="9" t="str">
        <f>IF($B12="N/A","N/A",IF(E12&gt;10,"No",IF(E12&lt;=0,"No","Yes")))</f>
        <v>No</v>
      </c>
      <c r="G12" s="9" t="s">
        <v>1743</v>
      </c>
      <c r="H12" s="9" t="str">
        <f>IF($B12="N/A","N/A",IF(G12&gt;10,"No",IF(G12&lt;=0,"No","Yes")))</f>
        <v>No</v>
      </c>
      <c r="I12" s="10" t="s">
        <v>1743</v>
      </c>
      <c r="J12" s="10" t="s">
        <v>1743</v>
      </c>
      <c r="K12" s="9" t="str">
        <f t="shared" si="0"/>
        <v>N/A</v>
      </c>
    </row>
    <row r="13" spans="1:11" x14ac:dyDescent="0.2">
      <c r="A13" s="81" t="s">
        <v>658</v>
      </c>
      <c r="B13" s="59" t="s">
        <v>228</v>
      </c>
      <c r="C13" s="9" t="s">
        <v>1743</v>
      </c>
      <c r="D13" s="9" t="str">
        <f>IF($B13="N/A","N/A",IF(C13&gt;5,"No",IF(C13&lt;=0,"No","Yes")))</f>
        <v>No</v>
      </c>
      <c r="E13" s="9" t="s">
        <v>1743</v>
      </c>
      <c r="F13" s="9" t="str">
        <f>IF($B13="N/A","N/A",IF(E13&gt;5,"No",IF(E13&lt;=0,"No","Yes")))</f>
        <v>No</v>
      </c>
      <c r="G13" s="9" t="s">
        <v>1743</v>
      </c>
      <c r="H13" s="9" t="str">
        <f>IF($B13="N/A","N/A",IF(G13&gt;5,"No",IF(G13&lt;=0,"No","Yes")))</f>
        <v>No</v>
      </c>
      <c r="I13" s="10" t="s">
        <v>1743</v>
      </c>
      <c r="J13" s="10" t="s">
        <v>1743</v>
      </c>
      <c r="K13" s="9" t="str">
        <f t="shared" si="0"/>
        <v>N/A</v>
      </c>
    </row>
    <row r="14" spans="1:11" x14ac:dyDescent="0.2">
      <c r="A14" s="81" t="s">
        <v>163</v>
      </c>
      <c r="B14" s="34" t="s">
        <v>218</v>
      </c>
      <c r="C14" s="9" t="s">
        <v>1743</v>
      </c>
      <c r="D14" s="9" t="str">
        <f>IF($B14="N/A","N/A",IF(C14&gt;100,"No",IF(C14&lt;95,"No","Yes")))</f>
        <v>No</v>
      </c>
      <c r="E14" s="9" t="s">
        <v>1743</v>
      </c>
      <c r="F14" s="9" t="str">
        <f>IF($B14="N/A","N/A",IF(E14&gt;100,"No",IF(E14&lt;95,"No","Yes")))</f>
        <v>No</v>
      </c>
      <c r="G14" s="9" t="s">
        <v>1743</v>
      </c>
      <c r="H14" s="9" t="str">
        <f>IF($B14="N/A","N/A",IF(G14&gt;100,"No",IF(G14&lt;95,"No","Yes")))</f>
        <v>No</v>
      </c>
      <c r="I14" s="10" t="s">
        <v>1743</v>
      </c>
      <c r="J14" s="10" t="s">
        <v>1743</v>
      </c>
      <c r="K14" s="9" t="str">
        <f t="shared" si="0"/>
        <v>N/A</v>
      </c>
    </row>
    <row r="15" spans="1:11" x14ac:dyDescent="0.2">
      <c r="A15" s="81" t="s">
        <v>32</v>
      </c>
      <c r="B15" s="34" t="s">
        <v>218</v>
      </c>
      <c r="C15" s="9" t="s">
        <v>1743</v>
      </c>
      <c r="D15" s="9" t="str">
        <f>IF($B15="N/A","N/A",IF(C15&gt;100,"No",IF(C15&lt;95,"No","Yes")))</f>
        <v>No</v>
      </c>
      <c r="E15" s="9" t="s">
        <v>1743</v>
      </c>
      <c r="F15" s="9" t="str">
        <f>IF($B15="N/A","N/A",IF(E15&gt;100,"No",IF(E15&lt;95,"No","Yes")))</f>
        <v>No</v>
      </c>
      <c r="G15" s="9" t="s">
        <v>1743</v>
      </c>
      <c r="H15" s="9" t="str">
        <f>IF($B15="N/A","N/A",IF(G15&gt;100,"No",IF(G15&lt;95,"No","Yes")))</f>
        <v>No</v>
      </c>
      <c r="I15" s="10" t="s">
        <v>1743</v>
      </c>
      <c r="J15" s="10" t="s">
        <v>1743</v>
      </c>
      <c r="K15" s="9" t="str">
        <f t="shared" si="0"/>
        <v>N/A</v>
      </c>
    </row>
    <row r="16" spans="1:11" x14ac:dyDescent="0.2">
      <c r="A16" s="81" t="s">
        <v>845</v>
      </c>
      <c r="B16" s="34" t="s">
        <v>230</v>
      </c>
      <c r="C16" s="9" t="s">
        <v>1743</v>
      </c>
      <c r="D16" s="9" t="str">
        <f>IF($B16="N/A","N/A",IF(C16&gt;30,"No",IF(C16&lt;5,"No","Yes")))</f>
        <v>No</v>
      </c>
      <c r="E16" s="9" t="s">
        <v>1743</v>
      </c>
      <c r="F16" s="9" t="str">
        <f>IF($B16="N/A","N/A",IF(E16&gt;30,"No",IF(E16&lt;5,"No","Yes")))</f>
        <v>No</v>
      </c>
      <c r="G16" s="9" t="s">
        <v>1743</v>
      </c>
      <c r="H16" s="9" t="str">
        <f>IF($B16="N/A","N/A",IF(G16&gt;30,"No",IF(G16&lt;5,"No","Yes")))</f>
        <v>No</v>
      </c>
      <c r="I16" s="10" t="s">
        <v>1743</v>
      </c>
      <c r="J16" s="10" t="s">
        <v>1743</v>
      </c>
      <c r="K16" s="9" t="str">
        <f t="shared" si="0"/>
        <v>N/A</v>
      </c>
    </row>
    <row r="17" spans="1:11" x14ac:dyDescent="0.2">
      <c r="A17" s="81" t="s">
        <v>846</v>
      </c>
      <c r="B17" s="34" t="s">
        <v>231</v>
      </c>
      <c r="C17" s="9" t="s">
        <v>1743</v>
      </c>
      <c r="D17" s="9" t="str">
        <f>IF($B17="N/A","N/A",IF(C17&gt;75,"No",IF(C17&lt;15,"No","Yes")))</f>
        <v>No</v>
      </c>
      <c r="E17" s="9" t="s">
        <v>1743</v>
      </c>
      <c r="F17" s="9" t="str">
        <f>IF($B17="N/A","N/A",IF(E17&gt;75,"No",IF(E17&lt;15,"No","Yes")))</f>
        <v>No</v>
      </c>
      <c r="G17" s="9" t="s">
        <v>1743</v>
      </c>
      <c r="H17" s="9" t="str">
        <f>IF($B17="N/A","N/A",IF(G17&gt;75,"No",IF(G17&lt;15,"No","Yes")))</f>
        <v>No</v>
      </c>
      <c r="I17" s="10" t="s">
        <v>1743</v>
      </c>
      <c r="J17" s="10" t="s">
        <v>1743</v>
      </c>
      <c r="K17" s="9" t="str">
        <f t="shared" si="0"/>
        <v>N/A</v>
      </c>
    </row>
    <row r="18" spans="1:11" x14ac:dyDescent="0.2">
      <c r="A18" s="81" t="s">
        <v>847</v>
      </c>
      <c r="B18" s="34" t="s">
        <v>232</v>
      </c>
      <c r="C18" s="9" t="s">
        <v>1743</v>
      </c>
      <c r="D18" s="9" t="str">
        <f>IF($B18="N/A","N/A",IF(C18&gt;70,"No",IF(C18&lt;25,"No","Yes")))</f>
        <v>No</v>
      </c>
      <c r="E18" s="9" t="s">
        <v>1743</v>
      </c>
      <c r="F18" s="9" t="str">
        <f>IF($B18="N/A","N/A",IF(E18&gt;70,"No",IF(E18&lt;25,"No","Yes")))</f>
        <v>No</v>
      </c>
      <c r="G18" s="9" t="s">
        <v>1743</v>
      </c>
      <c r="H18" s="9" t="str">
        <f>IF($B18="N/A","N/A",IF(G18&gt;70,"No",IF(G18&lt;25,"No","Yes")))</f>
        <v>No</v>
      </c>
      <c r="I18" s="10" t="s">
        <v>1743</v>
      </c>
      <c r="J18" s="10" t="s">
        <v>1743</v>
      </c>
      <c r="K18" s="9" t="str">
        <f t="shared" si="0"/>
        <v>N/A</v>
      </c>
    </row>
    <row r="19" spans="1:11" x14ac:dyDescent="0.2">
      <c r="A19" s="81" t="s">
        <v>164</v>
      </c>
      <c r="B19" s="34" t="s">
        <v>218</v>
      </c>
      <c r="C19" s="9" t="s">
        <v>1743</v>
      </c>
      <c r="D19" s="9" t="str">
        <f>IF($B19="N/A","N/A",IF(C19&gt;100,"No",IF(C19&lt;95,"No","Yes")))</f>
        <v>No</v>
      </c>
      <c r="E19" s="9" t="s">
        <v>1743</v>
      </c>
      <c r="F19" s="9" t="str">
        <f>IF($B19="N/A","N/A",IF(E19&gt;100,"No",IF(E19&lt;95,"No","Yes")))</f>
        <v>No</v>
      </c>
      <c r="G19" s="9" t="s">
        <v>1743</v>
      </c>
      <c r="H19" s="9" t="str">
        <f>IF($B19="N/A","N/A",IF(G19&gt;100,"No",IF(G19&lt;95,"No","Yes")))</f>
        <v>No</v>
      </c>
      <c r="I19" s="10" t="s">
        <v>1743</v>
      </c>
      <c r="J19" s="10" t="s">
        <v>1743</v>
      </c>
      <c r="K19" s="9" t="str">
        <f t="shared" si="0"/>
        <v>N/A</v>
      </c>
    </row>
    <row r="20" spans="1:11" x14ac:dyDescent="0.2">
      <c r="A20" s="28" t="s">
        <v>373</v>
      </c>
      <c r="B20" s="34" t="s">
        <v>245</v>
      </c>
      <c r="C20" s="9" t="s">
        <v>1743</v>
      </c>
      <c r="D20" s="9" t="str">
        <f>IF($B20="N/A","N/A",IF(C20&gt;5,"No",IF(C20&lt;1,"No","Yes")))</f>
        <v>No</v>
      </c>
      <c r="E20" s="9" t="s">
        <v>1743</v>
      </c>
      <c r="F20" s="9" t="str">
        <f>IF($B20="N/A","N/A",IF(E20&gt;5,"No",IF(E20&lt;1,"No","Yes")))</f>
        <v>No</v>
      </c>
      <c r="G20" s="9" t="s">
        <v>1743</v>
      </c>
      <c r="H20" s="9" t="str">
        <f>IF($B20="N/A","N/A",IF(G20&gt;5,"No",IF(G20&lt;1,"No","Yes")))</f>
        <v>No</v>
      </c>
      <c r="I20" s="10" t="s">
        <v>1743</v>
      </c>
      <c r="J20" s="10" t="s">
        <v>1743</v>
      </c>
      <c r="K20" s="9" t="str">
        <f t="shared" si="0"/>
        <v>N/A</v>
      </c>
    </row>
    <row r="21" spans="1:11" x14ac:dyDescent="0.2">
      <c r="A21" s="28" t="s">
        <v>375</v>
      </c>
      <c r="B21" s="34" t="s">
        <v>246</v>
      </c>
      <c r="C21" s="9" t="s">
        <v>1743</v>
      </c>
      <c r="D21" s="9" t="str">
        <f>IF($B21="N/A","N/A",IF(C21&gt;98,"No",IF(C21&lt;8,"No","Yes")))</f>
        <v>No</v>
      </c>
      <c r="E21" s="9" t="s">
        <v>1743</v>
      </c>
      <c r="F21" s="9" t="str">
        <f>IF($B21="N/A","N/A",IF(E21&gt;98,"No",IF(E21&lt;8,"No","Yes")))</f>
        <v>No</v>
      </c>
      <c r="G21" s="9" t="s">
        <v>1743</v>
      </c>
      <c r="H21" s="9" t="str">
        <f>IF($B21="N/A","N/A",IF(G21&gt;98,"No",IF(G21&lt;8,"No","Yes")))</f>
        <v>No</v>
      </c>
      <c r="I21" s="10" t="s">
        <v>1743</v>
      </c>
      <c r="J21" s="10" t="s">
        <v>1743</v>
      </c>
      <c r="K21" s="9" t="str">
        <f t="shared" si="0"/>
        <v>N/A</v>
      </c>
    </row>
    <row r="22" spans="1:11" x14ac:dyDescent="0.2">
      <c r="A22" s="28" t="s">
        <v>376</v>
      </c>
      <c r="B22" s="59" t="s">
        <v>228</v>
      </c>
      <c r="C22" s="9" t="s">
        <v>1743</v>
      </c>
      <c r="D22" s="9" t="str">
        <f>IF($B22="N/A","N/A",IF(C22&gt;5,"No",IF(C22&lt;=0,"No","Yes")))</f>
        <v>No</v>
      </c>
      <c r="E22" s="9" t="s">
        <v>1743</v>
      </c>
      <c r="F22" s="9" t="str">
        <f>IF($B22="N/A","N/A",IF(E22&gt;5,"No",IF(E22&lt;=0,"No","Yes")))</f>
        <v>No</v>
      </c>
      <c r="G22" s="9" t="s">
        <v>1743</v>
      </c>
      <c r="H22" s="9" t="str">
        <f>IF($B22="N/A","N/A",IF(G22&gt;5,"No",IF(G22&lt;=0,"No","Yes")))</f>
        <v>No</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2014-12-04T21:26:19Z</dcterms:modified>
  <dc:language>English</dc:language>
</cp:coreProperties>
</file>